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Rendeletek 2018\15 2018. (XI. 29.)\"/>
    </mc:Choice>
  </mc:AlternateContent>
  <xr:revisionPtr revIDLastSave="0" documentId="13_ncr:1_{CD067499-1385-4D66-A4BB-875C15E76A4D}" xr6:coauthVersionLast="38" xr6:coauthVersionMax="38" xr10:uidLastSave="{00000000-0000-0000-0000-000000000000}"/>
  <bookViews>
    <workbookView xWindow="0" yWindow="0" windowWidth="28800" windowHeight="12225" activeTab="12" xr2:uid="{00000000-000D-0000-FFFF-FFFF00000000}"/>
  </bookViews>
  <sheets>
    <sheet name="Címrend" sheetId="33" r:id="rId1"/>
    <sheet name="1.sz.mell." sheetId="1" r:id="rId2"/>
    <sheet name="2.sz.mell  " sheetId="5" r:id="rId3"/>
    <sheet name="3.sz.mell" sheetId="7" r:id="rId4"/>
    <sheet name="4. sz.mell" sheetId="34" state="hidden" r:id="rId5"/>
    <sheet name="5.sz.mell" sheetId="9" state="hidden" r:id="rId6"/>
    <sheet name="6.sz.mell" sheetId="32" state="hidden" r:id="rId7"/>
    <sheet name="7.sz.mell." sheetId="11" state="hidden" r:id="rId8"/>
    <sheet name="8.sz.mell. " sheetId="13" state="hidden" r:id="rId9"/>
    <sheet name="9.sz.mell." sheetId="14" r:id="rId10"/>
    <sheet name="10.sz.mell" sheetId="17" r:id="rId11"/>
    <sheet name="11.sz.mell" sheetId="18" r:id="rId12"/>
    <sheet name="12.sz.mell" sheetId="36" r:id="rId13"/>
    <sheet name="13.sz.mell" sheetId="23" state="hidden" r:id="rId14"/>
    <sheet name="14.sz.mell" sheetId="26" state="hidden" r:id="rId15"/>
    <sheet name="15.sz.mell" sheetId="29" state="hidden" r:id="rId16"/>
    <sheet name="16.sz.mell" sheetId="25" state="hidden" r:id="rId17"/>
    <sheet name="17.sz.mell" sheetId="28" state="hidden" r:id="rId18"/>
    <sheet name="18.sz.mell" sheetId="24" state="hidden" r:id="rId19"/>
    <sheet name="19.sz.mell" sheetId="30" state="hidden" r:id="rId20"/>
    <sheet name="20. sz.mell" sheetId="31" state="hidden" r:id="rId21"/>
    <sheet name="21. sz. melléklet" sheetId="47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9">#REF!</definedName>
    <definedName name="_1Excel_BuiltIn_Print_Area_1_1">#REF!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'1.sz.mell.'!$4:$5</definedName>
    <definedName name="_xlnm.Print_Titles" localSheetId="3">'3.sz.mell'!$3:$4</definedName>
    <definedName name="_xlnm.Print_Titles" localSheetId="9">'9.sz.mell.'!$4:$5</definedName>
    <definedName name="_xlnm.Print_Area" localSheetId="1">'1.sz.mell.'!$A$1:$F$119</definedName>
    <definedName name="_xlnm.Print_Area" localSheetId="16">'16.sz.mell'!$A$1:$C$16</definedName>
    <definedName name="_xlnm.Print_Area" localSheetId="2">'2.sz.mell  '!$A$1:$E$26</definedName>
    <definedName name="_xlnm.Print_Area" localSheetId="3">'3.sz.mell'!$A$1:$H$69</definedName>
    <definedName name="_xlnm.Print_Area" localSheetId="4">'4. sz.mell'!$A$1:$C$32</definedName>
    <definedName name="_xlnm.Print_Area" localSheetId="7">'7.sz.mell.'!$A$1:$L$11</definedName>
    <definedName name="_xlnm.Print_Area" localSheetId="9">'9.sz.mell.'!$A$1:$F$115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9">#REF!</definedName>
    <definedName name="ovi">#REF!</definedName>
    <definedName name="óvoda" localSheetId="4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9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9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1">#REF!</definedName>
    <definedName name="vv" localSheetId="4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9">#REF!</definedName>
    <definedName name="yxc">#REF!</definedName>
    <definedName name="zzz">[1]Háttéradatok!$B$22:$AG$28</definedName>
  </definedNames>
  <calcPr calcId="181029"/>
</workbook>
</file>

<file path=xl/calcChain.xml><?xml version="1.0" encoding="utf-8"?>
<calcChain xmlns="http://schemas.openxmlformats.org/spreadsheetml/2006/main">
  <c r="E49" i="36" l="1"/>
  <c r="E49" i="18"/>
  <c r="E49" i="17"/>
  <c r="E14" i="14" l="1"/>
  <c r="F41" i="14" l="1"/>
  <c r="F16" i="47" l="1"/>
  <c r="E16" i="47"/>
  <c r="D16" i="47"/>
  <c r="C16" i="47"/>
  <c r="G16" i="47" s="1"/>
  <c r="G15" i="47"/>
  <c r="G14" i="47"/>
  <c r="G13" i="47"/>
  <c r="G12" i="47"/>
  <c r="G11" i="47"/>
  <c r="G10" i="47"/>
  <c r="G8" i="47"/>
  <c r="E24" i="31"/>
  <c r="D24" i="31"/>
  <c r="C24" i="31"/>
  <c r="E18" i="31"/>
  <c r="D18" i="31"/>
  <c r="C18" i="31"/>
  <c r="E16" i="31"/>
  <c r="D16" i="31"/>
  <c r="C16" i="31"/>
  <c r="C19" i="30"/>
  <c r="I8" i="24"/>
  <c r="H8" i="24"/>
  <c r="G8" i="24"/>
  <c r="F8" i="24"/>
  <c r="E8" i="24"/>
  <c r="D8" i="24"/>
  <c r="B8" i="24"/>
  <c r="E28" i="28"/>
  <c r="F28" i="28" s="1"/>
  <c r="D27" i="28"/>
  <c r="D29" i="28" s="1"/>
  <c r="E25" i="28"/>
  <c r="F25" i="28" s="1"/>
  <c r="E24" i="28"/>
  <c r="D23" i="28"/>
  <c r="F10" i="28"/>
  <c r="E10" i="28"/>
  <c r="E9" i="28"/>
  <c r="F9" i="28" s="1"/>
  <c r="F8" i="28"/>
  <c r="E8" i="28"/>
  <c r="D7" i="28"/>
  <c r="D14" i="28" s="1"/>
  <c r="D16" i="28" s="1"/>
  <c r="C14" i="25"/>
  <c r="C8" i="25"/>
  <c r="C15" i="25" s="1"/>
  <c r="I8" i="29"/>
  <c r="G8" i="29"/>
  <c r="F8" i="29"/>
  <c r="E8" i="29"/>
  <c r="D8" i="29"/>
  <c r="E7" i="29"/>
  <c r="J7" i="29" s="1"/>
  <c r="J6" i="29"/>
  <c r="J5" i="29"/>
  <c r="J4" i="29"/>
  <c r="J8" i="26"/>
  <c r="G8" i="26"/>
  <c r="K7" i="26"/>
  <c r="K6" i="26"/>
  <c r="K5" i="26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N24" i="23" s="1"/>
  <c r="M12" i="23"/>
  <c r="L12" i="23"/>
  <c r="K12" i="23"/>
  <c r="K24" i="23" s="1"/>
  <c r="J12" i="23"/>
  <c r="J24" i="23" s="1"/>
  <c r="I12" i="23"/>
  <c r="H12" i="23"/>
  <c r="G12" i="23"/>
  <c r="G24" i="23" s="1"/>
  <c r="F12" i="23"/>
  <c r="F24" i="23" s="1"/>
  <c r="E12" i="23"/>
  <c r="D12" i="23"/>
  <c r="C12" i="23"/>
  <c r="O11" i="23"/>
  <c r="O10" i="23"/>
  <c r="O9" i="23"/>
  <c r="O8" i="23"/>
  <c r="O7" i="23"/>
  <c r="O6" i="23"/>
  <c r="O5" i="23"/>
  <c r="E59" i="36"/>
  <c r="D59" i="36"/>
  <c r="F58" i="36"/>
  <c r="F59" i="36" s="1"/>
  <c r="E56" i="36"/>
  <c r="D56" i="36"/>
  <c r="F55" i="36"/>
  <c r="F56" i="36" s="1"/>
  <c r="D52" i="36"/>
  <c r="F51" i="36"/>
  <c r="F50" i="36"/>
  <c r="F52" i="36" s="1"/>
  <c r="E48" i="36"/>
  <c r="E52" i="36" s="1"/>
  <c r="E57" i="36" s="1"/>
  <c r="E38" i="36"/>
  <c r="F37" i="36"/>
  <c r="D37" i="36"/>
  <c r="D40" i="36" s="1"/>
  <c r="D41" i="36" s="1"/>
  <c r="F36" i="36"/>
  <c r="F34" i="36" s="1"/>
  <c r="F40" i="36" s="1"/>
  <c r="F41" i="36" s="1"/>
  <c r="E34" i="36"/>
  <c r="D34" i="36"/>
  <c r="F32" i="36"/>
  <c r="F31" i="36"/>
  <c r="F30" i="36"/>
  <c r="F27" i="36"/>
  <c r="F26" i="36"/>
  <c r="F25" i="36"/>
  <c r="F24" i="36"/>
  <c r="F23" i="36"/>
  <c r="F22" i="36"/>
  <c r="F21" i="36"/>
  <c r="F20" i="36"/>
  <c r="F19" i="36"/>
  <c r="F18" i="36" s="1"/>
  <c r="F29" i="36" s="1"/>
  <c r="E18" i="36"/>
  <c r="E29" i="36" s="1"/>
  <c r="D18" i="36"/>
  <c r="D29" i="36" s="1"/>
  <c r="F16" i="36"/>
  <c r="E15" i="36"/>
  <c r="D15" i="36"/>
  <c r="F14" i="36"/>
  <c r="F13" i="36"/>
  <c r="F12" i="36"/>
  <c r="F11" i="36"/>
  <c r="E10" i="36"/>
  <c r="D10" i="36"/>
  <c r="F9" i="36"/>
  <c r="F8" i="36"/>
  <c r="F7" i="36"/>
  <c r="F6" i="36"/>
  <c r="E59" i="18"/>
  <c r="D59" i="18"/>
  <c r="F58" i="18"/>
  <c r="F59" i="18" s="1"/>
  <c r="F56" i="18"/>
  <c r="E56" i="18"/>
  <c r="D56" i="18"/>
  <c r="F52" i="18"/>
  <c r="E52" i="18"/>
  <c r="D52" i="18"/>
  <c r="F37" i="18"/>
  <c r="E37" i="18"/>
  <c r="D37" i="18"/>
  <c r="F34" i="18"/>
  <c r="E34" i="18"/>
  <c r="D34" i="18"/>
  <c r="E18" i="18"/>
  <c r="D18" i="18"/>
  <c r="D29" i="18" s="1"/>
  <c r="F7" i="11" s="1"/>
  <c r="F16" i="18"/>
  <c r="F29" i="18" s="1"/>
  <c r="E15" i="18"/>
  <c r="D15" i="18"/>
  <c r="F14" i="18"/>
  <c r="F13" i="18"/>
  <c r="F12" i="18"/>
  <c r="F11" i="18"/>
  <c r="E10" i="18"/>
  <c r="D10" i="18"/>
  <c r="D7" i="11" s="1"/>
  <c r="F9" i="18"/>
  <c r="F8" i="18"/>
  <c r="F7" i="18"/>
  <c r="E59" i="17"/>
  <c r="D59" i="17"/>
  <c r="F58" i="17"/>
  <c r="F59" i="17" s="1"/>
  <c r="F56" i="17"/>
  <c r="E56" i="17"/>
  <c r="D56" i="17"/>
  <c r="E52" i="17"/>
  <c r="D52" i="17"/>
  <c r="F51" i="17"/>
  <c r="F50" i="17"/>
  <c r="F38" i="17"/>
  <c r="F37" i="17" s="1"/>
  <c r="E37" i="17"/>
  <c r="D37" i="17"/>
  <c r="F36" i="17"/>
  <c r="F34" i="17" s="1"/>
  <c r="E34" i="17"/>
  <c r="D34" i="17"/>
  <c r="F32" i="17"/>
  <c r="F31" i="17"/>
  <c r="F30" i="17"/>
  <c r="F27" i="17"/>
  <c r="F26" i="17"/>
  <c r="F25" i="17"/>
  <c r="F24" i="17"/>
  <c r="F23" i="17"/>
  <c r="F22" i="17"/>
  <c r="F21" i="17"/>
  <c r="F20" i="17"/>
  <c r="F19" i="17"/>
  <c r="F18" i="17" s="1"/>
  <c r="E18" i="17"/>
  <c r="D18" i="17"/>
  <c r="F17" i="17"/>
  <c r="F16" i="17"/>
  <c r="E15" i="17"/>
  <c r="D15" i="17"/>
  <c r="F14" i="17"/>
  <c r="F13" i="17"/>
  <c r="F12" i="17"/>
  <c r="F11" i="17"/>
  <c r="E10" i="17"/>
  <c r="D10" i="17"/>
  <c r="F8" i="17"/>
  <c r="F7" i="17"/>
  <c r="F6" i="17"/>
  <c r="F112" i="14"/>
  <c r="E112" i="14"/>
  <c r="F103" i="14"/>
  <c r="F102" i="14"/>
  <c r="F100" i="14"/>
  <c r="F99" i="14"/>
  <c r="E98" i="14"/>
  <c r="D98" i="14"/>
  <c r="D105" i="14" s="1"/>
  <c r="E97" i="14"/>
  <c r="E98" i="1" s="1"/>
  <c r="F92" i="14"/>
  <c r="F85" i="14" s="1"/>
  <c r="F95" i="14" s="1"/>
  <c r="E92" i="14"/>
  <c r="D92" i="14"/>
  <c r="D85" i="14" s="1"/>
  <c r="D95" i="14" s="1"/>
  <c r="F72" i="14"/>
  <c r="F75" i="14" s="1"/>
  <c r="E72" i="14"/>
  <c r="D72" i="14"/>
  <c r="J10" i="11" s="1"/>
  <c r="F69" i="14"/>
  <c r="E69" i="14"/>
  <c r="D69" i="14"/>
  <c r="F66" i="14"/>
  <c r="E66" i="14"/>
  <c r="D66" i="14"/>
  <c r="F63" i="14"/>
  <c r="E63" i="14"/>
  <c r="D63" i="14"/>
  <c r="F57" i="14"/>
  <c r="E57" i="14"/>
  <c r="D57" i="14"/>
  <c r="F44" i="14"/>
  <c r="E41" i="14"/>
  <c r="D41" i="14"/>
  <c r="F39" i="14"/>
  <c r="F39" i="1" s="1"/>
  <c r="D38" i="14"/>
  <c r="D37" i="14" s="1"/>
  <c r="F37" i="14"/>
  <c r="E37" i="14"/>
  <c r="D36" i="14"/>
  <c r="D36" i="1" s="1"/>
  <c r="F35" i="14"/>
  <c r="F35" i="1" s="1"/>
  <c r="F34" i="14"/>
  <c r="F34" i="1" s="1"/>
  <c r="E33" i="14"/>
  <c r="D33" i="14"/>
  <c r="F32" i="14"/>
  <c r="F32" i="1" s="1"/>
  <c r="E26" i="14"/>
  <c r="E24" i="14" s="1"/>
  <c r="E31" i="14" s="1"/>
  <c r="F24" i="14"/>
  <c r="F31" i="14" s="1"/>
  <c r="D24" i="14"/>
  <c r="D31" i="14" s="1"/>
  <c r="F21" i="14"/>
  <c r="D18" i="14"/>
  <c r="F17" i="14"/>
  <c r="D15" i="14"/>
  <c r="D15" i="1" s="1"/>
  <c r="F13" i="14"/>
  <c r="F12" i="14"/>
  <c r="E10" i="14"/>
  <c r="E12" i="14" s="1"/>
  <c r="C126" i="13"/>
  <c r="B126" i="13"/>
  <c r="E125" i="13"/>
  <c r="D125" i="13"/>
  <c r="C125" i="13"/>
  <c r="B125" i="13"/>
  <c r="F124" i="13"/>
  <c r="C123" i="13"/>
  <c r="C117" i="13" s="1"/>
  <c r="F122" i="13"/>
  <c r="F121" i="13"/>
  <c r="F120" i="13"/>
  <c r="F119" i="13"/>
  <c r="F118" i="13"/>
  <c r="E117" i="13"/>
  <c r="D117" i="13"/>
  <c r="F115" i="13"/>
  <c r="F114" i="13"/>
  <c r="F113" i="13"/>
  <c r="F112" i="13"/>
  <c r="F111" i="13"/>
  <c r="F110" i="13"/>
  <c r="F109" i="13"/>
  <c r="C108" i="13"/>
  <c r="B108" i="13"/>
  <c r="F108" i="13" s="1"/>
  <c r="E101" i="13"/>
  <c r="C95" i="13"/>
  <c r="B95" i="13"/>
  <c r="E94" i="13"/>
  <c r="D94" i="13"/>
  <c r="C94" i="13"/>
  <c r="B94" i="13"/>
  <c r="F93" i="13"/>
  <c r="F92" i="13"/>
  <c r="F91" i="13"/>
  <c r="F90" i="13"/>
  <c r="F89" i="13"/>
  <c r="F88" i="13"/>
  <c r="F87" i="13"/>
  <c r="E86" i="13"/>
  <c r="D86" i="13"/>
  <c r="C86" i="13"/>
  <c r="B86" i="13"/>
  <c r="F84" i="13"/>
  <c r="F83" i="13"/>
  <c r="F82" i="13"/>
  <c r="F81" i="13"/>
  <c r="F80" i="13"/>
  <c r="F79" i="13"/>
  <c r="F78" i="13"/>
  <c r="F77" i="13"/>
  <c r="C77" i="13"/>
  <c r="E70" i="13"/>
  <c r="F62" i="13"/>
  <c r="C62" i="13"/>
  <c r="B62" i="13"/>
  <c r="E61" i="13"/>
  <c r="D61" i="13"/>
  <c r="C61" i="13"/>
  <c r="B61" i="13"/>
  <c r="F60" i="13"/>
  <c r="F59" i="13"/>
  <c r="C59" i="13"/>
  <c r="C53" i="13" s="1"/>
  <c r="F58" i="13"/>
  <c r="F57" i="13"/>
  <c r="F53" i="13" s="1"/>
  <c r="F56" i="13"/>
  <c r="F55" i="13"/>
  <c r="F54" i="13"/>
  <c r="E53" i="13"/>
  <c r="D53" i="13"/>
  <c r="F51" i="13"/>
  <c r="F50" i="13"/>
  <c r="F49" i="13"/>
  <c r="F48" i="13"/>
  <c r="F47" i="13"/>
  <c r="F46" i="13"/>
  <c r="F45" i="13"/>
  <c r="C44" i="13"/>
  <c r="F44" i="13" s="1"/>
  <c r="E37" i="13"/>
  <c r="C31" i="13"/>
  <c r="B31" i="13"/>
  <c r="E30" i="13"/>
  <c r="D30" i="13"/>
  <c r="C30" i="13"/>
  <c r="B30" i="13"/>
  <c r="F29" i="13"/>
  <c r="F28" i="13"/>
  <c r="F27" i="13"/>
  <c r="D27" i="13"/>
  <c r="D22" i="13" s="1"/>
  <c r="C27" i="13"/>
  <c r="C26" i="13"/>
  <c r="F26" i="13" s="1"/>
  <c r="F22" i="13" s="1"/>
  <c r="F25" i="13"/>
  <c r="F24" i="13"/>
  <c r="F23" i="13"/>
  <c r="E22" i="13"/>
  <c r="F20" i="13"/>
  <c r="F19" i="13"/>
  <c r="F18" i="13"/>
  <c r="F17" i="13"/>
  <c r="F16" i="13"/>
  <c r="F15" i="13"/>
  <c r="F14" i="13"/>
  <c r="C13" i="13"/>
  <c r="F13" i="13" s="1"/>
  <c r="E6" i="13"/>
  <c r="J8" i="11"/>
  <c r="H8" i="11"/>
  <c r="D8" i="11"/>
  <c r="J7" i="11"/>
  <c r="H7" i="11"/>
  <c r="B7" i="11"/>
  <c r="B9" i="11" s="1"/>
  <c r="J6" i="11"/>
  <c r="H6" i="11"/>
  <c r="C11" i="32"/>
  <c r="E12" i="9"/>
  <c r="E14" i="9" s="1"/>
  <c r="C26" i="34"/>
  <c r="C8" i="34"/>
  <c r="C7" i="34"/>
  <c r="C24" i="34" s="1"/>
  <c r="G58" i="7"/>
  <c r="G59" i="7" s="1"/>
  <c r="H57" i="7"/>
  <c r="F56" i="7"/>
  <c r="H56" i="7" s="1"/>
  <c r="G54" i="7"/>
  <c r="F54" i="7"/>
  <c r="H54" i="7" s="1"/>
  <c r="F53" i="7"/>
  <c r="H53" i="7" s="1"/>
  <c r="H52" i="7"/>
  <c r="F51" i="7"/>
  <c r="H51" i="7" s="1"/>
  <c r="G50" i="7"/>
  <c r="H49" i="7"/>
  <c r="H48" i="7"/>
  <c r="G47" i="7"/>
  <c r="F47" i="7"/>
  <c r="H46" i="7"/>
  <c r="F46" i="7"/>
  <c r="F45" i="7"/>
  <c r="H45" i="7" s="1"/>
  <c r="H44" i="7"/>
  <c r="F44" i="7"/>
  <c r="F43" i="7"/>
  <c r="H43" i="7" s="1"/>
  <c r="F42" i="7"/>
  <c r="H42" i="7" s="1"/>
  <c r="H41" i="7"/>
  <c r="G40" i="7"/>
  <c r="H39" i="7"/>
  <c r="H37" i="7"/>
  <c r="F36" i="7"/>
  <c r="H36" i="7" s="1"/>
  <c r="G35" i="7"/>
  <c r="F34" i="7"/>
  <c r="H34" i="7" s="1"/>
  <c r="F33" i="7"/>
  <c r="H33" i="7" s="1"/>
  <c r="F32" i="7"/>
  <c r="H32" i="7" s="1"/>
  <c r="F31" i="7"/>
  <c r="H31" i="7" s="1"/>
  <c r="G30" i="7"/>
  <c r="F29" i="7"/>
  <c r="F28" i="7"/>
  <c r="H28" i="7" s="1"/>
  <c r="F27" i="7"/>
  <c r="H27" i="7" s="1"/>
  <c r="H26" i="7"/>
  <c r="H25" i="7"/>
  <c r="F25" i="7"/>
  <c r="F24" i="7"/>
  <c r="H24" i="7" s="1"/>
  <c r="F23" i="7"/>
  <c r="H23" i="7" s="1"/>
  <c r="H22" i="7"/>
  <c r="G21" i="7"/>
  <c r="G38" i="7" s="1"/>
  <c r="F19" i="7"/>
  <c r="H19" i="7" s="1"/>
  <c r="H18" i="7"/>
  <c r="H17" i="7"/>
  <c r="F17" i="7"/>
  <c r="H15" i="7"/>
  <c r="H14" i="7"/>
  <c r="H13" i="7"/>
  <c r="H12" i="7"/>
  <c r="F11" i="7"/>
  <c r="H11" i="7" s="1"/>
  <c r="H10" i="7"/>
  <c r="H9" i="7"/>
  <c r="H8" i="7"/>
  <c r="F7" i="7"/>
  <c r="H7" i="7" s="1"/>
  <c r="H6" i="7" s="1"/>
  <c r="G6" i="7"/>
  <c r="G16" i="7" s="1"/>
  <c r="G20" i="7" s="1"/>
  <c r="H5" i="7"/>
  <c r="F5" i="7"/>
  <c r="D10" i="5"/>
  <c r="D9" i="5"/>
  <c r="D8" i="5"/>
  <c r="D7" i="5"/>
  <c r="D6" i="5"/>
  <c r="E4" i="5"/>
  <c r="F110" i="1"/>
  <c r="E110" i="1"/>
  <c r="E23" i="5" s="1"/>
  <c r="E25" i="5" s="1"/>
  <c r="D110" i="1"/>
  <c r="F109" i="1"/>
  <c r="E109" i="1"/>
  <c r="D109" i="1"/>
  <c r="F108" i="1"/>
  <c r="E108" i="1"/>
  <c r="D108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F98" i="1"/>
  <c r="D98" i="1"/>
  <c r="C25" i="28" s="1"/>
  <c r="F97" i="1"/>
  <c r="E97" i="1"/>
  <c r="D97" i="1"/>
  <c r="C24" i="28" s="1"/>
  <c r="F95" i="1"/>
  <c r="E95" i="1"/>
  <c r="D95" i="1"/>
  <c r="F94" i="1"/>
  <c r="E94" i="1"/>
  <c r="D94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E85" i="1"/>
  <c r="D85" i="1"/>
  <c r="F84" i="1"/>
  <c r="E84" i="1"/>
  <c r="D84" i="1"/>
  <c r="F83" i="1"/>
  <c r="E83" i="1"/>
  <c r="D83" i="1"/>
  <c r="F82" i="1"/>
  <c r="E82" i="1"/>
  <c r="D82" i="1"/>
  <c r="D80" i="1"/>
  <c r="F74" i="1"/>
  <c r="E74" i="1"/>
  <c r="D74" i="1"/>
  <c r="F73" i="1"/>
  <c r="E73" i="1"/>
  <c r="D73" i="1"/>
  <c r="F69" i="1"/>
  <c r="E69" i="1"/>
  <c r="D69" i="1"/>
  <c r="E65" i="1"/>
  <c r="D65" i="1"/>
  <c r="D66" i="1" s="1"/>
  <c r="C12" i="28" s="1"/>
  <c r="E64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6" i="1"/>
  <c r="E56" i="1"/>
  <c r="D56" i="1"/>
  <c r="E55" i="1"/>
  <c r="D55" i="1"/>
  <c r="E54" i="1"/>
  <c r="D54" i="1"/>
  <c r="E53" i="1"/>
  <c r="D53" i="1"/>
  <c r="F52" i="1"/>
  <c r="E52" i="1"/>
  <c r="D52" i="1"/>
  <c r="E51" i="1"/>
  <c r="D51" i="1"/>
  <c r="F50" i="1"/>
  <c r="E50" i="1"/>
  <c r="D50" i="1"/>
  <c r="E49" i="1"/>
  <c r="D49" i="1"/>
  <c r="F47" i="1"/>
  <c r="E47" i="1"/>
  <c r="D47" i="1"/>
  <c r="E46" i="1"/>
  <c r="D46" i="1"/>
  <c r="F44" i="1"/>
  <c r="E44" i="1"/>
  <c r="D44" i="1"/>
  <c r="F43" i="1"/>
  <c r="E43" i="1"/>
  <c r="D43" i="1"/>
  <c r="F42" i="1"/>
  <c r="E42" i="1"/>
  <c r="D42" i="1"/>
  <c r="C8" i="30" s="1"/>
  <c r="F40" i="1"/>
  <c r="E40" i="1"/>
  <c r="D40" i="1"/>
  <c r="E39" i="1"/>
  <c r="D39" i="1"/>
  <c r="F38" i="1"/>
  <c r="E38" i="1"/>
  <c r="D38" i="1"/>
  <c r="F36" i="1"/>
  <c r="E36" i="1"/>
  <c r="E35" i="1"/>
  <c r="D35" i="1"/>
  <c r="E34" i="1"/>
  <c r="D34" i="1"/>
  <c r="E32" i="1"/>
  <c r="D32" i="1"/>
  <c r="F30" i="1"/>
  <c r="E30" i="1"/>
  <c r="D30" i="1"/>
  <c r="F29" i="1"/>
  <c r="E29" i="1"/>
  <c r="D29" i="1"/>
  <c r="F28" i="1"/>
  <c r="E28" i="1"/>
  <c r="D28" i="1"/>
  <c r="F27" i="1"/>
  <c r="E27" i="1"/>
  <c r="D27" i="1"/>
  <c r="D26" i="1"/>
  <c r="F25" i="1"/>
  <c r="E25" i="1"/>
  <c r="D25" i="1"/>
  <c r="F23" i="1"/>
  <c r="E23" i="1"/>
  <c r="E21" i="1"/>
  <c r="D21" i="1"/>
  <c r="F20" i="1"/>
  <c r="E20" i="1"/>
  <c r="D20" i="1"/>
  <c r="F19" i="1"/>
  <c r="E19" i="1"/>
  <c r="D19" i="1"/>
  <c r="F18" i="1"/>
  <c r="E18" i="1"/>
  <c r="F17" i="1"/>
  <c r="E17" i="1"/>
  <c r="D17" i="1"/>
  <c r="F16" i="1"/>
  <c r="E16" i="1"/>
  <c r="D16" i="1"/>
  <c r="E15" i="1"/>
  <c r="E13" i="1"/>
  <c r="D13" i="1"/>
  <c r="F11" i="1"/>
  <c r="E11" i="1"/>
  <c r="D11" i="1"/>
  <c r="F10" i="1"/>
  <c r="D10" i="1"/>
  <c r="F9" i="1"/>
  <c r="E9" i="1"/>
  <c r="F8" i="1"/>
  <c r="E8" i="1"/>
  <c r="F7" i="1"/>
  <c r="E7" i="1"/>
  <c r="F6" i="1"/>
  <c r="E6" i="1"/>
  <c r="E7" i="5" l="1"/>
  <c r="E14" i="5"/>
  <c r="E29" i="17"/>
  <c r="F54" i="1"/>
  <c r="E6" i="5"/>
  <c r="F51" i="1"/>
  <c r="C23" i="5"/>
  <c r="C25" i="5" s="1"/>
  <c r="E9" i="5"/>
  <c r="E15" i="5"/>
  <c r="F48" i="1"/>
  <c r="F55" i="1"/>
  <c r="E8" i="5"/>
  <c r="D29" i="17"/>
  <c r="F49" i="1"/>
  <c r="F53" i="1"/>
  <c r="D110" i="14"/>
  <c r="D112" i="14" s="1"/>
  <c r="F85" i="1"/>
  <c r="E60" i="36"/>
  <c r="F40" i="18"/>
  <c r="F41" i="18" s="1"/>
  <c r="D57" i="18"/>
  <c r="D60" i="18" s="1"/>
  <c r="J9" i="11"/>
  <c r="J11" i="11" s="1"/>
  <c r="F15" i="18"/>
  <c r="E40" i="18"/>
  <c r="E41" i="18" s="1"/>
  <c r="D48" i="1"/>
  <c r="D57" i="1" s="1"/>
  <c r="C10" i="28" s="1"/>
  <c r="D33" i="17"/>
  <c r="F29" i="17"/>
  <c r="F65" i="1"/>
  <c r="D40" i="17"/>
  <c r="D41" i="17" s="1"/>
  <c r="D57" i="17"/>
  <c r="D60" i="17" s="1"/>
  <c r="E57" i="17"/>
  <c r="E60" i="17" s="1"/>
  <c r="D41" i="1"/>
  <c r="F40" i="7"/>
  <c r="H35" i="7"/>
  <c r="E26" i="1"/>
  <c r="E24" i="1" s="1"/>
  <c r="E31" i="1" s="1"/>
  <c r="E93" i="1"/>
  <c r="E86" i="1" s="1"/>
  <c r="E10" i="5" s="1"/>
  <c r="E10" i="1"/>
  <c r="F93" i="1"/>
  <c r="D14" i="14"/>
  <c r="E85" i="14"/>
  <c r="E105" i="14"/>
  <c r="F14" i="14"/>
  <c r="E41" i="1"/>
  <c r="F72" i="1"/>
  <c r="F76" i="1" s="1"/>
  <c r="D33" i="1"/>
  <c r="F41" i="1"/>
  <c r="E63" i="1"/>
  <c r="C15" i="5" s="1"/>
  <c r="F63" i="1"/>
  <c r="E33" i="36"/>
  <c r="D18" i="1"/>
  <c r="E37" i="1"/>
  <c r="D37" i="1"/>
  <c r="F64" i="1"/>
  <c r="D99" i="1"/>
  <c r="C26" i="28" s="1"/>
  <c r="C23" i="28" s="1"/>
  <c r="H47" i="7"/>
  <c r="L8" i="11"/>
  <c r="E8" i="11" s="1"/>
  <c r="F61" i="13"/>
  <c r="F125" i="13"/>
  <c r="F126" i="13"/>
  <c r="F10" i="17"/>
  <c r="F10" i="18"/>
  <c r="D40" i="18"/>
  <c r="D41" i="18" s="1"/>
  <c r="F57" i="18"/>
  <c r="F60" i="18" s="1"/>
  <c r="F15" i="36"/>
  <c r="E24" i="23"/>
  <c r="I24" i="23"/>
  <c r="M24" i="23"/>
  <c r="D25" i="31"/>
  <c r="E25" i="31"/>
  <c r="F40" i="17"/>
  <c r="F41" i="17" s="1"/>
  <c r="F57" i="36"/>
  <c r="F60" i="36" s="1"/>
  <c r="F21" i="7"/>
  <c r="F35" i="7"/>
  <c r="G55" i="7"/>
  <c r="G60" i="7" s="1"/>
  <c r="F95" i="13"/>
  <c r="F123" i="13"/>
  <c r="F117" i="13" s="1"/>
  <c r="D45" i="14"/>
  <c r="F10" i="11" s="1"/>
  <c r="E33" i="17"/>
  <c r="E42" i="17" s="1"/>
  <c r="E40" i="17"/>
  <c r="E41" i="17" s="1"/>
  <c r="F52" i="17"/>
  <c r="F57" i="17" s="1"/>
  <c r="F60" i="17" s="1"/>
  <c r="O12" i="23"/>
  <c r="K8" i="26"/>
  <c r="C25" i="31"/>
  <c r="F46" i="1"/>
  <c r="F12" i="1"/>
  <c r="E48" i="1"/>
  <c r="E57" i="1" s="1"/>
  <c r="E66" i="1"/>
  <c r="D72" i="1"/>
  <c r="D76" i="1" s="1"/>
  <c r="H50" i="7"/>
  <c r="H58" i="7"/>
  <c r="H59" i="7" s="1"/>
  <c r="C25" i="34"/>
  <c r="C28" i="34" s="1"/>
  <c r="L6" i="11"/>
  <c r="G6" i="11" s="1"/>
  <c r="H9" i="11"/>
  <c r="H11" i="11" s="1"/>
  <c r="F30" i="13"/>
  <c r="F31" i="13"/>
  <c r="F94" i="13"/>
  <c r="F86" i="13"/>
  <c r="F15" i="17"/>
  <c r="E57" i="18"/>
  <c r="E60" i="18" s="1"/>
  <c r="D57" i="36"/>
  <c r="D60" i="36" s="1"/>
  <c r="D24" i="23"/>
  <c r="H24" i="23"/>
  <c r="L24" i="23"/>
  <c r="O23" i="23"/>
  <c r="J8" i="29"/>
  <c r="I23" i="28"/>
  <c r="E23" i="28"/>
  <c r="E27" i="28" s="1"/>
  <c r="E29" i="28" s="1"/>
  <c r="H30" i="7"/>
  <c r="F9" i="11"/>
  <c r="B11" i="11"/>
  <c r="C29" i="34"/>
  <c r="D33" i="36"/>
  <c r="D42" i="36" s="1"/>
  <c r="H16" i="7"/>
  <c r="H20" i="7" s="1"/>
  <c r="H40" i="7"/>
  <c r="D9" i="11"/>
  <c r="F58" i="7"/>
  <c r="F59" i="7" s="1"/>
  <c r="D9" i="14" s="1"/>
  <c r="D9" i="1" s="1"/>
  <c r="E29" i="18"/>
  <c r="E33" i="18" s="1"/>
  <c r="E42" i="18" s="1"/>
  <c r="D33" i="18"/>
  <c r="D14" i="1"/>
  <c r="D112" i="1"/>
  <c r="C28" i="28" s="1"/>
  <c r="E112" i="1"/>
  <c r="F112" i="1"/>
  <c r="F6" i="7"/>
  <c r="F16" i="7" s="1"/>
  <c r="F20" i="7" s="1"/>
  <c r="H29" i="7"/>
  <c r="H21" i="7" s="1"/>
  <c r="H38" i="7" s="1"/>
  <c r="F50" i="7"/>
  <c r="K6" i="11"/>
  <c r="L7" i="11"/>
  <c r="G7" i="11" s="1"/>
  <c r="C22" i="13"/>
  <c r="E37" i="36"/>
  <c r="E40" i="36" s="1"/>
  <c r="E41" i="36" s="1"/>
  <c r="C24" i="23"/>
  <c r="O24" i="23" s="1"/>
  <c r="F24" i="28"/>
  <c r="F23" i="28" s="1"/>
  <c r="F27" i="28" s="1"/>
  <c r="F29" i="28" s="1"/>
  <c r="E33" i="1"/>
  <c r="D63" i="1"/>
  <c r="C7" i="30" s="1"/>
  <c r="E72" i="1"/>
  <c r="E76" i="1" s="1"/>
  <c r="F86" i="1"/>
  <c r="E99" i="1"/>
  <c r="E16" i="5" s="1"/>
  <c r="F30" i="7"/>
  <c r="F38" i="7" s="1"/>
  <c r="D7" i="14" s="1"/>
  <c r="D7" i="1" s="1"/>
  <c r="F10" i="36"/>
  <c r="E14" i="1"/>
  <c r="D24" i="1"/>
  <c r="D31" i="1" s="1"/>
  <c r="C8" i="28" s="1"/>
  <c r="E45" i="14"/>
  <c r="D75" i="14"/>
  <c r="F98" i="14"/>
  <c r="F99" i="1" s="1"/>
  <c r="F106" i="1" s="1"/>
  <c r="E7" i="28"/>
  <c r="E95" i="14"/>
  <c r="E12" i="1"/>
  <c r="C6" i="5" s="1"/>
  <c r="D106" i="14"/>
  <c r="F33" i="1"/>
  <c r="F37" i="1"/>
  <c r="E22" i="14"/>
  <c r="F13" i="1"/>
  <c r="D93" i="1"/>
  <c r="D86" i="1" s="1"/>
  <c r="D96" i="1" s="1"/>
  <c r="E75" i="14"/>
  <c r="F33" i="14"/>
  <c r="F45" i="14" s="1"/>
  <c r="C9" i="5" l="1"/>
  <c r="E19" i="5"/>
  <c r="F57" i="1"/>
  <c r="E13" i="5"/>
  <c r="D113" i="14"/>
  <c r="C7" i="5"/>
  <c r="F96" i="1"/>
  <c r="C10" i="5"/>
  <c r="C13" i="5" s="1"/>
  <c r="C14" i="5"/>
  <c r="F26" i="1"/>
  <c r="F24" i="1" s="1"/>
  <c r="F31" i="1" s="1"/>
  <c r="F33" i="36"/>
  <c r="F42" i="36" s="1"/>
  <c r="F11" i="11"/>
  <c r="F33" i="18"/>
  <c r="F42" i="18" s="1"/>
  <c r="D42" i="18"/>
  <c r="F33" i="17"/>
  <c r="F42" i="17" s="1"/>
  <c r="F66" i="1"/>
  <c r="D42" i="17"/>
  <c r="E6" i="11"/>
  <c r="C6" i="11"/>
  <c r="I6" i="11"/>
  <c r="E45" i="1"/>
  <c r="C8" i="5" s="1"/>
  <c r="F55" i="7"/>
  <c r="D8" i="14" s="1"/>
  <c r="E106" i="14"/>
  <c r="E113" i="14" s="1"/>
  <c r="D119" i="1"/>
  <c r="C19" i="5"/>
  <c r="E70" i="14"/>
  <c r="F105" i="14"/>
  <c r="F106" i="14" s="1"/>
  <c r="F113" i="14" s="1"/>
  <c r="D45" i="1"/>
  <c r="C9" i="28" s="1"/>
  <c r="F22" i="14"/>
  <c r="F70" i="14" s="1"/>
  <c r="F76" i="14" s="1"/>
  <c r="C15" i="28"/>
  <c r="E106" i="1"/>
  <c r="D106" i="1"/>
  <c r="D107" i="1" s="1"/>
  <c r="D113" i="1" s="1"/>
  <c r="F45" i="1"/>
  <c r="E42" i="36"/>
  <c r="G8" i="11"/>
  <c r="K8" i="11"/>
  <c r="I8" i="11"/>
  <c r="C11" i="28"/>
  <c r="E22" i="1"/>
  <c r="E70" i="1" s="1"/>
  <c r="E77" i="1" s="1"/>
  <c r="H55" i="7"/>
  <c r="H60" i="7" s="1"/>
  <c r="D6" i="14"/>
  <c r="D10" i="11" s="1"/>
  <c r="F60" i="7"/>
  <c r="D8" i="1"/>
  <c r="E14" i="28"/>
  <c r="E16" i="28" s="1"/>
  <c r="J23" i="28" s="1"/>
  <c r="F7" i="28"/>
  <c r="F14" i="28" s="1"/>
  <c r="F16" i="28" s="1"/>
  <c r="K23" i="28" s="1"/>
  <c r="I7" i="11"/>
  <c r="L9" i="11"/>
  <c r="F14" i="1"/>
  <c r="F22" i="1" s="1"/>
  <c r="K7" i="11"/>
  <c r="C7" i="11"/>
  <c r="E7" i="11"/>
  <c r="F107" i="1"/>
  <c r="F113" i="1" s="1"/>
  <c r="E96" i="1"/>
  <c r="E76" i="14"/>
  <c r="C4" i="30"/>
  <c r="C10" i="30" s="1"/>
  <c r="C11" i="30" s="1"/>
  <c r="C20" i="30" s="1"/>
  <c r="C22" i="28"/>
  <c r="C27" i="28" s="1"/>
  <c r="C29" i="28" s="1"/>
  <c r="E20" i="5"/>
  <c r="E26" i="5" s="1"/>
  <c r="C20" i="5" l="1"/>
  <c r="C26" i="5" s="1"/>
  <c r="E107" i="1"/>
  <c r="E113" i="1" s="1"/>
  <c r="F70" i="1"/>
  <c r="F77" i="1" s="1"/>
  <c r="I9" i="11"/>
  <c r="K9" i="11"/>
  <c r="C9" i="11"/>
  <c r="D11" i="11"/>
  <c r="L10" i="11"/>
  <c r="E9" i="11"/>
  <c r="G9" i="11"/>
  <c r="D6" i="1"/>
  <c r="D12" i="1" s="1"/>
  <c r="D22" i="1" s="1"/>
  <c r="D12" i="14"/>
  <c r="D22" i="14" s="1"/>
  <c r="D70" i="14" s="1"/>
  <c r="D76" i="14" s="1"/>
  <c r="D115" i="14" s="1"/>
  <c r="E115" i="14"/>
  <c r="C7" i="28" l="1"/>
  <c r="C14" i="28" s="1"/>
  <c r="C16" i="28" s="1"/>
  <c r="D70" i="1"/>
  <c r="C10" i="11"/>
  <c r="G10" i="11"/>
  <c r="K10" i="11"/>
  <c r="E10" i="11"/>
  <c r="L11" i="11"/>
  <c r="K11" i="11" l="1"/>
  <c r="G11" i="11"/>
  <c r="C11" i="11"/>
  <c r="I11" i="11"/>
  <c r="E11" i="11"/>
  <c r="D118" i="1"/>
  <c r="D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Tünde</author>
  </authors>
  <commentList>
    <comment ref="C8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Tünde:</t>
        </r>
        <r>
          <rPr>
            <sz val="9"/>
            <color indexed="81"/>
            <rFont val="Tahoma"/>
            <family val="2"/>
            <charset val="238"/>
          </rPr>
          <t xml:space="preserve">
2500000-ról</t>
        </r>
      </text>
    </comment>
    <comment ref="C1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Tünde:</t>
        </r>
        <r>
          <rPr>
            <sz val="9"/>
            <color indexed="81"/>
            <rFont val="Tahoma"/>
            <family val="2"/>
            <charset val="238"/>
          </rPr>
          <t xml:space="preserve">
200000-ről
</t>
        </r>
      </text>
    </comment>
  </commentList>
</comments>
</file>

<file path=xl/sharedStrings.xml><?xml version="1.0" encoding="utf-8"?>
<sst xmlns="http://schemas.openxmlformats.org/spreadsheetml/2006/main" count="2048" uniqueCount="743">
  <si>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</si>
  <si>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</si>
  <si>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</si>
  <si>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</si>
  <si>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</si>
  <si>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</si>
  <si>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</si>
  <si>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</si>
  <si>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</si>
  <si>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</si>
  <si>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</si>
  <si>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</si>
  <si>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</si>
  <si>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</si>
  <si>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</si>
  <si>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</si>
  <si>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</si>
  <si>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</si>
  <si>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</si>
  <si>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</si>
  <si>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</si>
  <si>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</si>
  <si>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</si>
  <si>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</si>
  <si>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</si>
  <si>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</si>
  <si>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</si>
  <si>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</si>
  <si>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</si>
  <si>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</si>
  <si>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</si>
  <si>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</si>
  <si>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</si>
  <si>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</si>
  <si>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</si>
  <si>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</si>
  <si>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</si>
  <si>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</si>
  <si>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</si>
  <si>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</si>
  <si>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</si>
  <si>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</si>
  <si>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</si>
  <si>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</si>
  <si>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</si>
  <si>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</si>
  <si>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</si>
  <si>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</si>
  <si>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</si>
  <si>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</si>
  <si>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</si>
  <si>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</si>
  <si>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</si>
  <si>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</si>
  <si>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</si>
  <si>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</si>
  <si>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</si>
  <si>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</si>
  <si>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</si>
  <si>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</si>
  <si>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</si>
  <si>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</si>
  <si>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</si>
  <si>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</si>
  <si>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</si>
  <si>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</si>
  <si>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</si>
  <si>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</si>
  <si>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</si>
  <si>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</si>
  <si>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</si>
  <si>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</si>
  <si>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</si>
  <si>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</si>
  <si>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</si>
  <si>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</si>
  <si>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</si>
  <si>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</si>
  <si>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</si>
  <si>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</si>
  <si>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</si>
  <si>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</si>
  <si>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</si>
  <si>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</si>
  <si>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</si>
  <si>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</si>
  <si>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</si>
  <si>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</si>
  <si>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</si>
  <si>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</si>
  <si>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</si>
  <si>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</si>
  <si>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</si>
  <si>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</si>
  <si>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</si>
  <si>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</si>
  <si>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</si>
  <si>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</si>
  <si>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</si>
  <si>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</si>
  <si>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</si>
  <si>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</si>
  <si>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</si>
  <si>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</si>
  <si>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</si>
  <si>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</si>
  <si>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</si>
  <si>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</si>
  <si>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</si>
  <si>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</si>
  <si>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</si>
  <si>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</si>
  <si>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</si>
  <si>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</si>
  <si>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</si>
  <si>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</si>
  <si>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</si>
  <si>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</si>
  <si>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</si>
  <si>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</si>
  <si>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</si>
  <si>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</si>
  <si>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</si>
  <si>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</si>
  <si>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</si>
  <si>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</si>
  <si>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</si>
  <si>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</si>
  <si>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</si>
  <si>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</si>
  <si>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</si>
  <si>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</si>
  <si>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</si>
  <si>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</si>
  <si>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</si>
  <si>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</si>
  <si>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</si>
  <si>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</si>
  <si>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</si>
  <si>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</si>
  <si>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</si>
  <si>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</si>
  <si>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</si>
  <si>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</si>
  <si>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</si>
  <si>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</si>
  <si>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</si>
  <si>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</si>
  <si>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</si>
  <si>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</si>
  <si>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</si>
  <si>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</si>
  <si>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</si>
  <si>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</si>
  <si>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</si>
  <si>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</si>
  <si>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</si>
  <si>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</si>
  <si>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</si>
  <si>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</si>
  <si>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</si>
  <si>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</si>
  <si>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</si>
  <si>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</si>
  <si>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</si>
  <si>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</si>
  <si>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</si>
  <si>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</si>
  <si>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</si>
  <si>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</si>
  <si>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</si>
  <si>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</si>
  <si>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</si>
  <si>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</si>
  <si>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</si>
  <si>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</si>
  <si>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</si>
  <si>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</si>
  <si>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</si>
  <si>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</si>
  <si>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</si>
  <si>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</si>
  <si>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</si>
  <si>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</si>
  <si>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</si>
  <si>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</si>
  <si>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</si>
  <si>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</si>
  <si>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</si>
  <si>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</si>
  <si>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</si>
  <si>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</si>
  <si>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</si>
  <si>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</si>
  <si>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</si>
  <si>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</si>
  <si>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</si>
  <si>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</si>
  <si>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</si>
  <si>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</si>
  <si>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</si>
  <si>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</si>
  <si>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</si>
  <si>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</si>
  <si>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</si>
  <si>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</si>
  <si>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</si>
  <si>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</si>
  <si>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</si>
  <si>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</si>
  <si>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</si>
  <si>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</si>
  <si>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</si>
  <si>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</si>
  <si>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</si>
  <si>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</si>
  <si>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</si>
  <si>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</si>
  <si>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</si>
  <si>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</si>
  <si>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</si>
  <si>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</si>
  <si>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</si>
  <si>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</si>
  <si>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</si>
  <si>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</si>
  <si>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</si>
  <si>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</si>
  <si>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</si>
  <si>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</si>
  <si>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</si>
  <si>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</si>
  <si>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</si>
  <si>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</si>
  <si>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</si>
  <si>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</si>
  <si>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</si>
  <si>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</si>
  <si>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</si>
  <si>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</si>
  <si>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</si>
  <si>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</si>
  <si>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</si>
  <si>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</si>
  <si>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</si>
  <si>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</si>
  <si>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</si>
  <si>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</si>
  <si>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</si>
  <si>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</si>
  <si>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</si>
  <si>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</si>
  <si>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</si>
  <si>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</si>
  <si>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</si>
  <si>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</si>
  <si>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</si>
  <si>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</si>
  <si>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</si>
  <si>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</si>
  <si>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</si>
  <si>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</si>
  <si>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</si>
  <si>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</si>
  <si>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</si>
  <si>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</si>
  <si>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</si>
  <si>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</si>
  <si>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</si>
  <si>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</si>
  <si>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</si>
  <si>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</si>
  <si>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</si>
  <si>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</si>
  <si>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</si>
  <si>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</si>
  <si>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</si>
  <si>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</si>
  <si>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</si>
  <si>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</si>
  <si>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</si>
  <si>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</si>
  <si>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</si>
  <si>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</si>
  <si>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</si>
  <si>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</si>
  <si>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</si>
  <si>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</si>
  <si>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</si>
  <si>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</si>
  <si>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</si>
  <si>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</si>
  <si>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</si>
  <si>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</si>
  <si>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</si>
  <si>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</si>
  <si>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</si>
  <si>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</si>
  <si>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</si>
  <si>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</si>
  <si>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</si>
  <si>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</si>
  <si>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</si>
  <si>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</si>
  <si>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</si>
  <si>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</si>
  <si>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</si>
  <si>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</si>
  <si>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</si>
  <si>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</si>
  <si>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</si>
  <si>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</si>
  <si>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</si>
  <si>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</si>
  <si>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</si>
  <si>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</si>
  <si>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</si>
  <si>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</si>
  <si>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</si>
  <si>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</si>
  <si>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II.2. (8)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</si>
  <si>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</si>
  <si>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</si>
  <si>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</si>
  <si>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</si>
  <si>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</si>
  <si>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</si>
  <si>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</si>
  <si>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</si>
  <si>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</si>
  <si>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</si>
  <si>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</si>
  <si>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</si>
  <si>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</si>
  <si>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</si>
  <si>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</si>
  <si>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</si>
  <si>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III.3.d (1)</t>
  </si>
  <si>
    <t xml:space="preserve"> házi segítségnyújtás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</si>
  <si>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</si>
  <si>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</si>
  <si>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</si>
  <si>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</si>
  <si>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</si>
  <si>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</si>
  <si>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</si>
  <si>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</si>
  <si>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</si>
  <si>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</si>
  <si>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</si>
  <si>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</si>
  <si>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</si>
  <si>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</si>
  <si>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</si>
  <si>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</si>
  <si>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</si>
  <si>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</si>
  <si>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</si>
  <si>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</si>
  <si>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</si>
  <si>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</si>
  <si>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</si>
  <si>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</si>
  <si>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</si>
  <si>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</si>
  <si>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</si>
  <si>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</si>
  <si>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</si>
  <si>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</si>
  <si>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</si>
  <si>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</si>
  <si>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</si>
  <si>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</si>
  <si>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</si>
  <si>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</si>
  <si>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</si>
  <si>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</si>
  <si>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</si>
  <si>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</si>
  <si>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</si>
  <si>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</si>
  <si>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</si>
  <si>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</si>
  <si>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</si>
  <si>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</si>
  <si>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</si>
  <si>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</si>
  <si>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</si>
  <si>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</si>
  <si>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</si>
  <si>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</si>
  <si>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</si>
  <si>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</si>
  <si>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</si>
  <si>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</si>
  <si>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</si>
  <si>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</si>
  <si>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</si>
  <si>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</si>
  <si>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</si>
  <si>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</si>
  <si>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</si>
  <si>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</si>
  <si>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</si>
  <si>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</si>
  <si>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</si>
  <si>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</si>
  <si>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</si>
  <si>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</si>
  <si>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</si>
  <si>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</si>
  <si>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</si>
  <si>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</si>
  <si>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</si>
  <si>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</si>
  <si>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</si>
  <si>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</si>
  <si>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</si>
  <si>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</si>
  <si>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</si>
  <si>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</si>
  <si>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</si>
  <si>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</si>
  <si>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</si>
  <si>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</si>
  <si>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</si>
  <si>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</si>
  <si>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</si>
  <si>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</si>
  <si>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</si>
  <si>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</si>
  <si>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</si>
  <si>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</si>
  <si>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</si>
  <si>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</si>
  <si>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</si>
  <si>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</si>
  <si>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</si>
  <si>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</si>
  <si>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</si>
  <si>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</si>
  <si>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</si>
  <si>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</si>
  <si>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</si>
  <si>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</si>
  <si>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</si>
  <si>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</si>
  <si>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</si>
  <si>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</si>
  <si>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</si>
  <si>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</si>
  <si>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</si>
  <si>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</si>
  <si>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</si>
  <si>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</si>
  <si>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</si>
  <si>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</si>
  <si>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</si>
  <si>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</si>
  <si>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</si>
  <si>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</si>
  <si>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</si>
  <si>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</si>
  <si>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</si>
  <si>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</si>
  <si>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</si>
  <si>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</si>
  <si>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</si>
  <si>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</si>
  <si>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</si>
  <si>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</si>
  <si>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</si>
  <si>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</si>
  <si>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</si>
  <si>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</si>
  <si>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</si>
  <si>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</si>
  <si>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</si>
  <si>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</si>
  <si>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</si>
  <si>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</si>
  <si>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</si>
  <si>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</si>
  <si>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</si>
  <si>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</si>
  <si>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adatok eFt-ban</t>
  </si>
  <si>
    <t>Sorszám</t>
  </si>
  <si>
    <t>Feladat/cél</t>
  </si>
  <si>
    <t>II. Céltartalék tartalék</t>
  </si>
  <si>
    <t>Általános és céltartalék mindösszesen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</si>
  <si>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</si>
  <si>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</si>
  <si>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</si>
  <si>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</si>
  <si>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</si>
  <si>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</si>
  <si>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</si>
  <si>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</si>
  <si>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</si>
  <si>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</si>
  <si>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</si>
  <si>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</si>
  <si>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</si>
  <si>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</si>
  <si>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</si>
  <si>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</si>
  <si>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</si>
  <si>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</si>
  <si>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</si>
  <si>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</si>
  <si>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</si>
  <si>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</si>
  <si>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</si>
  <si>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</si>
  <si>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</si>
  <si>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</si>
  <si>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</si>
  <si>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</si>
  <si>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</si>
  <si>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</si>
  <si>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</si>
  <si>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</si>
  <si>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</si>
  <si>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</si>
  <si>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</si>
  <si>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</si>
  <si>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</si>
  <si>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</si>
  <si>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</si>
  <si>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</si>
  <si>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</si>
  <si>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</si>
  <si>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</si>
  <si>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</si>
  <si>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"Nemleges"</t>
  </si>
  <si>
    <t>Támogatások összesen</t>
  </si>
  <si>
    <t>Rendkívüli települési támogatás</t>
  </si>
  <si>
    <t>Köztemetés</t>
  </si>
  <si>
    <t>Gyógyszer támogatás</t>
  </si>
  <si>
    <t>Lakhatási támogatás</t>
  </si>
  <si>
    <t>Temetési segély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</si>
  <si>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</si>
  <si>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</si>
  <si>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</si>
  <si>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</si>
  <si>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</si>
  <si>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</si>
  <si>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</si>
  <si>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</si>
  <si>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 xml:space="preserve"> Egyéb felhalmozási célú kiadások (Lakástámogatás)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</si>
  <si>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</si>
  <si>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</si>
  <si>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</si>
  <si>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</si>
  <si>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</si>
  <si>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</si>
  <si>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</si>
  <si>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</si>
  <si>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</si>
  <si>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</si>
  <si>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</si>
  <si>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</si>
  <si>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</si>
  <si>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</si>
  <si>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</si>
  <si>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</si>
  <si>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</si>
  <si>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</si>
  <si>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</si>
  <si>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</si>
  <si>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</si>
  <si>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</si>
  <si>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</si>
  <si>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</si>
  <si>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</si>
  <si>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</si>
  <si>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</si>
  <si>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</si>
  <si>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</si>
  <si>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</si>
  <si>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</si>
  <si>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</si>
  <si>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</si>
  <si>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</si>
  <si>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</si>
  <si>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</si>
  <si>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</si>
  <si>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</si>
  <si>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</si>
  <si>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Fehalmozási bevételek</t>
  </si>
  <si>
    <t>Felhalmozási célú átvett pénzeszözök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</si>
  <si>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</si>
  <si>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</si>
  <si>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</si>
  <si>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</si>
  <si>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</si>
  <si>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</si>
  <si>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Felújításisi kiadások összesen</t>
  </si>
  <si>
    <t>KÖLTSÉGVETÉSI BEVÉTELEK ÖSSZESEN: (1+…+8)</t>
  </si>
  <si>
    <t>Természetbeni támogatás (tüzelő támogatás)</t>
  </si>
  <si>
    <t>G</t>
  </si>
  <si>
    <t>Finanszírozási bevételek, kiadások egyenlege
(finanszírozási bevételek 70. sor - finanszírozási kiadások 31. sor) (+/-)</t>
  </si>
  <si>
    <t>Konyár Község Önkormányzata</t>
  </si>
  <si>
    <t>Címrend
Konyár Község Önkormányzata 2018. évi költségvetéséhez</t>
  </si>
  <si>
    <t>Konyári Polgármesteri Hivatal</t>
  </si>
  <si>
    <t>Művelődési és Ifjúsági Ház, Könyvtár, Kurucz Albert Falumúzeum</t>
  </si>
  <si>
    <t>Konyári Óvoda</t>
  </si>
  <si>
    <t>Konyár Község Önkormányzata
2018. évi költségvetésének összevont mérlege</t>
  </si>
  <si>
    <t>2018. évi eredeti előirányzat</t>
  </si>
  <si>
    <t>2020. év</t>
  </si>
  <si>
    <t>2018. évi állami támogatás</t>
  </si>
  <si>
    <t>2021.</t>
  </si>
  <si>
    <t>2018. évi költelezettség</t>
  </si>
  <si>
    <t>2020. évi kötelezettség</t>
  </si>
  <si>
    <t xml:space="preserve"> Konyár Község Önkormányzatának
2018. évi állami támogatások  jogcímei és összegei</t>
  </si>
  <si>
    <t>Konyár Község Önkormányzata
2018. évi és további évekre áthúzódó Beruházási és felújítási kiadások feladatonként</t>
  </si>
  <si>
    <t>Konyár Község Önkormányzata
által 2018. évben nyújtott működési és felhalmozási  támogatások államháztartáson kívülre</t>
  </si>
  <si>
    <t>Konyár Község Önkormányzata
által 2018. évben folyósított ellátottak pénzbeli juttatásai</t>
  </si>
  <si>
    <t>Konyár Község Önkormányzata
2018. évi működési költségvetési bevételeinek forrásösszetétele</t>
  </si>
  <si>
    <t>Konyár Község Önkormányzatának működési bevételei</t>
  </si>
  <si>
    <t>Konyár Község Önkormányzatának
 Európai Uniós támogatással megvalósuló projektjei</t>
  </si>
  <si>
    <t>Konyár Község Önkormányzatának
2018. évi bevételi és kiadási előirányzatai</t>
  </si>
  <si>
    <t>Konyári Polgármesteri Hivatal
2018. évi bevételi és kiadási előirányzatai</t>
  </si>
  <si>
    <t>Művelődési és Ifjúsági Ház, Könyvtár, Kurucz Albert Falumúzeum
2018. évi bevételi és kiadási előirányzatai</t>
  </si>
  <si>
    <t>Konyár Község Önkormányzata
2018. évi Előirányzat-felhasználási terve havi bontásban</t>
  </si>
  <si>
    <t>Konyár Község Önkormányzata
által 2018. évben adott közvetett támogatások</t>
  </si>
  <si>
    <t>Konyár Község Önkormányzata
2018. évi engedélyezett létszámkerete</t>
  </si>
  <si>
    <t>Konyár Község Önkormányzata
2018. évi általános és céltartalékai</t>
  </si>
  <si>
    <t>Konyár Község Önkormányzata
költségvetési évet követő három év tervezett előirányzatainak keretszámai</t>
  </si>
  <si>
    <t>Konyár Község Önkormányzata
által megkötött, több éves kihatással járó, adósságot keletkeztető ügyletek fizetési kötelezettségeinek bemutatása a lejáratig</t>
  </si>
  <si>
    <t>Konyár Község Önkormányzata
saját bevételeinek részletezése az adósságot keletkeztető ügyletből származó tárgyévi fizetési kötelezettség megállapításához</t>
  </si>
  <si>
    <t xml:space="preserve">Konyár Község Önkormányzata
2018. évi adósságot keletkeztető fejlesztési céljai </t>
  </si>
  <si>
    <t>A 2018. évi fejlesztések várható kiadása</t>
  </si>
  <si>
    <t>A 2018. évi fejlesztésekhezhez kapcsolódó önerő</t>
  </si>
  <si>
    <t xml:space="preserve">I.2. </t>
  </si>
  <si>
    <t>I.5.</t>
  </si>
  <si>
    <t>Nem közművel összegyűjtött háztartási szennyvíz ártalmatlanítása</t>
  </si>
  <si>
    <t>A 2017. évről áthúzódó bérkompenzáció kifizetőt terhelő bruttó összege</t>
  </si>
  <si>
    <t>Polgármesteri illetmény támogatása</t>
  </si>
  <si>
    <t>I.1. jogcímekhez kapcsolódó kiegészítés</t>
  </si>
  <si>
    <t>V.I.1.</t>
  </si>
  <si>
    <t>2018. évben 8 hónapra - óvoda napi nyitvatartási ideje eléri a nyolc órát</t>
  </si>
  <si>
    <t>2018. évben 4 hónapra - óvoda napi nyitvatartási ideje eléri a nyolc órát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</si>
  <si>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</si>
  <si>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</si>
  <si>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</si>
  <si>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</si>
  <si>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</si>
  <si>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</si>
  <si>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</si>
  <si>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</si>
  <si>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III.3.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</si>
  <si>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</si>
  <si>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</si>
  <si>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</si>
  <si>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</si>
  <si>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</si>
  <si>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Konyári Óvoda
2018. évi bevételi és kiadási előirányzatai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</si>
  <si>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</si>
  <si>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</si>
  <si>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</si>
  <si>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</si>
  <si>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</si>
  <si>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</si>
  <si>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</si>
  <si>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Önkormányzat</t>
  </si>
  <si>
    <t>Közfoglalkoztatottak</t>
  </si>
  <si>
    <t>Konyári Pávakör</t>
  </si>
  <si>
    <t>Konyári Sasok Polgárőr Egyesület</t>
  </si>
  <si>
    <t>Konyári Sport</t>
  </si>
  <si>
    <t>Konyári Nótások</t>
  </si>
  <si>
    <t>Konyári Református Egyházközség</t>
  </si>
  <si>
    <t>Hajdú Speciális Kutató-Mentő Egyesület</t>
  </si>
  <si>
    <t>Konyári Szépkorúak Klubja</t>
  </si>
  <si>
    <t>Bursa Hungarica támogatás</t>
  </si>
  <si>
    <t>Külterületi helyi közutak fejlesztése</t>
  </si>
  <si>
    <t>VP6-7.2.1-7.4.1.2-16</t>
  </si>
  <si>
    <t>-</t>
  </si>
  <si>
    <t>Szociális alapszolgáltatások infrastruktúrájának bővítése</t>
  </si>
  <si>
    <t>TOP-4.2.1-15-HB1-2016-00012</t>
  </si>
  <si>
    <t>Csatlakozási konstrukció az önkormányzati ASP rendszer országos kiterjesztéséhez</t>
  </si>
  <si>
    <t>KÖFOP-1.2.1-VEKOP-16</t>
  </si>
  <si>
    <t>Egészségügyi alapellátások infrastrukturális fejlesztése</t>
  </si>
  <si>
    <t>TOP-4.1.1-15-HB1-2016-00023</t>
  </si>
  <si>
    <t>adott mentesség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</si>
  <si>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</si>
  <si>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</si>
  <si>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</si>
  <si>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</si>
  <si>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</si>
  <si>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</si>
  <si>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</si>
  <si>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</si>
  <si>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 xml:space="preserve">Költségvetési kiadások összesen </t>
  </si>
  <si>
    <t>Konyár Község Önkormányzata
2018. évi költségvetésében a működési és felhalmozási célú bevételek és kiadások összevont mérlege</t>
  </si>
  <si>
    <t>Polgármester/  Alpolgármester/Képviselők</t>
  </si>
  <si>
    <t>1+1+5</t>
  </si>
  <si>
    <t>adatok  Ft-ban</t>
  </si>
  <si>
    <t>Egészségügyi alapellátások infrastrukturális fejlesztése TOP-4.1.1-15-HB1-2016-00023 felújítási kiadásai</t>
  </si>
  <si>
    <t>Egészségügyi alapellátások infrastrukturális fejlesztése TOP-4.1.1-15-HB1-2016-00023 beruházási kiadásai</t>
  </si>
  <si>
    <t>Szociális alapszolgáltatások infrastruktúrájának bővítése TOP-4.2.1-15-HB1-2016-00012 felújítási kiadásai</t>
  </si>
  <si>
    <t>Szociális alapszolgáltatások infrastruktúrájának bővítése TOP-4.2.1-15-HB1-2016-00012 beruházási kiadásai</t>
  </si>
  <si>
    <t>Óvoda laminált parketta</t>
  </si>
  <si>
    <t xml:space="preserve">Külterületi helyi közutak fejlesztése VP6-7.2.1-7.4.1.2-16 </t>
  </si>
  <si>
    <t>lelátó pályázati kiadása</t>
  </si>
  <si>
    <t>Fajzi Károly emléktábla</t>
  </si>
  <si>
    <t xml:space="preserve">közfoglalkoztatás beruházási kiadása 2018.03.01.-12.31. helyi </t>
  </si>
  <si>
    <t xml:space="preserve">közfoglalkoztatás beruházási kiadása 2018.03.01.-12.31. közút </t>
  </si>
  <si>
    <t xml:space="preserve">közfoglalkoztatás beruházási kiadása  2018.03.01.-12.31. mezőgazdasági </t>
  </si>
  <si>
    <t>konyhai edények - Óvoda</t>
  </si>
  <si>
    <t>fénymásoló - Óvoda</t>
  </si>
  <si>
    <t>bojler - Óvoda</t>
  </si>
  <si>
    <t>Nyomtató ASP-hez - Hivatal</t>
  </si>
  <si>
    <t>Érdekeltségnövelő támogatás 2017. felhasználása - sörpadok</t>
  </si>
  <si>
    <t>Érdekeltségnövelő támogatás 2017. felhasználása - székek</t>
  </si>
  <si>
    <t>Érdekeltségnövelő támogatás 2017. felhasználása - női mosdó</t>
  </si>
  <si>
    <t>Érdekeltségnövelő támogatás 2017. felhasználása - egyéb technikai eszközök</t>
  </si>
  <si>
    <t>2017. évi beruházási számlák kiadásai</t>
  </si>
  <si>
    <t>2018. évi tervezett felhalmozási kiadások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</si>
  <si>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</si>
  <si>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</si>
  <si>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</si>
  <si>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</si>
  <si>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</si>
  <si>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</si>
  <si>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</si>
  <si>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</si>
  <si>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</si>
  <si>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</si>
  <si>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</si>
  <si>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</si>
  <si>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</si>
  <si>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</si>
  <si>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</si>
  <si>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</si>
  <si>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</si>
  <si>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</si>
  <si>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…………………………….. 2018.  ……………………… hó ….. Nap</t>
  </si>
  <si>
    <t>Módosított előirányzat</t>
  </si>
  <si>
    <t>Előirányzat teljesítése</t>
  </si>
  <si>
    <t>Módosítás</t>
  </si>
  <si>
    <t>2018. évi módosított állami támogatás</t>
  </si>
  <si>
    <t>2018.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</si>
</sst>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#.00"/>
    <numFmt numFmtId="168" formatCode="_-* #,##0.00\ _F_t_-;\-* #,##0.00\ _F_t_-;_-* \-??\ _F_t_-;_-@_-"/>
  </numFmts>
  <fonts count="1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8" applyNumberFormat="0" applyAlignment="0" applyProtection="0"/>
    <xf numFmtId="0" fontId="74" fillId="0" borderId="0" applyNumberFormat="0" applyFill="0" applyBorder="0" applyAlignment="0" applyProtection="0"/>
    <xf numFmtId="0" fontId="75" fillId="0" borderId="40" applyNumberFormat="0" applyFill="0" applyAlignment="0" applyProtection="0"/>
    <xf numFmtId="0" fontId="76" fillId="0" borderId="41" applyNumberFormat="0" applyFill="0" applyAlignment="0" applyProtection="0"/>
    <xf numFmtId="0" fontId="77" fillId="0" borderId="42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39" applyNumberFormat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3" applyNumberFormat="0" applyFill="0" applyAlignment="0" applyProtection="0"/>
    <xf numFmtId="0" fontId="35" fillId="23" borderId="44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5" applyNumberFormat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1" fillId="0" borderId="0"/>
    <xf numFmtId="0" fontId="86" fillId="0" borderId="46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8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25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61" fillId="0" borderId="0" xfId="48" applyFont="1"/>
    <xf numFmtId="0" fontId="66" fillId="0" borderId="0" xfId="48" applyFont="1"/>
    <xf numFmtId="166" fontId="66" fillId="0" borderId="0" xfId="35" applyNumberFormat="1" applyFont="1"/>
    <xf numFmtId="166" fontId="67" fillId="0" borderId="0" xfId="35" applyNumberFormat="1" applyFont="1" applyFill="1" applyBorder="1" applyAlignment="1">
      <alignment horizontal="right"/>
    </xf>
    <xf numFmtId="0" fontId="69" fillId="0" borderId="0" xfId="48" applyFont="1"/>
    <xf numFmtId="0" fontId="66" fillId="0" borderId="0" xfId="48" applyFont="1" applyBorder="1"/>
    <xf numFmtId="166" fontId="66" fillId="0" borderId="0" xfId="35" applyNumberFormat="1" applyFont="1" applyBorder="1"/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0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7" xfId="67" applyNumberFormat="1" applyFont="1" applyBorder="1" applyAlignment="1">
      <alignment horizontal="center" vertical="center" wrapText="1"/>
    </xf>
    <xf numFmtId="164" fontId="16" fillId="0" borderId="57" xfId="67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0" fontId="24" fillId="0" borderId="0" xfId="0" applyFont="1" applyFill="1" applyProtection="1"/>
    <xf numFmtId="0" fontId="0" fillId="0" borderId="0" xfId="0" applyFill="1" applyAlignment="1" applyProtection="1"/>
    <xf numFmtId="164" fontId="20" fillId="0" borderId="0" xfId="159" applyNumberFormat="1" applyFont="1" applyFill="1" applyBorder="1" applyAlignment="1">
      <alignment horizontal="left" vertical="center"/>
    </xf>
    <xf numFmtId="164" fontId="48" fillId="0" borderId="0" xfId="159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1" fillId="0" borderId="0" xfId="0" applyFont="1" applyFill="1" applyBorder="1" applyAlignment="1" applyProtection="1">
      <alignment horizontal="center" vertical="center"/>
    </xf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164" fontId="16" fillId="0" borderId="0" xfId="159" applyNumberFormat="1" applyFont="1" applyFill="1" applyAlignment="1">
      <alignment vertical="center"/>
    </xf>
    <xf numFmtId="164" fontId="16" fillId="0" borderId="0" xfId="159" applyNumberFormat="1" applyFont="1" applyFill="1" applyBorder="1" applyAlignment="1">
      <alignment vertical="center"/>
    </xf>
    <xf numFmtId="3" fontId="94" fillId="0" borderId="24" xfId="76" applyNumberFormat="1" applyFont="1" applyFill="1" applyBorder="1" applyAlignment="1">
      <alignment horizontal="right" vertical="center"/>
    </xf>
    <xf numFmtId="164" fontId="20" fillId="0" borderId="13" xfId="159" applyNumberFormat="1" applyFont="1" applyFill="1" applyBorder="1" applyAlignment="1">
      <alignment horizontal="center" vertical="center"/>
    </xf>
    <xf numFmtId="164" fontId="20" fillId="0" borderId="14" xfId="159" applyNumberFormat="1" applyFont="1" applyFill="1" applyBorder="1" applyAlignment="1">
      <alignment horizontal="center" vertical="center" wrapText="1"/>
    </xf>
    <xf numFmtId="164" fontId="20" fillId="0" borderId="58" xfId="159" applyNumberFormat="1" applyFont="1" applyFill="1" applyBorder="1" applyAlignment="1">
      <alignment horizontal="center" vertical="center"/>
    </xf>
    <xf numFmtId="164" fontId="20" fillId="0" borderId="19" xfId="159" applyNumberFormat="1" applyFont="1" applyFill="1" applyBorder="1" applyAlignment="1">
      <alignment horizontal="center" vertical="center"/>
    </xf>
    <xf numFmtId="164" fontId="20" fillId="0" borderId="1" xfId="159" applyNumberFormat="1" applyFont="1" applyFill="1" applyBorder="1" applyAlignment="1">
      <alignment horizontal="center" vertical="center" wrapText="1"/>
    </xf>
    <xf numFmtId="164" fontId="16" fillId="0" borderId="26" xfId="159" applyNumberFormat="1" applyFont="1" applyFill="1" applyBorder="1" applyAlignment="1">
      <alignment vertical="center" wrapText="1"/>
    </xf>
    <xf numFmtId="164" fontId="16" fillId="0" borderId="49" xfId="159" applyNumberFormat="1" applyFont="1" applyFill="1" applyBorder="1" applyAlignment="1">
      <alignment vertical="center" wrapText="1"/>
    </xf>
    <xf numFmtId="164" fontId="16" fillId="0" borderId="50" xfId="159" applyNumberFormat="1" applyFont="1" applyFill="1" applyBorder="1" applyAlignment="1">
      <alignment vertical="center" wrapText="1"/>
    </xf>
    <xf numFmtId="164" fontId="16" fillId="0" borderId="4" xfId="159" applyNumberFormat="1" applyFont="1" applyFill="1" applyBorder="1" applyAlignment="1">
      <alignment horizontal="left" vertical="center" wrapText="1"/>
    </xf>
    <xf numFmtId="164" fontId="16" fillId="0" borderId="5" xfId="159" applyNumberFormat="1" applyFont="1" applyFill="1" applyBorder="1" applyAlignment="1">
      <alignment horizontal="right" vertical="center"/>
    </xf>
    <xf numFmtId="164" fontId="16" fillId="0" borderId="60" xfId="159" applyNumberFormat="1" applyFont="1" applyFill="1" applyBorder="1" applyAlignment="1">
      <alignment horizontal="right" vertical="center"/>
    </xf>
    <xf numFmtId="164" fontId="16" fillId="0" borderId="6" xfId="159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6" fillId="0" borderId="7" xfId="159" applyNumberFormat="1" applyFont="1" applyFill="1" applyBorder="1" applyAlignment="1">
      <alignment horizontal="left" vertical="center" wrapText="1"/>
    </xf>
    <xf numFmtId="164" fontId="16" fillId="0" borderId="8" xfId="159" applyNumberFormat="1" applyFont="1" applyFill="1" applyBorder="1" applyAlignment="1">
      <alignment horizontal="right" vertical="center"/>
    </xf>
    <xf numFmtId="164" fontId="16" fillId="0" borderId="55" xfId="159" applyNumberFormat="1" applyFont="1" applyFill="1" applyBorder="1" applyAlignment="1">
      <alignment horizontal="right" vertical="center"/>
    </xf>
    <xf numFmtId="164" fontId="16" fillId="0" borderId="9" xfId="159" applyNumberFormat="1" applyFont="1" applyFill="1" applyBorder="1" applyAlignment="1">
      <alignment horizontal="right" vertical="center"/>
    </xf>
    <xf numFmtId="164" fontId="16" fillId="0" borderId="22" xfId="159" applyNumberFormat="1" applyFont="1" applyFill="1" applyBorder="1" applyAlignment="1">
      <alignment horizontal="left" vertical="center" wrapText="1"/>
    </xf>
    <xf numFmtId="164" fontId="16" fillId="0" borderId="18" xfId="159" applyNumberFormat="1" applyFont="1" applyFill="1" applyBorder="1" applyAlignment="1">
      <alignment horizontal="right" vertical="center"/>
    </xf>
    <xf numFmtId="164" fontId="16" fillId="0" borderId="61" xfId="159" applyNumberFormat="1" applyFont="1" applyFill="1" applyBorder="1" applyAlignment="1">
      <alignment horizontal="right" vertical="center"/>
    </xf>
    <xf numFmtId="164" fontId="16" fillId="0" borderId="62" xfId="159" applyNumberFormat="1" applyFont="1" applyFill="1" applyBorder="1" applyAlignment="1">
      <alignment horizontal="right" vertical="center"/>
    </xf>
    <xf numFmtId="164" fontId="20" fillId="0" borderId="26" xfId="159" applyNumberFormat="1" applyFont="1" applyFill="1" applyBorder="1" applyAlignment="1">
      <alignment horizontal="center" vertical="center" wrapText="1"/>
    </xf>
    <xf numFmtId="164" fontId="16" fillId="0" borderId="8" xfId="159" applyNumberFormat="1" applyFont="1" applyFill="1" applyBorder="1" applyAlignment="1">
      <alignment horizontal="right" vertical="center" wrapText="1"/>
    </xf>
    <xf numFmtId="164" fontId="16" fillId="0" borderId="55" xfId="159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6" fillId="0" borderId="18" xfId="159" applyNumberFormat="1" applyFont="1" applyFill="1" applyBorder="1" applyAlignment="1">
      <alignment horizontal="right" vertical="center" wrapText="1"/>
    </xf>
    <xf numFmtId="164" fontId="16" fillId="0" borderId="61" xfId="159" applyNumberFormat="1" applyFont="1" applyFill="1" applyBorder="1" applyAlignment="1">
      <alignment horizontal="right" vertical="center" wrapText="1"/>
    </xf>
    <xf numFmtId="164" fontId="95" fillId="0" borderId="2" xfId="159" applyNumberFormat="1" applyFont="1" applyFill="1" applyBorder="1" applyAlignment="1">
      <alignment horizontal="right" vertical="center" wrapText="1"/>
    </xf>
    <xf numFmtId="164" fontId="95" fillId="0" borderId="59" xfId="159" applyNumberFormat="1" applyFont="1" applyFill="1" applyBorder="1" applyAlignment="1">
      <alignment horizontal="right" vertical="center" wrapText="1"/>
    </xf>
    <xf numFmtId="164" fontId="95" fillId="0" borderId="3" xfId="159" applyNumberFormat="1" applyFont="1" applyFill="1" applyBorder="1" applyAlignment="1">
      <alignment horizontal="right" vertical="center"/>
    </xf>
    <xf numFmtId="164" fontId="58" fillId="0" borderId="0" xfId="159" applyNumberFormat="1" applyFont="1" applyFill="1" applyBorder="1" applyAlignment="1">
      <alignment horizontal="left" vertical="center" wrapText="1"/>
    </xf>
    <xf numFmtId="164" fontId="58" fillId="0" borderId="0" xfId="159" applyNumberFormat="1" applyFont="1" applyFill="1" applyBorder="1" applyAlignment="1">
      <alignment horizontal="right" vertical="center" wrapText="1"/>
    </xf>
    <xf numFmtId="164" fontId="58" fillId="0" borderId="0" xfId="159" applyNumberFormat="1" applyFont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0" fontId="91" fillId="0" borderId="0" xfId="0" applyFont="1" applyFill="1" applyBorder="1" applyAlignment="1" applyProtection="1"/>
    <xf numFmtId="0" fontId="0" fillId="0" borderId="0" xfId="0" applyFill="1" applyBorder="1" applyAlignment="1"/>
    <xf numFmtId="0" fontId="92" fillId="0" borderId="0" xfId="0" applyFont="1" applyFill="1" applyBorder="1" applyAlignment="1" applyProtection="1">
      <protection locked="0"/>
    </xf>
    <xf numFmtId="164" fontId="16" fillId="0" borderId="0" xfId="159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 applyProtection="1"/>
    <xf numFmtId="164" fontId="95" fillId="0" borderId="0" xfId="159" applyNumberFormat="1" applyFont="1" applyFill="1" applyBorder="1" applyAlignment="1">
      <alignment horizontal="right" vertical="center" wrapText="1"/>
    </xf>
    <xf numFmtId="164" fontId="95" fillId="0" borderId="0" xfId="159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4" fontId="98" fillId="0" borderId="30" xfId="0" applyNumberFormat="1" applyFont="1" applyFill="1" applyBorder="1" applyAlignment="1" applyProtection="1">
      <alignment horizontal="right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8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9" fillId="0" borderId="32" xfId="0" applyFont="1" applyFill="1" applyBorder="1" applyAlignment="1" applyProtection="1">
      <alignment horizontal="center" vertical="center" wrapText="1"/>
    </xf>
    <xf numFmtId="164" fontId="70" fillId="0" borderId="32" xfId="0" applyNumberFormat="1" applyFont="1" applyFill="1" applyBorder="1" applyAlignment="1" applyProtection="1">
      <alignment horizontal="right" vertical="center" wrapText="1"/>
    </xf>
    <xf numFmtId="0" fontId="7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2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9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left" vertical="center" wrapText="1" indent="1"/>
    </xf>
    <xf numFmtId="0" fontId="15" fillId="0" borderId="36" xfId="1" applyFont="1" applyFill="1" applyBorder="1" applyAlignment="1" applyProtection="1">
      <alignment horizontal="center"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6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7" xfId="1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 indent="1"/>
    </xf>
    <xf numFmtId="164" fontId="17" fillId="0" borderId="47" xfId="1" applyNumberFormat="1" applyFont="1" applyFill="1" applyBorder="1" applyAlignment="1" applyProtection="1">
      <alignment vertical="center" wrapTex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69" applyFill="1" applyProtection="1">
      <protection locked="0"/>
    </xf>
    <xf numFmtId="0" fontId="7" fillId="0" borderId="0" xfId="169" applyFill="1" applyProtection="1"/>
    <xf numFmtId="0" fontId="101" fillId="0" borderId="0" xfId="169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69" applyFont="1" applyFill="1" applyBorder="1" applyAlignment="1" applyProtection="1">
      <alignment horizontal="center" vertical="center" wrapText="1"/>
    </xf>
    <xf numFmtId="0" fontId="91" fillId="0" borderId="2" xfId="169" applyFont="1" applyFill="1" applyBorder="1" applyAlignment="1" applyProtection="1">
      <alignment horizontal="center" vertical="center"/>
    </xf>
    <xf numFmtId="0" fontId="91" fillId="0" borderId="3" xfId="169" applyFont="1" applyFill="1" applyBorder="1" applyAlignment="1" applyProtection="1">
      <alignment horizontal="center" vertical="center"/>
    </xf>
    <xf numFmtId="0" fontId="14" fillId="0" borderId="16" xfId="169" applyFont="1" applyFill="1" applyBorder="1" applyAlignment="1" applyProtection="1">
      <alignment horizontal="left" vertical="center" indent="1"/>
    </xf>
    <xf numFmtId="0" fontId="7" fillId="0" borderId="0" xfId="169" applyFill="1" applyAlignment="1" applyProtection="1">
      <alignment vertical="center"/>
    </xf>
    <xf numFmtId="0" fontId="14" fillId="0" borderId="13" xfId="169" applyFont="1" applyFill="1" applyBorder="1" applyAlignment="1" applyProtection="1">
      <alignment horizontal="left" vertical="center" indent="1"/>
    </xf>
    <xf numFmtId="0" fontId="14" fillId="0" borderId="14" xfId="169" applyFont="1" applyFill="1" applyBorder="1" applyAlignment="1" applyProtection="1">
      <alignment horizontal="left" vertical="center" indent="1"/>
    </xf>
    <xf numFmtId="164" fontId="14" fillId="0" borderId="14" xfId="169" applyNumberFormat="1" applyFont="1" applyFill="1" applyBorder="1" applyAlignment="1" applyProtection="1">
      <alignment vertical="center"/>
      <protection locked="0"/>
    </xf>
    <xf numFmtId="164" fontId="14" fillId="0" borderId="15" xfId="169" applyNumberFormat="1" applyFont="1" applyFill="1" applyBorder="1" applyAlignment="1" applyProtection="1">
      <alignment vertical="center"/>
    </xf>
    <xf numFmtId="0" fontId="7" fillId="0" borderId="0" xfId="169" applyFill="1" applyAlignment="1" applyProtection="1">
      <alignment vertical="center"/>
      <protection locked="0"/>
    </xf>
    <xf numFmtId="0" fontId="14" fillId="0" borderId="7" xfId="169" applyFont="1" applyFill="1" applyBorder="1" applyAlignment="1" applyProtection="1">
      <alignment horizontal="left" vertical="center" indent="1"/>
    </xf>
    <xf numFmtId="0" fontId="14" fillId="0" borderId="8" xfId="169" applyFont="1" applyFill="1" applyBorder="1" applyAlignment="1" applyProtection="1">
      <alignment horizontal="left" vertical="center" wrapText="1" indent="1"/>
    </xf>
    <xf numFmtId="164" fontId="14" fillId="0" borderId="8" xfId="169" applyNumberFormat="1" applyFont="1" applyFill="1" applyBorder="1" applyAlignment="1" applyProtection="1">
      <alignment vertical="center"/>
      <protection locked="0"/>
    </xf>
    <xf numFmtId="164" fontId="14" fillId="0" borderId="9" xfId="169" applyNumberFormat="1" applyFont="1" applyFill="1" applyBorder="1" applyAlignment="1" applyProtection="1">
      <alignment vertical="center"/>
    </xf>
    <xf numFmtId="0" fontId="14" fillId="0" borderId="8" xfId="169" applyFont="1" applyFill="1" applyBorder="1" applyAlignment="1" applyProtection="1">
      <alignment horizontal="left" vertical="center" indent="1"/>
    </xf>
    <xf numFmtId="0" fontId="14" fillId="0" borderId="10" xfId="169" applyFont="1" applyFill="1" applyBorder="1" applyAlignment="1" applyProtection="1">
      <alignment horizontal="left" vertical="center" indent="1"/>
    </xf>
    <xf numFmtId="0" fontId="14" fillId="0" borderId="11" xfId="169" applyFont="1" applyFill="1" applyBorder="1" applyAlignment="1" applyProtection="1">
      <alignment horizontal="left" vertical="center" wrapText="1" indent="1"/>
    </xf>
    <xf numFmtId="164" fontId="14" fillId="0" borderId="11" xfId="169" applyNumberFormat="1" applyFont="1" applyFill="1" applyBorder="1" applyAlignment="1" applyProtection="1">
      <alignment vertical="center"/>
      <protection locked="0"/>
    </xf>
    <xf numFmtId="0" fontId="14" fillId="0" borderId="1" xfId="169" applyFont="1" applyFill="1" applyBorder="1" applyAlignment="1" applyProtection="1">
      <alignment horizontal="left" vertical="center" indent="1"/>
    </xf>
    <xf numFmtId="0" fontId="96" fillId="0" borderId="2" xfId="169" applyFont="1" applyFill="1" applyBorder="1" applyAlignment="1" applyProtection="1">
      <alignment horizontal="left" vertical="center" indent="1"/>
    </xf>
    <xf numFmtId="164" fontId="97" fillId="0" borderId="2" xfId="169" applyNumberFormat="1" applyFont="1" applyFill="1" applyBorder="1" applyAlignment="1" applyProtection="1">
      <alignment vertical="center"/>
    </xf>
    <xf numFmtId="164" fontId="97" fillId="0" borderId="3" xfId="169" applyNumberFormat="1" applyFont="1" applyFill="1" applyBorder="1" applyAlignment="1" applyProtection="1">
      <alignment vertical="center"/>
    </xf>
    <xf numFmtId="0" fontId="14" fillId="0" borderId="22" xfId="169" applyFont="1" applyFill="1" applyBorder="1" applyAlignment="1" applyProtection="1">
      <alignment horizontal="left" vertical="center" indent="1"/>
    </xf>
    <xf numFmtId="0" fontId="14" fillId="0" borderId="18" xfId="169" applyFont="1" applyFill="1" applyBorder="1" applyAlignment="1" applyProtection="1">
      <alignment horizontal="left" vertical="center" indent="1"/>
    </xf>
    <xf numFmtId="164" fontId="14" fillId="0" borderId="18" xfId="169" applyNumberFormat="1" applyFont="1" applyFill="1" applyBorder="1" applyAlignment="1" applyProtection="1">
      <alignment vertical="center"/>
      <protection locked="0"/>
    </xf>
    <xf numFmtId="164" fontId="14" fillId="0" borderId="23" xfId="169" applyNumberFormat="1" applyFont="1" applyFill="1" applyBorder="1" applyAlignment="1" applyProtection="1">
      <alignment vertical="center"/>
    </xf>
    <xf numFmtId="0" fontId="97" fillId="0" borderId="1" xfId="169" applyFont="1" applyFill="1" applyBorder="1" applyAlignment="1" applyProtection="1">
      <alignment horizontal="left" vertical="center" indent="1"/>
    </xf>
    <xf numFmtId="0" fontId="97" fillId="0" borderId="67" xfId="169" applyFont="1" applyFill="1" applyBorder="1" applyAlignment="1" applyProtection="1">
      <alignment horizontal="left" vertical="center" indent="1"/>
    </xf>
    <xf numFmtId="0" fontId="96" fillId="0" borderId="57" xfId="169" applyFont="1" applyFill="1" applyBorder="1" applyAlignment="1" applyProtection="1">
      <alignment horizontal="left" vertical="center" indent="1"/>
    </xf>
    <xf numFmtId="164" fontId="97" fillId="0" borderId="57" xfId="169" applyNumberFormat="1" applyFont="1" applyFill="1" applyBorder="1" applyProtection="1"/>
    <xf numFmtId="164" fontId="97" fillId="0" borderId="68" xfId="169" applyNumberFormat="1" applyFont="1" applyFill="1" applyBorder="1" applyProtection="1"/>
    <xf numFmtId="0" fontId="15" fillId="0" borderId="0" xfId="169" applyFont="1" applyFill="1" applyProtection="1"/>
    <xf numFmtId="0" fontId="99" fillId="0" borderId="0" xfId="169" applyFont="1" applyFill="1" applyProtection="1">
      <protection locked="0"/>
    </xf>
    <xf numFmtId="0" fontId="24" fillId="0" borderId="0" xfId="169" applyFont="1" applyFill="1" applyProtection="1">
      <protection locked="0"/>
    </xf>
    <xf numFmtId="0" fontId="61" fillId="0" borderId="0" xfId="170" applyFont="1"/>
    <xf numFmtId="0" fontId="60" fillId="0" borderId="0" xfId="170" applyFont="1" applyAlignment="1">
      <alignment horizontal="center" wrapText="1"/>
    </xf>
    <xf numFmtId="0" fontId="58" fillId="0" borderId="0" xfId="170" applyFont="1"/>
    <xf numFmtId="0" fontId="103" fillId="0" borderId="0" xfId="170" applyFont="1" applyAlignment="1">
      <alignment horizontal="center" vertical="center" wrapText="1"/>
    </xf>
    <xf numFmtId="0" fontId="60" fillId="0" borderId="18" xfId="170" applyFont="1" applyBorder="1" applyAlignment="1">
      <alignment horizontal="center"/>
    </xf>
    <xf numFmtId="0" fontId="60" fillId="0" borderId="23" xfId="170" applyFont="1" applyBorder="1" applyAlignment="1">
      <alignment horizontal="center"/>
    </xf>
    <xf numFmtId="0" fontId="104" fillId="0" borderId="0" xfId="170" applyFont="1"/>
    <xf numFmtId="0" fontId="58" fillId="0" borderId="36" xfId="170" applyFont="1" applyBorder="1" applyAlignment="1">
      <alignment horizontal="center" vertical="center" wrapText="1"/>
    </xf>
    <xf numFmtId="3" fontId="58" fillId="0" borderId="31" xfId="170" applyNumberFormat="1" applyFont="1" applyBorder="1" applyAlignment="1">
      <alignment horizontal="center" vertical="center"/>
    </xf>
    <xf numFmtId="3" fontId="58" fillId="0" borderId="5" xfId="170" applyNumberFormat="1" applyFont="1" applyBorder="1" applyAlignment="1">
      <alignment horizontal="center" vertical="center"/>
    </xf>
    <xf numFmtId="3" fontId="58" fillId="0" borderId="6" xfId="170" applyNumberFormat="1" applyFont="1" applyBorder="1" applyAlignment="1">
      <alignment horizontal="center" vertical="center"/>
    </xf>
    <xf numFmtId="0" fontId="58" fillId="0" borderId="48" xfId="170" applyFont="1" applyBorder="1" applyAlignment="1">
      <alignment horizontal="center" vertical="center" wrapText="1"/>
    </xf>
    <xf numFmtId="3" fontId="58" fillId="0" borderId="65" xfId="170" applyNumberFormat="1" applyFont="1" applyBorder="1" applyAlignment="1">
      <alignment horizontal="center" vertical="center"/>
    </xf>
    <xf numFmtId="3" fontId="58" fillId="0" borderId="11" xfId="170" applyNumberFormat="1" applyFont="1" applyBorder="1" applyAlignment="1">
      <alignment horizontal="center" vertical="center"/>
    </xf>
    <xf numFmtId="3" fontId="58" fillId="0" borderId="12" xfId="170" applyNumberFormat="1" applyFont="1" applyBorder="1" applyAlignment="1">
      <alignment horizontal="center" vertical="center"/>
    </xf>
    <xf numFmtId="0" fontId="105" fillId="0" borderId="0" xfId="170" applyFont="1" applyAlignment="1">
      <alignment horizontal="center" vertical="center" wrapText="1"/>
    </xf>
    <xf numFmtId="0" fontId="105" fillId="0" borderId="0" xfId="170" applyFont="1"/>
    <xf numFmtId="3" fontId="60" fillId="0" borderId="62" xfId="170" applyNumberFormat="1" applyFont="1" applyBorder="1" applyAlignment="1">
      <alignment horizontal="center" vertical="center"/>
    </xf>
    <xf numFmtId="0" fontId="60" fillId="24" borderId="25" xfId="170" applyFont="1" applyFill="1" applyBorder="1" applyAlignment="1">
      <alignment horizontal="center" vertical="center"/>
    </xf>
    <xf numFmtId="3" fontId="60" fillId="0" borderId="2" xfId="170" applyNumberFormat="1" applyFont="1" applyBorder="1" applyAlignment="1">
      <alignment horizontal="center" vertical="center"/>
    </xf>
    <xf numFmtId="3" fontId="60" fillId="0" borderId="3" xfId="170" applyNumberFormat="1" applyFont="1" applyBorder="1" applyAlignment="1">
      <alignment horizontal="center" vertical="center"/>
    </xf>
    <xf numFmtId="0" fontId="103" fillId="0" borderId="0" xfId="170" applyFont="1" applyAlignment="1">
      <alignment horizontal="center" vertical="center"/>
    </xf>
    <xf numFmtId="0" fontId="61" fillId="0" borderId="0" xfId="171" applyFont="1"/>
    <xf numFmtId="0" fontId="61" fillId="0" borderId="0" xfId="171" applyFont="1" applyAlignment="1">
      <alignment horizontal="center"/>
    </xf>
    <xf numFmtId="0" fontId="61" fillId="0" borderId="0" xfId="171" applyFont="1" applyFill="1" applyBorder="1" applyAlignment="1">
      <alignment horizontal="right"/>
    </xf>
    <xf numFmtId="0" fontId="61" fillId="0" borderId="0" xfId="171" applyFont="1" applyAlignment="1">
      <alignment vertical="center"/>
    </xf>
    <xf numFmtId="0" fontId="61" fillId="0" borderId="0" xfId="171" applyFont="1" applyBorder="1" applyAlignment="1">
      <alignment horizontal="center"/>
    </xf>
    <xf numFmtId="0" fontId="61" fillId="0" borderId="0" xfId="171" applyFont="1" applyBorder="1"/>
    <xf numFmtId="0" fontId="107" fillId="0" borderId="0" xfId="171" applyFont="1" applyFill="1" applyBorder="1" applyAlignment="1">
      <alignment horizontal="right"/>
    </xf>
    <xf numFmtId="0" fontId="103" fillId="0" borderId="1" xfId="171" applyFont="1" applyBorder="1" applyAlignment="1">
      <alignment horizontal="center" vertical="center"/>
    </xf>
    <xf numFmtId="0" fontId="103" fillId="0" borderId="2" xfId="171" applyFont="1" applyBorder="1" applyAlignment="1">
      <alignment horizontal="center" vertical="center"/>
    </xf>
    <xf numFmtId="0" fontId="103" fillId="0" borderId="3" xfId="171" applyFont="1" applyFill="1" applyBorder="1" applyAlignment="1">
      <alignment horizontal="center" vertical="center" wrapText="1"/>
    </xf>
    <xf numFmtId="0" fontId="61" fillId="0" borderId="0" xfId="171" applyFont="1" applyAlignment="1">
      <alignment horizontal="center" vertical="center"/>
    </xf>
    <xf numFmtId="0" fontId="103" fillId="0" borderId="0" xfId="171" applyFont="1"/>
    <xf numFmtId="0" fontId="61" fillId="0" borderId="0" xfId="171" applyFont="1" applyFill="1" applyBorder="1"/>
    <xf numFmtId="3" fontId="61" fillId="0" borderId="0" xfId="171" applyNumberFormat="1" applyFont="1"/>
    <xf numFmtId="0" fontId="106" fillId="0" borderId="63" xfId="171" applyFont="1" applyBorder="1" applyAlignment="1"/>
    <xf numFmtId="0" fontId="106" fillId="0" borderId="0" xfId="171" applyFont="1" applyBorder="1" applyAlignment="1"/>
    <xf numFmtId="0" fontId="61" fillId="0" borderId="0" xfId="171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9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2" fillId="0" borderId="0" xfId="172" applyFont="1" applyFill="1" applyBorder="1" applyAlignment="1">
      <alignment horizontal="center" vertical="center" wrapText="1"/>
    </xf>
    <xf numFmtId="0" fontId="48" fillId="0" borderId="0" xfId="172" applyFont="1" applyFill="1" applyBorder="1" applyAlignment="1">
      <alignment horizontal="center" vertical="center" wrapText="1"/>
    </xf>
    <xf numFmtId="0" fontId="65" fillId="0" borderId="0" xfId="172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59" applyNumberFormat="1" applyFont="1" applyFill="1" applyBorder="1" applyAlignment="1">
      <alignment horizontal="right" vertical="center" wrapText="1"/>
    </xf>
    <xf numFmtId="164" fontId="95" fillId="0" borderId="1" xfId="159" applyNumberFormat="1" applyFont="1" applyFill="1" applyBorder="1" applyAlignment="1">
      <alignment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3" applyFont="1"/>
    <xf numFmtId="0" fontId="61" fillId="0" borderId="0" xfId="173" applyFont="1"/>
    <xf numFmtId="0" fontId="61" fillId="0" borderId="35" xfId="173" applyFont="1" applyBorder="1" applyAlignment="1">
      <alignment horizontal="center" vertical="center"/>
    </xf>
    <xf numFmtId="164" fontId="66" fillId="0" borderId="6" xfId="35" applyNumberFormat="1" applyFont="1" applyBorder="1" applyAlignment="1">
      <alignment horizontal="right" vertical="center"/>
    </xf>
    <xf numFmtId="0" fontId="61" fillId="0" borderId="37" xfId="173" applyFont="1" applyBorder="1" applyAlignment="1">
      <alignment horizontal="center" vertical="center"/>
    </xf>
    <xf numFmtId="164" fontId="66" fillId="0" borderId="9" xfId="35" applyNumberFormat="1" applyFont="1" applyBorder="1" applyAlignment="1">
      <alignment horizontal="right" vertical="center"/>
    </xf>
    <xf numFmtId="0" fontId="29" fillId="0" borderId="0" xfId="174"/>
    <xf numFmtId="166" fontId="70" fillId="0" borderId="0" xfId="175" applyNumberFormat="1" applyFont="1" applyFill="1" applyBorder="1" applyAlignment="1" applyProtection="1">
      <alignment horizontal="centerContinuous" vertical="center"/>
    </xf>
    <xf numFmtId="0" fontId="29" fillId="0" borderId="0" xfId="174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4" applyAlignment="1">
      <alignment horizontal="center"/>
    </xf>
    <xf numFmtId="0" fontId="35" fillId="0" borderId="0" xfId="174" applyFont="1" applyAlignment="1">
      <alignment horizontal="justify" vertical="center"/>
    </xf>
    <xf numFmtId="166" fontId="29" fillId="0" borderId="0" xfId="174" applyNumberFormat="1"/>
    <xf numFmtId="166" fontId="0" fillId="0" borderId="0" xfId="175" applyNumberFormat="1" applyFont="1"/>
    <xf numFmtId="0" fontId="66" fillId="0" borderId="8" xfId="174" applyFont="1" applyFill="1" applyBorder="1" applyAlignment="1">
      <alignment wrapText="1"/>
    </xf>
    <xf numFmtId="166" fontId="66" fillId="0" borderId="8" xfId="175" applyNumberFormat="1" applyFont="1" applyFill="1" applyBorder="1" applyAlignment="1">
      <alignment horizontal="center" vertical="center"/>
    </xf>
    <xf numFmtId="0" fontId="66" fillId="0" borderId="8" xfId="174" applyFont="1" applyBorder="1" applyAlignment="1">
      <alignment wrapText="1"/>
    </xf>
    <xf numFmtId="166" fontId="66" fillId="0" borderId="8" xfId="175" applyNumberFormat="1" applyFont="1" applyBorder="1" applyAlignment="1">
      <alignment vertical="center"/>
    </xf>
    <xf numFmtId="0" fontId="66" fillId="0" borderId="5" xfId="174" applyFont="1" applyFill="1" applyBorder="1" applyAlignment="1">
      <alignment wrapText="1"/>
    </xf>
    <xf numFmtId="166" fontId="66" fillId="0" borderId="5" xfId="175" applyNumberFormat="1" applyFont="1" applyFill="1" applyBorder="1" applyAlignment="1">
      <alignment horizontal="center" vertical="center"/>
    </xf>
    <xf numFmtId="166" fontId="98" fillId="0" borderId="6" xfId="175" applyNumberFormat="1" applyFont="1" applyFill="1" applyBorder="1" applyAlignment="1" applyProtection="1">
      <alignment vertical="center"/>
      <protection locked="0"/>
    </xf>
    <xf numFmtId="166" fontId="98" fillId="0" borderId="9" xfId="175" applyNumberFormat="1" applyFont="1" applyFill="1" applyBorder="1" applyAlignment="1" applyProtection="1">
      <alignment vertical="center"/>
      <protection locked="0"/>
    </xf>
    <xf numFmtId="166" fontId="93" fillId="0" borderId="0" xfId="175" applyNumberFormat="1" applyFont="1" applyFill="1" applyBorder="1" applyAlignment="1" applyProtection="1">
      <alignment horizontal="right"/>
    </xf>
    <xf numFmtId="0" fontId="16" fillId="0" borderId="0" xfId="176" applyFont="1"/>
    <xf numFmtId="0" fontId="16" fillId="0" borderId="0" xfId="176" applyFont="1" applyAlignment="1">
      <alignment vertical="center"/>
    </xf>
    <xf numFmtId="3" fontId="20" fillId="0" borderId="0" xfId="176" applyNumberFormat="1" applyFont="1" applyFill="1" applyBorder="1" applyAlignment="1">
      <alignment vertical="center"/>
    </xf>
    <xf numFmtId="0" fontId="20" fillId="0" borderId="0" xfId="176" applyFont="1" applyFill="1" applyAlignment="1">
      <alignment vertical="center"/>
    </xf>
    <xf numFmtId="0" fontId="16" fillId="0" borderId="0" xfId="176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6" applyFont="1" applyFill="1" applyAlignment="1">
      <alignment horizontal="center" vertical="top" wrapText="1"/>
    </xf>
    <xf numFmtId="0" fontId="16" fillId="0" borderId="0" xfId="176" applyFont="1" applyFill="1" applyAlignment="1">
      <alignment vertical="center"/>
    </xf>
    <xf numFmtId="0" fontId="20" fillId="0" borderId="0" xfId="176" applyFont="1" applyFill="1" applyBorder="1" applyAlignment="1">
      <alignment vertical="center"/>
    </xf>
    <xf numFmtId="0" fontId="60" fillId="0" borderId="1" xfId="176" applyFont="1" applyFill="1" applyBorder="1" applyAlignment="1">
      <alignment horizontal="center" vertical="center" wrapText="1"/>
    </xf>
    <xf numFmtId="0" fontId="60" fillId="0" borderId="2" xfId="176" applyFont="1" applyFill="1" applyBorder="1" applyAlignment="1">
      <alignment horizontal="center" vertical="center" wrapText="1"/>
    </xf>
    <xf numFmtId="0" fontId="60" fillId="0" borderId="3" xfId="176" applyFont="1" applyFill="1" applyBorder="1" applyAlignment="1">
      <alignment horizontal="center" vertical="center" wrapText="1"/>
    </xf>
    <xf numFmtId="0" fontId="58" fillId="0" borderId="7" xfId="176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3" fontId="58" fillId="0" borderId="9" xfId="176" applyNumberFormat="1" applyFont="1" applyFill="1" applyBorder="1" applyAlignment="1">
      <alignment horizontal="right"/>
    </xf>
    <xf numFmtId="14" fontId="98" fillId="0" borderId="11" xfId="0" applyNumberFormat="1" applyFont="1" applyFill="1" applyBorder="1" applyAlignment="1"/>
    <xf numFmtId="3" fontId="58" fillId="0" borderId="12" xfId="176" applyNumberFormat="1" applyFont="1" applyFill="1" applyBorder="1" applyAlignment="1">
      <alignment horizontal="right"/>
    </xf>
    <xf numFmtId="0" fontId="60" fillId="0" borderId="1" xfId="176" applyFont="1" applyFill="1" applyBorder="1" applyAlignment="1">
      <alignment horizontal="center"/>
    </xf>
    <xf numFmtId="0" fontId="60" fillId="0" borderId="2" xfId="176" applyFont="1" applyFill="1" applyBorder="1" applyAlignment="1">
      <alignment horizontal="left"/>
    </xf>
    <xf numFmtId="3" fontId="60" fillId="0" borderId="3" xfId="176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8" fillId="0" borderId="36" xfId="170" applyFont="1" applyBorder="1" applyAlignment="1">
      <alignment horizontal="left" vertical="center" wrapText="1"/>
    </xf>
    <xf numFmtId="0" fontId="60" fillId="0" borderId="25" xfId="170" applyFont="1" applyBorder="1" applyAlignment="1">
      <alignment horizontal="left" vertical="center"/>
    </xf>
    <xf numFmtId="0" fontId="104" fillId="0" borderId="0" xfId="173" applyFont="1" applyAlignment="1">
      <alignment horizontal="right"/>
    </xf>
    <xf numFmtId="0" fontId="16" fillId="0" borderId="0" xfId="176" applyFont="1" applyAlignment="1">
      <alignment horizontal="center"/>
    </xf>
    <xf numFmtId="0" fontId="20" fillId="0" borderId="0" xfId="176" applyFont="1" applyAlignment="1">
      <alignment horizontal="center" vertical="center" wrapText="1"/>
    </xf>
    <xf numFmtId="0" fontId="62" fillId="0" borderId="1" xfId="176" applyFont="1" applyBorder="1" applyAlignment="1">
      <alignment horizontal="center" vertical="center" wrapText="1"/>
    </xf>
    <xf numFmtId="0" fontId="62" fillId="0" borderId="2" xfId="176" applyFont="1" applyBorder="1" applyAlignment="1">
      <alignment horizontal="center" vertical="center" wrapText="1"/>
    </xf>
    <xf numFmtId="0" fontId="62" fillId="0" borderId="3" xfId="176" applyFont="1" applyBorder="1" applyAlignment="1">
      <alignment horizontal="center" vertical="center" wrapText="1"/>
    </xf>
    <xf numFmtId="0" fontId="60" fillId="0" borderId="1" xfId="48" applyFont="1" applyBorder="1" applyAlignment="1">
      <alignment horizontal="center" vertical="center" wrapText="1"/>
    </xf>
    <xf numFmtId="166" fontId="60" fillId="0" borderId="3" xfId="35" applyNumberFormat="1" applyFont="1" applyBorder="1" applyAlignment="1">
      <alignment horizontal="center" vertical="center" wrapText="1"/>
    </xf>
    <xf numFmtId="3" fontId="61" fillId="0" borderId="0" xfId="48" applyNumberFormat="1" applyFont="1"/>
    <xf numFmtId="3" fontId="69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0" fontId="58" fillId="0" borderId="4" xfId="48" applyFont="1" applyBorder="1" applyAlignment="1">
      <alignment horizontal="center" vertical="center"/>
    </xf>
    <xf numFmtId="0" fontId="58" fillId="0" borderId="7" xfId="48" applyFont="1" applyBorder="1" applyAlignment="1">
      <alignment horizontal="center" vertical="center"/>
    </xf>
    <xf numFmtId="0" fontId="60" fillId="0" borderId="25" xfId="48" applyFont="1" applyBorder="1" applyAlignment="1">
      <alignment horizontal="center" vertical="center"/>
    </xf>
    <xf numFmtId="166" fontId="60" fillId="0" borderId="3" xfId="35" applyNumberFormat="1" applyFont="1" applyBorder="1" applyAlignment="1">
      <alignment vertical="center"/>
    </xf>
    <xf numFmtId="166" fontId="60" fillId="0" borderId="68" xfId="35" applyNumberFormat="1" applyFont="1" applyBorder="1" applyAlignment="1">
      <alignment vertical="center"/>
    </xf>
    <xf numFmtId="164" fontId="16" fillId="0" borderId="74" xfId="67" applyNumberFormat="1" applyFont="1" applyBorder="1" applyAlignment="1">
      <alignment horizontal="center" vertical="center" wrapText="1"/>
    </xf>
    <xf numFmtId="167" fontId="20" fillId="0" borderId="59" xfId="67" applyNumberFormat="1" applyFont="1" applyBorder="1" applyAlignment="1">
      <alignment vertical="center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60" fillId="0" borderId="67" xfId="67" applyNumberFormat="1" applyFont="1" applyBorder="1" applyAlignment="1">
      <alignment vertical="center" wrapText="1"/>
    </xf>
    <xf numFmtId="164" fontId="20" fillId="0" borderId="57" xfId="67" applyNumberFormat="1" applyFont="1" applyBorder="1" applyAlignment="1">
      <alignment vertical="center"/>
    </xf>
    <xf numFmtId="3" fontId="16" fillId="0" borderId="59" xfId="67" applyNumberFormat="1" applyFont="1" applyBorder="1" applyAlignment="1">
      <alignment vertical="center"/>
    </xf>
    <xf numFmtId="16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5" fontId="20" fillId="0" borderId="57" xfId="67" applyNumberFormat="1" applyFont="1" applyBorder="1" applyAlignment="1">
      <alignment vertical="center"/>
    </xf>
    <xf numFmtId="165" fontId="16" fillId="0" borderId="57" xfId="67" applyNumberFormat="1" applyFont="1" applyBorder="1" applyAlignment="1">
      <alignment vertical="center"/>
    </xf>
    <xf numFmtId="0" fontId="61" fillId="0" borderId="5" xfId="171" applyFont="1" applyBorder="1" applyAlignment="1">
      <alignment horizontal="left" vertical="center" wrapText="1"/>
    </xf>
    <xf numFmtId="0" fontId="61" fillId="0" borderId="4" xfId="171" applyFont="1" applyBorder="1" applyAlignment="1">
      <alignment horizontal="center" vertical="center"/>
    </xf>
    <xf numFmtId="0" fontId="61" fillId="0" borderId="5" xfId="171" applyFont="1" applyBorder="1" applyAlignment="1">
      <alignment vertical="center" wrapText="1"/>
    </xf>
    <xf numFmtId="3" fontId="61" fillId="0" borderId="15" xfId="171" applyNumberFormat="1" applyFont="1" applyFill="1" applyBorder="1" applyAlignment="1">
      <alignment vertical="center"/>
    </xf>
    <xf numFmtId="0" fontId="61" fillId="0" borderId="10" xfId="171" applyFont="1" applyBorder="1" applyAlignment="1">
      <alignment horizontal="center" vertical="center"/>
    </xf>
    <xf numFmtId="0" fontId="61" fillId="0" borderId="11" xfId="171" applyFont="1" applyBorder="1" applyAlignment="1">
      <alignment vertical="center"/>
    </xf>
    <xf numFmtId="3" fontId="61" fillId="0" borderId="53" xfId="171" applyNumberFormat="1" applyFont="1" applyFill="1" applyBorder="1" applyAlignment="1">
      <alignment vertical="center"/>
    </xf>
    <xf numFmtId="0" fontId="60" fillId="0" borderId="2" xfId="171" applyFont="1" applyBorder="1" applyAlignment="1">
      <alignment vertical="center"/>
    </xf>
    <xf numFmtId="3" fontId="60" fillId="0" borderId="3" xfId="171" applyNumberFormat="1" applyFont="1" applyFill="1" applyBorder="1" applyAlignment="1">
      <alignment vertical="center"/>
    </xf>
    <xf numFmtId="3" fontId="61" fillId="0" borderId="6" xfId="171" applyNumberFormat="1" applyFont="1" applyFill="1" applyBorder="1" applyAlignment="1">
      <alignment vertical="center"/>
    </xf>
    <xf numFmtId="0" fontId="103" fillId="0" borderId="2" xfId="171" applyFont="1" applyBorder="1" applyAlignment="1">
      <alignment horizontal="left" vertical="center"/>
    </xf>
    <xf numFmtId="3" fontId="103" fillId="0" borderId="3" xfId="171" applyNumberFormat="1" applyFont="1" applyBorder="1" applyAlignment="1">
      <alignment vertical="center"/>
    </xf>
    <xf numFmtId="0" fontId="103" fillId="0" borderId="67" xfId="171" applyFont="1" applyBorder="1" applyAlignment="1">
      <alignment horizontal="center" vertical="center"/>
    </xf>
    <xf numFmtId="0" fontId="103" fillId="0" borderId="24" xfId="171" applyFont="1" applyBorder="1" applyAlignment="1">
      <alignment vertical="center"/>
    </xf>
    <xf numFmtId="3" fontId="103" fillId="0" borderId="69" xfId="171" applyNumberFormat="1" applyFont="1" applyBorder="1" applyAlignment="1">
      <alignment vertical="center"/>
    </xf>
    <xf numFmtId="0" fontId="111" fillId="0" borderId="4" xfId="0" applyFont="1" applyBorder="1" applyAlignment="1">
      <alignment horizontal="left" vertical="center" wrapText="1"/>
    </xf>
    <xf numFmtId="0" fontId="111" fillId="0" borderId="7" xfId="0" applyFont="1" applyBorder="1" applyAlignment="1">
      <alignment horizontal="left" vertical="center" wrapText="1"/>
    </xf>
    <xf numFmtId="0" fontId="111" fillId="0" borderId="10" xfId="0" applyFont="1" applyBorder="1" applyAlignment="1">
      <alignment horizontal="left" vertical="center" wrapText="1"/>
    </xf>
    <xf numFmtId="0" fontId="103" fillId="0" borderId="20" xfId="173" applyFont="1" applyBorder="1" applyAlignment="1">
      <alignment horizontal="center" vertical="center" wrapText="1"/>
    </xf>
    <xf numFmtId="0" fontId="103" fillId="0" borderId="25" xfId="173" applyFont="1" applyBorder="1" applyAlignment="1">
      <alignment horizontal="center" vertical="center"/>
    </xf>
    <xf numFmtId="0" fontId="103" fillId="0" borderId="3" xfId="173" applyFont="1" applyBorder="1" applyAlignment="1">
      <alignment horizontal="center" vertical="center"/>
    </xf>
    <xf numFmtId="0" fontId="112" fillId="0" borderId="1" xfId="0" applyFont="1" applyBorder="1" applyAlignment="1">
      <alignment horizontal="left" vertical="center" wrapText="1"/>
    </xf>
    <xf numFmtId="0" fontId="61" fillId="0" borderId="27" xfId="173" applyFont="1" applyBorder="1" applyAlignment="1">
      <alignment horizontal="center" vertical="center"/>
    </xf>
    <xf numFmtId="0" fontId="103" fillId="0" borderId="20" xfId="173" applyFont="1" applyBorder="1" applyAlignment="1">
      <alignment horizontal="center" vertical="center"/>
    </xf>
    <xf numFmtId="0" fontId="61" fillId="0" borderId="20" xfId="173" applyFont="1" applyBorder="1" applyAlignment="1">
      <alignment horizontal="center" vertical="center"/>
    </xf>
    <xf numFmtId="0" fontId="61" fillId="0" borderId="28" xfId="173" applyFont="1" applyBorder="1" applyAlignment="1">
      <alignment horizontal="center" vertical="center"/>
    </xf>
    <xf numFmtId="164" fontId="66" fillId="0" borderId="12" xfId="35" applyNumberFormat="1" applyFont="1" applyBorder="1" applyAlignment="1">
      <alignment horizontal="right" vertical="center"/>
    </xf>
    <xf numFmtId="164" fontId="108" fillId="0" borderId="3" xfId="35" applyNumberFormat="1" applyFont="1" applyBorder="1" applyAlignment="1">
      <alignment horizontal="right" vertical="center"/>
    </xf>
    <xf numFmtId="164" fontId="66" fillId="0" borderId="3" xfId="35" applyNumberFormat="1" applyFont="1" applyBorder="1" applyAlignment="1">
      <alignment horizontal="right" vertical="center"/>
    </xf>
    <xf numFmtId="164" fontId="103" fillId="0" borderId="3" xfId="173" applyNumberFormat="1" applyFont="1" applyBorder="1" applyAlignment="1">
      <alignment horizontal="right" vertical="center"/>
    </xf>
    <xf numFmtId="0" fontId="58" fillId="0" borderId="13" xfId="172" applyFont="1" applyFill="1" applyBorder="1" applyAlignment="1">
      <alignment horizontal="center" vertical="center" wrapText="1"/>
    </xf>
    <xf numFmtId="0" fontId="58" fillId="0" borderId="14" xfId="172" applyFont="1" applyFill="1" applyBorder="1" applyAlignment="1">
      <alignment horizontal="left" vertical="center" wrapText="1"/>
    </xf>
    <xf numFmtId="0" fontId="58" fillId="0" borderId="7" xfId="172" applyFont="1" applyFill="1" applyBorder="1" applyAlignment="1">
      <alignment horizontal="center" vertical="center" wrapText="1"/>
    </xf>
    <xf numFmtId="0" fontId="58" fillId="0" borderId="8" xfId="172" applyFont="1" applyFill="1" applyBorder="1" applyAlignment="1">
      <alignment horizontal="left" vertical="center" wrapText="1"/>
    </xf>
    <xf numFmtId="0" fontId="58" fillId="0" borderId="66" xfId="172" applyFont="1" applyFill="1" applyBorder="1" applyAlignment="1">
      <alignment vertical="center" wrapText="1"/>
    </xf>
    <xf numFmtId="49" fontId="114" fillId="0" borderId="1" xfId="172" applyNumberFormat="1" applyFont="1" applyFill="1" applyBorder="1"/>
    <xf numFmtId="0" fontId="60" fillId="0" borderId="2" xfId="172" applyFont="1" applyFill="1" applyBorder="1" applyAlignment="1">
      <alignment vertical="center"/>
    </xf>
    <xf numFmtId="0" fontId="60" fillId="0" borderId="1" xfId="172" applyFont="1" applyFill="1" applyBorder="1" applyAlignment="1">
      <alignment horizontal="center" vertical="center" wrapText="1"/>
    </xf>
    <xf numFmtId="0" fontId="60" fillId="0" borderId="2" xfId="172" applyFont="1" applyFill="1" applyBorder="1" applyAlignment="1">
      <alignment horizontal="center" vertical="center" wrapText="1"/>
    </xf>
    <xf numFmtId="0" fontId="60" fillId="0" borderId="3" xfId="172" applyFont="1" applyFill="1" applyBorder="1" applyAlignment="1">
      <alignment horizontal="center" vertical="center" wrapText="1"/>
    </xf>
    <xf numFmtId="0" fontId="58" fillId="0" borderId="14" xfId="172" applyFont="1" applyFill="1" applyBorder="1" applyAlignment="1">
      <alignment horizontal="center" vertical="center" wrapText="1"/>
    </xf>
    <xf numFmtId="0" fontId="58" fillId="0" borderId="8" xfId="172" applyFont="1" applyFill="1" applyBorder="1" applyAlignment="1">
      <alignment horizontal="center" vertical="center" wrapText="1"/>
    </xf>
    <xf numFmtId="0" fontId="60" fillId="0" borderId="53" xfId="172" applyFont="1" applyFill="1" applyBorder="1" applyAlignment="1">
      <alignment horizontal="center" vertical="center"/>
    </xf>
    <xf numFmtId="0" fontId="60" fillId="0" borderId="9" xfId="172" applyFont="1" applyFill="1" applyBorder="1" applyAlignment="1">
      <alignment horizontal="center" vertical="center"/>
    </xf>
    <xf numFmtId="0" fontId="58" fillId="0" borderId="66" xfId="172" applyFont="1" applyFill="1" applyBorder="1" applyAlignment="1">
      <alignment horizontal="center" vertical="center" wrapText="1"/>
    </xf>
    <xf numFmtId="0" fontId="58" fillId="0" borderId="66" xfId="172" applyFont="1" applyFill="1" applyBorder="1" applyAlignment="1">
      <alignment horizontal="center" vertical="center"/>
    </xf>
    <xf numFmtId="0" fontId="60" fillId="0" borderId="2" xfId="172" applyFont="1" applyFill="1" applyBorder="1" applyAlignment="1">
      <alignment horizontal="center" vertical="center"/>
    </xf>
    <xf numFmtId="0" fontId="60" fillId="0" borderId="3" xfId="172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0" fontId="16" fillId="0" borderId="66" xfId="0" applyFont="1" applyBorder="1" applyAlignment="1" applyProtection="1">
      <alignment horizontal="center" vertical="center" wrapText="1"/>
    </xf>
    <xf numFmtId="164" fontId="11" fillId="0" borderId="53" xfId="1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16" fillId="0" borderId="20" xfId="159" applyNumberFormat="1" applyFont="1" applyFill="1" applyBorder="1" applyAlignment="1">
      <alignment horizontal="left" vertical="center" wrapText="1"/>
    </xf>
    <xf numFmtId="164" fontId="16" fillId="0" borderId="21" xfId="159" applyNumberFormat="1" applyFont="1" applyFill="1" applyBorder="1" applyAlignment="1">
      <alignment horizontal="right" vertical="center"/>
    </xf>
    <xf numFmtId="164" fontId="95" fillId="0" borderId="3" xfId="159" applyNumberFormat="1" applyFont="1" applyFill="1" applyBorder="1" applyAlignment="1">
      <alignment horizontal="right" vertical="center" wrapText="1"/>
    </xf>
    <xf numFmtId="0" fontId="98" fillId="0" borderId="48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98" fillId="0" borderId="36" xfId="0" applyFont="1" applyFill="1" applyBorder="1" applyAlignment="1" applyProtection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164" fontId="70" fillId="0" borderId="36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70" fillId="0" borderId="25" xfId="0" applyNumberFormat="1" applyFont="1" applyFill="1" applyBorder="1" applyAlignment="1" applyProtection="1">
      <alignment horizontal="right" vertical="center" wrapText="1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center" vertical="center"/>
    </xf>
    <xf numFmtId="164" fontId="15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8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7" xfId="0" applyFont="1" applyFill="1" applyBorder="1" applyAlignment="1" applyProtection="1">
      <alignment horizontal="center" vertical="center" wrapText="1"/>
    </xf>
    <xf numFmtId="0" fontId="17" fillId="0" borderId="47" xfId="1" applyFont="1" applyFill="1" applyBorder="1" applyAlignment="1" applyProtection="1">
      <alignment horizontal="left" vertical="center" wrapText="1"/>
    </xf>
    <xf numFmtId="164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8" xfId="1" applyFont="1" applyFill="1" applyBorder="1" applyAlignment="1" applyProtection="1">
      <alignment horizontal="left" vertical="center" wrapText="1" indent="6"/>
    </xf>
    <xf numFmtId="0" fontId="23" fillId="0" borderId="65" xfId="1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164" fontId="98" fillId="0" borderId="34" xfId="0" applyNumberFormat="1" applyFont="1" applyFill="1" applyBorder="1" applyAlignment="1" applyProtection="1">
      <alignment horizontal="right" vertical="center" wrapText="1"/>
    </xf>
    <xf numFmtId="49" fontId="15" fillId="0" borderId="48" xfId="1" applyNumberFormat="1" applyFont="1" applyFill="1" applyBorder="1" applyAlignment="1" applyProtection="1">
      <alignment horizontal="center" vertical="center" wrapText="1"/>
    </xf>
    <xf numFmtId="0" fontId="15" fillId="0" borderId="48" xfId="1" applyFont="1" applyFill="1" applyBorder="1" applyAlignment="1" applyProtection="1">
      <alignment horizontal="left" vertical="center" wrapText="1" indent="1"/>
    </xf>
    <xf numFmtId="0" fontId="15" fillId="0" borderId="48" xfId="1" applyFont="1" applyFill="1" applyBorder="1" applyAlignment="1" applyProtection="1">
      <alignment horizontal="center" vertical="center" wrapText="1"/>
    </xf>
    <xf numFmtId="164" fontId="15" fillId="0" borderId="4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97" fillId="0" borderId="1" xfId="0" applyFont="1" applyFill="1" applyBorder="1" applyAlignment="1" applyProtection="1">
      <alignment horizontal="center" vertical="center" wrapText="1"/>
    </xf>
    <xf numFmtId="0" fontId="97" fillId="0" borderId="2" xfId="0" applyFont="1" applyFill="1" applyBorder="1" applyAlignment="1" applyProtection="1">
      <alignment horizontal="center" vertical="center" wrapText="1"/>
    </xf>
    <xf numFmtId="164" fontId="98" fillId="0" borderId="13" xfId="0" applyNumberFormat="1" applyFont="1" applyFill="1" applyBorder="1" applyAlignment="1" applyProtection="1">
      <alignment horizontal="right" vertical="center" wrapText="1"/>
    </xf>
    <xf numFmtId="164" fontId="98" fillId="0" borderId="14" xfId="0" applyNumberFormat="1" applyFont="1" applyFill="1" applyBorder="1" applyAlignment="1" applyProtection="1">
      <alignment horizontal="right" vertical="center" wrapText="1"/>
    </xf>
    <xf numFmtId="164" fontId="98" fillId="0" borderId="7" xfId="0" applyNumberFormat="1" applyFont="1" applyFill="1" applyBorder="1" applyAlignment="1" applyProtection="1">
      <alignment horizontal="right" vertical="center" wrapText="1"/>
    </xf>
    <xf numFmtId="164" fontId="98" fillId="0" borderId="8" xfId="0" applyNumberFormat="1" applyFont="1" applyFill="1" applyBorder="1" applyAlignment="1" applyProtection="1">
      <alignment horizontal="right" vertical="center" wrapText="1"/>
    </xf>
    <xf numFmtId="164" fontId="98" fillId="0" borderId="10" xfId="0" applyNumberFormat="1" applyFont="1" applyFill="1" applyBorder="1" applyAlignment="1" applyProtection="1">
      <alignment horizontal="right" vertical="center" wrapText="1"/>
    </xf>
    <xf numFmtId="164" fontId="98" fillId="0" borderId="11" xfId="0" applyNumberFormat="1" applyFont="1" applyFill="1" applyBorder="1" applyAlignment="1" applyProtection="1">
      <alignment horizontal="right" vertical="center" wrapText="1"/>
    </xf>
    <xf numFmtId="164" fontId="70" fillId="0" borderId="1" xfId="0" applyNumberFormat="1" applyFont="1" applyFill="1" applyBorder="1" applyAlignment="1" applyProtection="1">
      <alignment horizontal="right" vertical="center" wrapText="1"/>
    </xf>
    <xf numFmtId="164" fontId="70" fillId="0" borderId="2" xfId="0" applyNumberFormat="1" applyFont="1" applyFill="1" applyBorder="1" applyAlignment="1" applyProtection="1">
      <alignment horizontal="right" vertical="center" wrapText="1"/>
    </xf>
    <xf numFmtId="164" fontId="70" fillId="0" borderId="4" xfId="0" applyNumberFormat="1" applyFont="1" applyFill="1" applyBorder="1" applyAlignment="1" applyProtection="1">
      <alignment horizontal="right" vertical="center" wrapText="1"/>
    </xf>
    <xf numFmtId="164" fontId="70" fillId="0" borderId="5" xfId="0" applyNumberFormat="1" applyFont="1" applyFill="1" applyBorder="1" applyAlignment="1" applyProtection="1">
      <alignment horizontal="right" vertical="center" wrapText="1"/>
    </xf>
    <xf numFmtId="164" fontId="70" fillId="0" borderId="7" xfId="0" applyNumberFormat="1" applyFont="1" applyFill="1" applyBorder="1" applyAlignment="1" applyProtection="1">
      <alignment horizontal="right" vertical="center" wrapText="1"/>
    </xf>
    <xf numFmtId="164" fontId="70" fillId="0" borderId="8" xfId="0" applyNumberFormat="1" applyFont="1" applyFill="1" applyBorder="1" applyAlignment="1" applyProtection="1">
      <alignment horizontal="right" vertical="center" wrapText="1"/>
    </xf>
    <xf numFmtId="164" fontId="70" fillId="0" borderId="10" xfId="0" applyNumberFormat="1" applyFont="1" applyFill="1" applyBorder="1" applyAlignment="1" applyProtection="1">
      <alignment horizontal="right" vertical="center" wrapText="1"/>
    </xf>
    <xf numFmtId="164" fontId="70" fillId="0" borderId="11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7" xfId="1" applyNumberFormat="1" applyFont="1" applyFill="1" applyBorder="1" applyAlignment="1" applyProtection="1">
      <alignment vertical="center" wrapText="1"/>
    </xf>
    <xf numFmtId="164" fontId="17" fillId="0" borderId="57" xfId="1" applyNumberFormat="1" applyFont="1" applyFill="1" applyBorder="1" applyAlignment="1" applyProtection="1">
      <alignment vertical="center" wrapText="1"/>
    </xf>
    <xf numFmtId="164" fontId="16" fillId="0" borderId="50" xfId="67" applyNumberFormat="1" applyFont="1" applyBorder="1" applyAlignment="1">
      <alignment vertical="center"/>
    </xf>
    <xf numFmtId="164" fontId="20" fillId="0" borderId="21" xfId="67" applyNumberFormat="1" applyFont="1" applyBorder="1" applyAlignment="1">
      <alignment vertical="center"/>
    </xf>
    <xf numFmtId="164" fontId="16" fillId="0" borderId="21" xfId="67" applyNumberFormat="1" applyFont="1" applyBorder="1" applyAlignment="1">
      <alignment vertical="center"/>
    </xf>
    <xf numFmtId="164" fontId="20" fillId="0" borderId="69" xfId="67" applyNumberFormat="1" applyFont="1" applyBorder="1" applyAlignment="1">
      <alignment vertical="center"/>
    </xf>
    <xf numFmtId="164" fontId="16" fillId="0" borderId="68" xfId="67" applyNumberFormat="1" applyFont="1" applyBorder="1" applyAlignment="1">
      <alignment horizontal="center" vertical="center" wrapText="1"/>
    </xf>
    <xf numFmtId="165" fontId="16" fillId="0" borderId="15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165" fontId="20" fillId="0" borderId="68" xfId="67" applyNumberFormat="1" applyFont="1" applyBorder="1" applyAlignment="1">
      <alignment vertical="center"/>
    </xf>
    <xf numFmtId="165" fontId="16" fillId="0" borderId="68" xfId="67" applyNumberFormat="1" applyFont="1" applyBorder="1" applyAlignment="1">
      <alignment vertical="center"/>
    </xf>
    <xf numFmtId="0" fontId="13" fillId="0" borderId="59" xfId="1" applyFont="1" applyFill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3" fontId="17" fillId="0" borderId="59" xfId="1" applyNumberFormat="1" applyFont="1" applyFill="1" applyBorder="1" applyAlignment="1" applyProtection="1">
      <alignment horizontal="right" vertical="center" wrapText="1"/>
    </xf>
    <xf numFmtId="3" fontId="17" fillId="0" borderId="62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164" fontId="23" fillId="0" borderId="23" xfId="1" applyNumberFormat="1" applyFont="1" applyFill="1" applyBorder="1" applyAlignment="1" applyProtection="1">
      <alignment vertical="center" wrapText="1"/>
      <protection locked="0"/>
    </xf>
    <xf numFmtId="0" fontId="19" fillId="0" borderId="18" xfId="1" applyFont="1" applyFill="1" applyBorder="1" applyAlignment="1" applyProtection="1">
      <alignment horizontal="left" vertical="center" wrapText="1" indent="5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  <protection locked="0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5" applyNumberFormat="1" applyFont="1" applyFill="1" applyBorder="1" applyAlignment="1" applyProtection="1">
      <alignment horizontal="center" vertical="center" wrapText="1"/>
    </xf>
    <xf numFmtId="166" fontId="99" fillId="0" borderId="3" xfId="175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5" applyNumberFormat="1" applyFont="1" applyFill="1" applyBorder="1" applyAlignment="1" applyProtection="1">
      <alignment horizontal="center" vertical="center"/>
    </xf>
    <xf numFmtId="1" fontId="98" fillId="0" borderId="3" xfId="175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6" fillId="0" borderId="8" xfId="174" applyFont="1" applyBorder="1" applyAlignment="1">
      <alignment vertical="center" wrapText="1"/>
    </xf>
    <xf numFmtId="166" fontId="66" fillId="0" borderId="8" xfId="175" applyNumberFormat="1" applyFont="1" applyBorder="1" applyAlignment="1">
      <alignment horizontal="center" vertical="center"/>
    </xf>
    <xf numFmtId="0" fontId="66" fillId="0" borderId="8" xfId="174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6" fillId="0" borderId="11" xfId="174" applyFont="1" applyBorder="1" applyAlignment="1">
      <alignment vertical="center" wrapText="1" shrinkToFit="1"/>
    </xf>
    <xf numFmtId="166" fontId="66" fillId="0" borderId="11" xfId="175" applyNumberFormat="1" applyFont="1" applyBorder="1" applyAlignment="1">
      <alignment vertical="center"/>
    </xf>
    <xf numFmtId="166" fontId="98" fillId="0" borderId="12" xfId="175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5" applyNumberFormat="1" applyFont="1" applyFill="1" applyBorder="1" applyAlignment="1" applyProtection="1">
      <alignment vertical="center"/>
      <protection locked="0"/>
    </xf>
    <xf numFmtId="166" fontId="99" fillId="0" borderId="3" xfId="175" applyNumberFormat="1" applyFont="1" applyFill="1" applyBorder="1" applyAlignment="1" applyProtection="1">
      <alignment vertical="center"/>
      <protection locked="0"/>
    </xf>
    <xf numFmtId="0" fontId="58" fillId="0" borderId="66" xfId="174" applyFont="1" applyFill="1" applyBorder="1" applyAlignment="1">
      <alignment wrapText="1"/>
    </xf>
    <xf numFmtId="166" fontId="58" fillId="0" borderId="66" xfId="175" applyNumberFormat="1" applyFont="1" applyBorder="1" applyAlignment="1">
      <alignment horizontal="center"/>
    </xf>
    <xf numFmtId="166" fontId="98" fillId="0" borderId="53" xfId="175" applyNumberFormat="1" applyFont="1" applyFill="1" applyBorder="1" applyAlignment="1" applyProtection="1">
      <alignment vertical="center"/>
      <protection locked="0"/>
    </xf>
    <xf numFmtId="0" fontId="58" fillId="0" borderId="5" xfId="174" applyFont="1" applyBorder="1" applyAlignment="1">
      <alignment wrapText="1"/>
    </xf>
    <xf numFmtId="166" fontId="58" fillId="0" borderId="5" xfId="175" applyNumberFormat="1" applyFont="1" applyBorder="1" applyAlignment="1">
      <alignment horizontal="center"/>
    </xf>
    <xf numFmtId="0" fontId="58" fillId="0" borderId="8" xfId="174" applyFont="1" applyBorder="1" applyAlignment="1">
      <alignment wrapText="1"/>
    </xf>
    <xf numFmtId="166" fontId="58" fillId="0" borderId="8" xfId="175" applyNumberFormat="1" applyFont="1" applyFill="1" applyBorder="1" applyAlignment="1">
      <alignment horizontal="center"/>
    </xf>
    <xf numFmtId="0" fontId="58" fillId="0" borderId="8" xfId="174" applyFont="1" applyFill="1" applyBorder="1" applyAlignment="1">
      <alignment wrapText="1"/>
    </xf>
    <xf numFmtId="166" fontId="58" fillId="0" borderId="8" xfId="175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8" fillId="0" borderId="11" xfId="174" applyFont="1" applyFill="1" applyBorder="1" applyAlignment="1">
      <alignment wrapText="1"/>
    </xf>
    <xf numFmtId="166" fontId="116" fillId="0" borderId="11" xfId="175" applyNumberFormat="1" applyFont="1" applyFill="1" applyBorder="1" applyAlignment="1"/>
    <xf numFmtId="0" fontId="99" fillId="0" borderId="67" xfId="1" applyFont="1" applyFill="1" applyBorder="1" applyAlignment="1" applyProtection="1">
      <alignment horizontal="center" vertical="center"/>
    </xf>
    <xf numFmtId="0" fontId="99" fillId="0" borderId="57" xfId="1" applyFont="1" applyFill="1" applyBorder="1" applyAlignment="1" applyProtection="1">
      <alignment horizontal="left" vertical="center" wrapText="1"/>
    </xf>
    <xf numFmtId="166" fontId="99" fillId="0" borderId="57" xfId="175" applyNumberFormat="1" applyFont="1" applyFill="1" applyBorder="1" applyAlignment="1" applyProtection="1">
      <alignment vertical="center"/>
    </xf>
    <xf numFmtId="166" fontId="99" fillId="0" borderId="68" xfId="175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5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8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0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8" xfId="1" applyNumberFormat="1" applyFont="1" applyFill="1" applyBorder="1" applyAlignment="1" applyProtection="1">
      <alignment horizontal="right" vertical="center" wrapText="1"/>
      <protection locked="0"/>
    </xf>
    <xf numFmtId="0" fontId="58" fillId="0" borderId="30" xfId="0" applyFont="1" applyBorder="1" applyAlignment="1">
      <alignment vertical="center" wrapText="1"/>
    </xf>
    <xf numFmtId="0" fontId="58" fillId="0" borderId="32" xfId="0" applyFont="1" applyBorder="1" applyAlignment="1">
      <alignment vertical="center" wrapText="1"/>
    </xf>
    <xf numFmtId="0" fontId="60" fillId="0" borderId="32" xfId="0" applyFont="1" applyFill="1" applyBorder="1" applyAlignment="1">
      <alignment horizontal="left" vertical="center" wrapText="1"/>
    </xf>
    <xf numFmtId="0" fontId="60" fillId="0" borderId="32" xfId="0" applyFont="1" applyFill="1" applyBorder="1" applyAlignment="1">
      <alignment vertical="center" wrapText="1"/>
    </xf>
    <xf numFmtId="0" fontId="58" fillId="0" borderId="32" xfId="0" applyFont="1" applyBorder="1" applyAlignment="1">
      <alignment vertical="center"/>
    </xf>
    <xf numFmtId="0" fontId="68" fillId="0" borderId="32" xfId="0" applyFont="1" applyBorder="1" applyAlignment="1">
      <alignment horizontal="left" vertical="center" indent="2"/>
    </xf>
    <xf numFmtId="0" fontId="58" fillId="0" borderId="32" xfId="0" applyFont="1" applyBorder="1" applyAlignment="1">
      <alignment horizontal="left" vertical="center"/>
    </xf>
    <xf numFmtId="0" fontId="58" fillId="0" borderId="32" xfId="0" applyFont="1" applyFill="1" applyBorder="1" applyAlignment="1">
      <alignment vertical="center"/>
    </xf>
    <xf numFmtId="0" fontId="58" fillId="0" borderId="48" xfId="0" applyFont="1" applyBorder="1" applyAlignment="1">
      <alignment vertical="center"/>
    </xf>
    <xf numFmtId="0" fontId="99" fillId="0" borderId="25" xfId="1" applyFont="1" applyFill="1" applyBorder="1" applyAlignment="1" applyProtection="1">
      <alignment horizontal="left" vertical="center" wrapText="1"/>
    </xf>
    <xf numFmtId="0" fontId="99" fillId="0" borderId="47" xfId="1" applyFont="1" applyFill="1" applyBorder="1" applyAlignment="1" applyProtection="1">
      <alignment horizontal="left" vertical="center" wrapText="1"/>
    </xf>
    <xf numFmtId="0" fontId="98" fillId="0" borderId="32" xfId="1" applyFont="1" applyFill="1" applyBorder="1" applyAlignment="1" applyProtection="1">
      <alignment horizontal="left" vertical="center" wrapText="1"/>
    </xf>
    <xf numFmtId="0" fontId="117" fillId="0" borderId="32" xfId="1" applyFont="1" applyFill="1" applyBorder="1" applyAlignment="1" applyProtection="1">
      <alignment horizontal="left" vertical="center" wrapText="1" indent="4"/>
    </xf>
    <xf numFmtId="0" fontId="117" fillId="0" borderId="32" xfId="1" applyFont="1" applyFill="1" applyBorder="1" applyAlignment="1" applyProtection="1">
      <alignment horizontal="left" vertical="center" wrapText="1" indent="1"/>
    </xf>
    <xf numFmtId="0" fontId="117" fillId="0" borderId="48" xfId="1" applyFont="1" applyFill="1" applyBorder="1" applyAlignment="1" applyProtection="1">
      <alignment horizontal="left" vertical="center" wrapText="1" indent="6"/>
    </xf>
    <xf numFmtId="49" fontId="71" fillId="0" borderId="36" xfId="1" applyNumberFormat="1" applyFont="1" applyFill="1" applyBorder="1" applyAlignment="1" applyProtection="1">
      <alignment horizontal="center" vertical="center" wrapText="1"/>
    </xf>
    <xf numFmtId="0" fontId="71" fillId="0" borderId="36" xfId="1" applyFont="1" applyFill="1" applyBorder="1" applyAlignment="1" applyProtection="1">
      <alignment horizontal="left" vertical="center" wrapText="1" indent="1"/>
    </xf>
    <xf numFmtId="0" fontId="71" fillId="0" borderId="36" xfId="1" applyFont="1" applyFill="1" applyBorder="1" applyAlignment="1" applyProtection="1">
      <alignment horizontal="center" vertical="center" wrapText="1"/>
    </xf>
    <xf numFmtId="164" fontId="71" fillId="0" borderId="36" xfId="1" applyNumberFormat="1" applyFont="1" applyFill="1" applyBorder="1" applyAlignment="1" applyProtection="1">
      <alignment vertical="center" wrapText="1"/>
      <protection locked="0"/>
    </xf>
    <xf numFmtId="49" fontId="71" fillId="0" borderId="32" xfId="1" applyNumberFormat="1" applyFont="1" applyFill="1" applyBorder="1" applyAlignment="1" applyProtection="1">
      <alignment horizontal="center" vertical="center" wrapText="1"/>
    </xf>
    <xf numFmtId="0" fontId="71" fillId="0" borderId="32" xfId="1" applyFont="1" applyFill="1" applyBorder="1" applyAlignment="1" applyProtection="1">
      <alignment horizontal="left" vertical="center" wrapText="1" indent="1"/>
    </xf>
    <xf numFmtId="0" fontId="71" fillId="0" borderId="32" xfId="1" applyFont="1" applyFill="1" applyBorder="1" applyAlignment="1" applyProtection="1">
      <alignment horizontal="center" vertical="center" wrapText="1"/>
    </xf>
    <xf numFmtId="164" fontId="71" fillId="0" borderId="32" xfId="1" applyNumberFormat="1" applyFont="1" applyFill="1" applyBorder="1" applyAlignment="1" applyProtection="1">
      <alignment vertical="center" wrapText="1"/>
      <protection locked="0"/>
    </xf>
    <xf numFmtId="49" fontId="70" fillId="0" borderId="32" xfId="1" applyNumberFormat="1" applyFont="1" applyFill="1" applyBorder="1" applyAlignment="1" applyProtection="1">
      <alignment horizontal="center" vertical="center" wrapText="1"/>
    </xf>
    <xf numFmtId="0" fontId="70" fillId="0" borderId="32" xfId="1" applyFont="1" applyFill="1" applyBorder="1" applyAlignment="1" applyProtection="1">
      <alignment vertical="center" wrapText="1"/>
    </xf>
    <xf numFmtId="0" fontId="70" fillId="0" borderId="32" xfId="1" applyFont="1" applyFill="1" applyBorder="1" applyAlignment="1" applyProtection="1">
      <alignment horizontal="center" vertical="center" wrapText="1"/>
    </xf>
    <xf numFmtId="164" fontId="70" fillId="0" borderId="32" xfId="1" applyNumberFormat="1" applyFont="1" applyFill="1" applyBorder="1" applyAlignment="1" applyProtection="1">
      <alignment vertical="center" wrapText="1"/>
      <protection locked="0"/>
    </xf>
    <xf numFmtId="49" fontId="70" fillId="0" borderId="48" xfId="1" applyNumberFormat="1" applyFont="1" applyFill="1" applyBorder="1" applyAlignment="1" applyProtection="1">
      <alignment horizontal="center" vertical="center" wrapText="1"/>
    </xf>
    <xf numFmtId="0" fontId="70" fillId="0" borderId="48" xfId="1" applyFont="1" applyFill="1" applyBorder="1" applyAlignment="1" applyProtection="1">
      <alignment horizontal="left" vertical="center" wrapText="1" indent="1"/>
    </xf>
    <xf numFmtId="0" fontId="70" fillId="0" borderId="48" xfId="1" applyFont="1" applyFill="1" applyBorder="1" applyAlignment="1" applyProtection="1">
      <alignment horizontal="center" vertical="center" wrapText="1"/>
    </xf>
    <xf numFmtId="164" fontId="70" fillId="0" borderId="48" xfId="1" applyNumberFormat="1" applyFont="1" applyFill="1" applyBorder="1" applyAlignment="1" applyProtection="1">
      <alignment vertical="center" wrapText="1"/>
      <protection locked="0"/>
    </xf>
    <xf numFmtId="49" fontId="70" fillId="0" borderId="25" xfId="1" applyNumberFormat="1" applyFont="1" applyFill="1" applyBorder="1" applyAlignment="1" applyProtection="1">
      <alignment horizontal="center" vertical="center" wrapText="1"/>
    </xf>
    <xf numFmtId="0" fontId="70" fillId="0" borderId="25" xfId="1" applyFont="1" applyFill="1" applyBorder="1" applyAlignment="1" applyProtection="1">
      <alignment horizontal="left" vertical="center" wrapText="1" indent="1"/>
    </xf>
    <xf numFmtId="0" fontId="70" fillId="0" borderId="25" xfId="1" applyFont="1" applyFill="1" applyBorder="1" applyAlignment="1" applyProtection="1">
      <alignment horizontal="center" vertical="center" wrapText="1"/>
    </xf>
    <xf numFmtId="164" fontId="70" fillId="0" borderId="25" xfId="1" applyNumberFormat="1" applyFont="1" applyFill="1" applyBorder="1" applyAlignment="1" applyProtection="1">
      <alignment vertical="center" wrapText="1"/>
    </xf>
    <xf numFmtId="0" fontId="70" fillId="0" borderId="32" xfId="1" applyFont="1" applyFill="1" applyBorder="1" applyAlignment="1" applyProtection="1">
      <alignment horizontal="left" vertical="center" wrapText="1" indent="1"/>
    </xf>
    <xf numFmtId="0" fontId="70" fillId="0" borderId="56" xfId="1" applyFont="1" applyFill="1" applyBorder="1" applyAlignment="1" applyProtection="1">
      <alignment horizontal="center" vertical="center" wrapText="1"/>
    </xf>
    <xf numFmtId="164" fontId="70" fillId="0" borderId="32" xfId="1" applyNumberFormat="1" applyFont="1" applyFill="1" applyBorder="1" applyAlignment="1" applyProtection="1">
      <alignment vertical="center" wrapText="1"/>
    </xf>
    <xf numFmtId="0" fontId="70" fillId="0" borderId="47" xfId="1" applyFont="1" applyFill="1" applyBorder="1" applyAlignment="1" applyProtection="1">
      <alignment horizontal="center" vertical="center" wrapText="1"/>
    </xf>
    <xf numFmtId="0" fontId="70" fillId="0" borderId="47" xfId="1" applyFont="1" applyFill="1" applyBorder="1" applyAlignment="1" applyProtection="1">
      <alignment horizontal="left" vertical="center" wrapText="1" indent="1"/>
    </xf>
    <xf numFmtId="164" fontId="70" fillId="0" borderId="47" xfId="1" applyNumberFormat="1" applyFont="1" applyFill="1" applyBorder="1" applyAlignment="1" applyProtection="1">
      <alignment vertical="center" wrapText="1"/>
    </xf>
    <xf numFmtId="0" fontId="62" fillId="0" borderId="25" xfId="176" applyFont="1" applyBorder="1" applyAlignment="1">
      <alignment horizontal="center" vertical="center"/>
    </xf>
    <xf numFmtId="0" fontId="48" fillId="0" borderId="25" xfId="176" applyFont="1" applyBorder="1" applyAlignment="1">
      <alignment horizontal="center" vertical="center"/>
    </xf>
    <xf numFmtId="0" fontId="62" fillId="0" borderId="25" xfId="176" applyFont="1" applyBorder="1" applyAlignment="1">
      <alignment vertical="center"/>
    </xf>
    <xf numFmtId="0" fontId="48" fillId="0" borderId="25" xfId="176" applyFont="1" applyBorder="1" applyAlignment="1">
      <alignment vertical="center"/>
    </xf>
    <xf numFmtId="164" fontId="16" fillId="25" borderId="0" xfId="159" applyNumberFormat="1" applyFont="1" applyFill="1" applyBorder="1" applyAlignment="1">
      <alignment horizontal="right" vertical="center" wrapText="1"/>
    </xf>
    <xf numFmtId="164" fontId="20" fillId="25" borderId="2" xfId="159" applyNumberFormat="1" applyFont="1" applyFill="1" applyBorder="1" applyAlignment="1">
      <alignment horizontal="right" vertical="center"/>
    </xf>
    <xf numFmtId="164" fontId="20" fillId="25" borderId="59" xfId="159" applyNumberFormat="1" applyFont="1" applyFill="1" applyBorder="1" applyAlignment="1">
      <alignment horizontal="right" vertical="center"/>
    </xf>
    <xf numFmtId="164" fontId="20" fillId="25" borderId="3" xfId="159" applyNumberFormat="1" applyFont="1" applyFill="1" applyBorder="1" applyAlignment="1">
      <alignment horizontal="right" vertical="center"/>
    </xf>
    <xf numFmtId="164" fontId="20" fillId="25" borderId="2" xfId="159" applyNumberFormat="1" applyFont="1" applyFill="1" applyBorder="1" applyAlignment="1">
      <alignment vertical="center" wrapText="1"/>
    </xf>
    <xf numFmtId="164" fontId="20" fillId="25" borderId="3" xfId="159" applyNumberFormat="1" applyFont="1" applyFill="1" applyBorder="1" applyAlignment="1">
      <alignment vertical="center" wrapText="1"/>
    </xf>
    <xf numFmtId="164" fontId="11" fillId="0" borderId="9" xfId="1" applyNumberFormat="1" applyFont="1" applyFill="1" applyBorder="1" applyAlignment="1" applyProtection="1">
      <alignment vertical="center"/>
      <protection locked="0"/>
    </xf>
    <xf numFmtId="3" fontId="105" fillId="0" borderId="0" xfId="48" applyNumberFormat="1" applyFont="1"/>
    <xf numFmtId="0" fontId="118" fillId="0" borderId="0" xfId="0" applyFont="1"/>
    <xf numFmtId="164" fontId="7" fillId="0" borderId="0" xfId="1" applyNumberFormat="1" applyFill="1" applyProtection="1"/>
    <xf numFmtId="10" fontId="16" fillId="0" borderId="0" xfId="159" applyNumberFormat="1" applyFont="1" applyFill="1" applyBorder="1" applyAlignment="1">
      <alignment horizontal="left" vertical="center"/>
    </xf>
    <xf numFmtId="164" fontId="16" fillId="0" borderId="0" xfId="159" applyNumberFormat="1" applyFont="1" applyFill="1" applyBorder="1" applyAlignment="1">
      <alignment horizontal="left" vertical="center" wrapText="1"/>
    </xf>
    <xf numFmtId="0" fontId="16" fillId="0" borderId="0" xfId="159" applyNumberFormat="1" applyFont="1" applyFill="1" applyBorder="1" applyAlignment="1">
      <alignment horizontal="left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16" fillId="0" borderId="8" xfId="2" applyFont="1" applyBorder="1" applyAlignment="1"/>
    <xf numFmtId="166" fontId="7" fillId="0" borderId="0" xfId="210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166" fontId="7" fillId="0" borderId="0" xfId="1" applyNumberFormat="1" applyFill="1" applyProtection="1"/>
    <xf numFmtId="0" fontId="58" fillId="0" borderId="0" xfId="51" applyFont="1" applyFill="1" applyAlignment="1"/>
    <xf numFmtId="3" fontId="58" fillId="0" borderId="0" xfId="51" applyNumberFormat="1" applyFont="1" applyFill="1" applyAlignment="1"/>
    <xf numFmtId="3" fontId="16" fillId="0" borderId="0" xfId="51" applyNumberFormat="1" applyFont="1" applyFill="1"/>
    <xf numFmtId="0" fontId="59" fillId="0" borderId="0" xfId="51" applyFont="1" applyFill="1" applyAlignment="1"/>
    <xf numFmtId="3" fontId="59" fillId="0" borderId="0" xfId="51" applyNumberFormat="1" applyFont="1" applyFill="1" applyAlignment="1"/>
    <xf numFmtId="3" fontId="20" fillId="0" borderId="0" xfId="51" applyNumberFormat="1" applyFont="1" applyFill="1"/>
    <xf numFmtId="0" fontId="60" fillId="0" borderId="0" xfId="51" applyFont="1" applyFill="1" applyAlignment="1"/>
    <xf numFmtId="3" fontId="60" fillId="0" borderId="0" xfId="51" applyNumberFormat="1" applyFont="1" applyFill="1" applyAlignment="1"/>
    <xf numFmtId="0" fontId="16" fillId="0" borderId="0" xfId="51" applyFont="1" applyFill="1" applyAlignment="1">
      <alignment horizontal="center"/>
    </xf>
    <xf numFmtId="3" fontId="55" fillId="0" borderId="0" xfId="51" applyNumberFormat="1" applyFont="1" applyFill="1"/>
    <xf numFmtId="0" fontId="55" fillId="0" borderId="0" xfId="51" applyFont="1" applyFill="1"/>
    <xf numFmtId="164" fontId="16" fillId="0" borderId="66" xfId="67" applyNumberFormat="1" applyFont="1" applyBorder="1" applyAlignment="1">
      <alignment vertical="center"/>
    </xf>
    <xf numFmtId="4" fontId="16" fillId="0" borderId="66" xfId="67" applyNumberFormat="1" applyFont="1" applyBorder="1" applyAlignment="1">
      <alignment vertical="center"/>
    </xf>
    <xf numFmtId="165" fontId="16" fillId="0" borderId="53" xfId="67" applyNumberFormat="1" applyFont="1" applyBorder="1" applyAlignment="1">
      <alignment vertical="center"/>
    </xf>
    <xf numFmtId="3" fontId="16" fillId="0" borderId="66" xfId="67" applyNumberFormat="1" applyFont="1" applyBorder="1" applyAlignment="1">
      <alignment vertical="center"/>
    </xf>
    <xf numFmtId="3" fontId="16" fillId="0" borderId="14" xfId="67" applyNumberFormat="1" applyFont="1" applyBorder="1" applyAlignment="1">
      <alignment vertical="center"/>
    </xf>
    <xf numFmtId="3" fontId="16" fillId="0" borderId="18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 wrapText="1"/>
    </xf>
    <xf numFmtId="164" fontId="16" fillId="0" borderId="10" xfId="67" applyNumberFormat="1" applyFont="1" applyFill="1" applyBorder="1" applyAlignment="1">
      <alignment horizontal="left" vertical="center" wrapText="1"/>
    </xf>
    <xf numFmtId="164" fontId="16" fillId="0" borderId="10" xfId="67" applyNumberFormat="1" applyFont="1" applyFill="1" applyBorder="1" applyAlignment="1">
      <alignment horizontal="left" vertical="center"/>
    </xf>
    <xf numFmtId="164" fontId="58" fillId="0" borderId="1" xfId="67" applyNumberFormat="1" applyFont="1" applyFill="1" applyBorder="1" applyAlignment="1">
      <alignment vertical="center" wrapText="1"/>
    </xf>
    <xf numFmtId="164" fontId="95" fillId="0" borderId="0" xfId="159" applyNumberFormat="1" applyFont="1" applyFill="1" applyBorder="1" applyAlignment="1">
      <alignment vertical="center" wrapText="1"/>
    </xf>
    <xf numFmtId="0" fontId="60" fillId="0" borderId="0" xfId="170" applyFont="1" applyAlignment="1">
      <alignment horizontal="center"/>
    </xf>
    <xf numFmtId="164" fontId="0" fillId="0" borderId="25" xfId="0" applyNumberFormat="1" applyFill="1" applyBorder="1" applyAlignment="1" applyProtection="1">
      <alignment vertical="center" wrapText="1"/>
    </xf>
    <xf numFmtId="164" fontId="0" fillId="0" borderId="25" xfId="0" applyNumberFormat="1" applyFont="1" applyFill="1" applyBorder="1" applyAlignment="1" applyProtection="1">
      <alignment horizontal="left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4"/>
    </xf>
    <xf numFmtId="0" fontId="23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2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vertical="center" wrapText="1"/>
      <protection locked="0"/>
    </xf>
    <xf numFmtId="164" fontId="23" fillId="0" borderId="25" xfId="0" applyNumberFormat="1" applyFont="1" applyFill="1" applyBorder="1" applyAlignment="1" applyProtection="1">
      <alignment vertical="center" wrapText="1"/>
      <protection locked="0"/>
    </xf>
    <xf numFmtId="3" fontId="0" fillId="0" borderId="77" xfId="0" applyNumberFormat="1" applyFont="1" applyBorder="1" applyAlignment="1" applyProtection="1">
      <alignment horizontal="right" vertical="center" indent="1"/>
      <protection locked="0"/>
    </xf>
    <xf numFmtId="3" fontId="0" fillId="0" borderId="76" xfId="0" applyNumberFormat="1" applyFont="1" applyBorder="1" applyAlignment="1" applyProtection="1">
      <alignment horizontal="right" vertical="center" indent="1"/>
      <protection locked="0"/>
    </xf>
    <xf numFmtId="3" fontId="16" fillId="0" borderId="9" xfId="2" applyNumberFormat="1" applyFont="1" applyBorder="1" applyAlignment="1">
      <alignment horizontal="right"/>
    </xf>
    <xf numFmtId="9" fontId="71" fillId="0" borderId="0" xfId="1" applyNumberFormat="1" applyFont="1" applyFill="1" applyProtection="1"/>
    <xf numFmtId="164" fontId="20" fillId="0" borderId="7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20" fillId="0" borderId="22" xfId="0" applyNumberFormat="1" applyFont="1" applyFill="1" applyBorder="1" applyAlignment="1">
      <alignment horizontal="center" vertical="center" wrapText="1"/>
    </xf>
    <xf numFmtId="0" fontId="119" fillId="0" borderId="0" xfId="0" applyFont="1" applyFill="1" applyProtection="1"/>
    <xf numFmtId="0" fontId="120" fillId="0" borderId="0" xfId="0" applyFont="1" applyFill="1" applyProtection="1"/>
    <xf numFmtId="0" fontId="0" fillId="0" borderId="0" xfId="0" applyFill="1" applyProtection="1"/>
    <xf numFmtId="0" fontId="99" fillId="0" borderId="0" xfId="0" applyFont="1" applyFill="1" applyProtection="1">
      <protection locked="0"/>
    </xf>
    <xf numFmtId="0" fontId="98" fillId="0" borderId="0" xfId="0" applyFont="1" applyFill="1" applyProtection="1">
      <protection locked="0"/>
    </xf>
    <xf numFmtId="0" fontId="98" fillId="0" borderId="0" xfId="0" applyFont="1" applyFill="1" applyProtection="1"/>
    <xf numFmtId="0" fontId="90" fillId="0" borderId="0" xfId="0" applyFont="1" applyFill="1" applyAlignment="1" applyProtection="1">
      <alignment horizontal="right"/>
    </xf>
    <xf numFmtId="0" fontId="96" fillId="0" borderId="82" xfId="0" applyFont="1" applyFill="1" applyBorder="1" applyAlignment="1" applyProtection="1">
      <alignment horizontal="center" vertical="center" wrapText="1"/>
    </xf>
    <xf numFmtId="0" fontId="96" fillId="0" borderId="83" xfId="0" applyFont="1" applyFill="1" applyBorder="1" applyAlignment="1" applyProtection="1">
      <alignment horizontal="center" vertical="center" wrapText="1"/>
    </xf>
    <xf numFmtId="0" fontId="96" fillId="0" borderId="84" xfId="0" applyFont="1" applyFill="1" applyBorder="1" applyAlignment="1" applyProtection="1">
      <alignment horizontal="center" vertical="center" wrapText="1"/>
    </xf>
    <xf numFmtId="0" fontId="92" fillId="0" borderId="85" xfId="0" applyFont="1" applyFill="1" applyBorder="1" applyAlignment="1" applyProtection="1">
      <alignment horizontal="center" vertical="center"/>
    </xf>
    <xf numFmtId="0" fontId="92" fillId="0" borderId="47" xfId="0" applyFont="1" applyFill="1" applyBorder="1" applyAlignment="1" applyProtection="1">
      <alignment vertical="center" wrapText="1"/>
    </xf>
    <xf numFmtId="164" fontId="92" fillId="0" borderId="47" xfId="0" applyNumberFormat="1" applyFont="1" applyFill="1" applyBorder="1" applyAlignment="1" applyProtection="1">
      <alignment vertical="center"/>
      <protection locked="0"/>
    </xf>
    <xf numFmtId="164" fontId="28" fillId="0" borderId="86" xfId="0" applyNumberFormat="1" applyFont="1" applyFill="1" applyBorder="1" applyAlignment="1" applyProtection="1">
      <alignment vertical="center"/>
    </xf>
    <xf numFmtId="0" fontId="92" fillId="0" borderId="87" xfId="0" applyFont="1" applyFill="1" applyBorder="1" applyAlignment="1" applyProtection="1">
      <alignment horizontal="center" vertical="center"/>
    </xf>
    <xf numFmtId="0" fontId="92" fillId="0" borderId="25" xfId="0" applyFont="1" applyFill="1" applyBorder="1" applyAlignment="1" applyProtection="1">
      <alignment vertical="center" wrapText="1"/>
    </xf>
    <xf numFmtId="164" fontId="92" fillId="0" borderId="25" xfId="0" applyNumberFormat="1" applyFont="1" applyFill="1" applyBorder="1" applyAlignment="1" applyProtection="1">
      <alignment vertical="center"/>
      <protection locked="0"/>
    </xf>
    <xf numFmtId="164" fontId="28" fillId="0" borderId="76" xfId="0" applyNumberFormat="1" applyFont="1" applyFill="1" applyBorder="1" applyAlignment="1" applyProtection="1">
      <alignment vertical="center"/>
    </xf>
    <xf numFmtId="0" fontId="92" fillId="0" borderId="88" xfId="0" applyFont="1" applyFill="1" applyBorder="1" applyAlignment="1" applyProtection="1">
      <alignment horizontal="center" vertical="center"/>
    </xf>
    <xf numFmtId="0" fontId="92" fillId="0" borderId="29" xfId="0" applyFont="1" applyFill="1" applyBorder="1" applyAlignment="1" applyProtection="1">
      <alignment vertical="center" wrapText="1"/>
    </xf>
    <xf numFmtId="164" fontId="92" fillId="0" borderId="29" xfId="0" applyNumberFormat="1" applyFont="1" applyFill="1" applyBorder="1" applyAlignment="1" applyProtection="1">
      <alignment vertical="center"/>
      <protection locked="0"/>
    </xf>
    <xf numFmtId="164" fontId="28" fillId="0" borderId="89" xfId="0" applyNumberFormat="1" applyFont="1" applyFill="1" applyBorder="1" applyAlignment="1" applyProtection="1">
      <alignment vertical="center"/>
    </xf>
    <xf numFmtId="0" fontId="28" fillId="0" borderId="82" xfId="0" applyFont="1" applyFill="1" applyBorder="1" applyAlignment="1" applyProtection="1">
      <alignment horizontal="center" vertical="center"/>
    </xf>
    <xf numFmtId="0" fontId="91" fillId="0" borderId="83" xfId="0" applyFont="1" applyFill="1" applyBorder="1" applyAlignment="1" applyProtection="1">
      <alignment vertical="center" wrapText="1"/>
    </xf>
    <xf numFmtId="164" fontId="28" fillId="0" borderId="83" xfId="0" applyNumberFormat="1" applyFont="1" applyFill="1" applyBorder="1" applyAlignment="1" applyProtection="1">
      <alignment vertical="center"/>
    </xf>
    <xf numFmtId="164" fontId="28" fillId="0" borderId="84" xfId="0" applyNumberFormat="1" applyFont="1" applyFill="1" applyBorder="1" applyAlignment="1" applyProtection="1">
      <alignment vertical="center"/>
    </xf>
    <xf numFmtId="0" fontId="12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65" xfId="0" applyFill="1" applyBorder="1" applyProtection="1"/>
    <xf numFmtId="0" fontId="22" fillId="0" borderId="65" xfId="0" applyFont="1" applyFill="1" applyBorder="1" applyAlignment="1" applyProtection="1">
      <alignment horizontal="center"/>
    </xf>
    <xf numFmtId="0" fontId="22" fillId="0" borderId="0" xfId="0" applyFont="1" applyFill="1" applyBorder="1" applyAlignment="1">
      <alignment horizontal="center"/>
    </xf>
    <xf numFmtId="10" fontId="0" fillId="0" borderId="0" xfId="212" applyNumberFormat="1" applyFont="1" applyFill="1" applyAlignment="1" applyProtection="1">
      <alignment vertical="center" wrapText="1"/>
    </xf>
    <xf numFmtId="3" fontId="16" fillId="0" borderId="60" xfId="0" applyNumberFormat="1" applyFont="1" applyFill="1" applyBorder="1" applyAlignment="1" applyProtection="1">
      <alignment horizontal="right" vertical="center" wrapText="1"/>
    </xf>
    <xf numFmtId="3" fontId="16" fillId="0" borderId="55" xfId="0" applyNumberFormat="1" applyFont="1" applyFill="1" applyBorder="1" applyAlignment="1" applyProtection="1">
      <alignment horizontal="right" vertical="center" wrapText="1"/>
    </xf>
    <xf numFmtId="166" fontId="7" fillId="0" borderId="0" xfId="1" applyNumberFormat="1" applyFont="1" applyFill="1" applyAlignment="1" applyProtection="1">
      <alignment horizontal="right" vertical="center" inden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164" fontId="17" fillId="0" borderId="55" xfId="1" applyNumberFormat="1" applyFont="1" applyFill="1" applyBorder="1" applyAlignment="1" applyProtection="1">
      <alignment horizontal="right" vertical="center" wrapText="1"/>
    </xf>
    <xf numFmtId="164" fontId="17" fillId="0" borderId="8" xfId="1" applyNumberFormat="1" applyFont="1" applyFill="1" applyBorder="1" applyAlignment="1" applyProtection="1">
      <alignment horizontal="right" vertical="center" wrapText="1"/>
    </xf>
    <xf numFmtId="164" fontId="17" fillId="0" borderId="75" xfId="1" applyNumberFormat="1" applyFont="1" applyFill="1" applyBorder="1" applyAlignment="1" applyProtection="1">
      <alignment horizontal="right" vertical="center" wrapText="1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5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</xf>
    <xf numFmtId="0" fontId="18" fillId="0" borderId="8" xfId="0" applyFont="1" applyFill="1" applyBorder="1" applyAlignment="1" applyProtection="1">
      <alignment horizontal="left" vertical="center" wrapText="1" indent="6"/>
    </xf>
    <xf numFmtId="0" fontId="16" fillId="0" borderId="11" xfId="0" applyFont="1" applyFill="1" applyBorder="1" applyAlignment="1" applyProtection="1">
      <alignment horizontal="center" vertical="center" wrapText="1"/>
    </xf>
    <xf numFmtId="3" fontId="16" fillId="0" borderId="70" xfId="0" applyNumberFormat="1" applyFont="1" applyFill="1" applyBorder="1" applyAlignment="1" applyProtection="1">
      <alignment horizontal="right" vertical="center" wrapText="1"/>
    </xf>
    <xf numFmtId="164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left" wrapText="1"/>
    </xf>
    <xf numFmtId="3" fontId="16" fillId="0" borderId="60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wrapText="1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164" fontId="15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 indent="7"/>
    </xf>
    <xf numFmtId="0" fontId="18" fillId="0" borderId="11" xfId="0" applyFont="1" applyFill="1" applyBorder="1" applyAlignment="1" applyProtection="1">
      <alignment horizontal="left" vertical="center" wrapText="1" indent="7"/>
    </xf>
    <xf numFmtId="3" fontId="16" fillId="0" borderId="70" xfId="0" applyNumberFormat="1" applyFont="1" applyFill="1" applyBorder="1" applyAlignment="1" applyProtection="1">
      <alignment horizontal="center" vertical="center" wrapTex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3" fontId="18" fillId="0" borderId="55" xfId="0" applyNumberFormat="1" applyFont="1" applyFill="1" applyBorder="1" applyAlignment="1" applyProtection="1">
      <alignment horizontal="right" vertical="center" wrapText="1"/>
    </xf>
    <xf numFmtId="3" fontId="18" fillId="0" borderId="8" xfId="0" applyNumberFormat="1" applyFont="1" applyFill="1" applyBorder="1" applyAlignment="1" applyProtection="1">
      <alignment horizontal="right" vertical="center" wrapText="1"/>
    </xf>
    <xf numFmtId="164" fontId="19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wrapText="1"/>
    </xf>
    <xf numFmtId="3" fontId="16" fillId="0" borderId="70" xfId="0" applyNumberFormat="1" applyFont="1" applyFill="1" applyBorder="1" applyAlignment="1" applyProtection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16" fillId="0" borderId="14" xfId="0" applyFont="1" applyFill="1" applyBorder="1" applyAlignment="1" applyProtection="1">
      <alignment horizontal="center" wrapText="1"/>
    </xf>
    <xf numFmtId="3" fontId="16" fillId="0" borderId="73" xfId="0" applyNumberFormat="1" applyFont="1" applyFill="1" applyBorder="1" applyAlignment="1" applyProtection="1">
      <alignment horizontal="right" wrapText="1"/>
    </xf>
    <xf numFmtId="0" fontId="16" fillId="0" borderId="8" xfId="0" applyFont="1" applyFill="1" applyBorder="1" applyAlignment="1" applyProtection="1">
      <alignment horizontal="center" wrapText="1"/>
    </xf>
    <xf numFmtId="3" fontId="16" fillId="0" borderId="55" xfId="0" applyNumberFormat="1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left" vertical="center" wrapText="1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horizontal="center" wrapText="1"/>
    </xf>
    <xf numFmtId="3" fontId="16" fillId="0" borderId="60" xfId="0" applyNumberFormat="1" applyFont="1" applyFill="1" applyBorder="1" applyAlignment="1" applyProtection="1">
      <alignment horizontal="right" wrapText="1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3" fontId="16" fillId="0" borderId="11" xfId="0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5" xfId="1" applyNumberFormat="1" applyFont="1" applyFill="1" applyBorder="1" applyAlignment="1" applyProtection="1">
      <alignment vertical="center" wrapText="1"/>
    </xf>
    <xf numFmtId="164" fontId="15" fillId="0" borderId="75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wrapText="1" indent="5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20" fillId="0" borderId="2" xfId="0" applyFont="1" applyFill="1" applyBorder="1" applyAlignment="1" applyProtection="1">
      <alignment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3" fontId="18" fillId="0" borderId="18" xfId="0" applyNumberFormat="1" applyFont="1" applyFill="1" applyBorder="1" applyAlignment="1" applyProtection="1">
      <alignment horizontal="right" vertical="center" wrapText="1"/>
    </xf>
    <xf numFmtId="164" fontId="20" fillId="0" borderId="3" xfId="0" quotePrefix="1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 indent="1"/>
    </xf>
    <xf numFmtId="3" fontId="20" fillId="0" borderId="59" xfId="0" applyNumberFormat="1" applyFont="1" applyFill="1" applyBorder="1" applyAlignment="1" applyProtection="1">
      <alignment vertical="center" wrapText="1"/>
    </xf>
    <xf numFmtId="0" fontId="20" fillId="0" borderId="25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 wrapText="1"/>
    </xf>
    <xf numFmtId="3" fontId="20" fillId="0" borderId="25" xfId="51" applyNumberFormat="1" applyFont="1" applyFill="1" applyBorder="1" applyAlignment="1">
      <alignment horizontal="center" vertical="center" wrapText="1"/>
    </xf>
    <xf numFmtId="0" fontId="16" fillId="0" borderId="25" xfId="51" applyFont="1" applyFill="1" applyBorder="1" applyAlignment="1">
      <alignment horizontal="center" vertical="center"/>
    </xf>
    <xf numFmtId="0" fontId="16" fillId="0" borderId="25" xfId="51" applyFont="1" applyFill="1" applyBorder="1" applyAlignment="1">
      <alignment vertical="center" wrapText="1"/>
    </xf>
    <xf numFmtId="0" fontId="16" fillId="0" borderId="25" xfId="51" applyFont="1" applyFill="1" applyBorder="1" applyAlignment="1">
      <alignment horizontal="center" vertical="center" wrapText="1"/>
    </xf>
    <xf numFmtId="4" fontId="16" fillId="0" borderId="25" xfId="51" applyNumberFormat="1" applyFont="1" applyFill="1" applyBorder="1" applyAlignment="1">
      <alignment vertical="center"/>
    </xf>
    <xf numFmtId="3" fontId="16" fillId="0" borderId="25" xfId="51" applyNumberFormat="1" applyFont="1" applyFill="1" applyBorder="1" applyAlignment="1">
      <alignment vertical="center"/>
    </xf>
    <xf numFmtId="3" fontId="56" fillId="0" borderId="25" xfId="51" applyNumberFormat="1" applyFont="1" applyFill="1" applyBorder="1" applyAlignment="1">
      <alignment vertical="center"/>
    </xf>
    <xf numFmtId="0" fontId="16" fillId="0" borderId="25" xfId="51" applyFont="1" applyFill="1" applyBorder="1" applyAlignment="1">
      <alignment vertical="center"/>
    </xf>
    <xf numFmtId="0" fontId="18" fillId="0" borderId="25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vertical="center" wrapText="1"/>
    </xf>
    <xf numFmtId="0" fontId="18" fillId="0" borderId="25" xfId="51" applyFont="1" applyFill="1" applyBorder="1" applyAlignment="1">
      <alignment vertical="center"/>
    </xf>
    <xf numFmtId="3" fontId="18" fillId="0" borderId="25" xfId="51" applyNumberFormat="1" applyFont="1" applyFill="1" applyBorder="1" applyAlignment="1">
      <alignment vertical="center"/>
    </xf>
    <xf numFmtId="0" fontId="20" fillId="0" borderId="25" xfId="51" applyFont="1" applyFill="1" applyBorder="1" applyAlignment="1">
      <alignment vertical="center" wrapText="1"/>
    </xf>
    <xf numFmtId="0" fontId="20" fillId="0" borderId="25" xfId="51" applyFont="1" applyFill="1" applyBorder="1" applyAlignment="1">
      <alignment vertical="center"/>
    </xf>
    <xf numFmtId="3" fontId="20" fillId="0" borderId="25" xfId="51" applyNumberFormat="1" applyFont="1" applyFill="1" applyBorder="1" applyAlignment="1">
      <alignment vertical="center"/>
    </xf>
    <xf numFmtId="3" fontId="57" fillId="0" borderId="25" xfId="51" applyNumberFormat="1" applyFont="1" applyFill="1" applyBorder="1" applyAlignment="1">
      <alignment vertical="center"/>
    </xf>
    <xf numFmtId="165" fontId="18" fillId="0" borderId="25" xfId="51" applyNumberFormat="1" applyFont="1" applyFill="1" applyBorder="1" applyAlignment="1">
      <alignment vertical="center"/>
    </xf>
    <xf numFmtId="3" fontId="16" fillId="0" borderId="25" xfId="51" applyNumberFormat="1" applyFont="1" applyBorder="1" applyAlignment="1">
      <alignment horizontal="right" vertical="center"/>
    </xf>
    <xf numFmtId="3" fontId="20" fillId="0" borderId="25" xfId="51" applyNumberFormat="1" applyFont="1" applyFill="1" applyBorder="1" applyAlignment="1">
      <alignment horizontal="right" vertical="center"/>
    </xf>
    <xf numFmtId="3" fontId="16" fillId="0" borderId="25" xfId="51" applyNumberFormat="1" applyFont="1" applyFill="1" applyBorder="1" applyAlignment="1">
      <alignment horizontal="right" vertical="center"/>
    </xf>
    <xf numFmtId="3" fontId="16" fillId="0" borderId="0" xfId="51" applyNumberFormat="1" applyFont="1"/>
    <xf numFmtId="3" fontId="20" fillId="0" borderId="25" xfId="51" applyNumberFormat="1" applyFont="1" applyBorder="1" applyAlignment="1">
      <alignment horizontal="right" vertical="center"/>
    </xf>
    <xf numFmtId="164" fontId="7" fillId="0" borderId="0" xfId="1" applyNumberFormat="1" applyFont="1" applyFill="1" applyProtection="1"/>
    <xf numFmtId="3" fontId="7" fillId="0" borderId="0" xfId="1" applyNumberFormat="1" applyFill="1" applyProtection="1"/>
    <xf numFmtId="0" fontId="7" fillId="0" borderId="0" xfId="1" applyFill="1" applyBorder="1" applyProtection="1"/>
    <xf numFmtId="3" fontId="20" fillId="0" borderId="0" xfId="0" applyNumberFormat="1" applyFont="1" applyFill="1" applyBorder="1" applyAlignment="1" applyProtection="1">
      <alignment vertical="center" wrapText="1"/>
    </xf>
    <xf numFmtId="164" fontId="17" fillId="0" borderId="0" xfId="1" applyNumberFormat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164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48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0" fontId="0" fillId="0" borderId="36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64" fontId="0" fillId="0" borderId="48" xfId="0" applyNumberFormat="1" applyFont="1" applyFill="1" applyBorder="1" applyAlignment="1" applyProtection="1">
      <alignment horizontal="right" vertical="center" wrapText="1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17" xfId="0" applyNumberFormat="1" applyFont="1" applyFill="1" applyBorder="1" applyAlignment="1" applyProtection="1">
      <alignment horizontal="right" vertical="center" wrapText="1"/>
    </xf>
    <xf numFmtId="3" fontId="16" fillId="0" borderId="11" xfId="0" applyNumberFormat="1" applyFont="1" applyFill="1" applyBorder="1" applyAlignment="1" applyProtection="1">
      <alignment horizontal="right" vertical="center" wrapText="1"/>
    </xf>
    <xf numFmtId="164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70" fillId="0" borderId="54" xfId="0" applyFont="1" applyFill="1" applyBorder="1" applyAlignment="1" applyProtection="1">
      <alignment horizontal="center" vertical="center" wrapText="1"/>
    </xf>
    <xf numFmtId="0" fontId="70" fillId="0" borderId="63" xfId="0" applyFont="1" applyFill="1" applyBorder="1" applyAlignment="1" applyProtection="1">
      <alignment horizontal="center" vertical="center" wrapText="1"/>
    </xf>
    <xf numFmtId="0" fontId="70" fillId="0" borderId="64" xfId="0" applyFont="1" applyFill="1" applyBorder="1" applyAlignment="1" applyProtection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164" fontId="10" fillId="0" borderId="0" xfId="1" applyNumberFormat="1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7" fillId="0" borderId="0" xfId="1" applyFill="1" applyAlignment="1" applyProtection="1">
      <alignment wrapText="1"/>
    </xf>
    <xf numFmtId="0" fontId="0" fillId="0" borderId="8" xfId="1" applyFont="1" applyFill="1" applyBorder="1" applyAlignment="1" applyProtection="1">
      <alignment horizontal="left" vertical="center" wrapText="1"/>
    </xf>
    <xf numFmtId="0" fontId="64" fillId="0" borderId="54" xfId="176" applyFont="1" applyBorder="1" applyAlignment="1">
      <alignment horizontal="center" vertical="center" wrapText="1"/>
    </xf>
    <xf numFmtId="0" fontId="110" fillId="0" borderId="63" xfId="0" applyFont="1" applyBorder="1" applyAlignment="1">
      <alignment horizontal="center" vertical="center" wrapText="1"/>
    </xf>
    <xf numFmtId="0" fontId="110" fillId="0" borderId="64" xfId="0" applyFont="1" applyBorder="1" applyAlignment="1">
      <alignment horizontal="center" vertical="center" wrapText="1"/>
    </xf>
    <xf numFmtId="0" fontId="110" fillId="0" borderId="71" xfId="0" applyFont="1" applyBorder="1" applyAlignment="1">
      <alignment horizontal="center" vertical="center" wrapText="1"/>
    </xf>
    <xf numFmtId="0" fontId="110" fillId="0" borderId="24" xfId="0" applyFont="1" applyBorder="1" applyAlignment="1">
      <alignment horizontal="center" vertical="center" wrapText="1"/>
    </xf>
    <xf numFmtId="0" fontId="110" fillId="0" borderId="69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61" xfId="1" applyFont="1" applyFill="1" applyBorder="1" applyAlignment="1" applyProtection="1">
      <alignment horizontal="center" vertical="center" wrapText="1"/>
    </xf>
    <xf numFmtId="0" fontId="13" fillId="0" borderId="52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0" fontId="62" fillId="0" borderId="0" xfId="51" applyFont="1" applyBorder="1" applyAlignment="1">
      <alignment horizontal="center" vertical="center" wrapText="1"/>
    </xf>
    <xf numFmtId="0" fontId="62" fillId="0" borderId="0" xfId="51" applyFont="1" applyBorder="1" applyAlignment="1">
      <alignment horizontal="center" vertical="center"/>
    </xf>
    <xf numFmtId="3" fontId="20" fillId="0" borderId="25" xfId="51" applyNumberFormat="1" applyFont="1" applyFill="1" applyBorder="1" applyAlignment="1">
      <alignment horizontal="center" vertical="center" wrapText="1"/>
    </xf>
    <xf numFmtId="0" fontId="65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 wrapText="1"/>
    </xf>
    <xf numFmtId="0" fontId="20" fillId="0" borderId="25" xfId="51" applyFont="1" applyFill="1" applyBorder="1" applyAlignment="1">
      <alignment horizontal="center" vertical="center"/>
    </xf>
    <xf numFmtId="164" fontId="62" fillId="0" borderId="0" xfId="0" applyNumberFormat="1" applyFont="1" applyFill="1" applyAlignment="1">
      <alignment horizontal="center" vertical="center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7" xfId="144" applyFont="1" applyFill="1" applyBorder="1" applyAlignment="1">
      <alignment horizontal="center" vertical="center" wrapText="1"/>
    </xf>
    <xf numFmtId="0" fontId="20" fillId="0" borderId="81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8" xfId="144" applyFont="1" applyFill="1" applyBorder="1" applyAlignment="1">
      <alignment horizontal="center" vertical="center" wrapText="1"/>
    </xf>
    <xf numFmtId="0" fontId="20" fillId="0" borderId="19" xfId="144" applyFont="1" applyFill="1" applyBorder="1" applyAlignment="1">
      <alignment horizontal="center" vertical="center" wrapText="1"/>
    </xf>
    <xf numFmtId="0" fontId="20" fillId="0" borderId="53" xfId="144" applyFont="1" applyFill="1" applyBorder="1" applyAlignment="1">
      <alignment horizontal="center" vertical="center" wrapText="1"/>
    </xf>
    <xf numFmtId="0" fontId="20" fillId="0" borderId="68" xfId="144" applyFont="1" applyFill="1" applyBorder="1" applyAlignment="1">
      <alignment horizontal="center" vertical="center" wrapText="1"/>
    </xf>
    <xf numFmtId="0" fontId="62" fillId="0" borderId="67" xfId="48" applyFont="1" applyBorder="1" applyAlignment="1">
      <alignment horizontal="center" vertical="center"/>
    </xf>
    <xf numFmtId="0" fontId="62" fillId="0" borderId="57" xfId="48" applyFont="1" applyBorder="1" applyAlignment="1">
      <alignment horizontal="center" vertical="center"/>
    </xf>
    <xf numFmtId="0" fontId="66" fillId="0" borderId="0" xfId="48" applyFont="1" applyBorder="1"/>
    <xf numFmtId="0" fontId="60" fillId="0" borderId="72" xfId="48" applyFont="1" applyBorder="1" applyAlignment="1">
      <alignment horizontal="left" vertical="center"/>
    </xf>
    <xf numFmtId="0" fontId="60" fillId="0" borderId="2" xfId="48" applyFont="1" applyBorder="1" applyAlignment="1">
      <alignment horizontal="left" vertical="center"/>
    </xf>
    <xf numFmtId="0" fontId="60" fillId="0" borderId="72" xfId="48" applyFont="1" applyBorder="1" applyAlignment="1">
      <alignment vertical="center"/>
    </xf>
    <xf numFmtId="0" fontId="60" fillId="0" borderId="2" xfId="48" applyFont="1" applyBorder="1" applyAlignment="1">
      <alignment vertical="center"/>
    </xf>
    <xf numFmtId="0" fontId="115" fillId="0" borderId="0" xfId="48" applyFont="1" applyAlignment="1">
      <alignment horizontal="center" vertical="center" wrapText="1"/>
    </xf>
    <xf numFmtId="0" fontId="115" fillId="0" borderId="0" xfId="48" applyFont="1" applyAlignment="1">
      <alignment horizontal="center" vertical="center"/>
    </xf>
    <xf numFmtId="0" fontId="60" fillId="0" borderId="2" xfId="48" applyFont="1" applyBorder="1" applyAlignment="1">
      <alignment horizontal="center" vertical="center" wrapText="1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78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 indent="1"/>
      <protection locked="0"/>
    </xf>
    <xf numFmtId="0" fontId="0" fillId="0" borderId="62" xfId="0" applyFont="1" applyBorder="1" applyAlignment="1" applyProtection="1">
      <alignment horizontal="left" vertical="center" indent="1"/>
      <protection locked="0"/>
    </xf>
    <xf numFmtId="0" fontId="0" fillId="0" borderId="21" xfId="0" applyFont="1" applyBorder="1" applyAlignment="1" applyProtection="1">
      <alignment horizontal="left" vertical="center" indent="1"/>
      <protection locked="0"/>
    </xf>
    <xf numFmtId="0" fontId="62" fillId="0" borderId="0" xfId="176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3" xfId="67" applyNumberFormat="1" applyFont="1" applyFill="1" applyBorder="1" applyAlignment="1">
      <alignment horizontal="center" vertical="center"/>
    </xf>
    <xf numFmtId="164" fontId="20" fillId="0" borderId="49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0" fontId="16" fillId="0" borderId="0" xfId="159" applyNumberFormat="1" applyFont="1" applyFill="1" applyBorder="1" applyAlignment="1">
      <alignment horizontal="left" vertical="center"/>
    </xf>
    <xf numFmtId="164" fontId="16" fillId="0" borderId="0" xfId="159" applyNumberFormat="1" applyFont="1" applyFill="1" applyBorder="1" applyAlignment="1">
      <alignment horizontal="left" vertical="center" wrapText="1"/>
    </xf>
    <xf numFmtId="14" fontId="16" fillId="0" borderId="0" xfId="159" applyNumberFormat="1" applyFont="1" applyFill="1" applyBorder="1" applyAlignment="1">
      <alignment horizontal="left" vertical="center"/>
    </xf>
    <xf numFmtId="0" fontId="16" fillId="0" borderId="0" xfId="159" applyNumberFormat="1" applyFont="1" applyFill="1" applyBorder="1" applyAlignment="1">
      <alignment horizontal="left" vertical="center"/>
    </xf>
    <xf numFmtId="164" fontId="20" fillId="0" borderId="0" xfId="159" applyNumberFormat="1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/>
    </xf>
    <xf numFmtId="164" fontId="10" fillId="0" borderId="0" xfId="1" applyNumberFormat="1" applyFont="1" applyFill="1" applyBorder="1" applyAlignment="1" applyProtection="1">
      <alignment horizontal="left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70" fillId="0" borderId="54" xfId="0" applyFont="1" applyFill="1" applyBorder="1" applyAlignment="1" applyProtection="1">
      <alignment horizontal="center" vertical="center" wrapText="1"/>
    </xf>
    <xf numFmtId="0" fontId="70" fillId="0" borderId="63" xfId="0" applyFont="1" applyFill="1" applyBorder="1" applyAlignment="1" applyProtection="1">
      <alignment horizontal="center" vertical="center" wrapText="1"/>
    </xf>
    <xf numFmtId="0" fontId="70" fillId="0" borderId="64" xfId="0" applyFont="1" applyFill="1" applyBorder="1" applyAlignment="1" applyProtection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0" fontId="8" fillId="0" borderId="0" xfId="169" applyFont="1" applyFill="1" applyAlignment="1" applyProtection="1">
      <alignment horizontal="center" vertical="center" wrapText="1"/>
    </xf>
    <xf numFmtId="0" fontId="8" fillId="0" borderId="0" xfId="169" applyFont="1" applyFill="1" applyAlignment="1" applyProtection="1">
      <alignment horizontal="center" vertical="center"/>
    </xf>
    <xf numFmtId="0" fontId="102" fillId="0" borderId="66" xfId="169" applyFont="1" applyFill="1" applyBorder="1" applyAlignment="1" applyProtection="1">
      <alignment horizontal="left" vertical="center" indent="1"/>
    </xf>
    <xf numFmtId="0" fontId="102" fillId="0" borderId="53" xfId="169" applyFont="1" applyFill="1" applyBorder="1" applyAlignment="1" applyProtection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65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4" fillId="0" borderId="0" xfId="172" applyFont="1" applyFill="1" applyBorder="1" applyAlignment="1">
      <alignment horizontal="center" vertical="center" wrapText="1"/>
    </xf>
    <xf numFmtId="0" fontId="109" fillId="0" borderId="0" xfId="172" applyFont="1" applyFill="1" applyBorder="1" applyAlignment="1">
      <alignment horizontal="center" vertical="center" wrapText="1"/>
    </xf>
    <xf numFmtId="0" fontId="106" fillId="0" borderId="0" xfId="171" applyFont="1" applyAlignment="1">
      <alignment horizontal="center" vertical="center" wrapText="1"/>
    </xf>
    <xf numFmtId="0" fontId="106" fillId="0" borderId="0" xfId="171" applyFont="1" applyAlignment="1">
      <alignment horizontal="center" vertical="center"/>
    </xf>
    <xf numFmtId="0" fontId="106" fillId="0" borderId="0" xfId="171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4" fillId="0" borderId="0" xfId="170" applyFont="1" applyAlignment="1">
      <alignment horizontal="center" vertical="center" wrapText="1"/>
    </xf>
    <xf numFmtId="0" fontId="18" fillId="0" borderId="0" xfId="170" applyFont="1" applyBorder="1" applyAlignment="1">
      <alignment horizontal="right"/>
    </xf>
    <xf numFmtId="0" fontId="60" fillId="0" borderId="29" xfId="170" applyFont="1" applyBorder="1" applyAlignment="1">
      <alignment horizontal="center" vertical="center" wrapText="1"/>
    </xf>
    <xf numFmtId="0" fontId="60" fillId="0" borderId="47" xfId="170" applyFont="1" applyBorder="1" applyAlignment="1">
      <alignment horizontal="center" vertical="center" wrapText="1"/>
    </xf>
    <xf numFmtId="0" fontId="60" fillId="0" borderId="63" xfId="170" applyFont="1" applyBorder="1" applyAlignment="1">
      <alignment horizontal="center" vertical="center" wrapText="1"/>
    </xf>
    <xf numFmtId="0" fontId="60" fillId="0" borderId="24" xfId="170" applyFont="1" applyBorder="1" applyAlignment="1">
      <alignment horizontal="center" vertical="center" wrapText="1"/>
    </xf>
    <xf numFmtId="0" fontId="60" fillId="0" borderId="14" xfId="170" applyFont="1" applyBorder="1" applyAlignment="1">
      <alignment horizontal="center" vertical="center" wrapText="1"/>
    </xf>
    <xf numFmtId="0" fontId="60" fillId="0" borderId="15" xfId="170" applyFont="1" applyBorder="1" applyAlignment="1">
      <alignment horizontal="center" vertical="center" wrapText="1"/>
    </xf>
    <xf numFmtId="0" fontId="106" fillId="0" borderId="0" xfId="173" applyFont="1" applyAlignment="1">
      <alignment horizontal="center" vertical="center" wrapText="1"/>
    </xf>
    <xf numFmtId="164" fontId="63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120" fillId="0" borderId="0" xfId="0" applyFont="1" applyFill="1" applyAlignment="1" applyProtection="1">
      <alignment horizontal="left"/>
      <protection locked="0"/>
    </xf>
  </cellXfs>
  <cellStyles count="213">
    <cellStyle name="20% - 1. jelölőszín 2" xfId="77" xr:uid="{00000000-0005-0000-0000-000000000000}"/>
    <cellStyle name="20% - 2. jelölőszín 2" xfId="78" xr:uid="{00000000-0005-0000-0000-000001000000}"/>
    <cellStyle name="20% - 3. jelölőszín 2" xfId="79" xr:uid="{00000000-0005-0000-0000-000002000000}"/>
    <cellStyle name="20% - 4. jelölőszín 2" xfId="80" xr:uid="{00000000-0005-0000-0000-000003000000}"/>
    <cellStyle name="20% - 5. jelölőszín 2" xfId="81" xr:uid="{00000000-0005-0000-0000-000004000000}"/>
    <cellStyle name="20% - 6. jelölőszín 2" xfId="82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3" xr:uid="{00000000-0005-0000-0000-00000C000000}"/>
    <cellStyle name="40% - 2. jelölőszín 2" xfId="84" xr:uid="{00000000-0005-0000-0000-00000D000000}"/>
    <cellStyle name="40% - 3. jelölőszín 2" xfId="85" xr:uid="{00000000-0005-0000-0000-00000E000000}"/>
    <cellStyle name="40% - 4. jelölőszín 2" xfId="86" xr:uid="{00000000-0005-0000-0000-00000F000000}"/>
    <cellStyle name="40% - 5. jelölőszín 2" xfId="87" xr:uid="{00000000-0005-0000-0000-000010000000}"/>
    <cellStyle name="40% - 6. jelölőszín 2" xfId="88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9" xr:uid="{00000000-0005-0000-0000-000018000000}"/>
    <cellStyle name="60% - 2. jelölőszín 2" xfId="90" xr:uid="{00000000-0005-0000-0000-000019000000}"/>
    <cellStyle name="60% - 3. jelölőszín 2" xfId="91" xr:uid="{00000000-0005-0000-0000-00001A000000}"/>
    <cellStyle name="60% - 4. jelölőszín 2" xfId="92" xr:uid="{00000000-0005-0000-0000-00001B000000}"/>
    <cellStyle name="60% - 5. jelölőszín 2" xfId="93" xr:uid="{00000000-0005-0000-0000-00001C000000}"/>
    <cellStyle name="60% - 6. jelölőszín 2" xfId="94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5" xr:uid="{00000000-0005-0000-0000-00002B000000}"/>
    <cellStyle name="Calculation" xfId="30" xr:uid="{00000000-0005-0000-0000-00002C000000}"/>
    <cellStyle name="Check Cell" xfId="31" xr:uid="{00000000-0005-0000-0000-00002D000000}"/>
    <cellStyle name="Cím 2" xfId="96" xr:uid="{00000000-0005-0000-0000-00002E000000}"/>
    <cellStyle name="Címsor 1 2" xfId="97" xr:uid="{00000000-0005-0000-0000-00002F000000}"/>
    <cellStyle name="Címsor 2 2" xfId="98" xr:uid="{00000000-0005-0000-0000-000030000000}"/>
    <cellStyle name="Címsor 3 2" xfId="99" xr:uid="{00000000-0005-0000-0000-000031000000}"/>
    <cellStyle name="Címsor 4 2" xfId="100" xr:uid="{00000000-0005-0000-0000-000032000000}"/>
    <cellStyle name="Ellenőrzőcella 2" xfId="101" xr:uid="{00000000-0005-0000-0000-000033000000}"/>
    <cellStyle name="Explanatory Text" xfId="32" xr:uid="{00000000-0005-0000-0000-000034000000}"/>
    <cellStyle name="Ezres" xfId="210" builtinId="3"/>
    <cellStyle name="Ezres 10" xfId="102" xr:uid="{00000000-0005-0000-0000-000036000000}"/>
    <cellStyle name="Ezres 10 2" xfId="183" xr:uid="{00000000-0005-0000-0000-000037000000}"/>
    <cellStyle name="Ezres 11" xfId="175" xr:uid="{00000000-0005-0000-0000-000038000000}"/>
    <cellStyle name="Ezres 12" xfId="211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3" xr:uid="{00000000-0005-0000-0000-00003F000000}"/>
    <cellStyle name="Ezres 3_2009. évi beszámoló mellékletei 04.14" xfId="104" xr:uid="{00000000-0005-0000-0000-000040000000}"/>
    <cellStyle name="Ezres 4" xfId="38" xr:uid="{00000000-0005-0000-0000-000041000000}"/>
    <cellStyle name="Ezres 4 2" xfId="105" xr:uid="{00000000-0005-0000-0000-000042000000}"/>
    <cellStyle name="Ezres 4 2 2" xfId="184" xr:uid="{00000000-0005-0000-0000-000043000000}"/>
    <cellStyle name="Ezres 5" xfId="106" xr:uid="{00000000-0005-0000-0000-000044000000}"/>
    <cellStyle name="Ezres 5 2" xfId="185" xr:uid="{00000000-0005-0000-0000-000045000000}"/>
    <cellStyle name="Ezres 6" xfId="107" xr:uid="{00000000-0005-0000-0000-000046000000}"/>
    <cellStyle name="Ezres 6 2" xfId="186" xr:uid="{00000000-0005-0000-0000-000047000000}"/>
    <cellStyle name="Ezres 7" xfId="108" xr:uid="{00000000-0005-0000-0000-000048000000}"/>
    <cellStyle name="Ezres 8" xfId="109" xr:uid="{00000000-0005-0000-0000-000049000000}"/>
    <cellStyle name="Ezres 9" xfId="110" xr:uid="{00000000-0005-0000-0000-00004A000000}"/>
    <cellStyle name="Ezres 9 2" xfId="111" xr:uid="{00000000-0005-0000-0000-00004B000000}"/>
    <cellStyle name="Figyelmeztetés 2" xfId="112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3" xr:uid="{00000000-0005-0000-0000-000053000000}"/>
    <cellStyle name="Input" xfId="44" xr:uid="{00000000-0005-0000-0000-000054000000}"/>
    <cellStyle name="Jegyzet 2" xfId="114" xr:uid="{00000000-0005-0000-0000-000055000000}"/>
    <cellStyle name="Jelölőszín (1) 2" xfId="115" xr:uid="{00000000-0005-0000-0000-000056000000}"/>
    <cellStyle name="Jelölőszín (2) 2" xfId="116" xr:uid="{00000000-0005-0000-0000-000057000000}"/>
    <cellStyle name="Jelölőszín (3) 2" xfId="117" xr:uid="{00000000-0005-0000-0000-000058000000}"/>
    <cellStyle name="Jelölőszín (4) 2" xfId="118" xr:uid="{00000000-0005-0000-0000-000059000000}"/>
    <cellStyle name="Jelölőszín (5) 2" xfId="119" xr:uid="{00000000-0005-0000-0000-00005A000000}"/>
    <cellStyle name="Jelölőszín (6) 2" xfId="120" xr:uid="{00000000-0005-0000-0000-00005B000000}"/>
    <cellStyle name="Jó 2" xfId="121" xr:uid="{00000000-0005-0000-0000-00005C000000}"/>
    <cellStyle name="Kimenet 2" xfId="122" xr:uid="{00000000-0005-0000-0000-00005D000000}"/>
    <cellStyle name="Linked Cell" xfId="45" xr:uid="{00000000-0005-0000-0000-00005E000000}"/>
    <cellStyle name="Magyarázó szöveg 2" xfId="123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4" xr:uid="{00000000-0005-0000-0000-000064000000}"/>
    <cellStyle name="Normál 12" xfId="125" xr:uid="{00000000-0005-0000-0000-000065000000}"/>
    <cellStyle name="Normál 13" xfId="126" xr:uid="{00000000-0005-0000-0000-000066000000}"/>
    <cellStyle name="Normál 14" xfId="127" xr:uid="{00000000-0005-0000-0000-000067000000}"/>
    <cellStyle name="Normál 14 2" xfId="187" xr:uid="{00000000-0005-0000-0000-000068000000}"/>
    <cellStyle name="Normál 15" xfId="128" xr:uid="{00000000-0005-0000-0000-000069000000}"/>
    <cellStyle name="Normál 15 2" xfId="188" xr:uid="{00000000-0005-0000-0000-00006A000000}"/>
    <cellStyle name="Normál 16" xfId="129" xr:uid="{00000000-0005-0000-0000-00006B000000}"/>
    <cellStyle name="Normál 16 2" xfId="189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8" xr:uid="{00000000-0005-0000-0000-00006F000000}"/>
    <cellStyle name="Normál 17 2 3" xfId="130" xr:uid="{00000000-0005-0000-0000-000070000000}"/>
    <cellStyle name="Normál 17 2 3 2" xfId="131" xr:uid="{00000000-0005-0000-0000-000071000000}"/>
    <cellStyle name="Normál 17 2 3 2 2" xfId="191" xr:uid="{00000000-0005-0000-0000-000072000000}"/>
    <cellStyle name="Normál 17 2 3 3" xfId="190" xr:uid="{00000000-0005-0000-0000-000073000000}"/>
    <cellStyle name="Normál 17 3" xfId="177" xr:uid="{00000000-0005-0000-0000-000074000000}"/>
    <cellStyle name="Normál 18" xfId="132" xr:uid="{00000000-0005-0000-0000-000075000000}"/>
    <cellStyle name="Normál 18 2" xfId="192" xr:uid="{00000000-0005-0000-0000-000076000000}"/>
    <cellStyle name="Normál 19" xfId="133" xr:uid="{00000000-0005-0000-0000-000077000000}"/>
    <cellStyle name="Normál 19 2" xfId="193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4" xr:uid="{00000000-0005-0000-0000-00007C000000}"/>
    <cellStyle name="Normál 2 2 3" xfId="135" xr:uid="{00000000-0005-0000-0000-00007D000000}"/>
    <cellStyle name="Normál 2 2 3 2" xfId="136" xr:uid="{00000000-0005-0000-0000-00007E000000}"/>
    <cellStyle name="Normál 2 2_2009. évi beszámoló mellékletei 04.14" xfId="137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8" xr:uid="{00000000-0005-0000-0000-000082000000}"/>
    <cellStyle name="Normál 2 5" xfId="54" xr:uid="{00000000-0005-0000-0000-000083000000}"/>
    <cellStyle name="Normál 2 5 2" xfId="179" xr:uid="{00000000-0005-0000-0000-000084000000}"/>
    <cellStyle name="Normál 2_2.sz.melléklet intézmények pontosított 0203" xfId="139" xr:uid="{00000000-0005-0000-0000-000085000000}"/>
    <cellStyle name="Normál 20" xfId="140" xr:uid="{00000000-0005-0000-0000-000086000000}"/>
    <cellStyle name="Normál 20 2" xfId="194" xr:uid="{00000000-0005-0000-0000-000087000000}"/>
    <cellStyle name="Normál 21" xfId="141" xr:uid="{00000000-0005-0000-0000-000088000000}"/>
    <cellStyle name="Normál 21 2" xfId="195" xr:uid="{00000000-0005-0000-0000-000089000000}"/>
    <cellStyle name="Normál 22" xfId="142" xr:uid="{00000000-0005-0000-0000-00008A000000}"/>
    <cellStyle name="Normál 22 2" xfId="143" xr:uid="{00000000-0005-0000-0000-00008B000000}"/>
    <cellStyle name="Normál 22 2 2" xfId="197" xr:uid="{00000000-0005-0000-0000-00008C000000}"/>
    <cellStyle name="Normál 22 3" xfId="144" xr:uid="{00000000-0005-0000-0000-00008D000000}"/>
    <cellStyle name="Normál 22 3 2" xfId="145" xr:uid="{00000000-0005-0000-0000-00008E000000}"/>
    <cellStyle name="Normál 22 3 2 2" xfId="146" xr:uid="{00000000-0005-0000-0000-00008F000000}"/>
    <cellStyle name="Normál 22 3 2 2 2" xfId="200" xr:uid="{00000000-0005-0000-0000-000090000000}"/>
    <cellStyle name="Normál 22 3 2 3" xfId="199" xr:uid="{00000000-0005-0000-0000-000091000000}"/>
    <cellStyle name="Normál 22 3 3" xfId="198" xr:uid="{00000000-0005-0000-0000-000092000000}"/>
    <cellStyle name="Normál 22 4" xfId="196" xr:uid="{00000000-0005-0000-0000-000093000000}"/>
    <cellStyle name="Normál 23" xfId="147" xr:uid="{00000000-0005-0000-0000-000094000000}"/>
    <cellStyle name="Normál 23 2" xfId="148" xr:uid="{00000000-0005-0000-0000-000095000000}"/>
    <cellStyle name="Normál 23 2 2" xfId="202" xr:uid="{00000000-0005-0000-0000-000096000000}"/>
    <cellStyle name="Normál 23 3" xfId="201" xr:uid="{00000000-0005-0000-0000-000097000000}"/>
    <cellStyle name="Normál 24" xfId="149" xr:uid="{00000000-0005-0000-0000-000098000000}"/>
    <cellStyle name="Normál 24 2" xfId="203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81" xr:uid="{00000000-0005-0000-0000-00009C000000}"/>
    <cellStyle name="Normál 25 3" xfId="180" xr:uid="{00000000-0005-0000-0000-00009D000000}"/>
    <cellStyle name="Normál 26" xfId="170" xr:uid="{00000000-0005-0000-0000-00009E000000}"/>
    <cellStyle name="Normál 26 2" xfId="207" xr:uid="{00000000-0005-0000-0000-00009F000000}"/>
    <cellStyle name="Normál 27" xfId="171" xr:uid="{00000000-0005-0000-0000-0000A0000000}"/>
    <cellStyle name="Normál 27 2" xfId="208" xr:uid="{00000000-0005-0000-0000-0000A1000000}"/>
    <cellStyle name="Normál 28" xfId="173" xr:uid="{00000000-0005-0000-0000-0000A2000000}"/>
    <cellStyle name="Normál 28 2" xfId="209" xr:uid="{00000000-0005-0000-0000-0000A3000000}"/>
    <cellStyle name="Normál 29" xfId="174" xr:uid="{00000000-0005-0000-0000-0000A4000000}"/>
    <cellStyle name="Normál 3" xfId="57" xr:uid="{00000000-0005-0000-0000-0000A5000000}"/>
    <cellStyle name="Normál 3 2" xfId="58" xr:uid="{00000000-0005-0000-0000-0000A6000000}"/>
    <cellStyle name="Normál 3 3" xfId="150" xr:uid="{00000000-0005-0000-0000-0000A7000000}"/>
    <cellStyle name="Normál 3_TGA 2013 2_4_Köztisztaság" xfId="151" xr:uid="{00000000-0005-0000-0000-0000A8000000}"/>
    <cellStyle name="Normál 4" xfId="59" xr:uid="{00000000-0005-0000-0000-0000A9000000}"/>
    <cellStyle name="Normál 4 2" xfId="60" xr:uid="{00000000-0005-0000-0000-0000AA000000}"/>
    <cellStyle name="Normál 4 2 2" xfId="152" xr:uid="{00000000-0005-0000-0000-0000AB000000}"/>
    <cellStyle name="Normál 4 2 3" xfId="153" xr:uid="{00000000-0005-0000-0000-0000AC000000}"/>
    <cellStyle name="Normál 4 3" xfId="182" xr:uid="{00000000-0005-0000-0000-0000AD000000}"/>
    <cellStyle name="Normál 4_EU támogatott feladatok 0208" xfId="154" xr:uid="{00000000-0005-0000-0000-0000AE000000}"/>
    <cellStyle name="Normál 5" xfId="61" xr:uid="{00000000-0005-0000-0000-0000AF000000}"/>
    <cellStyle name="Normál 5 2" xfId="155" xr:uid="{00000000-0005-0000-0000-0000B0000000}"/>
    <cellStyle name="Normál 5 2 2" xfId="204" xr:uid="{00000000-0005-0000-0000-0000B1000000}"/>
    <cellStyle name="Normál 5 3" xfId="156" xr:uid="{00000000-0005-0000-0000-0000B2000000}"/>
    <cellStyle name="Normál 5 3 2" xfId="157" xr:uid="{00000000-0005-0000-0000-0000B3000000}"/>
    <cellStyle name="Normál 5 3 2 2" xfId="206" xr:uid="{00000000-0005-0000-0000-0000B4000000}"/>
    <cellStyle name="Normál 5 3 3" xfId="205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8" xr:uid="{00000000-0005-0000-0000-0000BB000000}"/>
    <cellStyle name="Normál_2001 évi terv" xfId="76" xr:uid="{00000000-0005-0000-0000-0000BC000000}"/>
    <cellStyle name="Normál_2003 évi kv javaslat" xfId="159" xr:uid="{00000000-0005-0000-0000-0000BD000000}"/>
    <cellStyle name="Normál_Függelékek és egyéb táblák 02.06" xfId="67" xr:uid="{00000000-0005-0000-0000-0000BE000000}"/>
    <cellStyle name="Normal_KARSZJ3" xfId="68" xr:uid="{00000000-0005-0000-0000-0000BF000000}"/>
    <cellStyle name="Normál_ktgvetés mellékletei 2012 01 20" xfId="176" xr:uid="{00000000-0005-0000-0000-0000C0000000}"/>
    <cellStyle name="Normál_KVRENMUNKA" xfId="1" xr:uid="{00000000-0005-0000-0000-0000C1000000}"/>
    <cellStyle name="Normál_létszám tájékoztató" xfId="172" xr:uid="{00000000-0005-0000-0000-0000C2000000}"/>
    <cellStyle name="Normál_SEGEDLETEK" xfId="169" xr:uid="{00000000-0005-0000-0000-0000C3000000}"/>
    <cellStyle name="Normal_tanusitv" xfId="69" xr:uid="{00000000-0005-0000-0000-0000C4000000}"/>
    <cellStyle name="Note" xfId="70" xr:uid="{00000000-0005-0000-0000-0000C5000000}"/>
    <cellStyle name="Output" xfId="71" xr:uid="{00000000-0005-0000-0000-0000C6000000}"/>
    <cellStyle name="Összesen 2" xfId="160" xr:uid="{00000000-0005-0000-0000-0000C7000000}"/>
    <cellStyle name="Pénznem 2" xfId="161" xr:uid="{00000000-0005-0000-0000-0000C8000000}"/>
    <cellStyle name="Rossz 2" xfId="162" xr:uid="{00000000-0005-0000-0000-0000C9000000}"/>
    <cellStyle name="Semleges 2" xfId="163" xr:uid="{00000000-0005-0000-0000-0000CA000000}"/>
    <cellStyle name="Stílus 1" xfId="164" xr:uid="{00000000-0005-0000-0000-0000CB000000}"/>
    <cellStyle name="Számítás 2" xfId="165" xr:uid="{00000000-0005-0000-0000-0000CC000000}"/>
    <cellStyle name="Százalék" xfId="212" builtinId="5"/>
    <cellStyle name="Százalék 2" xfId="72" xr:uid="{00000000-0005-0000-0000-0000CE000000}"/>
    <cellStyle name="Százalék 2 2" xfId="166" xr:uid="{00000000-0005-0000-0000-0000CF000000}"/>
    <cellStyle name="Százalék 3" xfId="167" xr:uid="{00000000-0005-0000-0000-0000D0000000}"/>
    <cellStyle name="Százalék 4" xfId="168" xr:uid="{00000000-0005-0000-0000-0000D1000000}"/>
    <cellStyle name="Title" xfId="73" xr:uid="{00000000-0005-0000-0000-0000D2000000}"/>
    <cellStyle name="Total" xfId="74" xr:uid="{00000000-0005-0000-0000-0000D3000000}"/>
    <cellStyle name="Warning Text" xfId="75" xr:uid="{00000000-0005-0000-0000-0000D4000000}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ng&#233;la/SZAK&#201;RT&#336;I%20TEV&#201;KENYS&#201;G/KONY&#193;R%20-%20K&#214;NYVEL&#201;S%20ELLEN&#336;RZ&#201;S/2017.%20ktgv/10%20sz%20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4">
          <cell r="C4" t="str">
            <v>Forintban!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zoomScaleNormal="100" workbookViewId="0">
      <selection sqref="A1:C2"/>
    </sheetView>
  </sheetViews>
  <sheetFormatPr defaultColWidth="10.6640625" defaultRowHeight="12.75" x14ac:dyDescent="0.2"/>
  <cols>
    <col min="1" max="2" width="8.83203125" style="452" customWidth="1"/>
    <col min="3" max="3" width="73.5" style="428" customWidth="1"/>
    <col min="4" max="256" width="10.6640625" style="428"/>
    <col min="257" max="258" width="8.83203125" style="428" customWidth="1"/>
    <col min="259" max="259" width="73.5" style="428" customWidth="1"/>
    <col min="260" max="512" width="10.6640625" style="428"/>
    <col min="513" max="514" width="8.83203125" style="428" customWidth="1"/>
    <col min="515" max="515" width="73.5" style="428" customWidth="1"/>
    <col min="516" max="768" width="10.6640625" style="428"/>
    <col min="769" max="770" width="8.83203125" style="428" customWidth="1"/>
    <col min="771" max="771" width="73.5" style="428" customWidth="1"/>
    <col min="772" max="1024" width="10.6640625" style="428"/>
    <col min="1025" max="1026" width="8.83203125" style="428" customWidth="1"/>
    <col min="1027" max="1027" width="73.5" style="428" customWidth="1"/>
    <col min="1028" max="1280" width="10.6640625" style="428"/>
    <col min="1281" max="1282" width="8.83203125" style="428" customWidth="1"/>
    <col min="1283" max="1283" width="73.5" style="428" customWidth="1"/>
    <col min="1284" max="1536" width="10.6640625" style="428"/>
    <col min="1537" max="1538" width="8.83203125" style="428" customWidth="1"/>
    <col min="1539" max="1539" width="73.5" style="428" customWidth="1"/>
    <col min="1540" max="1792" width="10.6640625" style="428"/>
    <col min="1793" max="1794" width="8.83203125" style="428" customWidth="1"/>
    <col min="1795" max="1795" width="73.5" style="428" customWidth="1"/>
    <col min="1796" max="2048" width="10.6640625" style="428"/>
    <col min="2049" max="2050" width="8.83203125" style="428" customWidth="1"/>
    <col min="2051" max="2051" width="73.5" style="428" customWidth="1"/>
    <col min="2052" max="2304" width="10.6640625" style="428"/>
    <col min="2305" max="2306" width="8.83203125" style="428" customWidth="1"/>
    <col min="2307" max="2307" width="73.5" style="428" customWidth="1"/>
    <col min="2308" max="2560" width="10.6640625" style="428"/>
    <col min="2561" max="2562" width="8.83203125" style="428" customWidth="1"/>
    <col min="2563" max="2563" width="73.5" style="428" customWidth="1"/>
    <col min="2564" max="2816" width="10.6640625" style="428"/>
    <col min="2817" max="2818" width="8.83203125" style="428" customWidth="1"/>
    <col min="2819" max="2819" width="73.5" style="428" customWidth="1"/>
    <col min="2820" max="3072" width="10.6640625" style="428"/>
    <col min="3073" max="3074" width="8.83203125" style="428" customWidth="1"/>
    <col min="3075" max="3075" width="73.5" style="428" customWidth="1"/>
    <col min="3076" max="3328" width="10.6640625" style="428"/>
    <col min="3329" max="3330" width="8.83203125" style="428" customWidth="1"/>
    <col min="3331" max="3331" width="73.5" style="428" customWidth="1"/>
    <col min="3332" max="3584" width="10.6640625" style="428"/>
    <col min="3585" max="3586" width="8.83203125" style="428" customWidth="1"/>
    <col min="3587" max="3587" width="73.5" style="428" customWidth="1"/>
    <col min="3588" max="3840" width="10.6640625" style="428"/>
    <col min="3841" max="3842" width="8.83203125" style="428" customWidth="1"/>
    <col min="3843" max="3843" width="73.5" style="428" customWidth="1"/>
    <col min="3844" max="4096" width="10.6640625" style="428"/>
    <col min="4097" max="4098" width="8.83203125" style="428" customWidth="1"/>
    <col min="4099" max="4099" width="73.5" style="428" customWidth="1"/>
    <col min="4100" max="4352" width="10.6640625" style="428"/>
    <col min="4353" max="4354" width="8.83203125" style="428" customWidth="1"/>
    <col min="4355" max="4355" width="73.5" style="428" customWidth="1"/>
    <col min="4356" max="4608" width="10.6640625" style="428"/>
    <col min="4609" max="4610" width="8.83203125" style="428" customWidth="1"/>
    <col min="4611" max="4611" width="73.5" style="428" customWidth="1"/>
    <col min="4612" max="4864" width="10.6640625" style="428"/>
    <col min="4865" max="4866" width="8.83203125" style="428" customWidth="1"/>
    <col min="4867" max="4867" width="73.5" style="428" customWidth="1"/>
    <col min="4868" max="5120" width="10.6640625" style="428"/>
    <col min="5121" max="5122" width="8.83203125" style="428" customWidth="1"/>
    <col min="5123" max="5123" width="73.5" style="428" customWidth="1"/>
    <col min="5124" max="5376" width="10.6640625" style="428"/>
    <col min="5377" max="5378" width="8.83203125" style="428" customWidth="1"/>
    <col min="5379" max="5379" width="73.5" style="428" customWidth="1"/>
    <col min="5380" max="5632" width="10.6640625" style="428"/>
    <col min="5633" max="5634" width="8.83203125" style="428" customWidth="1"/>
    <col min="5635" max="5635" width="73.5" style="428" customWidth="1"/>
    <col min="5636" max="5888" width="10.6640625" style="428"/>
    <col min="5889" max="5890" width="8.83203125" style="428" customWidth="1"/>
    <col min="5891" max="5891" width="73.5" style="428" customWidth="1"/>
    <col min="5892" max="6144" width="10.6640625" style="428"/>
    <col min="6145" max="6146" width="8.83203125" style="428" customWidth="1"/>
    <col min="6147" max="6147" width="73.5" style="428" customWidth="1"/>
    <col min="6148" max="6400" width="10.6640625" style="428"/>
    <col min="6401" max="6402" width="8.83203125" style="428" customWidth="1"/>
    <col min="6403" max="6403" width="73.5" style="428" customWidth="1"/>
    <col min="6404" max="6656" width="10.6640625" style="428"/>
    <col min="6657" max="6658" width="8.83203125" style="428" customWidth="1"/>
    <col min="6659" max="6659" width="73.5" style="428" customWidth="1"/>
    <col min="6660" max="6912" width="10.6640625" style="428"/>
    <col min="6913" max="6914" width="8.83203125" style="428" customWidth="1"/>
    <col min="6915" max="6915" width="73.5" style="428" customWidth="1"/>
    <col min="6916" max="7168" width="10.6640625" style="428"/>
    <col min="7169" max="7170" width="8.83203125" style="428" customWidth="1"/>
    <col min="7171" max="7171" width="73.5" style="428" customWidth="1"/>
    <col min="7172" max="7424" width="10.6640625" style="428"/>
    <col min="7425" max="7426" width="8.83203125" style="428" customWidth="1"/>
    <col min="7427" max="7427" width="73.5" style="428" customWidth="1"/>
    <col min="7428" max="7680" width="10.6640625" style="428"/>
    <col min="7681" max="7682" width="8.83203125" style="428" customWidth="1"/>
    <col min="7683" max="7683" width="73.5" style="428" customWidth="1"/>
    <col min="7684" max="7936" width="10.6640625" style="428"/>
    <col min="7937" max="7938" width="8.83203125" style="428" customWidth="1"/>
    <col min="7939" max="7939" width="73.5" style="428" customWidth="1"/>
    <col min="7940" max="8192" width="10.6640625" style="428"/>
    <col min="8193" max="8194" width="8.83203125" style="428" customWidth="1"/>
    <col min="8195" max="8195" width="73.5" style="428" customWidth="1"/>
    <col min="8196" max="8448" width="10.6640625" style="428"/>
    <col min="8449" max="8450" width="8.83203125" style="428" customWidth="1"/>
    <col min="8451" max="8451" width="73.5" style="428" customWidth="1"/>
    <col min="8452" max="8704" width="10.6640625" style="428"/>
    <col min="8705" max="8706" width="8.83203125" style="428" customWidth="1"/>
    <col min="8707" max="8707" width="73.5" style="428" customWidth="1"/>
    <col min="8708" max="8960" width="10.6640625" style="428"/>
    <col min="8961" max="8962" width="8.83203125" style="428" customWidth="1"/>
    <col min="8963" max="8963" width="73.5" style="428" customWidth="1"/>
    <col min="8964" max="9216" width="10.6640625" style="428"/>
    <col min="9217" max="9218" width="8.83203125" style="428" customWidth="1"/>
    <col min="9219" max="9219" width="73.5" style="428" customWidth="1"/>
    <col min="9220" max="9472" width="10.6640625" style="428"/>
    <col min="9473" max="9474" width="8.83203125" style="428" customWidth="1"/>
    <col min="9475" max="9475" width="73.5" style="428" customWidth="1"/>
    <col min="9476" max="9728" width="10.6640625" style="428"/>
    <col min="9729" max="9730" width="8.83203125" style="428" customWidth="1"/>
    <col min="9731" max="9731" width="73.5" style="428" customWidth="1"/>
    <col min="9732" max="9984" width="10.6640625" style="428"/>
    <col min="9985" max="9986" width="8.83203125" style="428" customWidth="1"/>
    <col min="9987" max="9987" width="73.5" style="428" customWidth="1"/>
    <col min="9988" max="10240" width="10.6640625" style="428"/>
    <col min="10241" max="10242" width="8.83203125" style="428" customWidth="1"/>
    <col min="10243" max="10243" width="73.5" style="428" customWidth="1"/>
    <col min="10244" max="10496" width="10.6640625" style="428"/>
    <col min="10497" max="10498" width="8.83203125" style="428" customWidth="1"/>
    <col min="10499" max="10499" width="73.5" style="428" customWidth="1"/>
    <col min="10500" max="10752" width="10.6640625" style="428"/>
    <col min="10753" max="10754" width="8.83203125" style="428" customWidth="1"/>
    <col min="10755" max="10755" width="73.5" style="428" customWidth="1"/>
    <col min="10756" max="11008" width="10.6640625" style="428"/>
    <col min="11009" max="11010" width="8.83203125" style="428" customWidth="1"/>
    <col min="11011" max="11011" width="73.5" style="428" customWidth="1"/>
    <col min="11012" max="11264" width="10.6640625" style="428"/>
    <col min="11265" max="11266" width="8.83203125" style="428" customWidth="1"/>
    <col min="11267" max="11267" width="73.5" style="428" customWidth="1"/>
    <col min="11268" max="11520" width="10.6640625" style="428"/>
    <col min="11521" max="11522" width="8.83203125" style="428" customWidth="1"/>
    <col min="11523" max="11523" width="73.5" style="428" customWidth="1"/>
    <col min="11524" max="11776" width="10.6640625" style="428"/>
    <col min="11777" max="11778" width="8.83203125" style="428" customWidth="1"/>
    <col min="11779" max="11779" width="73.5" style="428" customWidth="1"/>
    <col min="11780" max="12032" width="10.6640625" style="428"/>
    <col min="12033" max="12034" width="8.83203125" style="428" customWidth="1"/>
    <col min="12035" max="12035" width="73.5" style="428" customWidth="1"/>
    <col min="12036" max="12288" width="10.6640625" style="428"/>
    <col min="12289" max="12290" width="8.83203125" style="428" customWidth="1"/>
    <col min="12291" max="12291" width="73.5" style="428" customWidth="1"/>
    <col min="12292" max="12544" width="10.6640625" style="428"/>
    <col min="12545" max="12546" width="8.83203125" style="428" customWidth="1"/>
    <col min="12547" max="12547" width="73.5" style="428" customWidth="1"/>
    <col min="12548" max="12800" width="10.6640625" style="428"/>
    <col min="12801" max="12802" width="8.83203125" style="428" customWidth="1"/>
    <col min="12803" max="12803" width="73.5" style="428" customWidth="1"/>
    <col min="12804" max="13056" width="10.6640625" style="428"/>
    <col min="13057" max="13058" width="8.83203125" style="428" customWidth="1"/>
    <col min="13059" max="13059" width="73.5" style="428" customWidth="1"/>
    <col min="13060" max="13312" width="10.6640625" style="428"/>
    <col min="13313" max="13314" width="8.83203125" style="428" customWidth="1"/>
    <col min="13315" max="13315" width="73.5" style="428" customWidth="1"/>
    <col min="13316" max="13568" width="10.6640625" style="428"/>
    <col min="13569" max="13570" width="8.83203125" style="428" customWidth="1"/>
    <col min="13571" max="13571" width="73.5" style="428" customWidth="1"/>
    <col min="13572" max="13824" width="10.6640625" style="428"/>
    <col min="13825" max="13826" width="8.83203125" style="428" customWidth="1"/>
    <col min="13827" max="13827" width="73.5" style="428" customWidth="1"/>
    <col min="13828" max="14080" width="10.6640625" style="428"/>
    <col min="14081" max="14082" width="8.83203125" style="428" customWidth="1"/>
    <col min="14083" max="14083" width="73.5" style="428" customWidth="1"/>
    <col min="14084" max="14336" width="10.6640625" style="428"/>
    <col min="14337" max="14338" width="8.83203125" style="428" customWidth="1"/>
    <col min="14339" max="14339" width="73.5" style="428" customWidth="1"/>
    <col min="14340" max="14592" width="10.6640625" style="428"/>
    <col min="14593" max="14594" width="8.83203125" style="428" customWidth="1"/>
    <col min="14595" max="14595" width="73.5" style="428" customWidth="1"/>
    <col min="14596" max="14848" width="10.6640625" style="428"/>
    <col min="14849" max="14850" width="8.83203125" style="428" customWidth="1"/>
    <col min="14851" max="14851" width="73.5" style="428" customWidth="1"/>
    <col min="14852" max="15104" width="10.6640625" style="428"/>
    <col min="15105" max="15106" width="8.83203125" style="428" customWidth="1"/>
    <col min="15107" max="15107" width="73.5" style="428" customWidth="1"/>
    <col min="15108" max="15360" width="10.6640625" style="428"/>
    <col min="15361" max="15362" width="8.83203125" style="428" customWidth="1"/>
    <col min="15363" max="15363" width="73.5" style="428" customWidth="1"/>
    <col min="15364" max="15616" width="10.6640625" style="428"/>
    <col min="15617" max="15618" width="8.83203125" style="428" customWidth="1"/>
    <col min="15619" max="15619" width="73.5" style="428" customWidth="1"/>
    <col min="15620" max="15872" width="10.6640625" style="428"/>
    <col min="15873" max="15874" width="8.83203125" style="428" customWidth="1"/>
    <col min="15875" max="15875" width="73.5" style="428" customWidth="1"/>
    <col min="15876" max="16128" width="10.6640625" style="428"/>
    <col min="16129" max="16130" width="8.83203125" style="428" customWidth="1"/>
    <col min="16131" max="16131" width="73.5" style="428" customWidth="1"/>
    <col min="16132" max="16384" width="10.6640625" style="428"/>
  </cols>
  <sheetData>
    <row r="1" spans="1:3" x14ac:dyDescent="0.2">
      <c r="A1" s="1014" t="s">
        <v>603</v>
      </c>
      <c r="B1" s="1015"/>
      <c r="C1" s="1016"/>
    </row>
    <row r="2" spans="1:3" ht="41.25" customHeight="1" x14ac:dyDescent="0.2">
      <c r="A2" s="1017"/>
      <c r="B2" s="1018"/>
      <c r="C2" s="1019"/>
    </row>
    <row r="4" spans="1:3" s="453" customFormat="1" ht="31.5" x14ac:dyDescent="0.2">
      <c r="A4" s="454" t="s">
        <v>541</v>
      </c>
      <c r="B4" s="455" t="s">
        <v>542</v>
      </c>
      <c r="C4" s="456" t="s">
        <v>543</v>
      </c>
    </row>
    <row r="5" spans="1:3" s="429" customFormat="1" ht="24" customHeight="1" x14ac:dyDescent="0.2">
      <c r="A5" s="782" t="s">
        <v>544</v>
      </c>
      <c r="B5" s="783"/>
      <c r="C5" s="784" t="s">
        <v>602</v>
      </c>
    </row>
    <row r="6" spans="1:3" s="429" customFormat="1" ht="24" customHeight="1" x14ac:dyDescent="0.2">
      <c r="A6" s="782" t="s">
        <v>545</v>
      </c>
      <c r="B6" s="783"/>
      <c r="C6" s="784" t="s">
        <v>546</v>
      </c>
    </row>
    <row r="7" spans="1:3" s="429" customFormat="1" ht="24" customHeight="1" x14ac:dyDescent="0.2">
      <c r="A7" s="782"/>
      <c r="B7" s="783" t="s">
        <v>9</v>
      </c>
      <c r="C7" s="785" t="s">
        <v>604</v>
      </c>
    </row>
    <row r="8" spans="1:3" s="429" customFormat="1" ht="24" customHeight="1" x14ac:dyDescent="0.2">
      <c r="A8" s="782" t="s">
        <v>353</v>
      </c>
      <c r="B8" s="783"/>
      <c r="C8" s="784" t="s">
        <v>547</v>
      </c>
    </row>
    <row r="9" spans="1:3" s="429" customFormat="1" ht="24" customHeight="1" x14ac:dyDescent="0.2">
      <c r="A9" s="783"/>
      <c r="B9" s="783" t="s">
        <v>9</v>
      </c>
      <c r="C9" s="785" t="s">
        <v>605</v>
      </c>
    </row>
    <row r="10" spans="1:3" s="429" customFormat="1" ht="24" customHeight="1" x14ac:dyDescent="0.2">
      <c r="A10" s="783"/>
      <c r="B10" s="783" t="s">
        <v>12</v>
      </c>
      <c r="C10" s="785" t="s">
        <v>606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5"/>
  <sheetViews>
    <sheetView zoomScale="110" zoomScaleNormal="110" workbookViewId="0">
      <selection sqref="A1:XFD1048576"/>
    </sheetView>
  </sheetViews>
  <sheetFormatPr defaultColWidth="9.33203125" defaultRowHeight="15.75" x14ac:dyDescent="0.25"/>
  <cols>
    <col min="1" max="1" width="6.33203125" style="87" customWidth="1"/>
    <col min="2" max="2" width="70.83203125" style="87" customWidth="1"/>
    <col min="3" max="3" width="12.33203125" style="87" customWidth="1"/>
    <col min="4" max="4" width="16.83203125" style="87" customWidth="1"/>
    <col min="5" max="5" width="15" style="87" customWidth="1"/>
    <col min="6" max="6" width="17.6640625" style="88" customWidth="1"/>
    <col min="7" max="16384" width="9.33203125" style="1"/>
  </cols>
  <sheetData>
    <row r="1" spans="1:6" ht="51" customHeight="1" x14ac:dyDescent="0.25">
      <c r="A1" s="1021" t="s">
        <v>621</v>
      </c>
      <c r="B1" s="1086"/>
      <c r="C1" s="1086"/>
      <c r="D1" s="1086"/>
      <c r="E1" s="1086"/>
      <c r="F1" s="1086"/>
    </row>
    <row r="2" spans="1:6" ht="15.95" customHeight="1" x14ac:dyDescent="0.25">
      <c r="A2" s="1020" t="s">
        <v>0</v>
      </c>
      <c r="B2" s="1020"/>
      <c r="C2" s="1020"/>
      <c r="D2" s="1020"/>
      <c r="E2" s="1020"/>
      <c r="F2" s="1020"/>
    </row>
    <row r="3" spans="1:6" s="1012" customFormat="1" ht="66" customHeight="1" x14ac:dyDescent="0.25">
      <c r="A3" s="1087"/>
      <c r="B3" s="1087"/>
      <c r="C3" s="1010"/>
      <c r="D3" s="1010"/>
      <c r="E3" s="1010"/>
      <c r="F3" s="1011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195" t="s">
        <v>490</v>
      </c>
      <c r="E4" s="195" t="s">
        <v>738</v>
      </c>
      <c r="F4" s="195" t="s">
        <v>739</v>
      </c>
    </row>
    <row r="5" spans="1:6" s="7" customFormat="1" ht="12" customHeight="1" x14ac:dyDescent="0.2">
      <c r="A5" s="4" t="s">
        <v>5</v>
      </c>
      <c r="B5" s="5" t="s">
        <v>6</v>
      </c>
      <c r="C5" s="5" t="s">
        <v>7</v>
      </c>
      <c r="D5" s="661" t="s">
        <v>8</v>
      </c>
      <c r="E5" s="661" t="s">
        <v>263</v>
      </c>
      <c r="F5" s="6" t="s">
        <v>412</v>
      </c>
    </row>
    <row r="6" spans="1:6" s="11" customFormat="1" ht="15.75" customHeight="1" x14ac:dyDescent="0.2">
      <c r="A6" s="8" t="s">
        <v>9</v>
      </c>
      <c r="B6" s="884" t="s">
        <v>10</v>
      </c>
      <c r="C6" s="885" t="s">
        <v>11</v>
      </c>
      <c r="D6" s="881">
        <f>'3.sz.mell'!$F$20</f>
        <v>76950960</v>
      </c>
      <c r="E6" s="881">
        <v>76950960</v>
      </c>
      <c r="F6" s="886">
        <v>58558909</v>
      </c>
    </row>
    <row r="7" spans="1:6" s="11" customFormat="1" ht="15.75" customHeight="1" x14ac:dyDescent="0.2">
      <c r="A7" s="12" t="s">
        <v>12</v>
      </c>
      <c r="B7" s="887" t="s">
        <v>13</v>
      </c>
      <c r="C7" s="888" t="s">
        <v>14</v>
      </c>
      <c r="D7" s="881">
        <f>'3.sz.mell'!$F$38</f>
        <v>51582233.333333336</v>
      </c>
      <c r="E7" s="882">
        <v>52473417</v>
      </c>
      <c r="F7" s="886">
        <v>39327827</v>
      </c>
    </row>
    <row r="8" spans="1:6" s="11" customFormat="1" ht="24" customHeight="1" x14ac:dyDescent="0.2">
      <c r="A8" s="12" t="s">
        <v>15</v>
      </c>
      <c r="B8" s="887" t="s">
        <v>16</v>
      </c>
      <c r="C8" s="888" t="s">
        <v>17</v>
      </c>
      <c r="D8" s="882">
        <f>'3.sz.mell'!$F$55</f>
        <v>55117300</v>
      </c>
      <c r="E8" s="882">
        <v>51768250</v>
      </c>
      <c r="F8" s="886">
        <v>42495695</v>
      </c>
    </row>
    <row r="9" spans="1:6" s="11" customFormat="1" ht="15.75" customHeight="1" x14ac:dyDescent="0.2">
      <c r="A9" s="12" t="s">
        <v>18</v>
      </c>
      <c r="B9" s="887" t="s">
        <v>19</v>
      </c>
      <c r="C9" s="888" t="s">
        <v>20</v>
      </c>
      <c r="D9" s="882">
        <f>'3.sz.mell'!$F$59</f>
        <v>2720080</v>
      </c>
      <c r="E9" s="882">
        <v>2798145</v>
      </c>
      <c r="F9" s="886">
        <v>2798145</v>
      </c>
    </row>
    <row r="10" spans="1:6" s="11" customFormat="1" ht="15.75" customHeight="1" x14ac:dyDescent="0.2">
      <c r="A10" s="8" t="s">
        <v>21</v>
      </c>
      <c r="B10" s="887" t="s">
        <v>22</v>
      </c>
      <c r="C10" s="888" t="s">
        <v>23</v>
      </c>
      <c r="D10" s="882"/>
      <c r="E10" s="882">
        <f>491831+63694+734251+2000000</f>
        <v>3289776</v>
      </c>
      <c r="F10" s="886">
        <v>7534689</v>
      </c>
    </row>
    <row r="11" spans="1:6" s="11" customFormat="1" ht="15.75" customHeight="1" x14ac:dyDescent="0.2">
      <c r="A11" s="12" t="s">
        <v>24</v>
      </c>
      <c r="B11" s="887" t="s">
        <v>25</v>
      </c>
      <c r="C11" s="888" t="s">
        <v>26</v>
      </c>
      <c r="D11" s="882"/>
      <c r="E11" s="882">
        <v>35100</v>
      </c>
      <c r="F11" s="886">
        <v>35100</v>
      </c>
    </row>
    <row r="12" spans="1:6" s="11" customFormat="1" ht="15.75" customHeight="1" x14ac:dyDescent="0.2">
      <c r="A12" s="15" t="s">
        <v>27</v>
      </c>
      <c r="B12" s="16" t="s">
        <v>28</v>
      </c>
      <c r="C12" s="17" t="s">
        <v>29</v>
      </c>
      <c r="D12" s="889">
        <f>+D6+D7+D8+D9+D10+D11</f>
        <v>186370573.33333334</v>
      </c>
      <c r="E12" s="890">
        <f>+E6+E7+E8+E9+E10+E11</f>
        <v>187315648</v>
      </c>
      <c r="F12" s="891">
        <f>+F6+F7+F8+F9+F10+F11</f>
        <v>150750365</v>
      </c>
    </row>
    <row r="13" spans="1:6" s="11" customFormat="1" ht="15.75" customHeight="1" x14ac:dyDescent="0.2">
      <c r="A13" s="12" t="s">
        <v>30</v>
      </c>
      <c r="B13" s="887" t="s">
        <v>31</v>
      </c>
      <c r="C13" s="888" t="s">
        <v>32</v>
      </c>
      <c r="D13" s="882"/>
      <c r="E13" s="882"/>
      <c r="F13" s="892">
        <f>SUM(D13:E13)</f>
        <v>0</v>
      </c>
    </row>
    <row r="14" spans="1:6" s="11" customFormat="1" ht="15.75" customHeight="1" x14ac:dyDescent="0.2">
      <c r="A14" s="8" t="s">
        <v>33</v>
      </c>
      <c r="B14" s="887" t="s">
        <v>34</v>
      </c>
      <c r="C14" s="888" t="s">
        <v>35</v>
      </c>
      <c r="D14" s="893">
        <f>SUM(D15:D21)</f>
        <v>156528115</v>
      </c>
      <c r="E14" s="893">
        <f>SUM(E15:E21)</f>
        <v>156528115</v>
      </c>
      <c r="F14" s="895">
        <f>SUM(F15:F21)</f>
        <v>137793512</v>
      </c>
    </row>
    <row r="15" spans="1:6" s="11" customFormat="1" ht="24" customHeight="1" x14ac:dyDescent="0.2">
      <c r="A15" s="12" t="s">
        <v>36</v>
      </c>
      <c r="B15" s="896" t="s">
        <v>37</v>
      </c>
      <c r="C15" s="888" t="s">
        <v>35</v>
      </c>
      <c r="D15" s="882">
        <f>1080000</f>
        <v>1080000</v>
      </c>
      <c r="E15" s="882">
        <v>1080000</v>
      </c>
      <c r="F15" s="1003"/>
    </row>
    <row r="16" spans="1:6" s="11" customFormat="1" ht="24.75" customHeight="1" x14ac:dyDescent="0.2">
      <c r="A16" s="12" t="s">
        <v>38</v>
      </c>
      <c r="B16" s="897" t="s">
        <v>39</v>
      </c>
      <c r="C16" s="888" t="s">
        <v>35</v>
      </c>
      <c r="D16" s="882"/>
      <c r="E16" s="882"/>
      <c r="F16" s="1003">
        <v>171400</v>
      </c>
    </row>
    <row r="17" spans="1:6" s="11" customFormat="1" ht="15.75" customHeight="1" x14ac:dyDescent="0.2">
      <c r="A17" s="8" t="s">
        <v>40</v>
      </c>
      <c r="B17" s="897" t="s">
        <v>41</v>
      </c>
      <c r="C17" s="888" t="s">
        <v>35</v>
      </c>
      <c r="D17" s="882"/>
      <c r="E17" s="882"/>
      <c r="F17" s="1003">
        <f>SUM(D17:E17)</f>
        <v>0</v>
      </c>
    </row>
    <row r="18" spans="1:6" s="11" customFormat="1" ht="19.5" customHeight="1" x14ac:dyDescent="0.2">
      <c r="A18" s="12" t="s">
        <v>42</v>
      </c>
      <c r="B18" s="897" t="s">
        <v>43</v>
      </c>
      <c r="C18" s="888" t="s">
        <v>35</v>
      </c>
      <c r="D18" s="882">
        <f>1365000+80000+1200000+266000+300000</f>
        <v>3211000</v>
      </c>
      <c r="E18" s="882">
        <v>3211000</v>
      </c>
      <c r="F18" s="356">
        <v>7143287</v>
      </c>
    </row>
    <row r="19" spans="1:6" s="11" customFormat="1" ht="19.5" customHeight="1" x14ac:dyDescent="0.2">
      <c r="A19" s="12" t="s">
        <v>44</v>
      </c>
      <c r="B19" s="897" t="s">
        <v>45</v>
      </c>
      <c r="C19" s="888" t="s">
        <v>35</v>
      </c>
      <c r="D19" s="882">
        <v>5154000</v>
      </c>
      <c r="E19" s="882">
        <v>5154000</v>
      </c>
      <c r="F19" s="1003">
        <v>4317502</v>
      </c>
    </row>
    <row r="20" spans="1:6" s="11" customFormat="1" ht="24" customHeight="1" x14ac:dyDescent="0.2">
      <c r="A20" s="8" t="s">
        <v>46</v>
      </c>
      <c r="B20" s="897" t="s">
        <v>47</v>
      </c>
      <c r="C20" s="888" t="s">
        <v>35</v>
      </c>
      <c r="D20" s="882">
        <v>147083115</v>
      </c>
      <c r="E20" s="882">
        <v>147083115</v>
      </c>
      <c r="F20" s="1003">
        <v>126161323</v>
      </c>
    </row>
    <row r="21" spans="1:6" s="11" customFormat="1" ht="24.75" customHeight="1" x14ac:dyDescent="0.2">
      <c r="A21" s="20" t="s">
        <v>48</v>
      </c>
      <c r="B21" s="897" t="s">
        <v>49</v>
      </c>
      <c r="C21" s="898" t="s">
        <v>35</v>
      </c>
      <c r="D21" s="899"/>
      <c r="E21" s="899"/>
      <c r="F21" s="900">
        <f>SUM(D21:E21)</f>
        <v>0</v>
      </c>
    </row>
    <row r="22" spans="1:6" s="11" customFormat="1" ht="18" customHeight="1" x14ac:dyDescent="0.2">
      <c r="A22" s="22" t="s">
        <v>50</v>
      </c>
      <c r="B22" s="901" t="s">
        <v>51</v>
      </c>
      <c r="C22" s="902" t="s">
        <v>52</v>
      </c>
      <c r="D22" s="678">
        <f>SUM(D12+D13+D14)</f>
        <v>342898688.33333337</v>
      </c>
      <c r="E22" s="679">
        <f>SUM(E12+E13+E14)</f>
        <v>343843763</v>
      </c>
      <c r="F22" s="903">
        <f>SUM(F12+F13+F14)</f>
        <v>288543877</v>
      </c>
    </row>
    <row r="23" spans="1:6" s="11" customFormat="1" ht="15.75" customHeight="1" x14ac:dyDescent="0.2">
      <c r="A23" s="8" t="s">
        <v>53</v>
      </c>
      <c r="B23" s="904" t="s">
        <v>54</v>
      </c>
      <c r="C23" s="885" t="s">
        <v>55</v>
      </c>
      <c r="D23" s="905"/>
      <c r="E23" s="881">
        <v>8368284</v>
      </c>
      <c r="F23" s="353">
        <v>10168284</v>
      </c>
    </row>
    <row r="24" spans="1:6" s="11" customFormat="1" ht="15.75" customHeight="1" x14ac:dyDescent="0.2">
      <c r="A24" s="12" t="s">
        <v>56</v>
      </c>
      <c r="B24" s="906" t="s">
        <v>57</v>
      </c>
      <c r="C24" s="888" t="s">
        <v>58</v>
      </c>
      <c r="D24" s="907">
        <f>SUM(D25:D30)</f>
        <v>122998649</v>
      </c>
      <c r="E24" s="907">
        <f>SUM(E25:E30)</f>
        <v>114630365</v>
      </c>
      <c r="F24" s="907">
        <f>SUM(F25:F30)</f>
        <v>18735940</v>
      </c>
    </row>
    <row r="25" spans="1:6" s="11" customFormat="1" ht="15.75" customHeight="1" x14ac:dyDescent="0.2">
      <c r="A25" s="12" t="s">
        <v>59</v>
      </c>
      <c r="B25" s="896" t="s">
        <v>60</v>
      </c>
      <c r="C25" s="888" t="s">
        <v>58</v>
      </c>
      <c r="D25" s="882">
        <v>8368284</v>
      </c>
      <c r="E25" s="909"/>
      <c r="F25" s="356"/>
    </row>
    <row r="26" spans="1:6" s="11" customFormat="1" ht="24" customHeight="1" x14ac:dyDescent="0.2">
      <c r="A26" s="8" t="s">
        <v>61</v>
      </c>
      <c r="B26" s="910" t="s">
        <v>62</v>
      </c>
      <c r="C26" s="888" t="s">
        <v>58</v>
      </c>
      <c r="D26" s="882">
        <v>114630365</v>
      </c>
      <c r="E26" s="882">
        <f>122998649-8368284</f>
        <v>114630365</v>
      </c>
      <c r="F26" s="356">
        <v>18735940</v>
      </c>
    </row>
    <row r="27" spans="1:6" s="11" customFormat="1" ht="25.5" x14ac:dyDescent="0.2">
      <c r="A27" s="12" t="s">
        <v>63</v>
      </c>
      <c r="B27" s="910" t="s">
        <v>64</v>
      </c>
      <c r="C27" s="888" t="s">
        <v>58</v>
      </c>
      <c r="D27" s="909"/>
      <c r="E27" s="909"/>
      <c r="F27" s="356"/>
    </row>
    <row r="28" spans="1:6" s="11" customFormat="1" ht="15.75" customHeight="1" x14ac:dyDescent="0.2">
      <c r="A28" s="12" t="s">
        <v>65</v>
      </c>
      <c r="B28" s="910" t="s">
        <v>66</v>
      </c>
      <c r="C28" s="888" t="s">
        <v>58</v>
      </c>
      <c r="D28" s="909"/>
      <c r="E28" s="909"/>
      <c r="F28" s="356"/>
    </row>
    <row r="29" spans="1:6" s="11" customFormat="1" ht="24.75" customHeight="1" x14ac:dyDescent="0.2">
      <c r="A29" s="8" t="s">
        <v>67</v>
      </c>
      <c r="B29" s="910" t="s">
        <v>68</v>
      </c>
      <c r="C29" s="888" t="s">
        <v>58</v>
      </c>
      <c r="D29" s="909"/>
      <c r="E29" s="909"/>
      <c r="F29" s="356"/>
    </row>
    <row r="30" spans="1:6" s="11" customFormat="1" ht="24" customHeight="1" x14ac:dyDescent="0.2">
      <c r="A30" s="20" t="s">
        <v>69</v>
      </c>
      <c r="B30" s="911" t="s">
        <v>70</v>
      </c>
      <c r="C30" s="898" t="s">
        <v>58</v>
      </c>
      <c r="D30" s="912"/>
      <c r="E30" s="912"/>
      <c r="F30" s="913"/>
    </row>
    <row r="31" spans="1:6" s="11" customFormat="1" ht="22.5" customHeight="1" x14ac:dyDescent="0.2">
      <c r="A31" s="29" t="s">
        <v>71</v>
      </c>
      <c r="B31" s="30" t="s">
        <v>72</v>
      </c>
      <c r="C31" s="31" t="s">
        <v>73</v>
      </c>
      <c r="D31" s="680">
        <f>SUM(D23+D24)</f>
        <v>122998649</v>
      </c>
      <c r="E31" s="361">
        <f>SUM(E23+E24)</f>
        <v>122998649</v>
      </c>
      <c r="F31" s="914">
        <f>SUM(F23+F24)</f>
        <v>28904224</v>
      </c>
    </row>
    <row r="32" spans="1:6" s="11" customFormat="1" ht="14.25" customHeight="1" x14ac:dyDescent="0.2">
      <c r="A32" s="32" t="s">
        <v>74</v>
      </c>
      <c r="B32" s="33" t="s">
        <v>75</v>
      </c>
      <c r="C32" s="34" t="s">
        <v>76</v>
      </c>
      <c r="D32" s="662"/>
      <c r="E32" s="662"/>
      <c r="F32" s="389">
        <f>SUM(D32:E32)</f>
        <v>0</v>
      </c>
    </row>
    <row r="33" spans="1:6" s="11" customFormat="1" ht="14.25" customHeight="1" x14ac:dyDescent="0.2">
      <c r="A33" s="12" t="s">
        <v>77</v>
      </c>
      <c r="B33" s="887" t="s">
        <v>78</v>
      </c>
      <c r="C33" s="888" t="s">
        <v>79</v>
      </c>
      <c r="D33" s="893">
        <f>SUM(D34:D36)</f>
        <v>5500000</v>
      </c>
      <c r="E33" s="893">
        <f>SUM(E34:E36)</f>
        <v>5500000</v>
      </c>
      <c r="F33" s="893">
        <f>SUM(F34:F36)</f>
        <v>3683821</v>
      </c>
    </row>
    <row r="34" spans="1:6" s="11" customFormat="1" ht="14.25" customHeight="1" x14ac:dyDescent="0.2">
      <c r="A34" s="12" t="s">
        <v>80</v>
      </c>
      <c r="B34" s="35" t="s">
        <v>81</v>
      </c>
      <c r="C34" s="915" t="s">
        <v>79</v>
      </c>
      <c r="D34" s="916"/>
      <c r="E34" s="917"/>
      <c r="F34" s="918">
        <f>SUM(D34:E34)</f>
        <v>0</v>
      </c>
    </row>
    <row r="35" spans="1:6" s="11" customFormat="1" ht="14.25" customHeight="1" x14ac:dyDescent="0.2">
      <c r="A35" s="8" t="s">
        <v>82</v>
      </c>
      <c r="B35" s="37" t="s">
        <v>83</v>
      </c>
      <c r="C35" s="915" t="s">
        <v>79</v>
      </c>
      <c r="D35" s="916"/>
      <c r="E35" s="917"/>
      <c r="F35" s="918">
        <f>SUM(D35:E35)</f>
        <v>0</v>
      </c>
    </row>
    <row r="36" spans="1:6" s="11" customFormat="1" ht="14.25" customHeight="1" x14ac:dyDescent="0.2">
      <c r="A36" s="8" t="s">
        <v>84</v>
      </c>
      <c r="B36" s="37" t="s">
        <v>85</v>
      </c>
      <c r="C36" s="915" t="s">
        <v>79</v>
      </c>
      <c r="D36" s="916">
        <f>3500000+2000000</f>
        <v>5500000</v>
      </c>
      <c r="E36" s="917">
        <v>5500000</v>
      </c>
      <c r="F36" s="918">
        <v>3683821</v>
      </c>
    </row>
    <row r="37" spans="1:6" s="11" customFormat="1" ht="14.25" customHeight="1" x14ac:dyDescent="0.2">
      <c r="A37" s="12" t="s">
        <v>86</v>
      </c>
      <c r="B37" s="38" t="s">
        <v>87</v>
      </c>
      <c r="C37" s="888" t="s">
        <v>88</v>
      </c>
      <c r="D37" s="893">
        <f>SUM(D38:D39)</f>
        <v>19500000</v>
      </c>
      <c r="E37" s="894">
        <f>SUM(E38:E39)</f>
        <v>40024024</v>
      </c>
      <c r="F37" s="894">
        <f>SUM(F38:F39)</f>
        <v>39387638</v>
      </c>
    </row>
    <row r="38" spans="1:6" s="11" customFormat="1" ht="14.25" customHeight="1" x14ac:dyDescent="0.2">
      <c r="A38" s="12" t="s">
        <v>89</v>
      </c>
      <c r="B38" s="39" t="s">
        <v>90</v>
      </c>
      <c r="C38" s="915" t="s">
        <v>88</v>
      </c>
      <c r="D38" s="916">
        <f>16000000+3500000</f>
        <v>19500000</v>
      </c>
      <c r="E38" s="917">
        <v>40024024</v>
      </c>
      <c r="F38" s="917">
        <v>39387638</v>
      </c>
    </row>
    <row r="39" spans="1:6" s="11" customFormat="1" ht="14.25" customHeight="1" x14ac:dyDescent="0.2">
      <c r="A39" s="8" t="s">
        <v>91</v>
      </c>
      <c r="B39" s="39" t="s">
        <v>92</v>
      </c>
      <c r="C39" s="915" t="s">
        <v>88</v>
      </c>
      <c r="D39" s="916"/>
      <c r="E39" s="917"/>
      <c r="F39" s="908">
        <f>SUM(D39:E39)</f>
        <v>0</v>
      </c>
    </row>
    <row r="40" spans="1:6" s="11" customFormat="1" ht="17.25" customHeight="1" x14ac:dyDescent="0.2">
      <c r="A40" s="8" t="s">
        <v>93</v>
      </c>
      <c r="B40" s="40" t="s">
        <v>658</v>
      </c>
      <c r="C40" s="888" t="s">
        <v>95</v>
      </c>
      <c r="D40" s="882">
        <v>3500000</v>
      </c>
      <c r="E40" s="919">
        <v>4063420</v>
      </c>
      <c r="F40" s="908">
        <v>3481517</v>
      </c>
    </row>
    <row r="41" spans="1:6" s="11" customFormat="1" ht="17.25" customHeight="1" x14ac:dyDescent="0.2">
      <c r="A41" s="12" t="s">
        <v>96</v>
      </c>
      <c r="B41" s="38" t="s">
        <v>100</v>
      </c>
      <c r="C41" s="888" t="s">
        <v>101</v>
      </c>
      <c r="D41" s="893">
        <f>SUM(D42:D43)</f>
        <v>2760000</v>
      </c>
      <c r="E41" s="894">
        <f>SUM(E42:E43)</f>
        <v>3373415</v>
      </c>
      <c r="F41" s="894">
        <f>SUM(F42:F43)</f>
        <v>2755772</v>
      </c>
    </row>
    <row r="42" spans="1:6" s="11" customFormat="1" ht="14.25" customHeight="1" x14ac:dyDescent="0.2">
      <c r="A42" s="12" t="s">
        <v>97</v>
      </c>
      <c r="B42" s="39" t="s">
        <v>659</v>
      </c>
      <c r="C42" s="915" t="s">
        <v>661</v>
      </c>
      <c r="D42" s="916">
        <v>160000</v>
      </c>
      <c r="E42" s="916">
        <v>160000</v>
      </c>
      <c r="F42" s="356">
        <v>18535</v>
      </c>
    </row>
    <row r="43" spans="1:6" s="11" customFormat="1" ht="14.25" customHeight="1" x14ac:dyDescent="0.2">
      <c r="A43" s="8" t="s">
        <v>98</v>
      </c>
      <c r="B43" s="39" t="s">
        <v>660</v>
      </c>
      <c r="C43" s="915" t="s">
        <v>661</v>
      </c>
      <c r="D43" s="916">
        <v>2600000</v>
      </c>
      <c r="E43" s="916">
        <v>3213415</v>
      </c>
      <c r="F43" s="356">
        <v>2737237</v>
      </c>
    </row>
    <row r="44" spans="1:6" s="11" customFormat="1" ht="14.25" customHeight="1" x14ac:dyDescent="0.2">
      <c r="A44" s="41" t="s">
        <v>99</v>
      </c>
      <c r="B44" s="920" t="s">
        <v>662</v>
      </c>
      <c r="C44" s="921" t="s">
        <v>663</v>
      </c>
      <c r="D44" s="922"/>
      <c r="E44" s="922"/>
      <c r="F44" s="390">
        <f>SUM(D44:E44)</f>
        <v>0</v>
      </c>
    </row>
    <row r="45" spans="1:6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680">
        <f>SUM(D32+D33+D37+D40+D41+D44)</f>
        <v>31260000</v>
      </c>
      <c r="E45" s="680">
        <f>SUM(E32+E33+E37+E40+E41+E44)</f>
        <v>52960859</v>
      </c>
      <c r="F45" s="680">
        <f>SUM(F32+F33+F37+F40+F41+F44)</f>
        <v>49308748</v>
      </c>
    </row>
    <row r="46" spans="1:6" s="11" customFormat="1" ht="14.25" customHeight="1" x14ac:dyDescent="0.2">
      <c r="A46" s="32" t="s">
        <v>105</v>
      </c>
      <c r="B46" s="923" t="s">
        <v>106</v>
      </c>
      <c r="C46" s="924" t="s">
        <v>107</v>
      </c>
      <c r="D46" s="925">
        <v>11323866</v>
      </c>
      <c r="E46" s="925">
        <v>11323866</v>
      </c>
      <c r="F46" s="394">
        <v>9178673</v>
      </c>
    </row>
    <row r="47" spans="1:6" s="11" customFormat="1" ht="14.25" customHeight="1" x14ac:dyDescent="0.2">
      <c r="A47" s="12" t="s">
        <v>108</v>
      </c>
      <c r="B47" s="906" t="s">
        <v>109</v>
      </c>
      <c r="C47" s="926" t="s">
        <v>110</v>
      </c>
      <c r="D47" s="927">
        <v>10853933</v>
      </c>
      <c r="E47" s="927">
        <v>10853933</v>
      </c>
      <c r="F47" s="356">
        <v>10298035</v>
      </c>
    </row>
    <row r="48" spans="1:6" s="11" customFormat="1" ht="14.25" customHeight="1" x14ac:dyDescent="0.2">
      <c r="A48" s="12" t="s">
        <v>111</v>
      </c>
      <c r="B48" s="906" t="s">
        <v>112</v>
      </c>
      <c r="C48" s="926" t="s">
        <v>113</v>
      </c>
      <c r="D48" s="927">
        <v>4003802</v>
      </c>
      <c r="E48" s="927">
        <v>4003802</v>
      </c>
      <c r="F48" s="356">
        <v>1729780</v>
      </c>
    </row>
    <row r="49" spans="1:6" s="11" customFormat="1" ht="14.25" customHeight="1" x14ac:dyDescent="0.2">
      <c r="A49" s="12" t="s">
        <v>114</v>
      </c>
      <c r="B49" s="906" t="s">
        <v>115</v>
      </c>
      <c r="C49" s="926" t="s">
        <v>116</v>
      </c>
      <c r="D49" s="927">
        <v>0</v>
      </c>
      <c r="E49" s="927">
        <v>0</v>
      </c>
      <c r="F49" s="356">
        <v>0</v>
      </c>
    </row>
    <row r="50" spans="1:6" s="11" customFormat="1" ht="14.25" customHeight="1" x14ac:dyDescent="0.2">
      <c r="A50" s="12" t="s">
        <v>117</v>
      </c>
      <c r="B50" s="906" t="s">
        <v>118</v>
      </c>
      <c r="C50" s="926" t="s">
        <v>119</v>
      </c>
      <c r="D50" s="927">
        <v>325</v>
      </c>
      <c r="E50" s="927">
        <v>1908048</v>
      </c>
      <c r="F50" s="356">
        <v>2165635</v>
      </c>
    </row>
    <row r="51" spans="1:6" s="11" customFormat="1" ht="14.25" customHeight="1" x14ac:dyDescent="0.2">
      <c r="A51" s="12" t="s">
        <v>120</v>
      </c>
      <c r="B51" s="906" t="s">
        <v>121</v>
      </c>
      <c r="C51" s="926" t="s">
        <v>122</v>
      </c>
      <c r="D51" s="927">
        <v>2903199</v>
      </c>
      <c r="E51" s="927">
        <v>2903199</v>
      </c>
      <c r="F51" s="356">
        <v>2946197</v>
      </c>
    </row>
    <row r="52" spans="1:6" s="11" customFormat="1" ht="14.25" customHeight="1" x14ac:dyDescent="0.2">
      <c r="A52" s="12" t="s">
        <v>123</v>
      </c>
      <c r="B52" s="906" t="s">
        <v>124</v>
      </c>
      <c r="C52" s="926" t="s">
        <v>125</v>
      </c>
      <c r="D52" s="927">
        <v>0</v>
      </c>
      <c r="E52" s="927">
        <v>0</v>
      </c>
      <c r="F52" s="356"/>
    </row>
    <row r="53" spans="1:6" s="11" customFormat="1" ht="14.25" customHeight="1" x14ac:dyDescent="0.2">
      <c r="A53" s="12" t="s">
        <v>126</v>
      </c>
      <c r="B53" s="906" t="s">
        <v>127</v>
      </c>
      <c r="C53" s="926" t="s">
        <v>128</v>
      </c>
      <c r="D53" s="927">
        <v>0</v>
      </c>
      <c r="E53" s="927">
        <v>26</v>
      </c>
      <c r="F53" s="356">
        <v>26</v>
      </c>
    </row>
    <row r="54" spans="1:6" s="11" customFormat="1" ht="14.25" customHeight="1" x14ac:dyDescent="0.2">
      <c r="A54" s="12" t="s">
        <v>129</v>
      </c>
      <c r="B54" s="906" t="s">
        <v>130</v>
      </c>
      <c r="C54" s="926" t="s">
        <v>131</v>
      </c>
      <c r="D54" s="927">
        <v>0</v>
      </c>
      <c r="E54" s="927">
        <v>0</v>
      </c>
      <c r="F54" s="395"/>
    </row>
    <row r="55" spans="1:6" s="11" customFormat="1" ht="14.25" customHeight="1" x14ac:dyDescent="0.2">
      <c r="A55" s="12" t="s">
        <v>132</v>
      </c>
      <c r="B55" s="906" t="s">
        <v>133</v>
      </c>
      <c r="C55" s="926" t="s">
        <v>134</v>
      </c>
      <c r="D55" s="927">
        <v>0</v>
      </c>
      <c r="E55" s="927">
        <v>0</v>
      </c>
      <c r="F55" s="395"/>
    </row>
    <row r="56" spans="1:6" s="11" customFormat="1" ht="14.25" customHeight="1" x14ac:dyDescent="0.2">
      <c r="A56" s="20" t="s">
        <v>135</v>
      </c>
      <c r="B56" s="928" t="s">
        <v>136</v>
      </c>
      <c r="C56" s="921" t="s">
        <v>137</v>
      </c>
      <c r="D56" s="922">
        <v>7268849</v>
      </c>
      <c r="E56" s="922">
        <v>49858</v>
      </c>
      <c r="F56" s="360">
        <v>48405</v>
      </c>
    </row>
    <row r="57" spans="1:6" s="11" customFormat="1" ht="15.75" customHeight="1" x14ac:dyDescent="0.2">
      <c r="A57" s="22" t="s">
        <v>138</v>
      </c>
      <c r="B57" s="48" t="s">
        <v>139</v>
      </c>
      <c r="C57" s="902" t="s">
        <v>140</v>
      </c>
      <c r="D57" s="683">
        <f>SUM(D46:D56)</f>
        <v>36353974</v>
      </c>
      <c r="E57" s="646">
        <f>SUM(E46:E56)</f>
        <v>31042732</v>
      </c>
      <c r="F57" s="929">
        <f>SUM(F46:F56)</f>
        <v>26366751</v>
      </c>
    </row>
    <row r="58" spans="1:6" s="11" customFormat="1" ht="14.25" customHeight="1" x14ac:dyDescent="0.2">
      <c r="A58" s="49" t="s">
        <v>141</v>
      </c>
      <c r="B58" s="904" t="s">
        <v>142</v>
      </c>
      <c r="C58" s="930" t="s">
        <v>143</v>
      </c>
      <c r="D58" s="931"/>
      <c r="E58" s="931"/>
      <c r="F58" s="397"/>
    </row>
    <row r="59" spans="1:6" s="11" customFormat="1" ht="14.25" customHeight="1" x14ac:dyDescent="0.2">
      <c r="A59" s="51" t="s">
        <v>144</v>
      </c>
      <c r="B59" s="906" t="s">
        <v>145</v>
      </c>
      <c r="C59" s="926" t="s">
        <v>146</v>
      </c>
      <c r="D59" s="927">
        <v>600000</v>
      </c>
      <c r="E59" s="927">
        <v>800000</v>
      </c>
      <c r="F59" s="395">
        <v>800000</v>
      </c>
    </row>
    <row r="60" spans="1:6" s="11" customFormat="1" ht="14.25" customHeight="1" x14ac:dyDescent="0.2">
      <c r="A60" s="51" t="s">
        <v>147</v>
      </c>
      <c r="B60" s="906" t="s">
        <v>148</v>
      </c>
      <c r="C60" s="926" t="s">
        <v>149</v>
      </c>
      <c r="D60" s="927"/>
      <c r="E60" s="927"/>
      <c r="F60" s="395"/>
    </row>
    <row r="61" spans="1:6" s="11" customFormat="1" ht="14.25" customHeight="1" x14ac:dyDescent="0.2">
      <c r="A61" s="51" t="s">
        <v>150</v>
      </c>
      <c r="B61" s="906" t="s">
        <v>151</v>
      </c>
      <c r="C61" s="926" t="s">
        <v>152</v>
      </c>
      <c r="D61" s="927"/>
      <c r="E61" s="927"/>
      <c r="F61" s="395"/>
    </row>
    <row r="62" spans="1:6" s="11" customFormat="1" ht="14.25" customHeight="1" x14ac:dyDescent="0.2">
      <c r="A62" s="52" t="s">
        <v>153</v>
      </c>
      <c r="B62" s="928" t="s">
        <v>154</v>
      </c>
      <c r="C62" s="921" t="s">
        <v>155</v>
      </c>
      <c r="D62" s="922"/>
      <c r="E62" s="922"/>
      <c r="F62" s="360">
        <v>10000</v>
      </c>
    </row>
    <row r="63" spans="1:6" s="11" customFormat="1" ht="19.5" customHeight="1" x14ac:dyDescent="0.2">
      <c r="A63" s="29" t="s">
        <v>156</v>
      </c>
      <c r="B63" s="48" t="s">
        <v>157</v>
      </c>
      <c r="C63" s="932" t="s">
        <v>158</v>
      </c>
      <c r="D63" s="681">
        <f>SUM(D58:D62)</f>
        <v>600000</v>
      </c>
      <c r="E63" s="682">
        <f>SUM(E58:E62)</f>
        <v>800000</v>
      </c>
      <c r="F63" s="400">
        <f>SUM(F58:F62)</f>
        <v>810000</v>
      </c>
    </row>
    <row r="64" spans="1:6" s="11" customFormat="1" ht="24" customHeight="1" x14ac:dyDescent="0.2">
      <c r="A64" s="32" t="s">
        <v>159</v>
      </c>
      <c r="B64" s="933" t="s">
        <v>160</v>
      </c>
      <c r="C64" s="934" t="s">
        <v>161</v>
      </c>
      <c r="D64" s="935"/>
      <c r="E64" s="1001">
        <v>152940</v>
      </c>
      <c r="F64" s="394">
        <v>183345</v>
      </c>
    </row>
    <row r="65" spans="1:6" s="11" customFormat="1" ht="17.25" customHeight="1" x14ac:dyDescent="0.2">
      <c r="A65" s="20" t="s">
        <v>162</v>
      </c>
      <c r="B65" s="928" t="s">
        <v>163</v>
      </c>
      <c r="C65" s="936" t="s">
        <v>164</v>
      </c>
      <c r="D65" s="937"/>
      <c r="E65" s="1002">
        <v>76000</v>
      </c>
      <c r="F65" s="390">
        <v>756000</v>
      </c>
    </row>
    <row r="66" spans="1:6" s="11" customFormat="1" ht="17.25" customHeight="1" x14ac:dyDescent="0.2">
      <c r="A66" s="29" t="s">
        <v>165</v>
      </c>
      <c r="B66" s="901" t="s">
        <v>166</v>
      </c>
      <c r="C66" s="902" t="s">
        <v>167</v>
      </c>
      <c r="D66" s="679">
        <f>SUM(D64:D65)</f>
        <v>0</v>
      </c>
      <c r="E66" s="679">
        <f>SUM(E64:E65)</f>
        <v>228940</v>
      </c>
      <c r="F66" s="938">
        <f>SUM(F64:F65)</f>
        <v>939345</v>
      </c>
    </row>
    <row r="67" spans="1:6" s="11" customFormat="1" ht="16.5" customHeight="1" x14ac:dyDescent="0.2">
      <c r="A67" s="8" t="s">
        <v>168</v>
      </c>
      <c r="B67" s="884" t="s">
        <v>169</v>
      </c>
      <c r="C67" s="885" t="s">
        <v>170</v>
      </c>
      <c r="D67" s="939"/>
      <c r="E67" s="939"/>
      <c r="F67" s="940"/>
    </row>
    <row r="68" spans="1:6" s="11" customFormat="1" ht="14.25" customHeight="1" x14ac:dyDescent="0.2">
      <c r="A68" s="20" t="s">
        <v>171</v>
      </c>
      <c r="B68" s="928" t="s">
        <v>172</v>
      </c>
      <c r="C68" s="898" t="s">
        <v>173</v>
      </c>
      <c r="D68" s="937"/>
      <c r="E68" s="937"/>
      <c r="F68" s="941"/>
    </row>
    <row r="69" spans="1:6" s="11" customFormat="1" ht="15.75" customHeight="1" x14ac:dyDescent="0.2">
      <c r="A69" s="20" t="s">
        <v>174</v>
      </c>
      <c r="B69" s="942" t="s">
        <v>175</v>
      </c>
      <c r="C69" s="943" t="s">
        <v>176</v>
      </c>
      <c r="D69" s="944">
        <f>SUM(D67:D68)</f>
        <v>0</v>
      </c>
      <c r="E69" s="944">
        <f>SUM(E67:E68)</f>
        <v>0</v>
      </c>
      <c r="F69" s="945">
        <f>SUM(F67:F68)</f>
        <v>0</v>
      </c>
    </row>
    <row r="70" spans="1:6" s="11" customFormat="1" ht="25.5" customHeight="1" x14ac:dyDescent="0.2">
      <c r="A70" s="29" t="s">
        <v>177</v>
      </c>
      <c r="B70" s="48" t="s">
        <v>178</v>
      </c>
      <c r="C70" s="59" t="s">
        <v>179</v>
      </c>
      <c r="D70" s="361">
        <f>SUM(D22+D31+D45+D57+D63+D66+D69)</f>
        <v>534111311.33333337</v>
      </c>
      <c r="E70" s="361">
        <f>SUM(E22+E31+E45+E57+E63+E66+E69)</f>
        <v>551874943</v>
      </c>
      <c r="F70" s="362">
        <f>SUM(F22+F31+F45+F57+F63+F66+F69)</f>
        <v>394872945</v>
      </c>
    </row>
    <row r="71" spans="1:6" s="11" customFormat="1" ht="14.25" customHeight="1" x14ac:dyDescent="0.2">
      <c r="A71" s="8" t="s">
        <v>180</v>
      </c>
      <c r="B71" s="884" t="s">
        <v>181</v>
      </c>
      <c r="C71" s="885" t="s">
        <v>182</v>
      </c>
      <c r="D71" s="881"/>
      <c r="E71" s="881"/>
      <c r="F71" s="399"/>
    </row>
    <row r="72" spans="1:6" s="11" customFormat="1" ht="14.25" customHeight="1" x14ac:dyDescent="0.2">
      <c r="A72" s="12" t="s">
        <v>183</v>
      </c>
      <c r="B72" s="887" t="s">
        <v>184</v>
      </c>
      <c r="C72" s="888" t="s">
        <v>185</v>
      </c>
      <c r="D72" s="946">
        <f>SUM(D73:D74)</f>
        <v>21202318</v>
      </c>
      <c r="E72" s="372">
        <f>SUM(E73:E74)</f>
        <v>21202318</v>
      </c>
      <c r="F72" s="947">
        <f>SUM(F73:F74)</f>
        <v>4786508</v>
      </c>
    </row>
    <row r="73" spans="1:6" s="11" customFormat="1" ht="14.25" customHeight="1" x14ac:dyDescent="0.2">
      <c r="A73" s="12" t="s">
        <v>186</v>
      </c>
      <c r="B73" s="948" t="s">
        <v>187</v>
      </c>
      <c r="C73" s="888" t="s">
        <v>188</v>
      </c>
      <c r="D73" s="882">
        <v>21202318</v>
      </c>
      <c r="E73" s="882">
        <v>21202318</v>
      </c>
      <c r="F73" s="395">
        <v>4786508</v>
      </c>
    </row>
    <row r="74" spans="1:6" s="11" customFormat="1" ht="14.25" customHeight="1" x14ac:dyDescent="0.2">
      <c r="A74" s="20" t="s">
        <v>189</v>
      </c>
      <c r="B74" s="949" t="s">
        <v>190</v>
      </c>
      <c r="C74" s="888" t="s">
        <v>191</v>
      </c>
      <c r="D74" s="899"/>
      <c r="E74" s="899"/>
      <c r="F74" s="360"/>
    </row>
    <row r="75" spans="1:6" s="11" customFormat="1" ht="24.75" customHeight="1" x14ac:dyDescent="0.2">
      <c r="A75" s="29" t="s">
        <v>192</v>
      </c>
      <c r="B75" s="950" t="s">
        <v>193</v>
      </c>
      <c r="C75" s="902" t="s">
        <v>194</v>
      </c>
      <c r="D75" s="680">
        <f>SUM(D71:D72)</f>
        <v>21202318</v>
      </c>
      <c r="E75" s="361">
        <f>SUM(E71:E72)</f>
        <v>21202318</v>
      </c>
      <c r="F75" s="914">
        <f>SUM(F71:F72)</f>
        <v>4786508</v>
      </c>
    </row>
    <row r="76" spans="1:6" s="11" customFormat="1" ht="27" customHeight="1" x14ac:dyDescent="0.2">
      <c r="A76" s="29" t="s">
        <v>195</v>
      </c>
      <c r="B76" s="950" t="s">
        <v>196</v>
      </c>
      <c r="C76" s="902" t="s">
        <v>596</v>
      </c>
      <c r="D76" s="680">
        <f>SUM(D75,D70)</f>
        <v>555313629.33333337</v>
      </c>
      <c r="E76" s="361">
        <f>SUM(E75,E70)</f>
        <v>573077261</v>
      </c>
      <c r="F76" s="914">
        <f>SUM(F75,F70)</f>
        <v>399659453</v>
      </c>
    </row>
    <row r="77" spans="1:6" ht="17.25" customHeight="1" x14ac:dyDescent="0.25">
      <c r="A77" s="1020"/>
      <c r="B77" s="1020"/>
      <c r="C77" s="1020"/>
      <c r="D77" s="1020"/>
      <c r="E77" s="1020"/>
      <c r="F77" s="1020"/>
    </row>
    <row r="78" spans="1:6" s="63" customFormat="1" ht="16.5" customHeight="1" x14ac:dyDescent="0.25">
      <c r="A78" s="1020" t="s">
        <v>197</v>
      </c>
      <c r="B78" s="1020"/>
      <c r="C78" s="1020"/>
      <c r="D78" s="1020"/>
      <c r="E78" s="1020"/>
      <c r="F78" s="1020"/>
    </row>
    <row r="79" spans="1:6" ht="38.1" customHeight="1" x14ac:dyDescent="0.25">
      <c r="A79" s="4" t="s">
        <v>2</v>
      </c>
      <c r="B79" s="5" t="s">
        <v>198</v>
      </c>
      <c r="C79" s="5" t="s">
        <v>4</v>
      </c>
      <c r="D79" s="195" t="s">
        <v>490</v>
      </c>
      <c r="E79" s="195" t="s">
        <v>738</v>
      </c>
      <c r="F79" s="195" t="s">
        <v>739</v>
      </c>
    </row>
    <row r="80" spans="1:6" s="7" customFormat="1" ht="12" customHeight="1" x14ac:dyDescent="0.2">
      <c r="A80" s="4" t="s">
        <v>5</v>
      </c>
      <c r="B80" s="5" t="s">
        <v>6</v>
      </c>
      <c r="C80" s="5" t="s">
        <v>7</v>
      </c>
      <c r="D80" s="661" t="s">
        <v>8</v>
      </c>
      <c r="E80" s="661" t="s">
        <v>263</v>
      </c>
      <c r="F80" s="6" t="s">
        <v>412</v>
      </c>
    </row>
    <row r="81" spans="1:6" ht="16.5" customHeight="1" x14ac:dyDescent="0.25">
      <c r="A81" s="77" t="s">
        <v>9</v>
      </c>
      <c r="B81" s="33" t="s">
        <v>199</v>
      </c>
      <c r="C81" s="34" t="s">
        <v>200</v>
      </c>
      <c r="D81" s="666">
        <v>160637797.43735763</v>
      </c>
      <c r="E81" s="666">
        <v>162419628</v>
      </c>
      <c r="F81" s="792">
        <v>124535390</v>
      </c>
    </row>
    <row r="82" spans="1:6" ht="16.5" customHeight="1" x14ac:dyDescent="0.25">
      <c r="A82" s="51" t="s">
        <v>12</v>
      </c>
      <c r="B82" s="66" t="s">
        <v>201</v>
      </c>
      <c r="C82" s="67" t="s">
        <v>202</v>
      </c>
      <c r="D82" s="667">
        <v>19811728.062642369</v>
      </c>
      <c r="E82" s="667">
        <v>19811728</v>
      </c>
      <c r="F82" s="792">
        <v>16071846</v>
      </c>
    </row>
    <row r="83" spans="1:6" ht="16.5" customHeight="1" x14ac:dyDescent="0.25">
      <c r="A83" s="51" t="s">
        <v>15</v>
      </c>
      <c r="B83" s="66" t="s">
        <v>203</v>
      </c>
      <c r="C83" s="67" t="s">
        <v>204</v>
      </c>
      <c r="D83" s="667">
        <v>79542551.299212605</v>
      </c>
      <c r="E83" s="667">
        <v>84511596</v>
      </c>
      <c r="F83" s="792">
        <v>69270914</v>
      </c>
    </row>
    <row r="84" spans="1:6" ht="16.5" customHeight="1" x14ac:dyDescent="0.25">
      <c r="A84" s="51" t="s">
        <v>18</v>
      </c>
      <c r="B84" s="66" t="s">
        <v>205</v>
      </c>
      <c r="C84" s="67" t="s">
        <v>206</v>
      </c>
      <c r="D84" s="667">
        <v>3100000</v>
      </c>
      <c r="E84" s="667">
        <v>3100000</v>
      </c>
      <c r="F84" s="792">
        <v>722200</v>
      </c>
    </row>
    <row r="85" spans="1:6" ht="16.5" customHeight="1" x14ac:dyDescent="0.25">
      <c r="A85" s="51" t="s">
        <v>21</v>
      </c>
      <c r="B85" s="66" t="s">
        <v>207</v>
      </c>
      <c r="C85" s="67" t="s">
        <v>208</v>
      </c>
      <c r="D85" s="894">
        <f>SUM(D86:D92)</f>
        <v>8192702</v>
      </c>
      <c r="E85" s="894">
        <f>SUM(E86:E92)</f>
        <v>16863341</v>
      </c>
      <c r="F85" s="792">
        <f>SUM(F86:F92)</f>
        <v>6925459</v>
      </c>
    </row>
    <row r="86" spans="1:6" ht="16.5" customHeight="1" x14ac:dyDescent="0.25">
      <c r="A86" s="51" t="s">
        <v>24</v>
      </c>
      <c r="B86" s="66" t="s">
        <v>209</v>
      </c>
      <c r="C86" s="67" t="s">
        <v>664</v>
      </c>
      <c r="D86" s="667">
        <v>5492702</v>
      </c>
      <c r="E86" s="667">
        <v>13202341</v>
      </c>
      <c r="F86" s="792">
        <v>4117459</v>
      </c>
    </row>
    <row r="87" spans="1:6" ht="16.5" customHeight="1" x14ac:dyDescent="0.25">
      <c r="A87" s="51" t="s">
        <v>27</v>
      </c>
      <c r="B87" s="68" t="s">
        <v>211</v>
      </c>
      <c r="C87" s="94" t="s">
        <v>212</v>
      </c>
      <c r="D87" s="668">
        <v>0</v>
      </c>
      <c r="E87" s="668">
        <v>0</v>
      </c>
      <c r="F87" s="792"/>
    </row>
    <row r="88" spans="1:6" ht="16.5" customHeight="1" x14ac:dyDescent="0.25">
      <c r="A88" s="51" t="s">
        <v>30</v>
      </c>
      <c r="B88" s="68" t="s">
        <v>213</v>
      </c>
      <c r="C88" s="94" t="s">
        <v>214</v>
      </c>
      <c r="D88" s="668">
        <v>0</v>
      </c>
      <c r="E88" s="668">
        <v>0</v>
      </c>
      <c r="F88" s="792"/>
    </row>
    <row r="89" spans="1:6" ht="16.5" customHeight="1" x14ac:dyDescent="0.25">
      <c r="A89" s="51" t="s">
        <v>33</v>
      </c>
      <c r="B89" s="69" t="s">
        <v>215</v>
      </c>
      <c r="C89" s="94" t="s">
        <v>216</v>
      </c>
      <c r="D89" s="668">
        <v>0</v>
      </c>
      <c r="E89" s="668">
        <v>0</v>
      </c>
      <c r="F89" s="792"/>
    </row>
    <row r="90" spans="1:6" ht="16.5" customHeight="1" x14ac:dyDescent="0.25">
      <c r="A90" s="51" t="s">
        <v>36</v>
      </c>
      <c r="B90" s="68" t="s">
        <v>217</v>
      </c>
      <c r="C90" s="94" t="s">
        <v>218</v>
      </c>
      <c r="D90" s="668">
        <v>0</v>
      </c>
      <c r="E90" s="668">
        <v>0</v>
      </c>
      <c r="F90" s="792"/>
    </row>
    <row r="91" spans="1:6" ht="16.5" customHeight="1" x14ac:dyDescent="0.25">
      <c r="A91" s="51" t="s">
        <v>38</v>
      </c>
      <c r="B91" s="68" t="s">
        <v>219</v>
      </c>
      <c r="C91" s="94" t="s">
        <v>220</v>
      </c>
      <c r="D91" s="668">
        <v>2700000</v>
      </c>
      <c r="E91" s="668">
        <v>3661000</v>
      </c>
      <c r="F91" s="792">
        <v>2808000</v>
      </c>
    </row>
    <row r="92" spans="1:6" ht="16.5" customHeight="1" x14ac:dyDescent="0.25">
      <c r="A92" s="51" t="s">
        <v>40</v>
      </c>
      <c r="B92" s="68" t="s">
        <v>221</v>
      </c>
      <c r="C92" s="94" t="s">
        <v>222</v>
      </c>
      <c r="D92" s="668">
        <f>SUM(D93:D94)</f>
        <v>0</v>
      </c>
      <c r="E92" s="668">
        <f>SUM(E93:E94)</f>
        <v>0</v>
      </c>
      <c r="F92" s="388">
        <f>SUM(F93:F94)</f>
        <v>0</v>
      </c>
    </row>
    <row r="93" spans="1:6" ht="16.5" customHeight="1" x14ac:dyDescent="0.25">
      <c r="A93" s="51" t="s">
        <v>42</v>
      </c>
      <c r="B93" s="68" t="s">
        <v>223</v>
      </c>
      <c r="C93" s="70" t="s">
        <v>222</v>
      </c>
      <c r="D93" s="669"/>
      <c r="E93" s="669">
        <v>0</v>
      </c>
      <c r="F93" s="388"/>
    </row>
    <row r="94" spans="1:6" ht="16.5" customHeight="1" x14ac:dyDescent="0.25">
      <c r="A94" s="670" t="s">
        <v>44</v>
      </c>
      <c r="B94" s="671" t="s">
        <v>224</v>
      </c>
      <c r="C94" s="672" t="s">
        <v>222</v>
      </c>
      <c r="D94" s="673"/>
      <c r="E94" s="673"/>
      <c r="F94" s="674"/>
    </row>
    <row r="95" spans="1:6" ht="16.5" customHeight="1" x14ac:dyDescent="0.25">
      <c r="A95" s="73" t="s">
        <v>46</v>
      </c>
      <c r="B95" s="74" t="s">
        <v>408</v>
      </c>
      <c r="C95" s="31" t="s">
        <v>225</v>
      </c>
      <c r="D95" s="663">
        <f>SUM(D81:D85)</f>
        <v>271284778.79921257</v>
      </c>
      <c r="E95" s="663">
        <f>SUM(E81:E85)</f>
        <v>286706293</v>
      </c>
      <c r="F95" s="396">
        <f>SUM(F81:F85)</f>
        <v>217525809</v>
      </c>
    </row>
    <row r="96" spans="1:6" ht="16.5" customHeight="1" x14ac:dyDescent="0.25">
      <c r="A96" s="77" t="s">
        <v>48</v>
      </c>
      <c r="B96" s="33" t="s">
        <v>226</v>
      </c>
      <c r="C96" s="34" t="s">
        <v>227</v>
      </c>
      <c r="D96" s="666">
        <v>113110550</v>
      </c>
      <c r="E96" s="666">
        <v>113110550</v>
      </c>
      <c r="F96" s="394">
        <v>2944432</v>
      </c>
    </row>
    <row r="97" spans="1:6" ht="16.5" customHeight="1" x14ac:dyDescent="0.25">
      <c r="A97" s="51" t="s">
        <v>50</v>
      </c>
      <c r="B97" s="66" t="s">
        <v>228</v>
      </c>
      <c r="C97" s="67" t="s">
        <v>229</v>
      </c>
      <c r="D97" s="667">
        <v>43127714</v>
      </c>
      <c r="E97" s="667">
        <f>43127714</f>
        <v>43127714</v>
      </c>
      <c r="F97" s="356"/>
    </row>
    <row r="98" spans="1:6" ht="16.5" customHeight="1" x14ac:dyDescent="0.25">
      <c r="A98" s="51" t="s">
        <v>53</v>
      </c>
      <c r="B98" s="887" t="s">
        <v>230</v>
      </c>
      <c r="C98" s="888" t="s">
        <v>231</v>
      </c>
      <c r="D98" s="919">
        <f>SUM(D99:D104)</f>
        <v>565000</v>
      </c>
      <c r="E98" s="919">
        <f>SUM(E99:E104)</f>
        <v>2499982</v>
      </c>
      <c r="F98" s="356">
        <f>SUM(F99:F104)</f>
        <v>1934982</v>
      </c>
    </row>
    <row r="99" spans="1:6" ht="16.5" customHeight="1" x14ac:dyDescent="0.25">
      <c r="A99" s="51" t="s">
        <v>56</v>
      </c>
      <c r="B99" s="562" t="s">
        <v>232</v>
      </c>
      <c r="C99" s="915" t="s">
        <v>233</v>
      </c>
      <c r="D99" s="917"/>
      <c r="E99" s="917"/>
      <c r="F99" s="559">
        <f>SUM(D99:E99)</f>
        <v>0</v>
      </c>
    </row>
    <row r="100" spans="1:6" ht="16.5" customHeight="1" x14ac:dyDescent="0.25">
      <c r="A100" s="51" t="s">
        <v>59</v>
      </c>
      <c r="B100" s="563" t="s">
        <v>213</v>
      </c>
      <c r="C100" s="915" t="s">
        <v>234</v>
      </c>
      <c r="D100" s="917"/>
      <c r="E100" s="917"/>
      <c r="F100" s="559">
        <f>SUM(D100:E100)</f>
        <v>0</v>
      </c>
    </row>
    <row r="101" spans="1:6" ht="16.5" customHeight="1" x14ac:dyDescent="0.25">
      <c r="A101" s="51" t="s">
        <v>61</v>
      </c>
      <c r="B101" s="563" t="s">
        <v>235</v>
      </c>
      <c r="C101" s="915" t="s">
        <v>236</v>
      </c>
      <c r="D101" s="917"/>
      <c r="E101" s="917">
        <v>1934982</v>
      </c>
      <c r="F101" s="559">
        <v>1934982</v>
      </c>
    </row>
    <row r="102" spans="1:6" ht="16.5" customHeight="1" x14ac:dyDescent="0.25">
      <c r="A102" s="51" t="s">
        <v>63</v>
      </c>
      <c r="B102" s="563" t="s">
        <v>237</v>
      </c>
      <c r="C102" s="915" t="s">
        <v>238</v>
      </c>
      <c r="D102" s="917"/>
      <c r="E102" s="917"/>
      <c r="F102" s="559">
        <f>SUM(D102:E102)</f>
        <v>0</v>
      </c>
    </row>
    <row r="103" spans="1:6" ht="16.5" customHeight="1" x14ac:dyDescent="0.25">
      <c r="A103" s="51" t="s">
        <v>65</v>
      </c>
      <c r="B103" s="563" t="s">
        <v>239</v>
      </c>
      <c r="C103" s="915" t="s">
        <v>240</v>
      </c>
      <c r="D103" s="917"/>
      <c r="E103" s="917"/>
      <c r="F103" s="559">
        <f>SUM(D103:E103)</f>
        <v>0</v>
      </c>
    </row>
    <row r="104" spans="1:6" ht="16.5" customHeight="1" x14ac:dyDescent="0.25">
      <c r="A104" s="670" t="s">
        <v>67</v>
      </c>
      <c r="B104" s="675" t="s">
        <v>241</v>
      </c>
      <c r="C104" s="951" t="s">
        <v>242</v>
      </c>
      <c r="D104" s="952">
        <v>565000</v>
      </c>
      <c r="E104" s="952">
        <v>565000</v>
      </c>
      <c r="F104" s="676"/>
    </row>
    <row r="105" spans="1:6" ht="16.5" customHeight="1" x14ac:dyDescent="0.25">
      <c r="A105" s="73" t="s">
        <v>69</v>
      </c>
      <c r="B105" s="74" t="s">
        <v>407</v>
      </c>
      <c r="C105" s="31" t="s">
        <v>243</v>
      </c>
      <c r="D105" s="663">
        <f>+D96+D97+D98</f>
        <v>156803264</v>
      </c>
      <c r="E105" s="663">
        <f>+E96+E97+E98</f>
        <v>158738246</v>
      </c>
      <c r="F105" s="362">
        <f>+F96+F97+F98</f>
        <v>4879414</v>
      </c>
    </row>
    <row r="106" spans="1:6" ht="16.5" customHeight="1" x14ac:dyDescent="0.25">
      <c r="A106" s="76" t="s">
        <v>71</v>
      </c>
      <c r="B106" s="48" t="s">
        <v>244</v>
      </c>
      <c r="C106" s="31" t="s">
        <v>245</v>
      </c>
      <c r="D106" s="664">
        <f>SUM(D95+D105)</f>
        <v>428088042.79921257</v>
      </c>
      <c r="E106" s="665">
        <f>SUM(E95+E105)</f>
        <v>445444539</v>
      </c>
      <c r="F106" s="400">
        <f>SUM(F95+F105)</f>
        <v>222405223</v>
      </c>
    </row>
    <row r="107" spans="1:6" ht="16.5" customHeight="1" x14ac:dyDescent="0.25">
      <c r="A107" s="77" t="s">
        <v>74</v>
      </c>
      <c r="B107" s="985" t="s">
        <v>246</v>
      </c>
      <c r="C107" s="986" t="s">
        <v>247</v>
      </c>
      <c r="D107" s="987"/>
      <c r="E107" s="987"/>
      <c r="F107" s="401"/>
    </row>
    <row r="108" spans="1:6" ht="16.5" customHeight="1" x14ac:dyDescent="0.25">
      <c r="A108" s="51" t="s">
        <v>77</v>
      </c>
      <c r="B108" s="80" t="s">
        <v>248</v>
      </c>
      <c r="C108" s="67" t="s">
        <v>249</v>
      </c>
      <c r="D108" s="667"/>
      <c r="E108" s="667"/>
      <c r="F108" s="356"/>
    </row>
    <row r="109" spans="1:6" ht="16.5" customHeight="1" x14ac:dyDescent="0.25">
      <c r="A109" s="81" t="s">
        <v>80</v>
      </c>
      <c r="B109" s="80" t="s">
        <v>250</v>
      </c>
      <c r="C109" s="67" t="s">
        <v>251</v>
      </c>
      <c r="D109" s="667">
        <v>6750837</v>
      </c>
      <c r="E109" s="667">
        <v>6750837</v>
      </c>
      <c r="F109" s="356">
        <v>6750837</v>
      </c>
    </row>
    <row r="110" spans="1:6" ht="16.5" customHeight="1" x14ac:dyDescent="0.25">
      <c r="A110" s="51" t="s">
        <v>82</v>
      </c>
      <c r="B110" s="1013" t="s">
        <v>400</v>
      </c>
      <c r="C110" s="67" t="s">
        <v>399</v>
      </c>
      <c r="D110" s="667">
        <f>'10.sz.mell'!D39+'11.sz.mell'!D37+'12.sz.mell'!D37</f>
        <v>120474749.33333334</v>
      </c>
      <c r="E110" s="667">
        <v>120881885</v>
      </c>
      <c r="F110" s="356">
        <v>99759292</v>
      </c>
    </row>
    <row r="111" spans="1:6" ht="16.5" customHeight="1" x14ac:dyDescent="0.25">
      <c r="A111" s="81" t="s">
        <v>84</v>
      </c>
      <c r="B111" s="80" t="s">
        <v>252</v>
      </c>
      <c r="C111" s="67" t="s">
        <v>253</v>
      </c>
      <c r="D111" s="667"/>
      <c r="E111" s="667"/>
      <c r="F111" s="356"/>
    </row>
    <row r="112" spans="1:6" ht="16.5" customHeight="1" x14ac:dyDescent="0.25">
      <c r="A112" s="51" t="s">
        <v>86</v>
      </c>
      <c r="B112" s="30" t="s">
        <v>254</v>
      </c>
      <c r="C112" s="31" t="s">
        <v>255</v>
      </c>
      <c r="D112" s="663">
        <f>SUM(D107:D111)</f>
        <v>127225586.33333334</v>
      </c>
      <c r="E112" s="663">
        <f>SUM(E107:E111)</f>
        <v>127632722</v>
      </c>
      <c r="F112" s="953">
        <f>SUM(F107:F111)</f>
        <v>106510129</v>
      </c>
    </row>
    <row r="113" spans="1:6" s="11" customFormat="1" ht="24.75" customHeight="1" x14ac:dyDescent="0.2">
      <c r="A113" s="677" t="s">
        <v>89</v>
      </c>
      <c r="B113" s="901" t="s">
        <v>256</v>
      </c>
      <c r="C113" s="954" t="s">
        <v>257</v>
      </c>
      <c r="D113" s="955">
        <f>D106+D112</f>
        <v>555313629.13254595</v>
      </c>
      <c r="E113" s="955">
        <f>E106+E112</f>
        <v>573077261</v>
      </c>
      <c r="F113" s="953">
        <f>F106+F112</f>
        <v>328915352</v>
      </c>
    </row>
    <row r="114" spans="1:6" ht="16.5" customHeight="1" x14ac:dyDescent="0.25"/>
    <row r="115" spans="1:6" x14ac:dyDescent="0.25">
      <c r="D115" s="980">
        <f>D76-D113</f>
        <v>0.20078742504119873</v>
      </c>
      <c r="E115" s="980">
        <f>E76-E113</f>
        <v>0</v>
      </c>
      <c r="F115" s="980"/>
    </row>
  </sheetData>
  <mergeCells count="5">
    <mergeCell ref="A1:F1"/>
    <mergeCell ref="A2:F2"/>
    <mergeCell ref="A3:B3"/>
    <mergeCell ref="A77:F77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&amp;R&amp;"Times New Roman CE,Félkövér dőlt"&amp;11 9. melléklet a ........./2018. (.......) önkormányzati rendelethez</oddHeader>
  </headerFooter>
  <rowBreaks count="2" manualBreakCount="2">
    <brk id="45" max="3" man="1"/>
    <brk id="95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2"/>
  <sheetViews>
    <sheetView topLeftCell="A31" zoomScaleNormal="100" workbookViewId="0">
      <selection activeCell="I69" sqref="I69:I70"/>
    </sheetView>
  </sheetViews>
  <sheetFormatPr defaultRowHeight="12.75" x14ac:dyDescent="0.2"/>
  <cols>
    <col min="1" max="1" width="6.83203125" style="996" customWidth="1"/>
    <col min="2" max="2" width="60.1640625" style="997" customWidth="1"/>
    <col min="3" max="3" width="8.1640625" style="997" customWidth="1"/>
    <col min="4" max="6" width="14.5" style="998" customWidth="1"/>
    <col min="7" max="237" width="9.33203125" style="196"/>
    <col min="238" max="238" width="6.83203125" style="196" customWidth="1"/>
    <col min="239" max="239" width="60.1640625" style="196" customWidth="1"/>
    <col min="240" max="240" width="8.1640625" style="196" customWidth="1"/>
    <col min="241" max="243" width="14.5" style="196" customWidth="1"/>
    <col min="244" max="493" width="9.33203125" style="196"/>
    <col min="494" max="494" width="6.83203125" style="196" customWidth="1"/>
    <col min="495" max="495" width="60.1640625" style="196" customWidth="1"/>
    <col min="496" max="496" width="8.1640625" style="196" customWidth="1"/>
    <col min="497" max="499" width="14.5" style="196" customWidth="1"/>
    <col min="500" max="749" width="9.33203125" style="196"/>
    <col min="750" max="750" width="6.83203125" style="196" customWidth="1"/>
    <col min="751" max="751" width="60.1640625" style="196" customWidth="1"/>
    <col min="752" max="752" width="8.1640625" style="196" customWidth="1"/>
    <col min="753" max="755" width="14.5" style="196" customWidth="1"/>
    <col min="756" max="1005" width="9.33203125" style="196"/>
    <col min="1006" max="1006" width="6.83203125" style="196" customWidth="1"/>
    <col min="1007" max="1007" width="60.1640625" style="196" customWidth="1"/>
    <col min="1008" max="1008" width="8.1640625" style="196" customWidth="1"/>
    <col min="1009" max="1011" width="14.5" style="196" customWidth="1"/>
    <col min="1012" max="1261" width="9.33203125" style="196"/>
    <col min="1262" max="1262" width="6.83203125" style="196" customWidth="1"/>
    <col min="1263" max="1263" width="60.1640625" style="196" customWidth="1"/>
    <col min="1264" max="1264" width="8.1640625" style="196" customWidth="1"/>
    <col min="1265" max="1267" width="14.5" style="196" customWidth="1"/>
    <col min="1268" max="1517" width="9.33203125" style="196"/>
    <col min="1518" max="1518" width="6.83203125" style="196" customWidth="1"/>
    <col min="1519" max="1519" width="60.1640625" style="196" customWidth="1"/>
    <col min="1520" max="1520" width="8.1640625" style="196" customWidth="1"/>
    <col min="1521" max="1523" width="14.5" style="196" customWidth="1"/>
    <col min="1524" max="1773" width="9.33203125" style="196"/>
    <col min="1774" max="1774" width="6.83203125" style="196" customWidth="1"/>
    <col min="1775" max="1775" width="60.1640625" style="196" customWidth="1"/>
    <col min="1776" max="1776" width="8.1640625" style="196" customWidth="1"/>
    <col min="1777" max="1779" width="14.5" style="196" customWidth="1"/>
    <col min="1780" max="2029" width="9.33203125" style="196"/>
    <col min="2030" max="2030" width="6.83203125" style="196" customWidth="1"/>
    <col min="2031" max="2031" width="60.1640625" style="196" customWidth="1"/>
    <col min="2032" max="2032" width="8.1640625" style="196" customWidth="1"/>
    <col min="2033" max="2035" width="14.5" style="196" customWidth="1"/>
    <col min="2036" max="2285" width="9.33203125" style="196"/>
    <col min="2286" max="2286" width="6.83203125" style="196" customWidth="1"/>
    <col min="2287" max="2287" width="60.1640625" style="196" customWidth="1"/>
    <col min="2288" max="2288" width="8.1640625" style="196" customWidth="1"/>
    <col min="2289" max="2291" width="14.5" style="196" customWidth="1"/>
    <col min="2292" max="2541" width="9.33203125" style="196"/>
    <col min="2542" max="2542" width="6.83203125" style="196" customWidth="1"/>
    <col min="2543" max="2543" width="60.1640625" style="196" customWidth="1"/>
    <col min="2544" max="2544" width="8.1640625" style="196" customWidth="1"/>
    <col min="2545" max="2547" width="14.5" style="196" customWidth="1"/>
    <col min="2548" max="2797" width="9.33203125" style="196"/>
    <col min="2798" max="2798" width="6.83203125" style="196" customWidth="1"/>
    <col min="2799" max="2799" width="60.1640625" style="196" customWidth="1"/>
    <col min="2800" max="2800" width="8.1640625" style="196" customWidth="1"/>
    <col min="2801" max="2803" width="14.5" style="196" customWidth="1"/>
    <col min="2804" max="3053" width="9.33203125" style="196"/>
    <col min="3054" max="3054" width="6.83203125" style="196" customWidth="1"/>
    <col min="3055" max="3055" width="60.1640625" style="196" customWidth="1"/>
    <col min="3056" max="3056" width="8.1640625" style="196" customWidth="1"/>
    <col min="3057" max="3059" width="14.5" style="196" customWidth="1"/>
    <col min="3060" max="3309" width="9.33203125" style="196"/>
    <col min="3310" max="3310" width="6.83203125" style="196" customWidth="1"/>
    <col min="3311" max="3311" width="60.1640625" style="196" customWidth="1"/>
    <col min="3312" max="3312" width="8.1640625" style="196" customWidth="1"/>
    <col min="3313" max="3315" width="14.5" style="196" customWidth="1"/>
    <col min="3316" max="3565" width="9.33203125" style="196"/>
    <col min="3566" max="3566" width="6.83203125" style="196" customWidth="1"/>
    <col min="3567" max="3567" width="60.1640625" style="196" customWidth="1"/>
    <col min="3568" max="3568" width="8.1640625" style="196" customWidth="1"/>
    <col min="3569" max="3571" width="14.5" style="196" customWidth="1"/>
    <col min="3572" max="3821" width="9.33203125" style="196"/>
    <col min="3822" max="3822" width="6.83203125" style="196" customWidth="1"/>
    <col min="3823" max="3823" width="60.1640625" style="196" customWidth="1"/>
    <col min="3824" max="3824" width="8.1640625" style="196" customWidth="1"/>
    <col min="3825" max="3827" width="14.5" style="196" customWidth="1"/>
    <col min="3828" max="4077" width="9.33203125" style="196"/>
    <col min="4078" max="4078" width="6.83203125" style="196" customWidth="1"/>
    <col min="4079" max="4079" width="60.1640625" style="196" customWidth="1"/>
    <col min="4080" max="4080" width="8.1640625" style="196" customWidth="1"/>
    <col min="4081" max="4083" width="14.5" style="196" customWidth="1"/>
    <col min="4084" max="4333" width="9.33203125" style="196"/>
    <col min="4334" max="4334" width="6.83203125" style="196" customWidth="1"/>
    <col min="4335" max="4335" width="60.1640625" style="196" customWidth="1"/>
    <col min="4336" max="4336" width="8.1640625" style="196" customWidth="1"/>
    <col min="4337" max="4339" width="14.5" style="196" customWidth="1"/>
    <col min="4340" max="4589" width="9.33203125" style="196"/>
    <col min="4590" max="4590" width="6.83203125" style="196" customWidth="1"/>
    <col min="4591" max="4591" width="60.1640625" style="196" customWidth="1"/>
    <col min="4592" max="4592" width="8.1640625" style="196" customWidth="1"/>
    <col min="4593" max="4595" width="14.5" style="196" customWidth="1"/>
    <col min="4596" max="4845" width="9.33203125" style="196"/>
    <col min="4846" max="4846" width="6.83203125" style="196" customWidth="1"/>
    <col min="4847" max="4847" width="60.1640625" style="196" customWidth="1"/>
    <col min="4848" max="4848" width="8.1640625" style="196" customWidth="1"/>
    <col min="4849" max="4851" width="14.5" style="196" customWidth="1"/>
    <col min="4852" max="5101" width="9.33203125" style="196"/>
    <col min="5102" max="5102" width="6.83203125" style="196" customWidth="1"/>
    <col min="5103" max="5103" width="60.1640625" style="196" customWidth="1"/>
    <col min="5104" max="5104" width="8.1640625" style="196" customWidth="1"/>
    <col min="5105" max="5107" width="14.5" style="196" customWidth="1"/>
    <col min="5108" max="5357" width="9.33203125" style="196"/>
    <col min="5358" max="5358" width="6.83203125" style="196" customWidth="1"/>
    <col min="5359" max="5359" width="60.1640625" style="196" customWidth="1"/>
    <col min="5360" max="5360" width="8.1640625" style="196" customWidth="1"/>
    <col min="5361" max="5363" width="14.5" style="196" customWidth="1"/>
    <col min="5364" max="5613" width="9.33203125" style="196"/>
    <col min="5614" max="5614" width="6.83203125" style="196" customWidth="1"/>
    <col min="5615" max="5615" width="60.1640625" style="196" customWidth="1"/>
    <col min="5616" max="5616" width="8.1640625" style="196" customWidth="1"/>
    <col min="5617" max="5619" width="14.5" style="196" customWidth="1"/>
    <col min="5620" max="5869" width="9.33203125" style="196"/>
    <col min="5870" max="5870" width="6.83203125" style="196" customWidth="1"/>
    <col min="5871" max="5871" width="60.1640625" style="196" customWidth="1"/>
    <col min="5872" max="5872" width="8.1640625" style="196" customWidth="1"/>
    <col min="5873" max="5875" width="14.5" style="196" customWidth="1"/>
    <col min="5876" max="6125" width="9.33203125" style="196"/>
    <col min="6126" max="6126" width="6.83203125" style="196" customWidth="1"/>
    <col min="6127" max="6127" width="60.1640625" style="196" customWidth="1"/>
    <col min="6128" max="6128" width="8.1640625" style="196" customWidth="1"/>
    <col min="6129" max="6131" width="14.5" style="196" customWidth="1"/>
    <col min="6132" max="6381" width="9.33203125" style="196"/>
    <col min="6382" max="6382" width="6.83203125" style="196" customWidth="1"/>
    <col min="6383" max="6383" width="60.1640625" style="196" customWidth="1"/>
    <col min="6384" max="6384" width="8.1640625" style="196" customWidth="1"/>
    <col min="6385" max="6387" width="14.5" style="196" customWidth="1"/>
    <col min="6388" max="6637" width="9.33203125" style="196"/>
    <col min="6638" max="6638" width="6.83203125" style="196" customWidth="1"/>
    <col min="6639" max="6639" width="60.1640625" style="196" customWidth="1"/>
    <col min="6640" max="6640" width="8.1640625" style="196" customWidth="1"/>
    <col min="6641" max="6643" width="14.5" style="196" customWidth="1"/>
    <col min="6644" max="6893" width="9.33203125" style="196"/>
    <col min="6894" max="6894" width="6.83203125" style="196" customWidth="1"/>
    <col min="6895" max="6895" width="60.1640625" style="196" customWidth="1"/>
    <col min="6896" max="6896" width="8.1640625" style="196" customWidth="1"/>
    <col min="6897" max="6899" width="14.5" style="196" customWidth="1"/>
    <col min="6900" max="7149" width="9.33203125" style="196"/>
    <col min="7150" max="7150" width="6.83203125" style="196" customWidth="1"/>
    <col min="7151" max="7151" width="60.1640625" style="196" customWidth="1"/>
    <col min="7152" max="7152" width="8.1640625" style="196" customWidth="1"/>
    <col min="7153" max="7155" width="14.5" style="196" customWidth="1"/>
    <col min="7156" max="7405" width="9.33203125" style="196"/>
    <col min="7406" max="7406" width="6.83203125" style="196" customWidth="1"/>
    <col min="7407" max="7407" width="60.1640625" style="196" customWidth="1"/>
    <col min="7408" max="7408" width="8.1640625" style="196" customWidth="1"/>
    <col min="7409" max="7411" width="14.5" style="196" customWidth="1"/>
    <col min="7412" max="7661" width="9.33203125" style="196"/>
    <col min="7662" max="7662" width="6.83203125" style="196" customWidth="1"/>
    <col min="7663" max="7663" width="60.1640625" style="196" customWidth="1"/>
    <col min="7664" max="7664" width="8.1640625" style="196" customWidth="1"/>
    <col min="7665" max="7667" width="14.5" style="196" customWidth="1"/>
    <col min="7668" max="7917" width="9.33203125" style="196"/>
    <col min="7918" max="7918" width="6.83203125" style="196" customWidth="1"/>
    <col min="7919" max="7919" width="60.1640625" style="196" customWidth="1"/>
    <col min="7920" max="7920" width="8.1640625" style="196" customWidth="1"/>
    <col min="7921" max="7923" width="14.5" style="196" customWidth="1"/>
    <col min="7924" max="8173" width="9.33203125" style="196"/>
    <col min="8174" max="8174" width="6.83203125" style="196" customWidth="1"/>
    <col min="8175" max="8175" width="60.1640625" style="196" customWidth="1"/>
    <col min="8176" max="8176" width="8.1640625" style="196" customWidth="1"/>
    <col min="8177" max="8179" width="14.5" style="196" customWidth="1"/>
    <col min="8180" max="8429" width="9.33203125" style="196"/>
    <col min="8430" max="8430" width="6.83203125" style="196" customWidth="1"/>
    <col min="8431" max="8431" width="60.1640625" style="196" customWidth="1"/>
    <col min="8432" max="8432" width="8.1640625" style="196" customWidth="1"/>
    <col min="8433" max="8435" width="14.5" style="196" customWidth="1"/>
    <col min="8436" max="8685" width="9.33203125" style="196"/>
    <col min="8686" max="8686" width="6.83203125" style="196" customWidth="1"/>
    <col min="8687" max="8687" width="60.1640625" style="196" customWidth="1"/>
    <col min="8688" max="8688" width="8.1640625" style="196" customWidth="1"/>
    <col min="8689" max="8691" width="14.5" style="196" customWidth="1"/>
    <col min="8692" max="8941" width="9.33203125" style="196"/>
    <col min="8942" max="8942" width="6.83203125" style="196" customWidth="1"/>
    <col min="8943" max="8943" width="60.1640625" style="196" customWidth="1"/>
    <col min="8944" max="8944" width="8.1640625" style="196" customWidth="1"/>
    <col min="8945" max="8947" width="14.5" style="196" customWidth="1"/>
    <col min="8948" max="9197" width="9.33203125" style="196"/>
    <col min="9198" max="9198" width="6.83203125" style="196" customWidth="1"/>
    <col min="9199" max="9199" width="60.1640625" style="196" customWidth="1"/>
    <col min="9200" max="9200" width="8.1640625" style="196" customWidth="1"/>
    <col min="9201" max="9203" width="14.5" style="196" customWidth="1"/>
    <col min="9204" max="9453" width="9.33203125" style="196"/>
    <col min="9454" max="9454" width="6.83203125" style="196" customWidth="1"/>
    <col min="9455" max="9455" width="60.1640625" style="196" customWidth="1"/>
    <col min="9456" max="9456" width="8.1640625" style="196" customWidth="1"/>
    <col min="9457" max="9459" width="14.5" style="196" customWidth="1"/>
    <col min="9460" max="9709" width="9.33203125" style="196"/>
    <col min="9710" max="9710" width="6.83203125" style="196" customWidth="1"/>
    <col min="9711" max="9711" width="60.1640625" style="196" customWidth="1"/>
    <col min="9712" max="9712" width="8.1640625" style="196" customWidth="1"/>
    <col min="9713" max="9715" width="14.5" style="196" customWidth="1"/>
    <col min="9716" max="9965" width="9.33203125" style="196"/>
    <col min="9966" max="9966" width="6.83203125" style="196" customWidth="1"/>
    <col min="9967" max="9967" width="60.1640625" style="196" customWidth="1"/>
    <col min="9968" max="9968" width="8.1640625" style="196" customWidth="1"/>
    <col min="9969" max="9971" width="14.5" style="196" customWidth="1"/>
    <col min="9972" max="10221" width="9.33203125" style="196"/>
    <col min="10222" max="10222" width="6.83203125" style="196" customWidth="1"/>
    <col min="10223" max="10223" width="60.1640625" style="196" customWidth="1"/>
    <col min="10224" max="10224" width="8.1640625" style="196" customWidth="1"/>
    <col min="10225" max="10227" width="14.5" style="196" customWidth="1"/>
    <col min="10228" max="10477" width="9.33203125" style="196"/>
    <col min="10478" max="10478" width="6.83203125" style="196" customWidth="1"/>
    <col min="10479" max="10479" width="60.1640625" style="196" customWidth="1"/>
    <col min="10480" max="10480" width="8.1640625" style="196" customWidth="1"/>
    <col min="10481" max="10483" width="14.5" style="196" customWidth="1"/>
    <col min="10484" max="10733" width="9.33203125" style="196"/>
    <col min="10734" max="10734" width="6.83203125" style="196" customWidth="1"/>
    <col min="10735" max="10735" width="60.1640625" style="196" customWidth="1"/>
    <col min="10736" max="10736" width="8.1640625" style="196" customWidth="1"/>
    <col min="10737" max="10739" width="14.5" style="196" customWidth="1"/>
    <col min="10740" max="10989" width="9.33203125" style="196"/>
    <col min="10990" max="10990" width="6.83203125" style="196" customWidth="1"/>
    <col min="10991" max="10991" width="60.1640625" style="196" customWidth="1"/>
    <col min="10992" max="10992" width="8.1640625" style="196" customWidth="1"/>
    <col min="10993" max="10995" width="14.5" style="196" customWidth="1"/>
    <col min="10996" max="11245" width="9.33203125" style="196"/>
    <col min="11246" max="11246" width="6.83203125" style="196" customWidth="1"/>
    <col min="11247" max="11247" width="60.1640625" style="196" customWidth="1"/>
    <col min="11248" max="11248" width="8.1640625" style="196" customWidth="1"/>
    <col min="11249" max="11251" width="14.5" style="196" customWidth="1"/>
    <col min="11252" max="11501" width="9.33203125" style="196"/>
    <col min="11502" max="11502" width="6.83203125" style="196" customWidth="1"/>
    <col min="11503" max="11503" width="60.1640625" style="196" customWidth="1"/>
    <col min="11504" max="11504" width="8.1640625" style="196" customWidth="1"/>
    <col min="11505" max="11507" width="14.5" style="196" customWidth="1"/>
    <col min="11508" max="11757" width="9.33203125" style="196"/>
    <col min="11758" max="11758" width="6.83203125" style="196" customWidth="1"/>
    <col min="11759" max="11759" width="60.1640625" style="196" customWidth="1"/>
    <col min="11760" max="11760" width="8.1640625" style="196" customWidth="1"/>
    <col min="11761" max="11763" width="14.5" style="196" customWidth="1"/>
    <col min="11764" max="12013" width="9.33203125" style="196"/>
    <col min="12014" max="12014" width="6.83203125" style="196" customWidth="1"/>
    <col min="12015" max="12015" width="60.1640625" style="196" customWidth="1"/>
    <col min="12016" max="12016" width="8.1640625" style="196" customWidth="1"/>
    <col min="12017" max="12019" width="14.5" style="196" customWidth="1"/>
    <col min="12020" max="12269" width="9.33203125" style="196"/>
    <col min="12270" max="12270" width="6.83203125" style="196" customWidth="1"/>
    <col min="12271" max="12271" width="60.1640625" style="196" customWidth="1"/>
    <col min="12272" max="12272" width="8.1640625" style="196" customWidth="1"/>
    <col min="12273" max="12275" width="14.5" style="196" customWidth="1"/>
    <col min="12276" max="12525" width="9.33203125" style="196"/>
    <col min="12526" max="12526" width="6.83203125" style="196" customWidth="1"/>
    <col min="12527" max="12527" width="60.1640625" style="196" customWidth="1"/>
    <col min="12528" max="12528" width="8.1640625" style="196" customWidth="1"/>
    <col min="12529" max="12531" width="14.5" style="196" customWidth="1"/>
    <col min="12532" max="12781" width="9.33203125" style="196"/>
    <col min="12782" max="12782" width="6.83203125" style="196" customWidth="1"/>
    <col min="12783" max="12783" width="60.1640625" style="196" customWidth="1"/>
    <col min="12784" max="12784" width="8.1640625" style="196" customWidth="1"/>
    <col min="12785" max="12787" width="14.5" style="196" customWidth="1"/>
    <col min="12788" max="13037" width="9.33203125" style="196"/>
    <col min="13038" max="13038" width="6.83203125" style="196" customWidth="1"/>
    <col min="13039" max="13039" width="60.1640625" style="196" customWidth="1"/>
    <col min="13040" max="13040" width="8.1640625" style="196" customWidth="1"/>
    <col min="13041" max="13043" width="14.5" style="196" customWidth="1"/>
    <col min="13044" max="13293" width="9.33203125" style="196"/>
    <col min="13294" max="13294" width="6.83203125" style="196" customWidth="1"/>
    <col min="13295" max="13295" width="60.1640625" style="196" customWidth="1"/>
    <col min="13296" max="13296" width="8.1640625" style="196" customWidth="1"/>
    <col min="13297" max="13299" width="14.5" style="196" customWidth="1"/>
    <col min="13300" max="13549" width="9.33203125" style="196"/>
    <col min="13550" max="13550" width="6.83203125" style="196" customWidth="1"/>
    <col min="13551" max="13551" width="60.1640625" style="196" customWidth="1"/>
    <col min="13552" max="13552" width="8.1640625" style="196" customWidth="1"/>
    <col min="13553" max="13555" width="14.5" style="196" customWidth="1"/>
    <col min="13556" max="13805" width="9.33203125" style="196"/>
    <col min="13806" max="13806" width="6.83203125" style="196" customWidth="1"/>
    <col min="13807" max="13807" width="60.1640625" style="196" customWidth="1"/>
    <col min="13808" max="13808" width="8.1640625" style="196" customWidth="1"/>
    <col min="13809" max="13811" width="14.5" style="196" customWidth="1"/>
    <col min="13812" max="14061" width="9.33203125" style="196"/>
    <col min="14062" max="14062" width="6.83203125" style="196" customWidth="1"/>
    <col min="14063" max="14063" width="60.1640625" style="196" customWidth="1"/>
    <col min="14064" max="14064" width="8.1640625" style="196" customWidth="1"/>
    <col min="14065" max="14067" width="14.5" style="196" customWidth="1"/>
    <col min="14068" max="14317" width="9.33203125" style="196"/>
    <col min="14318" max="14318" width="6.83203125" style="196" customWidth="1"/>
    <col min="14319" max="14319" width="60.1640625" style="196" customWidth="1"/>
    <col min="14320" max="14320" width="8.1640625" style="196" customWidth="1"/>
    <col min="14321" max="14323" width="14.5" style="196" customWidth="1"/>
    <col min="14324" max="14573" width="9.33203125" style="196"/>
    <col min="14574" max="14574" width="6.83203125" style="196" customWidth="1"/>
    <col min="14575" max="14575" width="60.1640625" style="196" customWidth="1"/>
    <col min="14576" max="14576" width="8.1640625" style="196" customWidth="1"/>
    <col min="14577" max="14579" width="14.5" style="196" customWidth="1"/>
    <col min="14580" max="14829" width="9.33203125" style="196"/>
    <col min="14830" max="14830" width="6.83203125" style="196" customWidth="1"/>
    <col min="14831" max="14831" width="60.1640625" style="196" customWidth="1"/>
    <col min="14832" max="14832" width="8.1640625" style="196" customWidth="1"/>
    <col min="14833" max="14835" width="14.5" style="196" customWidth="1"/>
    <col min="14836" max="15085" width="9.33203125" style="196"/>
    <col min="15086" max="15086" width="6.83203125" style="196" customWidth="1"/>
    <col min="15087" max="15087" width="60.1640625" style="196" customWidth="1"/>
    <col min="15088" max="15088" width="8.1640625" style="196" customWidth="1"/>
    <col min="15089" max="15091" width="14.5" style="196" customWidth="1"/>
    <col min="15092" max="15341" width="9.33203125" style="196"/>
    <col min="15342" max="15342" width="6.83203125" style="196" customWidth="1"/>
    <col min="15343" max="15343" width="60.1640625" style="196" customWidth="1"/>
    <col min="15344" max="15344" width="8.1640625" style="196" customWidth="1"/>
    <col min="15345" max="15347" width="14.5" style="196" customWidth="1"/>
    <col min="15348" max="15597" width="9.33203125" style="196"/>
    <col min="15598" max="15598" width="6.83203125" style="196" customWidth="1"/>
    <col min="15599" max="15599" width="60.1640625" style="196" customWidth="1"/>
    <col min="15600" max="15600" width="8.1640625" style="196" customWidth="1"/>
    <col min="15601" max="15603" width="14.5" style="196" customWidth="1"/>
    <col min="15604" max="15853" width="9.33203125" style="196"/>
    <col min="15854" max="15854" width="6.83203125" style="196" customWidth="1"/>
    <col min="15855" max="15855" width="60.1640625" style="196" customWidth="1"/>
    <col min="15856" max="15856" width="8.1640625" style="196" customWidth="1"/>
    <col min="15857" max="15859" width="14.5" style="196" customWidth="1"/>
    <col min="15860" max="16109" width="9.33203125" style="196"/>
    <col min="16110" max="16110" width="6.83203125" style="196" customWidth="1"/>
    <col min="16111" max="16111" width="60.1640625" style="196" customWidth="1"/>
    <col min="16112" max="16112" width="8.1640625" style="196" customWidth="1"/>
    <col min="16113" max="16115" width="14.5" style="196" customWidth="1"/>
    <col min="16116" max="16384" width="9.33203125" style="196"/>
  </cols>
  <sheetData>
    <row r="1" spans="1:6" s="190" customFormat="1" ht="51.75" customHeight="1" x14ac:dyDescent="0.2">
      <c r="A1" s="1004" t="s">
        <v>622</v>
      </c>
      <c r="B1" s="1005"/>
      <c r="C1" s="1005"/>
      <c r="D1" s="1005"/>
      <c r="E1" s="1005"/>
      <c r="F1" s="1005"/>
    </row>
    <row r="2" spans="1:6" s="193" customFormat="1" ht="12" customHeight="1" x14ac:dyDescent="0.2">
      <c r="A2" s="191"/>
      <c r="B2" s="191"/>
      <c r="C2" s="192"/>
      <c r="D2" s="192"/>
      <c r="E2" s="192"/>
      <c r="F2" s="192" t="s">
        <v>1</v>
      </c>
    </row>
    <row r="3" spans="1:6" ht="38.25" customHeight="1" x14ac:dyDescent="0.2">
      <c r="A3" s="194" t="s">
        <v>365</v>
      </c>
      <c r="B3" s="194" t="s">
        <v>410</v>
      </c>
      <c r="C3" s="195" t="s">
        <v>411</v>
      </c>
      <c r="D3" s="195" t="s">
        <v>490</v>
      </c>
      <c r="E3" s="195" t="s">
        <v>738</v>
      </c>
      <c r="F3" s="195" t="s">
        <v>739</v>
      </c>
    </row>
    <row r="4" spans="1:6" s="198" customFormat="1" ht="12.95" customHeight="1" x14ac:dyDescent="0.2">
      <c r="A4" s="197" t="s">
        <v>5</v>
      </c>
      <c r="B4" s="197" t="s">
        <v>6</v>
      </c>
      <c r="C4" s="197" t="s">
        <v>7</v>
      </c>
      <c r="D4" s="605" t="s">
        <v>8</v>
      </c>
      <c r="E4" s="606" t="s">
        <v>263</v>
      </c>
      <c r="F4" s="197" t="s">
        <v>600</v>
      </c>
    </row>
    <row r="5" spans="1:6" s="198" customFormat="1" ht="15.95" customHeight="1" x14ac:dyDescent="0.2">
      <c r="A5" s="1006" t="s">
        <v>260</v>
      </c>
      <c r="B5" s="1007"/>
      <c r="C5" s="1007"/>
      <c r="D5" s="1007"/>
      <c r="E5" s="1007"/>
      <c r="F5" s="1008"/>
    </row>
    <row r="6" spans="1:6" s="198" customFormat="1" ht="25.5" customHeight="1" x14ac:dyDescent="0.2">
      <c r="A6" s="199" t="s">
        <v>9</v>
      </c>
      <c r="B6" s="200" t="s">
        <v>413</v>
      </c>
      <c r="C6" s="199" t="s">
        <v>414</v>
      </c>
      <c r="D6" s="607"/>
      <c r="E6" s="608"/>
      <c r="F6" s="201">
        <f>SUM(D6:E6)</f>
        <v>0</v>
      </c>
    </row>
    <row r="7" spans="1:6" s="198" customFormat="1" ht="30" customHeight="1" x14ac:dyDescent="0.2">
      <c r="A7" s="202" t="s">
        <v>12</v>
      </c>
      <c r="B7" s="203" t="s">
        <v>415</v>
      </c>
      <c r="C7" s="202" t="s">
        <v>416</v>
      </c>
      <c r="D7" s="609"/>
      <c r="E7" s="610"/>
      <c r="F7" s="204">
        <f>SUM(D7:E7)</f>
        <v>0</v>
      </c>
    </row>
    <row r="8" spans="1:6" s="198" customFormat="1" ht="25.5" customHeight="1" x14ac:dyDescent="0.2">
      <c r="A8" s="202" t="s">
        <v>15</v>
      </c>
      <c r="B8" s="203" t="s">
        <v>417</v>
      </c>
      <c r="C8" s="205" t="s">
        <v>418</v>
      </c>
      <c r="D8" s="609"/>
      <c r="E8" s="610"/>
      <c r="F8" s="204">
        <f>SUM(D8:E8)</f>
        <v>0</v>
      </c>
    </row>
    <row r="9" spans="1:6" s="198" customFormat="1" ht="25.5" customHeight="1" x14ac:dyDescent="0.2">
      <c r="A9" s="574" t="s">
        <v>18</v>
      </c>
      <c r="B9" s="575" t="s">
        <v>419</v>
      </c>
      <c r="C9" s="576" t="s">
        <v>420</v>
      </c>
      <c r="D9" s="611"/>
      <c r="E9" s="612">
        <v>746330</v>
      </c>
      <c r="F9" s="598">
        <v>746330</v>
      </c>
    </row>
    <row r="10" spans="1:6" s="198" customFormat="1" ht="27.75" customHeight="1" x14ac:dyDescent="0.2">
      <c r="A10" s="220" t="s">
        <v>21</v>
      </c>
      <c r="B10" s="580" t="s">
        <v>421</v>
      </c>
      <c r="C10" s="220" t="s">
        <v>35</v>
      </c>
      <c r="D10" s="613">
        <f>SUM(D6:D9)</f>
        <v>0</v>
      </c>
      <c r="E10" s="614">
        <f>SUM(E6:E9)</f>
        <v>746330</v>
      </c>
      <c r="F10" s="581">
        <f>SUM(F6:F9)</f>
        <v>746330</v>
      </c>
    </row>
    <row r="11" spans="1:6" s="198" customFormat="1" ht="24.75" customHeight="1" x14ac:dyDescent="0.2">
      <c r="A11" s="577" t="s">
        <v>24</v>
      </c>
      <c r="B11" s="578" t="s">
        <v>422</v>
      </c>
      <c r="C11" s="577" t="s">
        <v>423</v>
      </c>
      <c r="D11" s="615"/>
      <c r="E11" s="616"/>
      <c r="F11" s="579">
        <f>SUM(D11:E11)</f>
        <v>0</v>
      </c>
    </row>
    <row r="12" spans="1:6" s="198" customFormat="1" ht="30" customHeight="1" x14ac:dyDescent="0.2">
      <c r="A12" s="202" t="s">
        <v>27</v>
      </c>
      <c r="B12" s="203" t="s">
        <v>424</v>
      </c>
      <c r="C12" s="202" t="s">
        <v>425</v>
      </c>
      <c r="D12" s="617"/>
      <c r="E12" s="618"/>
      <c r="F12" s="579">
        <f>SUM(D12:E12)</f>
        <v>0</v>
      </c>
    </row>
    <row r="13" spans="1:6" s="198" customFormat="1" ht="30" customHeight="1" x14ac:dyDescent="0.2">
      <c r="A13" s="202" t="s">
        <v>30</v>
      </c>
      <c r="B13" s="203" t="s">
        <v>426</v>
      </c>
      <c r="C13" s="202" t="s">
        <v>427</v>
      </c>
      <c r="D13" s="617"/>
      <c r="E13" s="618"/>
      <c r="F13" s="579">
        <f>SUM(D13:E13)</f>
        <v>0</v>
      </c>
    </row>
    <row r="14" spans="1:6" s="198" customFormat="1" ht="30" customHeight="1" x14ac:dyDescent="0.2">
      <c r="A14" s="574" t="s">
        <v>33</v>
      </c>
      <c r="B14" s="575" t="s">
        <v>428</v>
      </c>
      <c r="C14" s="574" t="s">
        <v>429</v>
      </c>
      <c r="D14" s="619"/>
      <c r="E14" s="620"/>
      <c r="F14" s="579">
        <f>SUM(D14:E14)</f>
        <v>0</v>
      </c>
    </row>
    <row r="15" spans="1:6" s="198" customFormat="1" ht="21.75" customHeight="1" x14ac:dyDescent="0.2">
      <c r="A15" s="220" t="s">
        <v>36</v>
      </c>
      <c r="B15" s="585" t="s">
        <v>401</v>
      </c>
      <c r="C15" s="586" t="s">
        <v>58</v>
      </c>
      <c r="D15" s="613">
        <f>SUM(D11:D14)</f>
        <v>0</v>
      </c>
      <c r="E15" s="614">
        <f>SUM(E11:E14)</f>
        <v>0</v>
      </c>
      <c r="F15" s="581">
        <f>SUM(F11:F14)</f>
        <v>0</v>
      </c>
    </row>
    <row r="16" spans="1:6" s="212" customFormat="1" ht="16.5" customHeight="1" x14ac:dyDescent="0.2">
      <c r="A16" s="577" t="s">
        <v>38</v>
      </c>
      <c r="B16" s="582" t="s">
        <v>106</v>
      </c>
      <c r="C16" s="583" t="s">
        <v>107</v>
      </c>
      <c r="D16" s="621"/>
      <c r="E16" s="622"/>
      <c r="F16" s="584">
        <f>SUM(D16:E16)</f>
        <v>0</v>
      </c>
    </row>
    <row r="17" spans="1:6" s="212" customFormat="1" ht="16.5" customHeight="1" x14ac:dyDescent="0.2">
      <c r="A17" s="202" t="s">
        <v>40</v>
      </c>
      <c r="B17" s="209" t="s">
        <v>109</v>
      </c>
      <c r="C17" s="210" t="s">
        <v>110</v>
      </c>
      <c r="D17" s="623"/>
      <c r="E17" s="624"/>
      <c r="F17" s="211">
        <f>SUM(D17:E17)</f>
        <v>0</v>
      </c>
    </row>
    <row r="18" spans="1:6" s="212" customFormat="1" ht="16.5" customHeight="1" x14ac:dyDescent="0.2">
      <c r="A18" s="202" t="s">
        <v>42</v>
      </c>
      <c r="B18" s="209" t="s">
        <v>430</v>
      </c>
      <c r="C18" s="210" t="s">
        <v>113</v>
      </c>
      <c r="D18" s="623">
        <f>SUM(D19:D20)</f>
        <v>0</v>
      </c>
      <c r="E18" s="624">
        <f>SUM(E19:E20)</f>
        <v>0</v>
      </c>
      <c r="F18" s="211">
        <f>SUM(F19:F20)</f>
        <v>0</v>
      </c>
    </row>
    <row r="19" spans="1:6" s="212" customFormat="1" ht="16.5" customHeight="1" x14ac:dyDescent="0.2">
      <c r="A19" s="202" t="s">
        <v>44</v>
      </c>
      <c r="B19" s="213" t="s">
        <v>431</v>
      </c>
      <c r="C19" s="214" t="s">
        <v>432</v>
      </c>
      <c r="D19" s="625"/>
      <c r="E19" s="626"/>
      <c r="F19" s="215">
        <f t="shared" ref="F19:F27" si="0">SUM(D19:E19)</f>
        <v>0</v>
      </c>
    </row>
    <row r="20" spans="1:6" s="216" customFormat="1" ht="16.5" customHeight="1" x14ac:dyDescent="0.2">
      <c r="A20" s="202" t="s">
        <v>46</v>
      </c>
      <c r="B20" s="213" t="s">
        <v>433</v>
      </c>
      <c r="C20" s="214" t="s">
        <v>434</v>
      </c>
      <c r="D20" s="625"/>
      <c r="E20" s="626"/>
      <c r="F20" s="215">
        <f t="shared" si="0"/>
        <v>0</v>
      </c>
    </row>
    <row r="21" spans="1:6" s="216" customFormat="1" ht="16.5" customHeight="1" x14ac:dyDescent="0.2">
      <c r="A21" s="202" t="s">
        <v>48</v>
      </c>
      <c r="B21" s="217" t="s">
        <v>115</v>
      </c>
      <c r="C21" s="210" t="s">
        <v>116</v>
      </c>
      <c r="D21" s="625"/>
      <c r="E21" s="626"/>
      <c r="F21" s="215">
        <f t="shared" si="0"/>
        <v>0</v>
      </c>
    </row>
    <row r="22" spans="1:6" s="212" customFormat="1" ht="16.5" customHeight="1" x14ac:dyDescent="0.2">
      <c r="A22" s="202" t="s">
        <v>50</v>
      </c>
      <c r="B22" s="209" t="s">
        <v>118</v>
      </c>
      <c r="C22" s="210" t="s">
        <v>119</v>
      </c>
      <c r="D22" s="623"/>
      <c r="E22" s="624"/>
      <c r="F22" s="215">
        <f t="shared" si="0"/>
        <v>0</v>
      </c>
    </row>
    <row r="23" spans="1:6" s="212" customFormat="1" ht="16.5" customHeight="1" x14ac:dyDescent="0.2">
      <c r="A23" s="202" t="s">
        <v>53</v>
      </c>
      <c r="B23" s="209" t="s">
        <v>435</v>
      </c>
      <c r="C23" s="210" t="s">
        <v>122</v>
      </c>
      <c r="D23" s="623"/>
      <c r="E23" s="624"/>
      <c r="F23" s="215">
        <f t="shared" si="0"/>
        <v>0</v>
      </c>
    </row>
    <row r="24" spans="1:6" s="216" customFormat="1" ht="16.5" customHeight="1" x14ac:dyDescent="0.2">
      <c r="A24" s="202" t="s">
        <v>56</v>
      </c>
      <c r="B24" s="209" t="s">
        <v>436</v>
      </c>
      <c r="C24" s="210" t="s">
        <v>125</v>
      </c>
      <c r="D24" s="623"/>
      <c r="E24" s="624"/>
      <c r="F24" s="215">
        <f t="shared" si="0"/>
        <v>0</v>
      </c>
    </row>
    <row r="25" spans="1:6" s="216" customFormat="1" ht="16.5" customHeight="1" x14ac:dyDescent="0.2">
      <c r="A25" s="202" t="s">
        <v>59</v>
      </c>
      <c r="B25" s="218" t="s">
        <v>127</v>
      </c>
      <c r="C25" s="210" t="s">
        <v>128</v>
      </c>
      <c r="D25" s="623"/>
      <c r="E25" s="624"/>
      <c r="F25" s="215">
        <f t="shared" si="0"/>
        <v>0</v>
      </c>
    </row>
    <row r="26" spans="1:6" s="216" customFormat="1" ht="16.5" customHeight="1" x14ac:dyDescent="0.2">
      <c r="A26" s="202" t="s">
        <v>61</v>
      </c>
      <c r="B26" s="209" t="s">
        <v>437</v>
      </c>
      <c r="C26" s="210" t="s">
        <v>131</v>
      </c>
      <c r="D26" s="623"/>
      <c r="E26" s="624"/>
      <c r="F26" s="215">
        <f t="shared" si="0"/>
        <v>0</v>
      </c>
    </row>
    <row r="27" spans="1:6" s="216" customFormat="1" ht="16.5" customHeight="1" x14ac:dyDescent="0.2">
      <c r="A27" s="202" t="s">
        <v>63</v>
      </c>
      <c r="B27" s="209" t="s">
        <v>438</v>
      </c>
      <c r="C27" s="210" t="s">
        <v>134</v>
      </c>
      <c r="D27" s="623"/>
      <c r="E27" s="624"/>
      <c r="F27" s="215">
        <f t="shared" si="0"/>
        <v>0</v>
      </c>
    </row>
    <row r="28" spans="1:6" s="216" customFormat="1" ht="16.5" customHeight="1" x14ac:dyDescent="0.2">
      <c r="A28" s="574" t="s">
        <v>65</v>
      </c>
      <c r="B28" s="587" t="s">
        <v>136</v>
      </c>
      <c r="C28" s="588" t="s">
        <v>137</v>
      </c>
      <c r="D28" s="627"/>
      <c r="E28" s="628">
        <v>4312</v>
      </c>
      <c r="F28" s="215">
        <v>4312</v>
      </c>
    </row>
    <row r="29" spans="1:6" s="216" customFormat="1" ht="21" customHeight="1" x14ac:dyDescent="0.2">
      <c r="A29" s="220" t="s">
        <v>67</v>
      </c>
      <c r="B29" s="221" t="s">
        <v>439</v>
      </c>
      <c r="C29" s="589" t="s">
        <v>140</v>
      </c>
      <c r="D29" s="629">
        <f>SUM(D16+D17+D18+D21+D22+D23+D24+D25+D26+D27+D28)</f>
        <v>0</v>
      </c>
      <c r="E29" s="630">
        <f>SUM(E16+E17+E18+E21+E22+E23+E24+E25+E26+E27+E28)</f>
        <v>4312</v>
      </c>
      <c r="F29" s="223">
        <f>SUM(F16+F17+F18+F21+F22+F23+F24+F25+F26+F27+F28)</f>
        <v>4312</v>
      </c>
    </row>
    <row r="30" spans="1:6" s="219" customFormat="1" ht="21" customHeight="1" x14ac:dyDescent="0.2">
      <c r="A30" s="220" t="s">
        <v>69</v>
      </c>
      <c r="B30" s="221" t="s">
        <v>403</v>
      </c>
      <c r="C30" s="589" t="s">
        <v>158</v>
      </c>
      <c r="D30" s="629"/>
      <c r="E30" s="630"/>
      <c r="F30" s="223">
        <f>SUM(D30:E30)</f>
        <v>0</v>
      </c>
    </row>
    <row r="31" spans="1:6" s="216" customFormat="1" ht="21" customHeight="1" x14ac:dyDescent="0.2">
      <c r="A31" s="220" t="s">
        <v>71</v>
      </c>
      <c r="B31" s="221" t="s">
        <v>375</v>
      </c>
      <c r="C31" s="589" t="s">
        <v>167</v>
      </c>
      <c r="D31" s="631"/>
      <c r="E31" s="632"/>
      <c r="F31" s="594">
        <f>SUM(D31:E31)</f>
        <v>0</v>
      </c>
    </row>
    <row r="32" spans="1:6" s="216" customFormat="1" ht="21" customHeight="1" x14ac:dyDescent="0.2">
      <c r="A32" s="590" t="s">
        <v>74</v>
      </c>
      <c r="B32" s="591" t="s">
        <v>404</v>
      </c>
      <c r="C32" s="592" t="s">
        <v>176</v>
      </c>
      <c r="D32" s="633"/>
      <c r="E32" s="634"/>
      <c r="F32" s="593">
        <f>SUM(D32:E32)</f>
        <v>0</v>
      </c>
    </row>
    <row r="33" spans="1:6" s="216" customFormat="1" ht="21" customHeight="1" x14ac:dyDescent="0.2">
      <c r="A33" s="220" t="s">
        <v>77</v>
      </c>
      <c r="B33" s="221" t="s">
        <v>440</v>
      </c>
      <c r="C33" s="222"/>
      <c r="D33" s="629">
        <f>D10+D15+D29+D30+D31+D32</f>
        <v>0</v>
      </c>
      <c r="E33" s="630">
        <f>E10+E15+E29+E30+E31+E32</f>
        <v>750642</v>
      </c>
      <c r="F33" s="223">
        <f>F10+F15+F29+F30+F31+F32</f>
        <v>750642</v>
      </c>
    </row>
    <row r="34" spans="1:6" s="212" customFormat="1" ht="20.25" customHeight="1" x14ac:dyDescent="0.2">
      <c r="A34" s="202" t="s">
        <v>80</v>
      </c>
      <c r="B34" s="224" t="s">
        <v>441</v>
      </c>
      <c r="C34" s="227" t="s">
        <v>185</v>
      </c>
      <c r="D34" s="988">
        <f>SUM(D35:D36)</f>
        <v>1102783</v>
      </c>
      <c r="E34" s="989">
        <f>SUM(E35:E36)</f>
        <v>1102783</v>
      </c>
      <c r="F34" s="990">
        <f>SUM(F35:F36)</f>
        <v>1102783</v>
      </c>
    </row>
    <row r="35" spans="1:6" s="212" customFormat="1" ht="20.25" customHeight="1" x14ac:dyDescent="0.2">
      <c r="A35" s="202" t="s">
        <v>82</v>
      </c>
      <c r="B35" s="102" t="s">
        <v>187</v>
      </c>
      <c r="C35" s="227" t="s">
        <v>188</v>
      </c>
      <c r="D35" s="988">
        <v>1102783</v>
      </c>
      <c r="E35" s="989">
        <v>1102783</v>
      </c>
      <c r="F35" s="990">
        <v>1102783</v>
      </c>
    </row>
    <row r="36" spans="1:6" s="212" customFormat="1" ht="20.25" customHeight="1" x14ac:dyDescent="0.2">
      <c r="A36" s="202" t="s">
        <v>84</v>
      </c>
      <c r="B36" s="102" t="s">
        <v>190</v>
      </c>
      <c r="C36" s="227" t="s">
        <v>191</v>
      </c>
      <c r="D36" s="988"/>
      <c r="E36" s="989"/>
      <c r="F36" s="990">
        <f>SUM(D36:E36)</f>
        <v>0</v>
      </c>
    </row>
    <row r="37" spans="1:6" s="212" customFormat="1" ht="20.25" customHeight="1" x14ac:dyDescent="0.2">
      <c r="A37" s="202" t="s">
        <v>86</v>
      </c>
      <c r="B37" s="224" t="s">
        <v>442</v>
      </c>
      <c r="C37" s="227" t="s">
        <v>443</v>
      </c>
      <c r="D37" s="988">
        <f>SUM(D38:D39)</f>
        <v>39950643</v>
      </c>
      <c r="E37" s="989">
        <f>SUM(E38:E39)</f>
        <v>40700643</v>
      </c>
      <c r="F37" s="990">
        <f>SUM(F38:F39)</f>
        <v>35844024</v>
      </c>
    </row>
    <row r="38" spans="1:6" s="212" customFormat="1" ht="20.25" customHeight="1" x14ac:dyDescent="0.2">
      <c r="A38" s="202"/>
      <c r="B38" s="384" t="s">
        <v>518</v>
      </c>
      <c r="C38" s="385" t="s">
        <v>443</v>
      </c>
      <c r="D38" s="988"/>
      <c r="E38" s="989"/>
      <c r="F38" s="990">
        <f>SUM(D38:E38)</f>
        <v>0</v>
      </c>
    </row>
    <row r="39" spans="1:6" s="212" customFormat="1" ht="20.25" customHeight="1" x14ac:dyDescent="0.2">
      <c r="A39" s="574"/>
      <c r="B39" s="595" t="s">
        <v>519</v>
      </c>
      <c r="C39" s="596" t="s">
        <v>443</v>
      </c>
      <c r="D39" s="991">
        <v>39950643</v>
      </c>
      <c r="E39" s="992">
        <v>40700643</v>
      </c>
      <c r="F39" s="993">
        <v>35844024</v>
      </c>
    </row>
    <row r="40" spans="1:6" s="212" customFormat="1" ht="20.25" customHeight="1" x14ac:dyDescent="0.2">
      <c r="A40" s="597" t="s">
        <v>89</v>
      </c>
      <c r="B40" s="221" t="s">
        <v>444</v>
      </c>
      <c r="C40" s="228" t="s">
        <v>445</v>
      </c>
      <c r="D40" s="635">
        <f>SUM(D34+D37)</f>
        <v>41053426</v>
      </c>
      <c r="E40" s="636">
        <f>SUM(E34+E37)</f>
        <v>41803426</v>
      </c>
      <c r="F40" s="229">
        <f>SUM(F34+F37)</f>
        <v>36946807</v>
      </c>
    </row>
    <row r="41" spans="1:6" s="212" customFormat="1" ht="20.25" customHeight="1" x14ac:dyDescent="0.2">
      <c r="A41" s="220" t="s">
        <v>93</v>
      </c>
      <c r="B41" s="221" t="s">
        <v>446</v>
      </c>
      <c r="C41" s="228" t="s">
        <v>194</v>
      </c>
      <c r="D41" s="635">
        <f>D40</f>
        <v>41053426</v>
      </c>
      <c r="E41" s="636">
        <f>E40</f>
        <v>41803426</v>
      </c>
      <c r="F41" s="229">
        <f>F40</f>
        <v>36946807</v>
      </c>
    </row>
    <row r="42" spans="1:6" s="212" customFormat="1" ht="27" customHeight="1" x14ac:dyDescent="0.2">
      <c r="A42" s="220" t="s">
        <v>96</v>
      </c>
      <c r="B42" s="221" t="s">
        <v>447</v>
      </c>
      <c r="C42" s="230"/>
      <c r="D42" s="635">
        <f>D33+D41</f>
        <v>41053426</v>
      </c>
      <c r="E42" s="636">
        <f>E33+E41</f>
        <v>42554068</v>
      </c>
      <c r="F42" s="229">
        <f>F33+F41</f>
        <v>37697449</v>
      </c>
    </row>
    <row r="43" spans="1:6" s="212" customFormat="1" ht="15" customHeight="1" x14ac:dyDescent="0.2">
      <c r="A43" s="231"/>
      <c r="B43" s="232"/>
      <c r="C43" s="233"/>
      <c r="D43" s="234"/>
      <c r="E43" s="234"/>
      <c r="F43" s="234"/>
    </row>
    <row r="44" spans="1:6" s="212" customFormat="1" ht="15" customHeight="1" x14ac:dyDescent="0.2">
      <c r="A44" s="1009" t="s">
        <v>448</v>
      </c>
      <c r="B44" s="1009"/>
      <c r="C44" s="1009"/>
      <c r="D44" s="1009"/>
      <c r="E44" s="1009"/>
      <c r="F44" s="235"/>
    </row>
    <row r="45" spans="1:6" s="212" customFormat="1" ht="38.25" customHeight="1" x14ac:dyDescent="0.2">
      <c r="A45" s="195" t="s">
        <v>365</v>
      </c>
      <c r="B45" s="195" t="s">
        <v>262</v>
      </c>
      <c r="C45" s="236" t="s">
        <v>411</v>
      </c>
      <c r="D45" s="195" t="s">
        <v>490</v>
      </c>
      <c r="E45" s="195" t="s">
        <v>738</v>
      </c>
      <c r="F45" s="195" t="s">
        <v>739</v>
      </c>
    </row>
    <row r="46" spans="1:6" s="212" customFormat="1" ht="15" customHeight="1" x14ac:dyDescent="0.2">
      <c r="A46" s="237" t="s">
        <v>5</v>
      </c>
      <c r="B46" s="237" t="s">
        <v>6</v>
      </c>
      <c r="C46" s="237"/>
      <c r="D46" s="637" t="s">
        <v>8</v>
      </c>
      <c r="E46" s="638" t="s">
        <v>263</v>
      </c>
      <c r="F46" s="237" t="s">
        <v>412</v>
      </c>
    </row>
    <row r="47" spans="1:6" s="212" customFormat="1" ht="17.25" customHeight="1" x14ac:dyDescent="0.2">
      <c r="A47" s="238" t="s">
        <v>9</v>
      </c>
      <c r="B47" s="239" t="s">
        <v>199</v>
      </c>
      <c r="C47" s="240" t="s">
        <v>200</v>
      </c>
      <c r="D47" s="639">
        <v>25084754</v>
      </c>
      <c r="E47" s="994">
        <v>26579754</v>
      </c>
      <c r="F47" s="241">
        <v>23706527</v>
      </c>
    </row>
    <row r="48" spans="1:6" s="212" customFormat="1" ht="17.25" customHeight="1" x14ac:dyDescent="0.2">
      <c r="A48" s="242" t="s">
        <v>12</v>
      </c>
      <c r="B48" s="243" t="s">
        <v>201</v>
      </c>
      <c r="C48" s="244" t="s">
        <v>202</v>
      </c>
      <c r="D48" s="640">
        <v>4864374.5892000012</v>
      </c>
      <c r="E48" s="355">
        <v>5892602</v>
      </c>
      <c r="F48" s="241">
        <v>4579657</v>
      </c>
    </row>
    <row r="49" spans="1:7" s="212" customFormat="1" ht="17.25" customHeight="1" x14ac:dyDescent="0.2">
      <c r="A49" s="242" t="s">
        <v>15</v>
      </c>
      <c r="B49" s="243" t="s">
        <v>203</v>
      </c>
      <c r="C49" s="244" t="s">
        <v>204</v>
      </c>
      <c r="D49" s="640">
        <v>11004297.409448819</v>
      </c>
      <c r="E49" s="355">
        <f>9700600+1112</f>
        <v>9701712</v>
      </c>
      <c r="F49" s="241">
        <v>7092656</v>
      </c>
    </row>
    <row r="50" spans="1:7" s="212" customFormat="1" ht="17.25" customHeight="1" x14ac:dyDescent="0.2">
      <c r="A50" s="242" t="s">
        <v>18</v>
      </c>
      <c r="B50" s="243" t="s">
        <v>205</v>
      </c>
      <c r="C50" s="244" t="s">
        <v>206</v>
      </c>
      <c r="D50" s="640"/>
      <c r="E50" s="355"/>
      <c r="F50" s="241">
        <f>SUM(D50:E50)</f>
        <v>0</v>
      </c>
    </row>
    <row r="51" spans="1:7" s="212" customFormat="1" ht="17.25" customHeight="1" x14ac:dyDescent="0.2">
      <c r="A51" s="242" t="s">
        <v>21</v>
      </c>
      <c r="B51" s="243" t="s">
        <v>207</v>
      </c>
      <c r="C51" s="244" t="s">
        <v>208</v>
      </c>
      <c r="D51" s="640"/>
      <c r="E51" s="355"/>
      <c r="F51" s="241">
        <f>SUM(D51:E51)</f>
        <v>0</v>
      </c>
    </row>
    <row r="52" spans="1:7" s="198" customFormat="1" ht="17.25" customHeight="1" x14ac:dyDescent="0.2">
      <c r="A52" s="246" t="s">
        <v>24</v>
      </c>
      <c r="B52" s="247" t="s">
        <v>449</v>
      </c>
      <c r="C52" s="248" t="s">
        <v>225</v>
      </c>
      <c r="D52" s="641">
        <f>SUM(D47:D51)</f>
        <v>40953425.998648822</v>
      </c>
      <c r="E52" s="642">
        <f>SUM(E47:E51)</f>
        <v>42174068</v>
      </c>
      <c r="F52" s="249">
        <f>SUM(F47:F51)</f>
        <v>35378840</v>
      </c>
      <c r="G52" s="250"/>
    </row>
    <row r="53" spans="1:7" s="252" customFormat="1" ht="17.25" customHeight="1" x14ac:dyDescent="0.2">
      <c r="A53" s="242" t="s">
        <v>27</v>
      </c>
      <c r="B53" s="243" t="s">
        <v>450</v>
      </c>
      <c r="C53" s="244" t="s">
        <v>227</v>
      </c>
      <c r="D53" s="640">
        <v>100000</v>
      </c>
      <c r="E53" s="355">
        <v>380000</v>
      </c>
      <c r="F53" s="245">
        <v>308858</v>
      </c>
      <c r="G53" s="251"/>
    </row>
    <row r="54" spans="1:7" ht="17.25" customHeight="1" x14ac:dyDescent="0.2">
      <c r="A54" s="242" t="s">
        <v>30</v>
      </c>
      <c r="B54" s="243" t="s">
        <v>228</v>
      </c>
      <c r="C54" s="244" t="s">
        <v>229</v>
      </c>
      <c r="D54" s="640"/>
      <c r="E54" s="355"/>
      <c r="F54" s="245"/>
      <c r="G54" s="253"/>
    </row>
    <row r="55" spans="1:7" ht="17.25" customHeight="1" x14ac:dyDescent="0.2">
      <c r="A55" s="599" t="s">
        <v>33</v>
      </c>
      <c r="B55" s="600" t="s">
        <v>451</v>
      </c>
      <c r="C55" s="601" t="s">
        <v>231</v>
      </c>
      <c r="D55" s="643"/>
      <c r="E55" s="644"/>
      <c r="F55" s="602"/>
      <c r="G55" s="253"/>
    </row>
    <row r="56" spans="1:7" ht="17.25" customHeight="1" x14ac:dyDescent="0.2">
      <c r="A56" s="254" t="s">
        <v>36</v>
      </c>
      <c r="B56" s="603" t="s">
        <v>452</v>
      </c>
      <c r="C56" s="230" t="s">
        <v>243</v>
      </c>
      <c r="D56" s="645">
        <f>SUM(D53:D55)</f>
        <v>100000</v>
      </c>
      <c r="E56" s="646">
        <f>SUM(E53:E55)</f>
        <v>380000</v>
      </c>
      <c r="F56" s="604">
        <f>SUM(F53:F55)</f>
        <v>308858</v>
      </c>
      <c r="G56" s="253"/>
    </row>
    <row r="57" spans="1:7" ht="17.25" customHeight="1" x14ac:dyDescent="0.2">
      <c r="A57" s="254" t="s">
        <v>38</v>
      </c>
      <c r="B57" s="255" t="s">
        <v>453</v>
      </c>
      <c r="C57" s="230" t="s">
        <v>454</v>
      </c>
      <c r="D57" s="647">
        <f>D52+D56</f>
        <v>41053425.998648822</v>
      </c>
      <c r="E57" s="361">
        <f>E52+E56</f>
        <v>42554068</v>
      </c>
      <c r="F57" s="256">
        <f>F52+F56</f>
        <v>35687698</v>
      </c>
      <c r="G57" s="253"/>
    </row>
    <row r="58" spans="1:7" ht="22.5" customHeight="1" x14ac:dyDescent="0.2">
      <c r="A58" s="995" t="s">
        <v>40</v>
      </c>
      <c r="B58" s="257" t="s">
        <v>455</v>
      </c>
      <c r="C58" s="258" t="s">
        <v>456</v>
      </c>
      <c r="D58" s="648"/>
      <c r="E58" s="649"/>
      <c r="F58" s="259">
        <f>SUM(D58:E58)</f>
        <v>0</v>
      </c>
      <c r="G58" s="253"/>
    </row>
    <row r="59" spans="1:7" ht="20.25" customHeight="1" x14ac:dyDescent="0.2">
      <c r="A59" s="230" t="s">
        <v>44</v>
      </c>
      <c r="B59" s="255" t="s">
        <v>520</v>
      </c>
      <c r="C59" s="230" t="s">
        <v>255</v>
      </c>
      <c r="D59" s="647">
        <f>D58</f>
        <v>0</v>
      </c>
      <c r="E59" s="361">
        <f>E58</f>
        <v>0</v>
      </c>
      <c r="F59" s="256">
        <f>F58</f>
        <v>0</v>
      </c>
      <c r="G59" s="253"/>
    </row>
    <row r="60" spans="1:7" ht="30.75" customHeight="1" x14ac:dyDescent="0.2">
      <c r="A60" s="260" t="s">
        <v>46</v>
      </c>
      <c r="B60" s="261" t="s">
        <v>457</v>
      </c>
      <c r="C60" s="230" t="s">
        <v>257</v>
      </c>
      <c r="D60" s="650">
        <f>SUM(D57+D59)</f>
        <v>41053425.998648822</v>
      </c>
      <c r="E60" s="651">
        <f>SUM(E57+E59)</f>
        <v>42554068</v>
      </c>
      <c r="F60" s="262">
        <f>SUM(F57+F59)</f>
        <v>35687698</v>
      </c>
      <c r="G60" s="253"/>
    </row>
    <row r="61" spans="1:7" ht="12" customHeight="1" x14ac:dyDescent="0.2">
      <c r="A61" s="263"/>
      <c r="B61" s="264"/>
      <c r="C61" s="265"/>
      <c r="D61" s="265"/>
      <c r="E61" s="265"/>
      <c r="F61" s="265"/>
      <c r="G61" s="253"/>
    </row>
    <row r="62" spans="1:7" ht="12" customHeight="1" x14ac:dyDescent="0.2">
      <c r="A62" s="263"/>
      <c r="B62" s="264"/>
      <c r="C62" s="265"/>
      <c r="D62" s="265"/>
      <c r="E62" s="265"/>
      <c r="F62" s="265"/>
      <c r="G62" s="253"/>
    </row>
  </sheetData>
  <sheetProtection formatCells="0"/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……/2018. (……) önkormányzati rendelethez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65"/>
  <sheetViews>
    <sheetView zoomScaleNormal="100" workbookViewId="0">
      <selection sqref="A1:XFD1048576"/>
    </sheetView>
  </sheetViews>
  <sheetFormatPr defaultRowHeight="12.75" x14ac:dyDescent="0.2"/>
  <cols>
    <col min="1" max="1" width="6.83203125" style="268" customWidth="1"/>
    <col min="2" max="2" width="66.83203125" style="269" customWidth="1"/>
    <col min="3" max="3" width="8.1640625" style="269" customWidth="1"/>
    <col min="4" max="6" width="16.33203125" style="196" customWidth="1"/>
    <col min="7" max="225" width="9.33203125" style="196"/>
    <col min="226" max="226" width="6.83203125" style="196" customWidth="1"/>
    <col min="227" max="227" width="60.1640625" style="196" customWidth="1"/>
    <col min="228" max="228" width="8.1640625" style="196" customWidth="1"/>
    <col min="229" max="231" width="14.5" style="196" customWidth="1"/>
    <col min="232" max="481" width="9.33203125" style="196"/>
    <col min="482" max="482" width="6.83203125" style="196" customWidth="1"/>
    <col min="483" max="483" width="60.1640625" style="196" customWidth="1"/>
    <col min="484" max="484" width="8.1640625" style="196" customWidth="1"/>
    <col min="485" max="487" width="14.5" style="196" customWidth="1"/>
    <col min="488" max="737" width="9.33203125" style="196"/>
    <col min="738" max="738" width="6.83203125" style="196" customWidth="1"/>
    <col min="739" max="739" width="60.1640625" style="196" customWidth="1"/>
    <col min="740" max="740" width="8.1640625" style="196" customWidth="1"/>
    <col min="741" max="743" width="14.5" style="196" customWidth="1"/>
    <col min="744" max="993" width="9.33203125" style="196"/>
    <col min="994" max="994" width="6.83203125" style="196" customWidth="1"/>
    <col min="995" max="995" width="60.1640625" style="196" customWidth="1"/>
    <col min="996" max="996" width="8.1640625" style="196" customWidth="1"/>
    <col min="997" max="999" width="14.5" style="196" customWidth="1"/>
    <col min="1000" max="1249" width="9.33203125" style="196"/>
    <col min="1250" max="1250" width="6.83203125" style="196" customWidth="1"/>
    <col min="1251" max="1251" width="60.1640625" style="196" customWidth="1"/>
    <col min="1252" max="1252" width="8.1640625" style="196" customWidth="1"/>
    <col min="1253" max="1255" width="14.5" style="196" customWidth="1"/>
    <col min="1256" max="1505" width="9.33203125" style="196"/>
    <col min="1506" max="1506" width="6.83203125" style="196" customWidth="1"/>
    <col min="1507" max="1507" width="60.1640625" style="196" customWidth="1"/>
    <col min="1508" max="1508" width="8.1640625" style="196" customWidth="1"/>
    <col min="1509" max="1511" width="14.5" style="196" customWidth="1"/>
    <col min="1512" max="1761" width="9.33203125" style="196"/>
    <col min="1762" max="1762" width="6.83203125" style="196" customWidth="1"/>
    <col min="1763" max="1763" width="60.1640625" style="196" customWidth="1"/>
    <col min="1764" max="1764" width="8.1640625" style="196" customWidth="1"/>
    <col min="1765" max="1767" width="14.5" style="196" customWidth="1"/>
    <col min="1768" max="2017" width="9.33203125" style="196"/>
    <col min="2018" max="2018" width="6.83203125" style="196" customWidth="1"/>
    <col min="2019" max="2019" width="60.1640625" style="196" customWidth="1"/>
    <col min="2020" max="2020" width="8.1640625" style="196" customWidth="1"/>
    <col min="2021" max="2023" width="14.5" style="196" customWidth="1"/>
    <col min="2024" max="2273" width="9.33203125" style="196"/>
    <col min="2274" max="2274" width="6.83203125" style="196" customWidth="1"/>
    <col min="2275" max="2275" width="60.1640625" style="196" customWidth="1"/>
    <col min="2276" max="2276" width="8.1640625" style="196" customWidth="1"/>
    <col min="2277" max="2279" width="14.5" style="196" customWidth="1"/>
    <col min="2280" max="2529" width="9.33203125" style="196"/>
    <col min="2530" max="2530" width="6.83203125" style="196" customWidth="1"/>
    <col min="2531" max="2531" width="60.1640625" style="196" customWidth="1"/>
    <col min="2532" max="2532" width="8.1640625" style="196" customWidth="1"/>
    <col min="2533" max="2535" width="14.5" style="196" customWidth="1"/>
    <col min="2536" max="2785" width="9.33203125" style="196"/>
    <col min="2786" max="2786" width="6.83203125" style="196" customWidth="1"/>
    <col min="2787" max="2787" width="60.1640625" style="196" customWidth="1"/>
    <col min="2788" max="2788" width="8.1640625" style="196" customWidth="1"/>
    <col min="2789" max="2791" width="14.5" style="196" customWidth="1"/>
    <col min="2792" max="3041" width="9.33203125" style="196"/>
    <col min="3042" max="3042" width="6.83203125" style="196" customWidth="1"/>
    <col min="3043" max="3043" width="60.1640625" style="196" customWidth="1"/>
    <col min="3044" max="3044" width="8.1640625" style="196" customWidth="1"/>
    <col min="3045" max="3047" width="14.5" style="196" customWidth="1"/>
    <col min="3048" max="3297" width="9.33203125" style="196"/>
    <col min="3298" max="3298" width="6.83203125" style="196" customWidth="1"/>
    <col min="3299" max="3299" width="60.1640625" style="196" customWidth="1"/>
    <col min="3300" max="3300" width="8.1640625" style="196" customWidth="1"/>
    <col min="3301" max="3303" width="14.5" style="196" customWidth="1"/>
    <col min="3304" max="3553" width="9.33203125" style="196"/>
    <col min="3554" max="3554" width="6.83203125" style="196" customWidth="1"/>
    <col min="3555" max="3555" width="60.1640625" style="196" customWidth="1"/>
    <col min="3556" max="3556" width="8.1640625" style="196" customWidth="1"/>
    <col min="3557" max="3559" width="14.5" style="196" customWidth="1"/>
    <col min="3560" max="3809" width="9.33203125" style="196"/>
    <col min="3810" max="3810" width="6.83203125" style="196" customWidth="1"/>
    <col min="3811" max="3811" width="60.1640625" style="196" customWidth="1"/>
    <col min="3812" max="3812" width="8.1640625" style="196" customWidth="1"/>
    <col min="3813" max="3815" width="14.5" style="196" customWidth="1"/>
    <col min="3816" max="4065" width="9.33203125" style="196"/>
    <col min="4066" max="4066" width="6.83203125" style="196" customWidth="1"/>
    <col min="4067" max="4067" width="60.1640625" style="196" customWidth="1"/>
    <col min="4068" max="4068" width="8.1640625" style="196" customWidth="1"/>
    <col min="4069" max="4071" width="14.5" style="196" customWidth="1"/>
    <col min="4072" max="4321" width="9.33203125" style="196"/>
    <col min="4322" max="4322" width="6.83203125" style="196" customWidth="1"/>
    <col min="4323" max="4323" width="60.1640625" style="196" customWidth="1"/>
    <col min="4324" max="4324" width="8.1640625" style="196" customWidth="1"/>
    <col min="4325" max="4327" width="14.5" style="196" customWidth="1"/>
    <col min="4328" max="4577" width="9.33203125" style="196"/>
    <col min="4578" max="4578" width="6.83203125" style="196" customWidth="1"/>
    <col min="4579" max="4579" width="60.1640625" style="196" customWidth="1"/>
    <col min="4580" max="4580" width="8.1640625" style="196" customWidth="1"/>
    <col min="4581" max="4583" width="14.5" style="196" customWidth="1"/>
    <col min="4584" max="4833" width="9.33203125" style="196"/>
    <col min="4834" max="4834" width="6.83203125" style="196" customWidth="1"/>
    <col min="4835" max="4835" width="60.1640625" style="196" customWidth="1"/>
    <col min="4836" max="4836" width="8.1640625" style="196" customWidth="1"/>
    <col min="4837" max="4839" width="14.5" style="196" customWidth="1"/>
    <col min="4840" max="5089" width="9.33203125" style="196"/>
    <col min="5090" max="5090" width="6.83203125" style="196" customWidth="1"/>
    <col min="5091" max="5091" width="60.1640625" style="196" customWidth="1"/>
    <col min="5092" max="5092" width="8.1640625" style="196" customWidth="1"/>
    <col min="5093" max="5095" width="14.5" style="196" customWidth="1"/>
    <col min="5096" max="5345" width="9.33203125" style="196"/>
    <col min="5346" max="5346" width="6.83203125" style="196" customWidth="1"/>
    <col min="5347" max="5347" width="60.1640625" style="196" customWidth="1"/>
    <col min="5348" max="5348" width="8.1640625" style="196" customWidth="1"/>
    <col min="5349" max="5351" width="14.5" style="196" customWidth="1"/>
    <col min="5352" max="5601" width="9.33203125" style="196"/>
    <col min="5602" max="5602" width="6.83203125" style="196" customWidth="1"/>
    <col min="5603" max="5603" width="60.1640625" style="196" customWidth="1"/>
    <col min="5604" max="5604" width="8.1640625" style="196" customWidth="1"/>
    <col min="5605" max="5607" width="14.5" style="196" customWidth="1"/>
    <col min="5608" max="5857" width="9.33203125" style="196"/>
    <col min="5858" max="5858" width="6.83203125" style="196" customWidth="1"/>
    <col min="5859" max="5859" width="60.1640625" style="196" customWidth="1"/>
    <col min="5860" max="5860" width="8.1640625" style="196" customWidth="1"/>
    <col min="5861" max="5863" width="14.5" style="196" customWidth="1"/>
    <col min="5864" max="6113" width="9.33203125" style="196"/>
    <col min="6114" max="6114" width="6.83203125" style="196" customWidth="1"/>
    <col min="6115" max="6115" width="60.1640625" style="196" customWidth="1"/>
    <col min="6116" max="6116" width="8.1640625" style="196" customWidth="1"/>
    <col min="6117" max="6119" width="14.5" style="196" customWidth="1"/>
    <col min="6120" max="6369" width="9.33203125" style="196"/>
    <col min="6370" max="6370" width="6.83203125" style="196" customWidth="1"/>
    <col min="6371" max="6371" width="60.1640625" style="196" customWidth="1"/>
    <col min="6372" max="6372" width="8.1640625" style="196" customWidth="1"/>
    <col min="6373" max="6375" width="14.5" style="196" customWidth="1"/>
    <col min="6376" max="6625" width="9.33203125" style="196"/>
    <col min="6626" max="6626" width="6.83203125" style="196" customWidth="1"/>
    <col min="6627" max="6627" width="60.1640625" style="196" customWidth="1"/>
    <col min="6628" max="6628" width="8.1640625" style="196" customWidth="1"/>
    <col min="6629" max="6631" width="14.5" style="196" customWidth="1"/>
    <col min="6632" max="6881" width="9.33203125" style="196"/>
    <col min="6882" max="6882" width="6.83203125" style="196" customWidth="1"/>
    <col min="6883" max="6883" width="60.1640625" style="196" customWidth="1"/>
    <col min="6884" max="6884" width="8.1640625" style="196" customWidth="1"/>
    <col min="6885" max="6887" width="14.5" style="196" customWidth="1"/>
    <col min="6888" max="7137" width="9.33203125" style="196"/>
    <col min="7138" max="7138" width="6.83203125" style="196" customWidth="1"/>
    <col min="7139" max="7139" width="60.1640625" style="196" customWidth="1"/>
    <col min="7140" max="7140" width="8.1640625" style="196" customWidth="1"/>
    <col min="7141" max="7143" width="14.5" style="196" customWidth="1"/>
    <col min="7144" max="7393" width="9.33203125" style="196"/>
    <col min="7394" max="7394" width="6.83203125" style="196" customWidth="1"/>
    <col min="7395" max="7395" width="60.1640625" style="196" customWidth="1"/>
    <col min="7396" max="7396" width="8.1640625" style="196" customWidth="1"/>
    <col min="7397" max="7399" width="14.5" style="196" customWidth="1"/>
    <col min="7400" max="7649" width="9.33203125" style="196"/>
    <col min="7650" max="7650" width="6.83203125" style="196" customWidth="1"/>
    <col min="7651" max="7651" width="60.1640625" style="196" customWidth="1"/>
    <col min="7652" max="7652" width="8.1640625" style="196" customWidth="1"/>
    <col min="7653" max="7655" width="14.5" style="196" customWidth="1"/>
    <col min="7656" max="7905" width="9.33203125" style="196"/>
    <col min="7906" max="7906" width="6.83203125" style="196" customWidth="1"/>
    <col min="7907" max="7907" width="60.1640625" style="196" customWidth="1"/>
    <col min="7908" max="7908" width="8.1640625" style="196" customWidth="1"/>
    <col min="7909" max="7911" width="14.5" style="196" customWidth="1"/>
    <col min="7912" max="8161" width="9.33203125" style="196"/>
    <col min="8162" max="8162" width="6.83203125" style="196" customWidth="1"/>
    <col min="8163" max="8163" width="60.1640625" style="196" customWidth="1"/>
    <col min="8164" max="8164" width="8.1640625" style="196" customWidth="1"/>
    <col min="8165" max="8167" width="14.5" style="196" customWidth="1"/>
    <col min="8168" max="8417" width="9.33203125" style="196"/>
    <col min="8418" max="8418" width="6.83203125" style="196" customWidth="1"/>
    <col min="8419" max="8419" width="60.1640625" style="196" customWidth="1"/>
    <col min="8420" max="8420" width="8.1640625" style="196" customWidth="1"/>
    <col min="8421" max="8423" width="14.5" style="196" customWidth="1"/>
    <col min="8424" max="8673" width="9.33203125" style="196"/>
    <col min="8674" max="8674" width="6.83203125" style="196" customWidth="1"/>
    <col min="8675" max="8675" width="60.1640625" style="196" customWidth="1"/>
    <col min="8676" max="8676" width="8.1640625" style="196" customWidth="1"/>
    <col min="8677" max="8679" width="14.5" style="196" customWidth="1"/>
    <col min="8680" max="8929" width="9.33203125" style="196"/>
    <col min="8930" max="8930" width="6.83203125" style="196" customWidth="1"/>
    <col min="8931" max="8931" width="60.1640625" style="196" customWidth="1"/>
    <col min="8932" max="8932" width="8.1640625" style="196" customWidth="1"/>
    <col min="8933" max="8935" width="14.5" style="196" customWidth="1"/>
    <col min="8936" max="9185" width="9.33203125" style="196"/>
    <col min="9186" max="9186" width="6.83203125" style="196" customWidth="1"/>
    <col min="9187" max="9187" width="60.1640625" style="196" customWidth="1"/>
    <col min="9188" max="9188" width="8.1640625" style="196" customWidth="1"/>
    <col min="9189" max="9191" width="14.5" style="196" customWidth="1"/>
    <col min="9192" max="9441" width="9.33203125" style="196"/>
    <col min="9442" max="9442" width="6.83203125" style="196" customWidth="1"/>
    <col min="9443" max="9443" width="60.1640625" style="196" customWidth="1"/>
    <col min="9444" max="9444" width="8.1640625" style="196" customWidth="1"/>
    <col min="9445" max="9447" width="14.5" style="196" customWidth="1"/>
    <col min="9448" max="9697" width="9.33203125" style="196"/>
    <col min="9698" max="9698" width="6.83203125" style="196" customWidth="1"/>
    <col min="9699" max="9699" width="60.1640625" style="196" customWidth="1"/>
    <col min="9700" max="9700" width="8.1640625" style="196" customWidth="1"/>
    <col min="9701" max="9703" width="14.5" style="196" customWidth="1"/>
    <col min="9704" max="9953" width="9.33203125" style="196"/>
    <col min="9954" max="9954" width="6.83203125" style="196" customWidth="1"/>
    <col min="9955" max="9955" width="60.1640625" style="196" customWidth="1"/>
    <col min="9956" max="9956" width="8.1640625" style="196" customWidth="1"/>
    <col min="9957" max="9959" width="14.5" style="196" customWidth="1"/>
    <col min="9960" max="10209" width="9.33203125" style="196"/>
    <col min="10210" max="10210" width="6.83203125" style="196" customWidth="1"/>
    <col min="10211" max="10211" width="60.1640625" style="196" customWidth="1"/>
    <col min="10212" max="10212" width="8.1640625" style="196" customWidth="1"/>
    <col min="10213" max="10215" width="14.5" style="196" customWidth="1"/>
    <col min="10216" max="10465" width="9.33203125" style="196"/>
    <col min="10466" max="10466" width="6.83203125" style="196" customWidth="1"/>
    <col min="10467" max="10467" width="60.1640625" style="196" customWidth="1"/>
    <col min="10468" max="10468" width="8.1640625" style="196" customWidth="1"/>
    <col min="10469" max="10471" width="14.5" style="196" customWidth="1"/>
    <col min="10472" max="10721" width="9.33203125" style="196"/>
    <col min="10722" max="10722" width="6.83203125" style="196" customWidth="1"/>
    <col min="10723" max="10723" width="60.1640625" style="196" customWidth="1"/>
    <col min="10724" max="10724" width="8.1640625" style="196" customWidth="1"/>
    <col min="10725" max="10727" width="14.5" style="196" customWidth="1"/>
    <col min="10728" max="10977" width="9.33203125" style="196"/>
    <col min="10978" max="10978" width="6.83203125" style="196" customWidth="1"/>
    <col min="10979" max="10979" width="60.1640625" style="196" customWidth="1"/>
    <col min="10980" max="10980" width="8.1640625" style="196" customWidth="1"/>
    <col min="10981" max="10983" width="14.5" style="196" customWidth="1"/>
    <col min="10984" max="11233" width="9.33203125" style="196"/>
    <col min="11234" max="11234" width="6.83203125" style="196" customWidth="1"/>
    <col min="11235" max="11235" width="60.1640625" style="196" customWidth="1"/>
    <col min="11236" max="11236" width="8.1640625" style="196" customWidth="1"/>
    <col min="11237" max="11239" width="14.5" style="196" customWidth="1"/>
    <col min="11240" max="11489" width="9.33203125" style="196"/>
    <col min="11490" max="11490" width="6.83203125" style="196" customWidth="1"/>
    <col min="11491" max="11491" width="60.1640625" style="196" customWidth="1"/>
    <col min="11492" max="11492" width="8.1640625" style="196" customWidth="1"/>
    <col min="11493" max="11495" width="14.5" style="196" customWidth="1"/>
    <col min="11496" max="11745" width="9.33203125" style="196"/>
    <col min="11746" max="11746" width="6.83203125" style="196" customWidth="1"/>
    <col min="11747" max="11747" width="60.1640625" style="196" customWidth="1"/>
    <col min="11748" max="11748" width="8.1640625" style="196" customWidth="1"/>
    <col min="11749" max="11751" width="14.5" style="196" customWidth="1"/>
    <col min="11752" max="12001" width="9.33203125" style="196"/>
    <col min="12002" max="12002" width="6.83203125" style="196" customWidth="1"/>
    <col min="12003" max="12003" width="60.1640625" style="196" customWidth="1"/>
    <col min="12004" max="12004" width="8.1640625" style="196" customWidth="1"/>
    <col min="12005" max="12007" width="14.5" style="196" customWidth="1"/>
    <col min="12008" max="12257" width="9.33203125" style="196"/>
    <col min="12258" max="12258" width="6.83203125" style="196" customWidth="1"/>
    <col min="12259" max="12259" width="60.1640625" style="196" customWidth="1"/>
    <col min="12260" max="12260" width="8.1640625" style="196" customWidth="1"/>
    <col min="12261" max="12263" width="14.5" style="196" customWidth="1"/>
    <col min="12264" max="12513" width="9.33203125" style="196"/>
    <col min="12514" max="12514" width="6.83203125" style="196" customWidth="1"/>
    <col min="12515" max="12515" width="60.1640625" style="196" customWidth="1"/>
    <col min="12516" max="12516" width="8.1640625" style="196" customWidth="1"/>
    <col min="12517" max="12519" width="14.5" style="196" customWidth="1"/>
    <col min="12520" max="12769" width="9.33203125" style="196"/>
    <col min="12770" max="12770" width="6.83203125" style="196" customWidth="1"/>
    <col min="12771" max="12771" width="60.1640625" style="196" customWidth="1"/>
    <col min="12772" max="12772" width="8.1640625" style="196" customWidth="1"/>
    <col min="12773" max="12775" width="14.5" style="196" customWidth="1"/>
    <col min="12776" max="13025" width="9.33203125" style="196"/>
    <col min="13026" max="13026" width="6.83203125" style="196" customWidth="1"/>
    <col min="13027" max="13027" width="60.1640625" style="196" customWidth="1"/>
    <col min="13028" max="13028" width="8.1640625" style="196" customWidth="1"/>
    <col min="13029" max="13031" width="14.5" style="196" customWidth="1"/>
    <col min="13032" max="13281" width="9.33203125" style="196"/>
    <col min="13282" max="13282" width="6.83203125" style="196" customWidth="1"/>
    <col min="13283" max="13283" width="60.1640625" style="196" customWidth="1"/>
    <col min="13284" max="13284" width="8.1640625" style="196" customWidth="1"/>
    <col min="13285" max="13287" width="14.5" style="196" customWidth="1"/>
    <col min="13288" max="13537" width="9.33203125" style="196"/>
    <col min="13538" max="13538" width="6.83203125" style="196" customWidth="1"/>
    <col min="13539" max="13539" width="60.1640625" style="196" customWidth="1"/>
    <col min="13540" max="13540" width="8.1640625" style="196" customWidth="1"/>
    <col min="13541" max="13543" width="14.5" style="196" customWidth="1"/>
    <col min="13544" max="13793" width="9.33203125" style="196"/>
    <col min="13794" max="13794" width="6.83203125" style="196" customWidth="1"/>
    <col min="13795" max="13795" width="60.1640625" style="196" customWidth="1"/>
    <col min="13796" max="13796" width="8.1640625" style="196" customWidth="1"/>
    <col min="13797" max="13799" width="14.5" style="196" customWidth="1"/>
    <col min="13800" max="14049" width="9.33203125" style="196"/>
    <col min="14050" max="14050" width="6.83203125" style="196" customWidth="1"/>
    <col min="14051" max="14051" width="60.1640625" style="196" customWidth="1"/>
    <col min="14052" max="14052" width="8.1640625" style="196" customWidth="1"/>
    <col min="14053" max="14055" width="14.5" style="196" customWidth="1"/>
    <col min="14056" max="14305" width="9.33203125" style="196"/>
    <col min="14306" max="14306" width="6.83203125" style="196" customWidth="1"/>
    <col min="14307" max="14307" width="60.1640625" style="196" customWidth="1"/>
    <col min="14308" max="14308" width="8.1640625" style="196" customWidth="1"/>
    <col min="14309" max="14311" width="14.5" style="196" customWidth="1"/>
    <col min="14312" max="14561" width="9.33203125" style="196"/>
    <col min="14562" max="14562" width="6.83203125" style="196" customWidth="1"/>
    <col min="14563" max="14563" width="60.1640625" style="196" customWidth="1"/>
    <col min="14564" max="14564" width="8.1640625" style="196" customWidth="1"/>
    <col min="14565" max="14567" width="14.5" style="196" customWidth="1"/>
    <col min="14568" max="14817" width="9.33203125" style="196"/>
    <col min="14818" max="14818" width="6.83203125" style="196" customWidth="1"/>
    <col min="14819" max="14819" width="60.1640625" style="196" customWidth="1"/>
    <col min="14820" max="14820" width="8.1640625" style="196" customWidth="1"/>
    <col min="14821" max="14823" width="14.5" style="196" customWidth="1"/>
    <col min="14824" max="15073" width="9.33203125" style="196"/>
    <col min="15074" max="15074" width="6.83203125" style="196" customWidth="1"/>
    <col min="15075" max="15075" width="60.1640625" style="196" customWidth="1"/>
    <col min="15076" max="15076" width="8.1640625" style="196" customWidth="1"/>
    <col min="15077" max="15079" width="14.5" style="196" customWidth="1"/>
    <col min="15080" max="15329" width="9.33203125" style="196"/>
    <col min="15330" max="15330" width="6.83203125" style="196" customWidth="1"/>
    <col min="15331" max="15331" width="60.1640625" style="196" customWidth="1"/>
    <col min="15332" max="15332" width="8.1640625" style="196" customWidth="1"/>
    <col min="15333" max="15335" width="14.5" style="196" customWidth="1"/>
    <col min="15336" max="15585" width="9.33203125" style="196"/>
    <col min="15586" max="15586" width="6.83203125" style="196" customWidth="1"/>
    <col min="15587" max="15587" width="60.1640625" style="196" customWidth="1"/>
    <col min="15588" max="15588" width="8.1640625" style="196" customWidth="1"/>
    <col min="15589" max="15591" width="14.5" style="196" customWidth="1"/>
    <col min="15592" max="15841" width="9.33203125" style="196"/>
    <col min="15842" max="15842" width="6.83203125" style="196" customWidth="1"/>
    <col min="15843" max="15843" width="60.1640625" style="196" customWidth="1"/>
    <col min="15844" max="15844" width="8.1640625" style="196" customWidth="1"/>
    <col min="15845" max="15847" width="14.5" style="196" customWidth="1"/>
    <col min="15848" max="16097" width="9.33203125" style="196"/>
    <col min="16098" max="16098" width="6.83203125" style="196" customWidth="1"/>
    <col min="16099" max="16099" width="60.1640625" style="196" customWidth="1"/>
    <col min="16100" max="16100" width="8.1640625" style="196" customWidth="1"/>
    <col min="16101" max="16103" width="14.5" style="196" customWidth="1"/>
    <col min="16104" max="16384" width="9.33203125" style="196"/>
  </cols>
  <sheetData>
    <row r="1" spans="1:6" s="190" customFormat="1" ht="40.5" customHeight="1" x14ac:dyDescent="0.2">
      <c r="A1" s="1088" t="s">
        <v>623</v>
      </c>
      <c r="B1" s="1089"/>
      <c r="C1" s="1089"/>
      <c r="D1" s="1089"/>
      <c r="E1" s="1089"/>
      <c r="F1" s="1089"/>
    </row>
    <row r="2" spans="1:6" s="193" customFormat="1" ht="15.95" customHeight="1" x14ac:dyDescent="0.2">
      <c r="A2" s="191"/>
      <c r="B2" s="191"/>
      <c r="C2" s="192"/>
      <c r="D2" s="192"/>
      <c r="E2" s="192"/>
      <c r="F2" s="192" t="s">
        <v>1</v>
      </c>
    </row>
    <row r="3" spans="1:6" ht="38.25" customHeight="1" x14ac:dyDescent="0.2">
      <c r="A3" s="194" t="s">
        <v>365</v>
      </c>
      <c r="B3" s="194" t="s">
        <v>410</v>
      </c>
      <c r="C3" s="195" t="s">
        <v>411</v>
      </c>
      <c r="D3" s="195" t="s">
        <v>490</v>
      </c>
      <c r="E3" s="195" t="s">
        <v>738</v>
      </c>
      <c r="F3" s="195" t="s">
        <v>739</v>
      </c>
    </row>
    <row r="4" spans="1:6" s="198" customFormat="1" ht="12.95" customHeight="1" x14ac:dyDescent="0.2">
      <c r="A4" s="197" t="s">
        <v>5</v>
      </c>
      <c r="B4" s="197" t="s">
        <v>6</v>
      </c>
      <c r="C4" s="197" t="s">
        <v>7</v>
      </c>
      <c r="D4" s="197" t="s">
        <v>8</v>
      </c>
      <c r="E4" s="197" t="s">
        <v>263</v>
      </c>
      <c r="F4" s="197" t="s">
        <v>412</v>
      </c>
    </row>
    <row r="5" spans="1:6" s="198" customFormat="1" ht="15.95" customHeight="1" x14ac:dyDescent="0.2">
      <c r="A5" s="1090" t="s">
        <v>260</v>
      </c>
      <c r="B5" s="1091"/>
      <c r="C5" s="1091"/>
      <c r="D5" s="1091"/>
      <c r="E5" s="1091"/>
      <c r="F5" s="1092"/>
    </row>
    <row r="6" spans="1:6" s="198" customFormat="1" ht="25.5" customHeight="1" x14ac:dyDescent="0.2">
      <c r="A6" s="199" t="s">
        <v>9</v>
      </c>
      <c r="B6" s="741" t="s">
        <v>413</v>
      </c>
      <c r="C6" s="199" t="s">
        <v>414</v>
      </c>
      <c r="D6" s="201">
        <v>300000</v>
      </c>
      <c r="E6" s="201">
        <v>1619280</v>
      </c>
      <c r="F6" s="201">
        <v>1143199</v>
      </c>
    </row>
    <row r="7" spans="1:6" s="198" customFormat="1" ht="30" customHeight="1" x14ac:dyDescent="0.2">
      <c r="A7" s="202" t="s">
        <v>12</v>
      </c>
      <c r="B7" s="742" t="s">
        <v>415</v>
      </c>
      <c r="C7" s="202" t="s">
        <v>416</v>
      </c>
      <c r="D7" s="204"/>
      <c r="E7" s="204"/>
      <c r="F7" s="204">
        <f>SUM(D7:E7)</f>
        <v>0</v>
      </c>
    </row>
    <row r="8" spans="1:6" s="198" customFormat="1" ht="25.5" customHeight="1" x14ac:dyDescent="0.2">
      <c r="A8" s="202" t="s">
        <v>15</v>
      </c>
      <c r="B8" s="742" t="s">
        <v>417</v>
      </c>
      <c r="C8" s="205" t="s">
        <v>418</v>
      </c>
      <c r="D8" s="204"/>
      <c r="E8" s="204"/>
      <c r="F8" s="204">
        <f>SUM(D8:E8)</f>
        <v>0</v>
      </c>
    </row>
    <row r="9" spans="1:6" s="198" customFormat="1" ht="25.5" customHeight="1" x14ac:dyDescent="0.2">
      <c r="A9" s="202" t="s">
        <v>18</v>
      </c>
      <c r="B9" s="742" t="s">
        <v>419</v>
      </c>
      <c r="C9" s="205" t="s">
        <v>420</v>
      </c>
      <c r="D9" s="204"/>
      <c r="E9" s="204"/>
      <c r="F9" s="204">
        <f>SUM(D9:E9)</f>
        <v>0</v>
      </c>
    </row>
    <row r="10" spans="1:6" s="198" customFormat="1" ht="27.75" customHeight="1" x14ac:dyDescent="0.2">
      <c r="A10" s="206" t="s">
        <v>21</v>
      </c>
      <c r="B10" s="743" t="s">
        <v>421</v>
      </c>
      <c r="C10" s="206" t="s">
        <v>35</v>
      </c>
      <c r="D10" s="204">
        <f>SUM(D6:D9)</f>
        <v>300000</v>
      </c>
      <c r="E10" s="204">
        <f>SUM(E6:E9)</f>
        <v>1619280</v>
      </c>
      <c r="F10" s="204">
        <f>SUM(F6:F9)</f>
        <v>1143199</v>
      </c>
    </row>
    <row r="11" spans="1:6" s="198" customFormat="1" ht="24.75" customHeight="1" x14ac:dyDescent="0.2">
      <c r="A11" s="202" t="s">
        <v>24</v>
      </c>
      <c r="B11" s="742" t="s">
        <v>422</v>
      </c>
      <c r="C11" s="202" t="s">
        <v>423</v>
      </c>
      <c r="D11" s="204"/>
      <c r="E11" s="204"/>
      <c r="F11" s="204">
        <f>SUM(D11:E11)</f>
        <v>0</v>
      </c>
    </row>
    <row r="12" spans="1:6" s="198" customFormat="1" ht="30" customHeight="1" x14ac:dyDescent="0.2">
      <c r="A12" s="202" t="s">
        <v>27</v>
      </c>
      <c r="B12" s="742" t="s">
        <v>424</v>
      </c>
      <c r="C12" s="202" t="s">
        <v>425</v>
      </c>
      <c r="D12" s="204"/>
      <c r="E12" s="204"/>
      <c r="F12" s="204">
        <f>SUM(D12:E12)</f>
        <v>0</v>
      </c>
    </row>
    <row r="13" spans="1:6" s="198" customFormat="1" ht="30" customHeight="1" x14ac:dyDescent="0.2">
      <c r="A13" s="202" t="s">
        <v>30</v>
      </c>
      <c r="B13" s="742" t="s">
        <v>426</v>
      </c>
      <c r="C13" s="202" t="s">
        <v>427</v>
      </c>
      <c r="D13" s="204"/>
      <c r="E13" s="204"/>
      <c r="F13" s="204">
        <f>SUM(D13:E13)</f>
        <v>0</v>
      </c>
    </row>
    <row r="14" spans="1:6" s="198" customFormat="1" ht="30" customHeight="1" x14ac:dyDescent="0.2">
      <c r="A14" s="202" t="s">
        <v>33</v>
      </c>
      <c r="B14" s="742" t="s">
        <v>428</v>
      </c>
      <c r="C14" s="202" t="s">
        <v>429</v>
      </c>
      <c r="D14" s="204"/>
      <c r="E14" s="204"/>
      <c r="F14" s="204">
        <f>SUM(D14:E14)</f>
        <v>0</v>
      </c>
    </row>
    <row r="15" spans="1:6" s="198" customFormat="1" ht="21.75" customHeight="1" x14ac:dyDescent="0.2">
      <c r="A15" s="206" t="s">
        <v>36</v>
      </c>
      <c r="B15" s="744" t="s">
        <v>401</v>
      </c>
      <c r="C15" s="208" t="s">
        <v>58</v>
      </c>
      <c r="D15" s="207">
        <f>SUM(D11:D14)</f>
        <v>0</v>
      </c>
      <c r="E15" s="207">
        <f>SUM(E11:E14)</f>
        <v>0</v>
      </c>
      <c r="F15" s="207">
        <f>SUM(F11:F14)</f>
        <v>0</v>
      </c>
    </row>
    <row r="16" spans="1:6" s="212" customFormat="1" ht="16.5" customHeight="1" x14ac:dyDescent="0.2">
      <c r="A16" s="202" t="s">
        <v>38</v>
      </c>
      <c r="B16" s="745" t="s">
        <v>106</v>
      </c>
      <c r="C16" s="210" t="s">
        <v>107</v>
      </c>
      <c r="D16" s="211"/>
      <c r="E16" s="211">
        <v>2800</v>
      </c>
      <c r="F16" s="211">
        <f>SUM(D16:E16)</f>
        <v>2800</v>
      </c>
    </row>
    <row r="17" spans="1:6" s="212" customFormat="1" ht="16.5" customHeight="1" x14ac:dyDescent="0.2">
      <c r="A17" s="202" t="s">
        <v>40</v>
      </c>
      <c r="B17" s="745" t="s">
        <v>109</v>
      </c>
      <c r="C17" s="210" t="s">
        <v>110</v>
      </c>
      <c r="D17" s="211">
        <v>574803</v>
      </c>
      <c r="E17" s="211">
        <v>735781</v>
      </c>
      <c r="F17" s="211">
        <v>735781</v>
      </c>
    </row>
    <row r="18" spans="1:6" s="212" customFormat="1" ht="16.5" customHeight="1" x14ac:dyDescent="0.2">
      <c r="A18" s="202" t="s">
        <v>42</v>
      </c>
      <c r="B18" s="745" t="s">
        <v>430</v>
      </c>
      <c r="C18" s="210" t="s">
        <v>113</v>
      </c>
      <c r="D18" s="211">
        <f>SUM(D19:D20)</f>
        <v>0</v>
      </c>
      <c r="E18" s="211">
        <f>SUM(E19:E20)</f>
        <v>0</v>
      </c>
      <c r="F18" s="211"/>
    </row>
    <row r="19" spans="1:6" s="212" customFormat="1" ht="16.5" customHeight="1" x14ac:dyDescent="0.2">
      <c r="A19" s="202" t="s">
        <v>44</v>
      </c>
      <c r="B19" s="746" t="s">
        <v>431</v>
      </c>
      <c r="C19" s="214" t="s">
        <v>432</v>
      </c>
      <c r="D19" s="215"/>
      <c r="E19" s="215"/>
      <c r="F19" s="215"/>
    </row>
    <row r="20" spans="1:6" s="216" customFormat="1" ht="16.5" customHeight="1" x14ac:dyDescent="0.2">
      <c r="A20" s="202" t="s">
        <v>46</v>
      </c>
      <c r="B20" s="746" t="s">
        <v>433</v>
      </c>
      <c r="C20" s="214" t="s">
        <v>434</v>
      </c>
      <c r="D20" s="215"/>
      <c r="E20" s="215"/>
      <c r="F20" s="215"/>
    </row>
    <row r="21" spans="1:6" s="216" customFormat="1" ht="16.5" customHeight="1" x14ac:dyDescent="0.2">
      <c r="A21" s="202" t="s">
        <v>48</v>
      </c>
      <c r="B21" s="747" t="s">
        <v>115</v>
      </c>
      <c r="C21" s="210" t="s">
        <v>116</v>
      </c>
      <c r="D21" s="215"/>
      <c r="E21" s="215"/>
      <c r="F21" s="215"/>
    </row>
    <row r="22" spans="1:6" s="212" customFormat="1" ht="16.5" customHeight="1" x14ac:dyDescent="0.2">
      <c r="A22" s="202" t="s">
        <v>50</v>
      </c>
      <c r="B22" s="745" t="s">
        <v>118</v>
      </c>
      <c r="C22" s="210" t="s">
        <v>119</v>
      </c>
      <c r="D22" s="211"/>
      <c r="E22" s="211"/>
      <c r="F22" s="215"/>
    </row>
    <row r="23" spans="1:6" s="212" customFormat="1" ht="16.5" customHeight="1" x14ac:dyDescent="0.2">
      <c r="A23" s="202" t="s">
        <v>53</v>
      </c>
      <c r="B23" s="745" t="s">
        <v>435</v>
      </c>
      <c r="C23" s="210" t="s">
        <v>122</v>
      </c>
      <c r="D23" s="211">
        <v>155197</v>
      </c>
      <c r="E23" s="211">
        <v>155197</v>
      </c>
      <c r="F23" s="215">
        <v>60259</v>
      </c>
    </row>
    <row r="24" spans="1:6" s="216" customFormat="1" ht="16.5" customHeight="1" x14ac:dyDescent="0.2">
      <c r="A24" s="202" t="s">
        <v>56</v>
      </c>
      <c r="B24" s="745" t="s">
        <v>436</v>
      </c>
      <c r="C24" s="210" t="s">
        <v>125</v>
      </c>
      <c r="D24" s="211"/>
      <c r="E24" s="211"/>
      <c r="F24" s="215"/>
    </row>
    <row r="25" spans="1:6" s="216" customFormat="1" ht="16.5" customHeight="1" x14ac:dyDescent="0.2">
      <c r="A25" s="202" t="s">
        <v>59</v>
      </c>
      <c r="B25" s="748" t="s">
        <v>127</v>
      </c>
      <c r="C25" s="210" t="s">
        <v>128</v>
      </c>
      <c r="D25" s="211"/>
      <c r="E25" s="211"/>
      <c r="F25" s="215"/>
    </row>
    <row r="26" spans="1:6" s="216" customFormat="1" ht="16.5" customHeight="1" x14ac:dyDescent="0.2">
      <c r="A26" s="202" t="s">
        <v>61</v>
      </c>
      <c r="B26" s="745" t="s">
        <v>437</v>
      </c>
      <c r="C26" s="210" t="s">
        <v>131</v>
      </c>
      <c r="D26" s="211"/>
      <c r="E26" s="211"/>
      <c r="F26" s="215"/>
    </row>
    <row r="27" spans="1:6" s="216" customFormat="1" ht="16.5" customHeight="1" x14ac:dyDescent="0.2">
      <c r="A27" s="202" t="s">
        <v>63</v>
      </c>
      <c r="B27" s="745" t="s">
        <v>438</v>
      </c>
      <c r="C27" s="210" t="s">
        <v>134</v>
      </c>
      <c r="D27" s="211"/>
      <c r="E27" s="211"/>
      <c r="F27" s="215"/>
    </row>
    <row r="28" spans="1:6" s="216" customFormat="1" ht="16.5" customHeight="1" x14ac:dyDescent="0.2">
      <c r="A28" s="574" t="s">
        <v>65</v>
      </c>
      <c r="B28" s="749" t="s">
        <v>136</v>
      </c>
      <c r="C28" s="588" t="s">
        <v>137</v>
      </c>
      <c r="D28" s="105"/>
      <c r="E28" s="105">
        <v>2641</v>
      </c>
      <c r="F28" s="739">
        <v>2641</v>
      </c>
    </row>
    <row r="29" spans="1:6" s="216" customFormat="1" ht="21.75" customHeight="1" x14ac:dyDescent="0.2">
      <c r="A29" s="220" t="s">
        <v>67</v>
      </c>
      <c r="B29" s="750" t="s">
        <v>439</v>
      </c>
      <c r="C29" s="589" t="s">
        <v>140</v>
      </c>
      <c r="D29" s="223">
        <f>SUM(D16+D17+D18+D21+D22+D23+D24+D25+D26+D27+D28)</f>
        <v>730000</v>
      </c>
      <c r="E29" s="223">
        <f>SUM(E16+E17+E18+E21+E22+E23+E24+E25+E26+E27+E28)</f>
        <v>896419</v>
      </c>
      <c r="F29" s="223">
        <f>SUM(F16+F17+F18+F21+F22+F23+F24+F25+F26+F27+F28)</f>
        <v>801481</v>
      </c>
    </row>
    <row r="30" spans="1:6" s="219" customFormat="1" ht="21.75" customHeight="1" x14ac:dyDescent="0.2">
      <c r="A30" s="220" t="s">
        <v>69</v>
      </c>
      <c r="B30" s="750" t="s">
        <v>403</v>
      </c>
      <c r="C30" s="589" t="s">
        <v>158</v>
      </c>
      <c r="D30" s="223"/>
      <c r="E30" s="223"/>
      <c r="F30" s="223"/>
    </row>
    <row r="31" spans="1:6" s="216" customFormat="1" ht="21.75" customHeight="1" x14ac:dyDescent="0.2">
      <c r="A31" s="220" t="s">
        <v>71</v>
      </c>
      <c r="B31" s="750" t="s">
        <v>375</v>
      </c>
      <c r="C31" s="589" t="s">
        <v>167</v>
      </c>
      <c r="D31" s="594">
        <v>500000</v>
      </c>
      <c r="E31" s="594">
        <v>826800</v>
      </c>
      <c r="F31" s="594">
        <v>826800</v>
      </c>
    </row>
    <row r="32" spans="1:6" s="216" customFormat="1" ht="21.75" customHeight="1" x14ac:dyDescent="0.2">
      <c r="A32" s="590" t="s">
        <v>74</v>
      </c>
      <c r="B32" s="751" t="s">
        <v>404</v>
      </c>
      <c r="C32" s="592" t="s">
        <v>176</v>
      </c>
      <c r="D32" s="593"/>
      <c r="E32" s="593"/>
      <c r="F32" s="593"/>
    </row>
    <row r="33" spans="1:6" s="216" customFormat="1" ht="21.75" customHeight="1" x14ac:dyDescent="0.2">
      <c r="A33" s="220" t="s">
        <v>77</v>
      </c>
      <c r="B33" s="750" t="s">
        <v>440</v>
      </c>
      <c r="C33" s="222"/>
      <c r="D33" s="223">
        <f>D10+D15+D29+D30+D31+D32</f>
        <v>1530000</v>
      </c>
      <c r="E33" s="223">
        <f>E10+E15+E29+E30+E31+E32</f>
        <v>3342499</v>
      </c>
      <c r="F33" s="223">
        <f>F10+F15+F29+F30+F31+F32</f>
        <v>2771480</v>
      </c>
    </row>
    <row r="34" spans="1:6" s="212" customFormat="1" ht="21.75" customHeight="1" x14ac:dyDescent="0.2">
      <c r="A34" s="202" t="s">
        <v>80</v>
      </c>
      <c r="B34" s="752" t="s">
        <v>441</v>
      </c>
      <c r="C34" s="225" t="s">
        <v>185</v>
      </c>
      <c r="D34" s="226">
        <f>SUM(D35:D36)</f>
        <v>289995</v>
      </c>
      <c r="E34" s="226">
        <f>SUM(E35:E36)</f>
        <v>289995</v>
      </c>
      <c r="F34" s="226">
        <f>SUM(F35:F36)</f>
        <v>289995</v>
      </c>
    </row>
    <row r="35" spans="1:6" s="212" customFormat="1" ht="21.75" customHeight="1" x14ac:dyDescent="0.2">
      <c r="A35" s="202" t="s">
        <v>82</v>
      </c>
      <c r="B35" s="753" t="s">
        <v>187</v>
      </c>
      <c r="C35" s="225" t="s">
        <v>188</v>
      </c>
      <c r="D35" s="226">
        <v>289995</v>
      </c>
      <c r="E35" s="226">
        <v>289995</v>
      </c>
      <c r="F35" s="226">
        <v>289995</v>
      </c>
    </row>
    <row r="36" spans="1:6" s="212" customFormat="1" ht="21.75" customHeight="1" x14ac:dyDescent="0.2">
      <c r="A36" s="202" t="s">
        <v>84</v>
      </c>
      <c r="B36" s="753" t="s">
        <v>190</v>
      </c>
      <c r="C36" s="225" t="s">
        <v>191</v>
      </c>
      <c r="D36" s="226"/>
      <c r="E36" s="226"/>
      <c r="F36" s="226"/>
    </row>
    <row r="37" spans="1:6" s="212" customFormat="1" ht="21.75" customHeight="1" x14ac:dyDescent="0.2">
      <c r="A37" s="202" t="s">
        <v>86</v>
      </c>
      <c r="B37" s="752" t="s">
        <v>442</v>
      </c>
      <c r="C37" s="227" t="s">
        <v>443</v>
      </c>
      <c r="D37" s="226">
        <f>SUM(D38:D39)</f>
        <v>20203584</v>
      </c>
      <c r="E37" s="226">
        <f>SUM(E38:E39)</f>
        <v>20068602</v>
      </c>
      <c r="F37" s="226">
        <f>SUM(F38:F39)</f>
        <v>14710000</v>
      </c>
    </row>
    <row r="38" spans="1:6" s="212" customFormat="1" ht="21.75" customHeight="1" x14ac:dyDescent="0.2">
      <c r="A38" s="202"/>
      <c r="B38" s="754" t="s">
        <v>518</v>
      </c>
      <c r="C38" s="385" t="s">
        <v>443</v>
      </c>
      <c r="D38" s="386">
        <v>2720080</v>
      </c>
      <c r="E38" s="386">
        <v>2720080</v>
      </c>
      <c r="F38" s="386">
        <v>2720080</v>
      </c>
    </row>
    <row r="39" spans="1:6" s="212" customFormat="1" ht="21.75" customHeight="1" x14ac:dyDescent="0.2">
      <c r="A39" s="574"/>
      <c r="B39" s="755" t="s">
        <v>519</v>
      </c>
      <c r="C39" s="596" t="s">
        <v>443</v>
      </c>
      <c r="D39" s="740">
        <v>17483504</v>
      </c>
      <c r="E39" s="740">
        <v>17348522</v>
      </c>
      <c r="F39" s="740">
        <v>11989920</v>
      </c>
    </row>
    <row r="40" spans="1:6" s="212" customFormat="1" ht="21.75" customHeight="1" x14ac:dyDescent="0.2">
      <c r="A40" s="597" t="s">
        <v>89</v>
      </c>
      <c r="B40" s="750" t="s">
        <v>444</v>
      </c>
      <c r="C40" s="228" t="s">
        <v>445</v>
      </c>
      <c r="D40" s="229">
        <f>SUM(D34+D37)</f>
        <v>20493579</v>
      </c>
      <c r="E40" s="229">
        <f>SUM(E34+E37)</f>
        <v>20358597</v>
      </c>
      <c r="F40" s="229">
        <f>SUM(F34+F37)</f>
        <v>14999995</v>
      </c>
    </row>
    <row r="41" spans="1:6" s="212" customFormat="1" ht="21.75" customHeight="1" x14ac:dyDescent="0.2">
      <c r="A41" s="220" t="s">
        <v>93</v>
      </c>
      <c r="B41" s="750" t="s">
        <v>521</v>
      </c>
      <c r="C41" s="228" t="s">
        <v>194</v>
      </c>
      <c r="D41" s="229">
        <f>D40</f>
        <v>20493579</v>
      </c>
      <c r="E41" s="229">
        <f>E40</f>
        <v>20358597</v>
      </c>
      <c r="F41" s="229">
        <f>F40</f>
        <v>14999995</v>
      </c>
    </row>
    <row r="42" spans="1:6" s="212" customFormat="1" ht="21.75" customHeight="1" x14ac:dyDescent="0.2">
      <c r="A42" s="220" t="s">
        <v>96</v>
      </c>
      <c r="B42" s="750" t="s">
        <v>447</v>
      </c>
      <c r="C42" s="230"/>
      <c r="D42" s="229">
        <f>D33+D41</f>
        <v>22023579</v>
      </c>
      <c r="E42" s="229">
        <f>E33+E41</f>
        <v>23701096</v>
      </c>
      <c r="F42" s="229">
        <f>F33+F41</f>
        <v>17771475</v>
      </c>
    </row>
    <row r="43" spans="1:6" s="212" customFormat="1" ht="15" customHeight="1" x14ac:dyDescent="0.2">
      <c r="A43" s="231"/>
      <c r="B43" s="232"/>
      <c r="C43" s="233"/>
      <c r="D43" s="234"/>
      <c r="E43" s="234"/>
      <c r="F43" s="234"/>
    </row>
    <row r="44" spans="1:6" s="212" customFormat="1" ht="15" customHeight="1" x14ac:dyDescent="0.2">
      <c r="A44" s="1093" t="s">
        <v>448</v>
      </c>
      <c r="B44" s="1093"/>
      <c r="C44" s="1093"/>
      <c r="D44" s="1093"/>
      <c r="E44" s="1093"/>
      <c r="F44" s="235"/>
    </row>
    <row r="45" spans="1:6" s="212" customFormat="1" ht="38.25" customHeight="1" x14ac:dyDescent="0.2">
      <c r="A45" s="195" t="s">
        <v>365</v>
      </c>
      <c r="B45" s="195" t="s">
        <v>262</v>
      </c>
      <c r="C45" s="236" t="s">
        <v>411</v>
      </c>
      <c r="D45" s="195" t="s">
        <v>490</v>
      </c>
      <c r="E45" s="195" t="s">
        <v>738</v>
      </c>
      <c r="F45" s="195" t="s">
        <v>739</v>
      </c>
    </row>
    <row r="46" spans="1:6" s="212" customFormat="1" ht="15" customHeight="1" x14ac:dyDescent="0.2">
      <c r="A46" s="237" t="s">
        <v>5</v>
      </c>
      <c r="B46" s="237" t="s">
        <v>6</v>
      </c>
      <c r="C46" s="237"/>
      <c r="D46" s="237" t="s">
        <v>8</v>
      </c>
      <c r="E46" s="237" t="s">
        <v>263</v>
      </c>
      <c r="F46" s="237" t="s">
        <v>412</v>
      </c>
    </row>
    <row r="47" spans="1:6" s="212" customFormat="1" ht="24.75" customHeight="1" x14ac:dyDescent="0.2">
      <c r="A47" s="756" t="s">
        <v>9</v>
      </c>
      <c r="B47" s="757" t="s">
        <v>199</v>
      </c>
      <c r="C47" s="758" t="s">
        <v>200</v>
      </c>
      <c r="D47" s="759">
        <v>9642448</v>
      </c>
      <c r="E47" s="759">
        <v>11018948</v>
      </c>
      <c r="F47" s="759">
        <v>9192349</v>
      </c>
    </row>
    <row r="48" spans="1:6" s="212" customFormat="1" ht="24.75" customHeight="1" x14ac:dyDescent="0.2">
      <c r="A48" s="760" t="s">
        <v>12</v>
      </c>
      <c r="B48" s="761" t="s">
        <v>201</v>
      </c>
      <c r="C48" s="762" t="s">
        <v>202</v>
      </c>
      <c r="D48" s="763">
        <v>1847023</v>
      </c>
      <c r="E48" s="763">
        <v>2145316</v>
      </c>
      <c r="F48" s="759">
        <v>1572887</v>
      </c>
    </row>
    <row r="49" spans="1:6" s="212" customFormat="1" ht="24.75" customHeight="1" x14ac:dyDescent="0.2">
      <c r="A49" s="760" t="s">
        <v>15</v>
      </c>
      <c r="B49" s="761" t="s">
        <v>203</v>
      </c>
      <c r="C49" s="762" t="s">
        <v>204</v>
      </c>
      <c r="D49" s="763">
        <v>9684107.9921259843</v>
      </c>
      <c r="E49" s="763">
        <f>9389819+160978+535+135500</f>
        <v>9686832</v>
      </c>
      <c r="F49" s="759">
        <v>6400983</v>
      </c>
    </row>
    <row r="50" spans="1:6" s="212" customFormat="1" ht="24.75" customHeight="1" x14ac:dyDescent="0.2">
      <c r="A50" s="760" t="s">
        <v>18</v>
      </c>
      <c r="B50" s="761" t="s">
        <v>205</v>
      </c>
      <c r="C50" s="762" t="s">
        <v>206</v>
      </c>
      <c r="D50" s="763"/>
      <c r="E50" s="763"/>
      <c r="F50" s="759"/>
    </row>
    <row r="51" spans="1:6" s="212" customFormat="1" ht="24.75" customHeight="1" x14ac:dyDescent="0.2">
      <c r="A51" s="760" t="s">
        <v>21</v>
      </c>
      <c r="B51" s="761" t="s">
        <v>207</v>
      </c>
      <c r="C51" s="762" t="s">
        <v>208</v>
      </c>
      <c r="D51" s="763"/>
      <c r="E51" s="763"/>
      <c r="F51" s="759"/>
    </row>
    <row r="52" spans="1:6" s="198" customFormat="1" ht="24.75" customHeight="1" x14ac:dyDescent="0.2">
      <c r="A52" s="764" t="s">
        <v>24</v>
      </c>
      <c r="B52" s="765" t="s">
        <v>449</v>
      </c>
      <c r="C52" s="766" t="s">
        <v>225</v>
      </c>
      <c r="D52" s="767">
        <f>SUM(D47:D51)</f>
        <v>21173578.992125984</v>
      </c>
      <c r="E52" s="767">
        <f>SUM(E47:E51)</f>
        <v>22851096</v>
      </c>
      <c r="F52" s="767">
        <f>SUM(F47:F51)</f>
        <v>17166219</v>
      </c>
    </row>
    <row r="53" spans="1:6" s="252" customFormat="1" ht="24.75" customHeight="1" x14ac:dyDescent="0.2">
      <c r="A53" s="760" t="s">
        <v>27</v>
      </c>
      <c r="B53" s="761" t="s">
        <v>450</v>
      </c>
      <c r="C53" s="762" t="s">
        <v>227</v>
      </c>
      <c r="D53" s="763">
        <v>850000</v>
      </c>
      <c r="E53" s="763">
        <v>850000</v>
      </c>
      <c r="F53" s="763"/>
    </row>
    <row r="54" spans="1:6" ht="24.75" customHeight="1" x14ac:dyDescent="0.2">
      <c r="A54" s="760" t="s">
        <v>30</v>
      </c>
      <c r="B54" s="761" t="s">
        <v>228</v>
      </c>
      <c r="C54" s="762" t="s">
        <v>229</v>
      </c>
      <c r="D54" s="763"/>
      <c r="E54" s="763"/>
      <c r="F54" s="763"/>
    </row>
    <row r="55" spans="1:6" ht="24.75" customHeight="1" x14ac:dyDescent="0.2">
      <c r="A55" s="760" t="s">
        <v>33</v>
      </c>
      <c r="B55" s="761" t="s">
        <v>451</v>
      </c>
      <c r="C55" s="762" t="s">
        <v>231</v>
      </c>
      <c r="D55" s="763"/>
      <c r="E55" s="763"/>
      <c r="F55" s="763"/>
    </row>
    <row r="56" spans="1:6" ht="24.75" customHeight="1" x14ac:dyDescent="0.2">
      <c r="A56" s="768" t="s">
        <v>36</v>
      </c>
      <c r="B56" s="769" t="s">
        <v>452</v>
      </c>
      <c r="C56" s="770" t="s">
        <v>243</v>
      </c>
      <c r="D56" s="771">
        <f>SUM(D53:D55)</f>
        <v>850000</v>
      </c>
      <c r="E56" s="771">
        <f>SUM(E53:E55)</f>
        <v>850000</v>
      </c>
      <c r="F56" s="767">
        <f>SUM(F53:F55)</f>
        <v>0</v>
      </c>
    </row>
    <row r="57" spans="1:6" ht="24.75" customHeight="1" x14ac:dyDescent="0.2">
      <c r="A57" s="772" t="s">
        <v>38</v>
      </c>
      <c r="B57" s="773" t="s">
        <v>453</v>
      </c>
      <c r="C57" s="774" t="s">
        <v>454</v>
      </c>
      <c r="D57" s="775">
        <f>D52+D56</f>
        <v>22023578.992125984</v>
      </c>
      <c r="E57" s="775">
        <f>E52+E56</f>
        <v>23701096</v>
      </c>
      <c r="F57" s="775">
        <f>F52+F56</f>
        <v>17166219</v>
      </c>
    </row>
    <row r="58" spans="1:6" ht="24.75" customHeight="1" x14ac:dyDescent="0.2">
      <c r="A58" s="758" t="s">
        <v>40</v>
      </c>
      <c r="B58" s="776" t="s">
        <v>455</v>
      </c>
      <c r="C58" s="777" t="s">
        <v>456</v>
      </c>
      <c r="D58" s="778"/>
      <c r="E58" s="778"/>
      <c r="F58" s="778">
        <f>SUM(D58:E58)</f>
        <v>0</v>
      </c>
    </row>
    <row r="59" spans="1:6" ht="24.75" customHeight="1" x14ac:dyDescent="0.2">
      <c r="A59" s="774" t="s">
        <v>44</v>
      </c>
      <c r="B59" s="773" t="s">
        <v>520</v>
      </c>
      <c r="C59" s="774" t="s">
        <v>255</v>
      </c>
      <c r="D59" s="775">
        <f>SUM(D58:D58)</f>
        <v>0</v>
      </c>
      <c r="E59" s="775">
        <f>SUM(E58:E58)</f>
        <v>0</v>
      </c>
      <c r="F59" s="775">
        <f>SUM(F58:F58)</f>
        <v>0</v>
      </c>
    </row>
    <row r="60" spans="1:6" ht="24.75" customHeight="1" x14ac:dyDescent="0.2">
      <c r="A60" s="779" t="s">
        <v>46</v>
      </c>
      <c r="B60" s="780" t="s">
        <v>457</v>
      </c>
      <c r="C60" s="774" t="s">
        <v>257</v>
      </c>
      <c r="D60" s="781">
        <f>SUM(D57+D59)</f>
        <v>22023578.992125984</v>
      </c>
      <c r="E60" s="781">
        <f>SUM(E57+E59)</f>
        <v>23701096</v>
      </c>
      <c r="F60" s="781">
        <f>SUM(F57+F59)</f>
        <v>17166219</v>
      </c>
    </row>
    <row r="61" spans="1:6" ht="12" customHeight="1" x14ac:dyDescent="0.2">
      <c r="A61" s="263"/>
      <c r="B61" s="264"/>
      <c r="C61" s="265"/>
      <c r="D61" s="265"/>
      <c r="E61" s="265"/>
      <c r="F61" s="265"/>
    </row>
    <row r="62" spans="1:6" ht="12" customHeight="1" x14ac:dyDescent="0.2">
      <c r="A62" s="263"/>
      <c r="B62" s="264"/>
      <c r="C62" s="265"/>
      <c r="D62" s="265"/>
      <c r="E62" s="265"/>
      <c r="F62" s="265"/>
    </row>
    <row r="63" spans="1:6" x14ac:dyDescent="0.2">
      <c r="A63" s="266"/>
      <c r="B63" s="267"/>
      <c r="C63" s="267"/>
    </row>
    <row r="64" spans="1:6" x14ac:dyDescent="0.2">
      <c r="A64" s="266"/>
      <c r="B64" s="267"/>
      <c r="C64" s="267"/>
    </row>
    <row r="65" spans="1:3" x14ac:dyDescent="0.2">
      <c r="A65" s="266"/>
      <c r="B65" s="267"/>
      <c r="C65" s="267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8" fitToHeight="0" orientation="portrait" verticalDpi="300" r:id="rId1"/>
  <headerFooter alignWithMargins="0">
    <oddHeader>&amp;R&amp;"Times New Roman CE,Félkövér dőlt"&amp;11 11. melléklet a ……/2018. (……) önkormányzati rendelethez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5"/>
  <sheetViews>
    <sheetView tabSelected="1" topLeftCell="A16" zoomScaleNormal="100" workbookViewId="0">
      <selection activeCell="A16" sqref="A1:XFD1048576"/>
    </sheetView>
  </sheetViews>
  <sheetFormatPr defaultRowHeight="12.75" x14ac:dyDescent="0.2"/>
  <cols>
    <col min="1" max="1" width="6.83203125" style="268" customWidth="1"/>
    <col min="2" max="2" width="66.83203125" style="269" customWidth="1"/>
    <col min="3" max="3" width="8.1640625" style="269" customWidth="1"/>
    <col min="4" max="6" width="16.33203125" style="196" customWidth="1"/>
    <col min="7" max="240" width="9.33203125" style="196"/>
    <col min="241" max="241" width="6.83203125" style="196" customWidth="1"/>
    <col min="242" max="242" width="60.1640625" style="196" customWidth="1"/>
    <col min="243" max="243" width="8.1640625" style="196" customWidth="1"/>
    <col min="244" max="246" width="14.5" style="196" customWidth="1"/>
    <col min="247" max="496" width="9.33203125" style="196"/>
    <col min="497" max="497" width="6.83203125" style="196" customWidth="1"/>
    <col min="498" max="498" width="60.1640625" style="196" customWidth="1"/>
    <col min="499" max="499" width="8.1640625" style="196" customWidth="1"/>
    <col min="500" max="502" width="14.5" style="196" customWidth="1"/>
    <col min="503" max="752" width="9.33203125" style="196"/>
    <col min="753" max="753" width="6.83203125" style="196" customWidth="1"/>
    <col min="754" max="754" width="60.1640625" style="196" customWidth="1"/>
    <col min="755" max="755" width="8.1640625" style="196" customWidth="1"/>
    <col min="756" max="758" width="14.5" style="196" customWidth="1"/>
    <col min="759" max="1008" width="9.33203125" style="196"/>
    <col min="1009" max="1009" width="6.83203125" style="196" customWidth="1"/>
    <col min="1010" max="1010" width="60.1640625" style="196" customWidth="1"/>
    <col min="1011" max="1011" width="8.1640625" style="196" customWidth="1"/>
    <col min="1012" max="1014" width="14.5" style="196" customWidth="1"/>
    <col min="1015" max="1264" width="9.33203125" style="196"/>
    <col min="1265" max="1265" width="6.83203125" style="196" customWidth="1"/>
    <col min="1266" max="1266" width="60.1640625" style="196" customWidth="1"/>
    <col min="1267" max="1267" width="8.1640625" style="196" customWidth="1"/>
    <col min="1268" max="1270" width="14.5" style="196" customWidth="1"/>
    <col min="1271" max="1520" width="9.33203125" style="196"/>
    <col min="1521" max="1521" width="6.83203125" style="196" customWidth="1"/>
    <col min="1522" max="1522" width="60.1640625" style="196" customWidth="1"/>
    <col min="1523" max="1523" width="8.1640625" style="196" customWidth="1"/>
    <col min="1524" max="1526" width="14.5" style="196" customWidth="1"/>
    <col min="1527" max="1776" width="9.33203125" style="196"/>
    <col min="1777" max="1777" width="6.83203125" style="196" customWidth="1"/>
    <col min="1778" max="1778" width="60.1640625" style="196" customWidth="1"/>
    <col min="1779" max="1779" width="8.1640625" style="196" customWidth="1"/>
    <col min="1780" max="1782" width="14.5" style="196" customWidth="1"/>
    <col min="1783" max="2032" width="9.33203125" style="196"/>
    <col min="2033" max="2033" width="6.83203125" style="196" customWidth="1"/>
    <col min="2034" max="2034" width="60.1640625" style="196" customWidth="1"/>
    <col min="2035" max="2035" width="8.1640625" style="196" customWidth="1"/>
    <col min="2036" max="2038" width="14.5" style="196" customWidth="1"/>
    <col min="2039" max="2288" width="9.33203125" style="196"/>
    <col min="2289" max="2289" width="6.83203125" style="196" customWidth="1"/>
    <col min="2290" max="2290" width="60.1640625" style="196" customWidth="1"/>
    <col min="2291" max="2291" width="8.1640625" style="196" customWidth="1"/>
    <col min="2292" max="2294" width="14.5" style="196" customWidth="1"/>
    <col min="2295" max="2544" width="9.33203125" style="196"/>
    <col min="2545" max="2545" width="6.83203125" style="196" customWidth="1"/>
    <col min="2546" max="2546" width="60.1640625" style="196" customWidth="1"/>
    <col min="2547" max="2547" width="8.1640625" style="196" customWidth="1"/>
    <col min="2548" max="2550" width="14.5" style="196" customWidth="1"/>
    <col min="2551" max="2800" width="9.33203125" style="196"/>
    <col min="2801" max="2801" width="6.83203125" style="196" customWidth="1"/>
    <col min="2802" max="2802" width="60.1640625" style="196" customWidth="1"/>
    <col min="2803" max="2803" width="8.1640625" style="196" customWidth="1"/>
    <col min="2804" max="2806" width="14.5" style="196" customWidth="1"/>
    <col min="2807" max="3056" width="9.33203125" style="196"/>
    <col min="3057" max="3057" width="6.83203125" style="196" customWidth="1"/>
    <col min="3058" max="3058" width="60.1640625" style="196" customWidth="1"/>
    <col min="3059" max="3059" width="8.1640625" style="196" customWidth="1"/>
    <col min="3060" max="3062" width="14.5" style="196" customWidth="1"/>
    <col min="3063" max="3312" width="9.33203125" style="196"/>
    <col min="3313" max="3313" width="6.83203125" style="196" customWidth="1"/>
    <col min="3314" max="3314" width="60.1640625" style="196" customWidth="1"/>
    <col min="3315" max="3315" width="8.1640625" style="196" customWidth="1"/>
    <col min="3316" max="3318" width="14.5" style="196" customWidth="1"/>
    <col min="3319" max="3568" width="9.33203125" style="196"/>
    <col min="3569" max="3569" width="6.83203125" style="196" customWidth="1"/>
    <col min="3570" max="3570" width="60.1640625" style="196" customWidth="1"/>
    <col min="3571" max="3571" width="8.1640625" style="196" customWidth="1"/>
    <col min="3572" max="3574" width="14.5" style="196" customWidth="1"/>
    <col min="3575" max="3824" width="9.33203125" style="196"/>
    <col min="3825" max="3825" width="6.83203125" style="196" customWidth="1"/>
    <col min="3826" max="3826" width="60.1640625" style="196" customWidth="1"/>
    <col min="3827" max="3827" width="8.1640625" style="196" customWidth="1"/>
    <col min="3828" max="3830" width="14.5" style="196" customWidth="1"/>
    <col min="3831" max="4080" width="9.33203125" style="196"/>
    <col min="4081" max="4081" width="6.83203125" style="196" customWidth="1"/>
    <col min="4082" max="4082" width="60.1640625" style="196" customWidth="1"/>
    <col min="4083" max="4083" width="8.1640625" style="196" customWidth="1"/>
    <col min="4084" max="4086" width="14.5" style="196" customWidth="1"/>
    <col min="4087" max="4336" width="9.33203125" style="196"/>
    <col min="4337" max="4337" width="6.83203125" style="196" customWidth="1"/>
    <col min="4338" max="4338" width="60.1640625" style="196" customWidth="1"/>
    <col min="4339" max="4339" width="8.1640625" style="196" customWidth="1"/>
    <col min="4340" max="4342" width="14.5" style="196" customWidth="1"/>
    <col min="4343" max="4592" width="9.33203125" style="196"/>
    <col min="4593" max="4593" width="6.83203125" style="196" customWidth="1"/>
    <col min="4594" max="4594" width="60.1640625" style="196" customWidth="1"/>
    <col min="4595" max="4595" width="8.1640625" style="196" customWidth="1"/>
    <col min="4596" max="4598" width="14.5" style="196" customWidth="1"/>
    <col min="4599" max="4848" width="9.33203125" style="196"/>
    <col min="4849" max="4849" width="6.83203125" style="196" customWidth="1"/>
    <col min="4850" max="4850" width="60.1640625" style="196" customWidth="1"/>
    <col min="4851" max="4851" width="8.1640625" style="196" customWidth="1"/>
    <col min="4852" max="4854" width="14.5" style="196" customWidth="1"/>
    <col min="4855" max="5104" width="9.33203125" style="196"/>
    <col min="5105" max="5105" width="6.83203125" style="196" customWidth="1"/>
    <col min="5106" max="5106" width="60.1640625" style="196" customWidth="1"/>
    <col min="5107" max="5107" width="8.1640625" style="196" customWidth="1"/>
    <col min="5108" max="5110" width="14.5" style="196" customWidth="1"/>
    <col min="5111" max="5360" width="9.33203125" style="196"/>
    <col min="5361" max="5361" width="6.83203125" style="196" customWidth="1"/>
    <col min="5362" max="5362" width="60.1640625" style="196" customWidth="1"/>
    <col min="5363" max="5363" width="8.1640625" style="196" customWidth="1"/>
    <col min="5364" max="5366" width="14.5" style="196" customWidth="1"/>
    <col min="5367" max="5616" width="9.33203125" style="196"/>
    <col min="5617" max="5617" width="6.83203125" style="196" customWidth="1"/>
    <col min="5618" max="5618" width="60.1640625" style="196" customWidth="1"/>
    <col min="5619" max="5619" width="8.1640625" style="196" customWidth="1"/>
    <col min="5620" max="5622" width="14.5" style="196" customWidth="1"/>
    <col min="5623" max="5872" width="9.33203125" style="196"/>
    <col min="5873" max="5873" width="6.83203125" style="196" customWidth="1"/>
    <col min="5874" max="5874" width="60.1640625" style="196" customWidth="1"/>
    <col min="5875" max="5875" width="8.1640625" style="196" customWidth="1"/>
    <col min="5876" max="5878" width="14.5" style="196" customWidth="1"/>
    <col min="5879" max="6128" width="9.33203125" style="196"/>
    <col min="6129" max="6129" width="6.83203125" style="196" customWidth="1"/>
    <col min="6130" max="6130" width="60.1640625" style="196" customWidth="1"/>
    <col min="6131" max="6131" width="8.1640625" style="196" customWidth="1"/>
    <col min="6132" max="6134" width="14.5" style="196" customWidth="1"/>
    <col min="6135" max="6384" width="9.33203125" style="196"/>
    <col min="6385" max="6385" width="6.83203125" style="196" customWidth="1"/>
    <col min="6386" max="6386" width="60.1640625" style="196" customWidth="1"/>
    <col min="6387" max="6387" width="8.1640625" style="196" customWidth="1"/>
    <col min="6388" max="6390" width="14.5" style="196" customWidth="1"/>
    <col min="6391" max="6640" width="9.33203125" style="196"/>
    <col min="6641" max="6641" width="6.83203125" style="196" customWidth="1"/>
    <col min="6642" max="6642" width="60.1640625" style="196" customWidth="1"/>
    <col min="6643" max="6643" width="8.1640625" style="196" customWidth="1"/>
    <col min="6644" max="6646" width="14.5" style="196" customWidth="1"/>
    <col min="6647" max="6896" width="9.33203125" style="196"/>
    <col min="6897" max="6897" width="6.83203125" style="196" customWidth="1"/>
    <col min="6898" max="6898" width="60.1640625" style="196" customWidth="1"/>
    <col min="6899" max="6899" width="8.1640625" style="196" customWidth="1"/>
    <col min="6900" max="6902" width="14.5" style="196" customWidth="1"/>
    <col min="6903" max="7152" width="9.33203125" style="196"/>
    <col min="7153" max="7153" width="6.83203125" style="196" customWidth="1"/>
    <col min="7154" max="7154" width="60.1640625" style="196" customWidth="1"/>
    <col min="7155" max="7155" width="8.1640625" style="196" customWidth="1"/>
    <col min="7156" max="7158" width="14.5" style="196" customWidth="1"/>
    <col min="7159" max="7408" width="9.33203125" style="196"/>
    <col min="7409" max="7409" width="6.83203125" style="196" customWidth="1"/>
    <col min="7410" max="7410" width="60.1640625" style="196" customWidth="1"/>
    <col min="7411" max="7411" width="8.1640625" style="196" customWidth="1"/>
    <col min="7412" max="7414" width="14.5" style="196" customWidth="1"/>
    <col min="7415" max="7664" width="9.33203125" style="196"/>
    <col min="7665" max="7665" width="6.83203125" style="196" customWidth="1"/>
    <col min="7666" max="7666" width="60.1640625" style="196" customWidth="1"/>
    <col min="7667" max="7667" width="8.1640625" style="196" customWidth="1"/>
    <col min="7668" max="7670" width="14.5" style="196" customWidth="1"/>
    <col min="7671" max="7920" width="9.33203125" style="196"/>
    <col min="7921" max="7921" width="6.83203125" style="196" customWidth="1"/>
    <col min="7922" max="7922" width="60.1640625" style="196" customWidth="1"/>
    <col min="7923" max="7923" width="8.1640625" style="196" customWidth="1"/>
    <col min="7924" max="7926" width="14.5" style="196" customWidth="1"/>
    <col min="7927" max="8176" width="9.33203125" style="196"/>
    <col min="8177" max="8177" width="6.83203125" style="196" customWidth="1"/>
    <col min="8178" max="8178" width="60.1640625" style="196" customWidth="1"/>
    <col min="8179" max="8179" width="8.1640625" style="196" customWidth="1"/>
    <col min="8180" max="8182" width="14.5" style="196" customWidth="1"/>
    <col min="8183" max="8432" width="9.33203125" style="196"/>
    <col min="8433" max="8433" width="6.83203125" style="196" customWidth="1"/>
    <col min="8434" max="8434" width="60.1640625" style="196" customWidth="1"/>
    <col min="8435" max="8435" width="8.1640625" style="196" customWidth="1"/>
    <col min="8436" max="8438" width="14.5" style="196" customWidth="1"/>
    <col min="8439" max="8688" width="9.33203125" style="196"/>
    <col min="8689" max="8689" width="6.83203125" style="196" customWidth="1"/>
    <col min="8690" max="8690" width="60.1640625" style="196" customWidth="1"/>
    <col min="8691" max="8691" width="8.1640625" style="196" customWidth="1"/>
    <col min="8692" max="8694" width="14.5" style="196" customWidth="1"/>
    <col min="8695" max="8944" width="9.33203125" style="196"/>
    <col min="8945" max="8945" width="6.83203125" style="196" customWidth="1"/>
    <col min="8946" max="8946" width="60.1640625" style="196" customWidth="1"/>
    <col min="8947" max="8947" width="8.1640625" style="196" customWidth="1"/>
    <col min="8948" max="8950" width="14.5" style="196" customWidth="1"/>
    <col min="8951" max="9200" width="9.33203125" style="196"/>
    <col min="9201" max="9201" width="6.83203125" style="196" customWidth="1"/>
    <col min="9202" max="9202" width="60.1640625" style="196" customWidth="1"/>
    <col min="9203" max="9203" width="8.1640625" style="196" customWidth="1"/>
    <col min="9204" max="9206" width="14.5" style="196" customWidth="1"/>
    <col min="9207" max="9456" width="9.33203125" style="196"/>
    <col min="9457" max="9457" width="6.83203125" style="196" customWidth="1"/>
    <col min="9458" max="9458" width="60.1640625" style="196" customWidth="1"/>
    <col min="9459" max="9459" width="8.1640625" style="196" customWidth="1"/>
    <col min="9460" max="9462" width="14.5" style="196" customWidth="1"/>
    <col min="9463" max="9712" width="9.33203125" style="196"/>
    <col min="9713" max="9713" width="6.83203125" style="196" customWidth="1"/>
    <col min="9714" max="9714" width="60.1640625" style="196" customWidth="1"/>
    <col min="9715" max="9715" width="8.1640625" style="196" customWidth="1"/>
    <col min="9716" max="9718" width="14.5" style="196" customWidth="1"/>
    <col min="9719" max="9968" width="9.33203125" style="196"/>
    <col min="9969" max="9969" width="6.83203125" style="196" customWidth="1"/>
    <col min="9970" max="9970" width="60.1640625" style="196" customWidth="1"/>
    <col min="9971" max="9971" width="8.1640625" style="196" customWidth="1"/>
    <col min="9972" max="9974" width="14.5" style="196" customWidth="1"/>
    <col min="9975" max="10224" width="9.33203125" style="196"/>
    <col min="10225" max="10225" width="6.83203125" style="196" customWidth="1"/>
    <col min="10226" max="10226" width="60.1640625" style="196" customWidth="1"/>
    <col min="10227" max="10227" width="8.1640625" style="196" customWidth="1"/>
    <col min="10228" max="10230" width="14.5" style="196" customWidth="1"/>
    <col min="10231" max="10480" width="9.33203125" style="196"/>
    <col min="10481" max="10481" width="6.83203125" style="196" customWidth="1"/>
    <col min="10482" max="10482" width="60.1640625" style="196" customWidth="1"/>
    <col min="10483" max="10483" width="8.1640625" style="196" customWidth="1"/>
    <col min="10484" max="10486" width="14.5" style="196" customWidth="1"/>
    <col min="10487" max="10736" width="9.33203125" style="196"/>
    <col min="10737" max="10737" width="6.83203125" style="196" customWidth="1"/>
    <col min="10738" max="10738" width="60.1640625" style="196" customWidth="1"/>
    <col min="10739" max="10739" width="8.1640625" style="196" customWidth="1"/>
    <col min="10740" max="10742" width="14.5" style="196" customWidth="1"/>
    <col min="10743" max="10992" width="9.33203125" style="196"/>
    <col min="10993" max="10993" width="6.83203125" style="196" customWidth="1"/>
    <col min="10994" max="10994" width="60.1640625" style="196" customWidth="1"/>
    <col min="10995" max="10995" width="8.1640625" style="196" customWidth="1"/>
    <col min="10996" max="10998" width="14.5" style="196" customWidth="1"/>
    <col min="10999" max="11248" width="9.33203125" style="196"/>
    <col min="11249" max="11249" width="6.83203125" style="196" customWidth="1"/>
    <col min="11250" max="11250" width="60.1640625" style="196" customWidth="1"/>
    <col min="11251" max="11251" width="8.1640625" style="196" customWidth="1"/>
    <col min="11252" max="11254" width="14.5" style="196" customWidth="1"/>
    <col min="11255" max="11504" width="9.33203125" style="196"/>
    <col min="11505" max="11505" width="6.83203125" style="196" customWidth="1"/>
    <col min="11506" max="11506" width="60.1640625" style="196" customWidth="1"/>
    <col min="11507" max="11507" width="8.1640625" style="196" customWidth="1"/>
    <col min="11508" max="11510" width="14.5" style="196" customWidth="1"/>
    <col min="11511" max="11760" width="9.33203125" style="196"/>
    <col min="11761" max="11761" width="6.83203125" style="196" customWidth="1"/>
    <col min="11762" max="11762" width="60.1640625" style="196" customWidth="1"/>
    <col min="11763" max="11763" width="8.1640625" style="196" customWidth="1"/>
    <col min="11764" max="11766" width="14.5" style="196" customWidth="1"/>
    <col min="11767" max="12016" width="9.33203125" style="196"/>
    <col min="12017" max="12017" width="6.83203125" style="196" customWidth="1"/>
    <col min="12018" max="12018" width="60.1640625" style="196" customWidth="1"/>
    <col min="12019" max="12019" width="8.1640625" style="196" customWidth="1"/>
    <col min="12020" max="12022" width="14.5" style="196" customWidth="1"/>
    <col min="12023" max="12272" width="9.33203125" style="196"/>
    <col min="12273" max="12273" width="6.83203125" style="196" customWidth="1"/>
    <col min="12274" max="12274" width="60.1640625" style="196" customWidth="1"/>
    <col min="12275" max="12275" width="8.1640625" style="196" customWidth="1"/>
    <col min="12276" max="12278" width="14.5" style="196" customWidth="1"/>
    <col min="12279" max="12528" width="9.33203125" style="196"/>
    <col min="12529" max="12529" width="6.83203125" style="196" customWidth="1"/>
    <col min="12530" max="12530" width="60.1640625" style="196" customWidth="1"/>
    <col min="12531" max="12531" width="8.1640625" style="196" customWidth="1"/>
    <col min="12532" max="12534" width="14.5" style="196" customWidth="1"/>
    <col min="12535" max="12784" width="9.33203125" style="196"/>
    <col min="12785" max="12785" width="6.83203125" style="196" customWidth="1"/>
    <col min="12786" max="12786" width="60.1640625" style="196" customWidth="1"/>
    <col min="12787" max="12787" width="8.1640625" style="196" customWidth="1"/>
    <col min="12788" max="12790" width="14.5" style="196" customWidth="1"/>
    <col min="12791" max="13040" width="9.33203125" style="196"/>
    <col min="13041" max="13041" width="6.83203125" style="196" customWidth="1"/>
    <col min="13042" max="13042" width="60.1640625" style="196" customWidth="1"/>
    <col min="13043" max="13043" width="8.1640625" style="196" customWidth="1"/>
    <col min="13044" max="13046" width="14.5" style="196" customWidth="1"/>
    <col min="13047" max="13296" width="9.33203125" style="196"/>
    <col min="13297" max="13297" width="6.83203125" style="196" customWidth="1"/>
    <col min="13298" max="13298" width="60.1640625" style="196" customWidth="1"/>
    <col min="13299" max="13299" width="8.1640625" style="196" customWidth="1"/>
    <col min="13300" max="13302" width="14.5" style="196" customWidth="1"/>
    <col min="13303" max="13552" width="9.33203125" style="196"/>
    <col min="13553" max="13553" width="6.83203125" style="196" customWidth="1"/>
    <col min="13554" max="13554" width="60.1640625" style="196" customWidth="1"/>
    <col min="13555" max="13555" width="8.1640625" style="196" customWidth="1"/>
    <col min="13556" max="13558" width="14.5" style="196" customWidth="1"/>
    <col min="13559" max="13808" width="9.33203125" style="196"/>
    <col min="13809" max="13809" width="6.83203125" style="196" customWidth="1"/>
    <col min="13810" max="13810" width="60.1640625" style="196" customWidth="1"/>
    <col min="13811" max="13811" width="8.1640625" style="196" customWidth="1"/>
    <col min="13812" max="13814" width="14.5" style="196" customWidth="1"/>
    <col min="13815" max="14064" width="9.33203125" style="196"/>
    <col min="14065" max="14065" width="6.83203125" style="196" customWidth="1"/>
    <col min="14066" max="14066" width="60.1640625" style="196" customWidth="1"/>
    <col min="14067" max="14067" width="8.1640625" style="196" customWidth="1"/>
    <col min="14068" max="14070" width="14.5" style="196" customWidth="1"/>
    <col min="14071" max="14320" width="9.33203125" style="196"/>
    <col min="14321" max="14321" width="6.83203125" style="196" customWidth="1"/>
    <col min="14322" max="14322" width="60.1640625" style="196" customWidth="1"/>
    <col min="14323" max="14323" width="8.1640625" style="196" customWidth="1"/>
    <col min="14324" max="14326" width="14.5" style="196" customWidth="1"/>
    <col min="14327" max="14576" width="9.33203125" style="196"/>
    <col min="14577" max="14577" width="6.83203125" style="196" customWidth="1"/>
    <col min="14578" max="14578" width="60.1640625" style="196" customWidth="1"/>
    <col min="14579" max="14579" width="8.1640625" style="196" customWidth="1"/>
    <col min="14580" max="14582" width="14.5" style="196" customWidth="1"/>
    <col min="14583" max="14832" width="9.33203125" style="196"/>
    <col min="14833" max="14833" width="6.83203125" style="196" customWidth="1"/>
    <col min="14834" max="14834" width="60.1640625" style="196" customWidth="1"/>
    <col min="14835" max="14835" width="8.1640625" style="196" customWidth="1"/>
    <col min="14836" max="14838" width="14.5" style="196" customWidth="1"/>
    <col min="14839" max="15088" width="9.33203125" style="196"/>
    <col min="15089" max="15089" width="6.83203125" style="196" customWidth="1"/>
    <col min="15090" max="15090" width="60.1640625" style="196" customWidth="1"/>
    <col min="15091" max="15091" width="8.1640625" style="196" customWidth="1"/>
    <col min="15092" max="15094" width="14.5" style="196" customWidth="1"/>
    <col min="15095" max="15344" width="9.33203125" style="196"/>
    <col min="15345" max="15345" width="6.83203125" style="196" customWidth="1"/>
    <col min="15346" max="15346" width="60.1640625" style="196" customWidth="1"/>
    <col min="15347" max="15347" width="8.1640625" style="196" customWidth="1"/>
    <col min="15348" max="15350" width="14.5" style="196" customWidth="1"/>
    <col min="15351" max="15600" width="9.33203125" style="196"/>
    <col min="15601" max="15601" width="6.83203125" style="196" customWidth="1"/>
    <col min="15602" max="15602" width="60.1640625" style="196" customWidth="1"/>
    <col min="15603" max="15603" width="8.1640625" style="196" customWidth="1"/>
    <col min="15604" max="15606" width="14.5" style="196" customWidth="1"/>
    <col min="15607" max="15856" width="9.33203125" style="196"/>
    <col min="15857" max="15857" width="6.83203125" style="196" customWidth="1"/>
    <col min="15858" max="15858" width="60.1640625" style="196" customWidth="1"/>
    <col min="15859" max="15859" width="8.1640625" style="196" customWidth="1"/>
    <col min="15860" max="15862" width="14.5" style="196" customWidth="1"/>
    <col min="15863" max="16112" width="9.33203125" style="196"/>
    <col min="16113" max="16113" width="6.83203125" style="196" customWidth="1"/>
    <col min="16114" max="16114" width="60.1640625" style="196" customWidth="1"/>
    <col min="16115" max="16115" width="8.1640625" style="196" customWidth="1"/>
    <col min="16116" max="16118" width="14.5" style="196" customWidth="1"/>
    <col min="16119" max="16384" width="9.33203125" style="196"/>
  </cols>
  <sheetData>
    <row r="1" spans="1:6" s="190" customFormat="1" ht="40.5" customHeight="1" x14ac:dyDescent="0.2">
      <c r="A1" s="1088" t="s">
        <v>657</v>
      </c>
      <c r="B1" s="1089"/>
      <c r="C1" s="1089"/>
      <c r="D1" s="1089"/>
      <c r="E1" s="1089"/>
      <c r="F1" s="1089"/>
    </row>
    <row r="2" spans="1:6" s="193" customFormat="1" ht="15.95" customHeight="1" x14ac:dyDescent="0.2">
      <c r="A2" s="191"/>
      <c r="B2" s="191"/>
      <c r="C2" s="192"/>
      <c r="D2" s="192"/>
      <c r="E2" s="192"/>
      <c r="F2" s="192" t="s">
        <v>1</v>
      </c>
    </row>
    <row r="3" spans="1:6" ht="38.25" customHeight="1" x14ac:dyDescent="0.2">
      <c r="A3" s="194" t="s">
        <v>365</v>
      </c>
      <c r="B3" s="194" t="s">
        <v>410</v>
      </c>
      <c r="C3" s="195" t="s">
        <v>411</v>
      </c>
      <c r="D3" s="195" t="s">
        <v>490</v>
      </c>
      <c r="E3" s="195" t="s">
        <v>738</v>
      </c>
      <c r="F3" s="195" t="s">
        <v>739</v>
      </c>
    </row>
    <row r="4" spans="1:6" s="198" customFormat="1" ht="12.95" customHeight="1" x14ac:dyDescent="0.2">
      <c r="A4" s="197" t="s">
        <v>5</v>
      </c>
      <c r="B4" s="197" t="s">
        <v>6</v>
      </c>
      <c r="C4" s="197" t="s">
        <v>7</v>
      </c>
      <c r="D4" s="197" t="s">
        <v>8</v>
      </c>
      <c r="E4" s="197" t="s">
        <v>263</v>
      </c>
      <c r="F4" s="197" t="s">
        <v>412</v>
      </c>
    </row>
    <row r="5" spans="1:6" s="198" customFormat="1" ht="15.95" customHeight="1" x14ac:dyDescent="0.2">
      <c r="A5" s="1090" t="s">
        <v>260</v>
      </c>
      <c r="B5" s="1091"/>
      <c r="C5" s="1091"/>
      <c r="D5" s="1091"/>
      <c r="E5" s="1091"/>
      <c r="F5" s="1092"/>
    </row>
    <row r="6" spans="1:6" s="198" customFormat="1" ht="25.5" customHeight="1" x14ac:dyDescent="0.2">
      <c r="A6" s="199" t="s">
        <v>9</v>
      </c>
      <c r="B6" s="741" t="s">
        <v>413</v>
      </c>
      <c r="C6" s="199" t="s">
        <v>414</v>
      </c>
      <c r="D6" s="201"/>
      <c r="E6" s="201"/>
      <c r="F6" s="201">
        <f t="shared" ref="F6:F14" si="0">SUM(D6:E6)</f>
        <v>0</v>
      </c>
    </row>
    <row r="7" spans="1:6" s="198" customFormat="1" ht="30" customHeight="1" x14ac:dyDescent="0.2">
      <c r="A7" s="202" t="s">
        <v>12</v>
      </c>
      <c r="B7" s="742" t="s">
        <v>415</v>
      </c>
      <c r="C7" s="202" t="s">
        <v>416</v>
      </c>
      <c r="D7" s="204"/>
      <c r="E7" s="204"/>
      <c r="F7" s="204">
        <f t="shared" si="0"/>
        <v>0</v>
      </c>
    </row>
    <row r="8" spans="1:6" s="198" customFormat="1" ht="25.5" customHeight="1" x14ac:dyDescent="0.2">
      <c r="A8" s="202" t="s">
        <v>15</v>
      </c>
      <c r="B8" s="742" t="s">
        <v>417</v>
      </c>
      <c r="C8" s="205" t="s">
        <v>418</v>
      </c>
      <c r="D8" s="204"/>
      <c r="E8" s="204"/>
      <c r="F8" s="204">
        <f t="shared" si="0"/>
        <v>0</v>
      </c>
    </row>
    <row r="9" spans="1:6" s="198" customFormat="1" ht="25.5" customHeight="1" x14ac:dyDescent="0.2">
      <c r="A9" s="202" t="s">
        <v>18</v>
      </c>
      <c r="B9" s="742" t="s">
        <v>419</v>
      </c>
      <c r="C9" s="205" t="s">
        <v>420</v>
      </c>
      <c r="D9" s="204"/>
      <c r="E9" s="204"/>
      <c r="F9" s="204">
        <f t="shared" si="0"/>
        <v>0</v>
      </c>
    </row>
    <row r="10" spans="1:6" s="198" customFormat="1" ht="27.75" customHeight="1" x14ac:dyDescent="0.2">
      <c r="A10" s="206" t="s">
        <v>21</v>
      </c>
      <c r="B10" s="743" t="s">
        <v>421</v>
      </c>
      <c r="C10" s="206" t="s">
        <v>35</v>
      </c>
      <c r="D10" s="204">
        <f>SUM(D6:D9)</f>
        <v>0</v>
      </c>
      <c r="E10" s="204">
        <f>SUM(E6:E9)</f>
        <v>0</v>
      </c>
      <c r="F10" s="204">
        <f t="shared" si="0"/>
        <v>0</v>
      </c>
    </row>
    <row r="11" spans="1:6" s="198" customFormat="1" ht="24.75" customHeight="1" x14ac:dyDescent="0.2">
      <c r="A11" s="202" t="s">
        <v>24</v>
      </c>
      <c r="B11" s="742" t="s">
        <v>422</v>
      </c>
      <c r="C11" s="202" t="s">
        <v>423</v>
      </c>
      <c r="D11" s="204"/>
      <c r="E11" s="204"/>
      <c r="F11" s="204">
        <f t="shared" si="0"/>
        <v>0</v>
      </c>
    </row>
    <row r="12" spans="1:6" s="198" customFormat="1" ht="30" customHeight="1" x14ac:dyDescent="0.2">
      <c r="A12" s="202" t="s">
        <v>27</v>
      </c>
      <c r="B12" s="742" t="s">
        <v>424</v>
      </c>
      <c r="C12" s="202" t="s">
        <v>425</v>
      </c>
      <c r="D12" s="204"/>
      <c r="E12" s="204"/>
      <c r="F12" s="204">
        <f t="shared" si="0"/>
        <v>0</v>
      </c>
    </row>
    <row r="13" spans="1:6" s="198" customFormat="1" ht="30" customHeight="1" x14ac:dyDescent="0.2">
      <c r="A13" s="202" t="s">
        <v>30</v>
      </c>
      <c r="B13" s="742" t="s">
        <v>426</v>
      </c>
      <c r="C13" s="202" t="s">
        <v>427</v>
      </c>
      <c r="D13" s="204"/>
      <c r="E13" s="204"/>
      <c r="F13" s="204">
        <f t="shared" si="0"/>
        <v>0</v>
      </c>
    </row>
    <row r="14" spans="1:6" s="198" customFormat="1" ht="30" customHeight="1" x14ac:dyDescent="0.2">
      <c r="A14" s="202" t="s">
        <v>33</v>
      </c>
      <c r="B14" s="742" t="s">
        <v>428</v>
      </c>
      <c r="C14" s="202" t="s">
        <v>429</v>
      </c>
      <c r="D14" s="204"/>
      <c r="E14" s="204"/>
      <c r="F14" s="204">
        <f t="shared" si="0"/>
        <v>0</v>
      </c>
    </row>
    <row r="15" spans="1:6" s="198" customFormat="1" ht="21.75" customHeight="1" x14ac:dyDescent="0.2">
      <c r="A15" s="206" t="s">
        <v>36</v>
      </c>
      <c r="B15" s="744" t="s">
        <v>401</v>
      </c>
      <c r="C15" s="208" t="s">
        <v>58</v>
      </c>
      <c r="D15" s="207">
        <f>SUM(D11:D14)</f>
        <v>0</v>
      </c>
      <c r="E15" s="207">
        <f>SUM(E11:E14)</f>
        <v>0</v>
      </c>
      <c r="F15" s="207">
        <f>SUM(F11:F14)</f>
        <v>0</v>
      </c>
    </row>
    <row r="16" spans="1:6" s="212" customFormat="1" ht="16.5" customHeight="1" x14ac:dyDescent="0.2">
      <c r="A16" s="202" t="s">
        <v>38</v>
      </c>
      <c r="B16" s="745" t="s">
        <v>106</v>
      </c>
      <c r="C16" s="210" t="s">
        <v>107</v>
      </c>
      <c r="D16" s="211"/>
      <c r="E16" s="211"/>
      <c r="F16" s="211">
        <f>SUM(D16:E16)</f>
        <v>0</v>
      </c>
    </row>
    <row r="17" spans="1:6" s="212" customFormat="1" ht="16.5" customHeight="1" x14ac:dyDescent="0.2">
      <c r="A17" s="202" t="s">
        <v>40</v>
      </c>
      <c r="B17" s="745" t="s">
        <v>109</v>
      </c>
      <c r="C17" s="210" t="s">
        <v>110</v>
      </c>
      <c r="D17" s="211"/>
      <c r="E17" s="211"/>
      <c r="F17" s="211"/>
    </row>
    <row r="18" spans="1:6" s="212" customFormat="1" ht="16.5" customHeight="1" x14ac:dyDescent="0.2">
      <c r="A18" s="202" t="s">
        <v>42</v>
      </c>
      <c r="B18" s="745" t="s">
        <v>430</v>
      </c>
      <c r="C18" s="210" t="s">
        <v>113</v>
      </c>
      <c r="D18" s="211">
        <f>SUM(D19:D20)</f>
        <v>0</v>
      </c>
      <c r="E18" s="211">
        <f>SUM(E19:E20)</f>
        <v>0</v>
      </c>
      <c r="F18" s="211">
        <f>SUM(F19:F20)</f>
        <v>0</v>
      </c>
    </row>
    <row r="19" spans="1:6" s="212" customFormat="1" ht="16.5" customHeight="1" x14ac:dyDescent="0.2">
      <c r="A19" s="202" t="s">
        <v>44</v>
      </c>
      <c r="B19" s="746" t="s">
        <v>431</v>
      </c>
      <c r="C19" s="214" t="s">
        <v>432</v>
      </c>
      <c r="D19" s="215"/>
      <c r="E19" s="215"/>
      <c r="F19" s="215">
        <f>SUM(D19:E19)</f>
        <v>0</v>
      </c>
    </row>
    <row r="20" spans="1:6" s="216" customFormat="1" ht="16.5" customHeight="1" x14ac:dyDescent="0.2">
      <c r="A20" s="202" t="s">
        <v>46</v>
      </c>
      <c r="B20" s="746" t="s">
        <v>433</v>
      </c>
      <c r="C20" s="214" t="s">
        <v>434</v>
      </c>
      <c r="D20" s="215"/>
      <c r="E20" s="215"/>
      <c r="F20" s="215">
        <f>SUM(D20:E20)</f>
        <v>0</v>
      </c>
    </row>
    <row r="21" spans="1:6" s="216" customFormat="1" ht="16.5" customHeight="1" x14ac:dyDescent="0.2">
      <c r="A21" s="202" t="s">
        <v>48</v>
      </c>
      <c r="B21" s="747" t="s">
        <v>115</v>
      </c>
      <c r="C21" s="210" t="s">
        <v>116</v>
      </c>
      <c r="D21" s="215"/>
      <c r="E21" s="215"/>
      <c r="F21" s="215">
        <f>SUM(D21:E21)</f>
        <v>0</v>
      </c>
    </row>
    <row r="22" spans="1:6" s="212" customFormat="1" ht="16.5" customHeight="1" x14ac:dyDescent="0.2">
      <c r="A22" s="202" t="s">
        <v>50</v>
      </c>
      <c r="B22" s="745" t="s">
        <v>118</v>
      </c>
      <c r="C22" s="210" t="s">
        <v>119</v>
      </c>
      <c r="D22" s="211"/>
      <c r="E22" s="211"/>
      <c r="F22" s="215">
        <f t="shared" ref="F22:F27" si="1">SUM(D22:E22)</f>
        <v>0</v>
      </c>
    </row>
    <row r="23" spans="1:6" s="212" customFormat="1" ht="16.5" customHeight="1" x14ac:dyDescent="0.2">
      <c r="A23" s="202" t="s">
        <v>53</v>
      </c>
      <c r="B23" s="745" t="s">
        <v>435</v>
      </c>
      <c r="C23" s="210" t="s">
        <v>122</v>
      </c>
      <c r="D23" s="211"/>
      <c r="E23" s="211"/>
      <c r="F23" s="215">
        <f t="shared" si="1"/>
        <v>0</v>
      </c>
    </row>
    <row r="24" spans="1:6" s="216" customFormat="1" ht="16.5" customHeight="1" x14ac:dyDescent="0.2">
      <c r="A24" s="202" t="s">
        <v>56</v>
      </c>
      <c r="B24" s="745" t="s">
        <v>436</v>
      </c>
      <c r="C24" s="210" t="s">
        <v>125</v>
      </c>
      <c r="D24" s="211"/>
      <c r="E24" s="211"/>
      <c r="F24" s="215">
        <f t="shared" si="1"/>
        <v>0</v>
      </c>
    </row>
    <row r="25" spans="1:6" s="216" customFormat="1" ht="16.5" customHeight="1" x14ac:dyDescent="0.2">
      <c r="A25" s="202" t="s">
        <v>59</v>
      </c>
      <c r="B25" s="748" t="s">
        <v>127</v>
      </c>
      <c r="C25" s="210" t="s">
        <v>128</v>
      </c>
      <c r="D25" s="211"/>
      <c r="E25" s="211"/>
      <c r="F25" s="215">
        <f t="shared" si="1"/>
        <v>0</v>
      </c>
    </row>
    <row r="26" spans="1:6" s="216" customFormat="1" ht="16.5" customHeight="1" x14ac:dyDescent="0.2">
      <c r="A26" s="202" t="s">
        <v>61</v>
      </c>
      <c r="B26" s="745" t="s">
        <v>437</v>
      </c>
      <c r="C26" s="210" t="s">
        <v>131</v>
      </c>
      <c r="D26" s="211"/>
      <c r="E26" s="211"/>
      <c r="F26" s="215">
        <f t="shared" si="1"/>
        <v>0</v>
      </c>
    </row>
    <row r="27" spans="1:6" s="216" customFormat="1" ht="16.5" customHeight="1" x14ac:dyDescent="0.2">
      <c r="A27" s="202" t="s">
        <v>63</v>
      </c>
      <c r="B27" s="745" t="s">
        <v>438</v>
      </c>
      <c r="C27" s="210" t="s">
        <v>134</v>
      </c>
      <c r="D27" s="211"/>
      <c r="E27" s="211"/>
      <c r="F27" s="215">
        <f t="shared" si="1"/>
        <v>0</v>
      </c>
    </row>
    <row r="28" spans="1:6" s="216" customFormat="1" ht="16.5" customHeight="1" x14ac:dyDescent="0.2">
      <c r="A28" s="574" t="s">
        <v>65</v>
      </c>
      <c r="B28" s="749" t="s">
        <v>136</v>
      </c>
      <c r="C28" s="588" t="s">
        <v>137</v>
      </c>
      <c r="D28" s="105"/>
      <c r="E28" s="999">
        <v>7662</v>
      </c>
      <c r="F28" s="1000">
        <v>7662</v>
      </c>
    </row>
    <row r="29" spans="1:6" s="216" customFormat="1" ht="21.75" customHeight="1" x14ac:dyDescent="0.2">
      <c r="A29" s="220" t="s">
        <v>67</v>
      </c>
      <c r="B29" s="750" t="s">
        <v>439</v>
      </c>
      <c r="C29" s="589" t="s">
        <v>140</v>
      </c>
      <c r="D29" s="223">
        <f>SUM(D16+D17+D18+D21+D22+D23+D24+D25+D26+D27+D28)</f>
        <v>0</v>
      </c>
      <c r="E29" s="223">
        <f>SUM(E16+E17+E18+E21+E22+E23+E24+E25+E26+E27+E28)</f>
        <v>7662</v>
      </c>
      <c r="F29" s="223">
        <f>SUM(F16+F17+F18+F21+F22+F23+F24+F25+F26+F27+F28)</f>
        <v>7662</v>
      </c>
    </row>
    <row r="30" spans="1:6" s="219" customFormat="1" ht="21.75" customHeight="1" x14ac:dyDescent="0.2">
      <c r="A30" s="220" t="s">
        <v>69</v>
      </c>
      <c r="B30" s="750" t="s">
        <v>403</v>
      </c>
      <c r="C30" s="589" t="s">
        <v>158</v>
      </c>
      <c r="D30" s="223"/>
      <c r="E30" s="223"/>
      <c r="F30" s="223">
        <f>SUM(D30:E30)</f>
        <v>0</v>
      </c>
    </row>
    <row r="31" spans="1:6" s="216" customFormat="1" ht="21.75" customHeight="1" x14ac:dyDescent="0.2">
      <c r="A31" s="220" t="s">
        <v>71</v>
      </c>
      <c r="B31" s="750" t="s">
        <v>375</v>
      </c>
      <c r="C31" s="589" t="s">
        <v>167</v>
      </c>
      <c r="D31" s="594"/>
      <c r="E31" s="594"/>
      <c r="F31" s="594">
        <f>SUM(D31:E31)</f>
        <v>0</v>
      </c>
    </row>
    <row r="32" spans="1:6" s="216" customFormat="1" ht="21.75" customHeight="1" x14ac:dyDescent="0.2">
      <c r="A32" s="590" t="s">
        <v>74</v>
      </c>
      <c r="B32" s="751" t="s">
        <v>404</v>
      </c>
      <c r="C32" s="592" t="s">
        <v>176</v>
      </c>
      <c r="D32" s="593"/>
      <c r="E32" s="593"/>
      <c r="F32" s="593">
        <f>SUM(D32:E32)</f>
        <v>0</v>
      </c>
    </row>
    <row r="33" spans="1:6" s="216" customFormat="1" ht="21.75" customHeight="1" x14ac:dyDescent="0.2">
      <c r="A33" s="220" t="s">
        <v>77</v>
      </c>
      <c r="B33" s="750" t="s">
        <v>440</v>
      </c>
      <c r="C33" s="222"/>
      <c r="D33" s="223">
        <f>D10+D15+D29+D30+D31+D32</f>
        <v>0</v>
      </c>
      <c r="E33" s="223">
        <f>E10+E15+E29+E30+E31+E32</f>
        <v>7662</v>
      </c>
      <c r="F33" s="223">
        <f>F10+F15+F29+F30+F31+F32</f>
        <v>7662</v>
      </c>
    </row>
    <row r="34" spans="1:6" s="212" customFormat="1" ht="21.75" customHeight="1" x14ac:dyDescent="0.2">
      <c r="A34" s="202" t="s">
        <v>80</v>
      </c>
      <c r="B34" s="752" t="s">
        <v>441</v>
      </c>
      <c r="C34" s="225" t="s">
        <v>185</v>
      </c>
      <c r="D34" s="226">
        <f>SUM(D35:D36)</f>
        <v>213189</v>
      </c>
      <c r="E34" s="226">
        <f>SUM(E35:E36)</f>
        <v>231189</v>
      </c>
      <c r="F34" s="226">
        <f>SUM(F35:F36)</f>
        <v>231189</v>
      </c>
    </row>
    <row r="35" spans="1:6" s="212" customFormat="1" ht="21.75" customHeight="1" x14ac:dyDescent="0.2">
      <c r="A35" s="202" t="s">
        <v>82</v>
      </c>
      <c r="B35" s="753" t="s">
        <v>187</v>
      </c>
      <c r="C35" s="225" t="s">
        <v>188</v>
      </c>
      <c r="D35" s="226">
        <v>213189</v>
      </c>
      <c r="E35" s="226">
        <v>231189</v>
      </c>
      <c r="F35" s="226">
        <v>231189</v>
      </c>
    </row>
    <row r="36" spans="1:6" s="212" customFormat="1" ht="21.75" customHeight="1" x14ac:dyDescent="0.2">
      <c r="A36" s="202" t="s">
        <v>84</v>
      </c>
      <c r="B36" s="753" t="s">
        <v>190</v>
      </c>
      <c r="C36" s="225" t="s">
        <v>191</v>
      </c>
      <c r="D36" s="226"/>
      <c r="E36" s="226"/>
      <c r="F36" s="226">
        <f>SUM(D36:E36)</f>
        <v>0</v>
      </c>
    </row>
    <row r="37" spans="1:6" s="212" customFormat="1" ht="21.75" customHeight="1" x14ac:dyDescent="0.2">
      <c r="A37" s="202" t="s">
        <v>86</v>
      </c>
      <c r="B37" s="752" t="s">
        <v>442</v>
      </c>
      <c r="C37" s="227" t="s">
        <v>443</v>
      </c>
      <c r="D37" s="226">
        <f>SUM(D38:D39)</f>
        <v>60320522.333333336</v>
      </c>
      <c r="E37" s="226">
        <f>SUM(E38:E39)</f>
        <v>60112640.333333299</v>
      </c>
      <c r="F37" s="226">
        <f>SUM(F38:F39)</f>
        <v>49205268</v>
      </c>
    </row>
    <row r="38" spans="1:6" s="212" customFormat="1" ht="21.75" customHeight="1" x14ac:dyDescent="0.2">
      <c r="A38" s="202"/>
      <c r="B38" s="754" t="s">
        <v>518</v>
      </c>
      <c r="C38" s="385" t="s">
        <v>443</v>
      </c>
      <c r="D38" s="386">
        <v>51582233.333333336</v>
      </c>
      <c r="E38" s="386">
        <f>51582233.3333333+542118</f>
        <v>52124351.333333299</v>
      </c>
      <c r="F38" s="386">
        <v>49205268</v>
      </c>
    </row>
    <row r="39" spans="1:6" s="212" customFormat="1" ht="21.75" customHeight="1" x14ac:dyDescent="0.2">
      <c r="A39" s="574"/>
      <c r="B39" s="755" t="s">
        <v>519</v>
      </c>
      <c r="C39" s="596" t="s">
        <v>443</v>
      </c>
      <c r="D39" s="740">
        <v>8738289</v>
      </c>
      <c r="E39" s="740">
        <v>7988289</v>
      </c>
      <c r="F39" s="740"/>
    </row>
    <row r="40" spans="1:6" s="212" customFormat="1" ht="21.75" customHeight="1" x14ac:dyDescent="0.2">
      <c r="A40" s="597" t="s">
        <v>89</v>
      </c>
      <c r="B40" s="750" t="s">
        <v>444</v>
      </c>
      <c r="C40" s="228" t="s">
        <v>445</v>
      </c>
      <c r="D40" s="229">
        <f>SUM(D34+D37)</f>
        <v>60533711.333333336</v>
      </c>
      <c r="E40" s="229">
        <f>SUM(E34+E37)</f>
        <v>60343829.333333299</v>
      </c>
      <c r="F40" s="229">
        <f>SUM(F34+F37)</f>
        <v>49436457</v>
      </c>
    </row>
    <row r="41" spans="1:6" s="212" customFormat="1" ht="21.75" customHeight="1" x14ac:dyDescent="0.2">
      <c r="A41" s="220" t="s">
        <v>93</v>
      </c>
      <c r="B41" s="750" t="s">
        <v>521</v>
      </c>
      <c r="C41" s="228" t="s">
        <v>194</v>
      </c>
      <c r="D41" s="229">
        <f>D40</f>
        <v>60533711.333333336</v>
      </c>
      <c r="E41" s="229">
        <f>E40</f>
        <v>60343829.333333299</v>
      </c>
      <c r="F41" s="229">
        <f>F40</f>
        <v>49436457</v>
      </c>
    </row>
    <row r="42" spans="1:6" s="212" customFormat="1" ht="21.75" customHeight="1" x14ac:dyDescent="0.2">
      <c r="A42" s="220" t="s">
        <v>96</v>
      </c>
      <c r="B42" s="750" t="s">
        <v>447</v>
      </c>
      <c r="C42" s="230"/>
      <c r="D42" s="229">
        <f>D33+D41</f>
        <v>60533711.333333336</v>
      </c>
      <c r="E42" s="229">
        <f>E33+E41</f>
        <v>60351491.333333299</v>
      </c>
      <c r="F42" s="229">
        <f>F33+F41</f>
        <v>49444119</v>
      </c>
    </row>
    <row r="43" spans="1:6" s="212" customFormat="1" ht="15" customHeight="1" x14ac:dyDescent="0.2">
      <c r="A43" s="231"/>
      <c r="B43" s="232"/>
      <c r="C43" s="233"/>
      <c r="D43" s="234"/>
      <c r="E43" s="234"/>
      <c r="F43" s="234"/>
    </row>
    <row r="44" spans="1:6" s="212" customFormat="1" ht="15" customHeight="1" x14ac:dyDescent="0.2">
      <c r="A44" s="1093" t="s">
        <v>448</v>
      </c>
      <c r="B44" s="1093"/>
      <c r="C44" s="1093"/>
      <c r="D44" s="1093"/>
      <c r="E44" s="1093"/>
      <c r="F44" s="235"/>
    </row>
    <row r="45" spans="1:6" s="212" customFormat="1" ht="38.25" customHeight="1" x14ac:dyDescent="0.2">
      <c r="A45" s="195" t="s">
        <v>365</v>
      </c>
      <c r="B45" s="195" t="s">
        <v>262</v>
      </c>
      <c r="C45" s="236" t="s">
        <v>411</v>
      </c>
      <c r="D45" s="195" t="s">
        <v>490</v>
      </c>
      <c r="E45" s="195" t="s">
        <v>738</v>
      </c>
      <c r="F45" s="195" t="s">
        <v>739</v>
      </c>
    </row>
    <row r="46" spans="1:6" s="212" customFormat="1" ht="15" customHeight="1" x14ac:dyDescent="0.2">
      <c r="A46" s="237" t="s">
        <v>5</v>
      </c>
      <c r="B46" s="237" t="s">
        <v>6</v>
      </c>
      <c r="C46" s="237"/>
      <c r="D46" s="237" t="s">
        <v>8</v>
      </c>
      <c r="E46" s="237" t="s">
        <v>263</v>
      </c>
      <c r="F46" s="237" t="s">
        <v>412</v>
      </c>
    </row>
    <row r="47" spans="1:6" s="212" customFormat="1" ht="24.75" customHeight="1" x14ac:dyDescent="0.2">
      <c r="A47" s="756" t="s">
        <v>9</v>
      </c>
      <c r="B47" s="757" t="s">
        <v>199</v>
      </c>
      <c r="C47" s="758" t="s">
        <v>200</v>
      </c>
      <c r="D47" s="759">
        <v>48320743</v>
      </c>
      <c r="E47" s="759">
        <v>48401608</v>
      </c>
      <c r="F47" s="759">
        <v>39842003</v>
      </c>
    </row>
    <row r="48" spans="1:6" s="212" customFormat="1" ht="24.75" customHeight="1" x14ac:dyDescent="0.2">
      <c r="A48" s="760" t="s">
        <v>12</v>
      </c>
      <c r="B48" s="761" t="s">
        <v>201</v>
      </c>
      <c r="C48" s="762" t="s">
        <v>202</v>
      </c>
      <c r="D48" s="763">
        <v>9539808.9350000005</v>
      </c>
      <c r="E48" s="763">
        <f>9539808.935+84019</f>
        <v>9623827.9350000005</v>
      </c>
      <c r="F48" s="759">
        <v>7286199</v>
      </c>
    </row>
    <row r="49" spans="1:7" s="212" customFormat="1" ht="24.75" customHeight="1" x14ac:dyDescent="0.2">
      <c r="A49" s="760" t="s">
        <v>15</v>
      </c>
      <c r="B49" s="761" t="s">
        <v>203</v>
      </c>
      <c r="C49" s="762" t="s">
        <v>204</v>
      </c>
      <c r="D49" s="763">
        <v>1973159.0472440943</v>
      </c>
      <c r="E49" s="763">
        <f>2122252+1803</f>
        <v>2124055</v>
      </c>
      <c r="F49" s="759">
        <v>1180058</v>
      </c>
    </row>
    <row r="50" spans="1:7" s="212" customFormat="1" ht="24.75" customHeight="1" x14ac:dyDescent="0.2">
      <c r="A50" s="760" t="s">
        <v>18</v>
      </c>
      <c r="B50" s="761" t="s">
        <v>205</v>
      </c>
      <c r="C50" s="762" t="s">
        <v>206</v>
      </c>
      <c r="D50" s="763"/>
      <c r="E50" s="763"/>
      <c r="F50" s="759">
        <f>SUM(D50:E50)</f>
        <v>0</v>
      </c>
    </row>
    <row r="51" spans="1:7" s="212" customFormat="1" ht="24.75" customHeight="1" x14ac:dyDescent="0.2">
      <c r="A51" s="760" t="s">
        <v>21</v>
      </c>
      <c r="B51" s="761" t="s">
        <v>207</v>
      </c>
      <c r="C51" s="762" t="s">
        <v>208</v>
      </c>
      <c r="D51" s="763"/>
      <c r="E51" s="763"/>
      <c r="F51" s="759">
        <f>SUM(D51:E51)</f>
        <v>0</v>
      </c>
    </row>
    <row r="52" spans="1:7" s="198" customFormat="1" ht="24.75" customHeight="1" x14ac:dyDescent="0.2">
      <c r="A52" s="764" t="s">
        <v>24</v>
      </c>
      <c r="B52" s="765" t="s">
        <v>449</v>
      </c>
      <c r="C52" s="766" t="s">
        <v>225</v>
      </c>
      <c r="D52" s="767">
        <f>SUM(D47:D51)</f>
        <v>59833710.982244097</v>
      </c>
      <c r="E52" s="767">
        <f>SUM(E47:E51)</f>
        <v>60149490.935000002</v>
      </c>
      <c r="F52" s="767">
        <f>SUM(F47:F51)</f>
        <v>48308260</v>
      </c>
      <c r="G52" s="250"/>
    </row>
    <row r="53" spans="1:7" s="252" customFormat="1" ht="24.75" customHeight="1" x14ac:dyDescent="0.2">
      <c r="A53" s="760" t="s">
        <v>27</v>
      </c>
      <c r="B53" s="761" t="s">
        <v>450</v>
      </c>
      <c r="C53" s="762" t="s">
        <v>227</v>
      </c>
      <c r="D53" s="763">
        <v>550000</v>
      </c>
      <c r="E53" s="763">
        <v>202000</v>
      </c>
      <c r="F53" s="763">
        <v>65990</v>
      </c>
      <c r="G53" s="251"/>
    </row>
    <row r="54" spans="1:7" ht="24.75" customHeight="1" x14ac:dyDescent="0.2">
      <c r="A54" s="760" t="s">
        <v>30</v>
      </c>
      <c r="B54" s="761" t="s">
        <v>228</v>
      </c>
      <c r="C54" s="762" t="s">
        <v>229</v>
      </c>
      <c r="D54" s="763">
        <v>150000</v>
      </c>
      <c r="E54" s="763">
        <v>0</v>
      </c>
      <c r="F54" s="763"/>
      <c r="G54" s="253"/>
    </row>
    <row r="55" spans="1:7" ht="24.75" customHeight="1" x14ac:dyDescent="0.2">
      <c r="A55" s="760" t="s">
        <v>33</v>
      </c>
      <c r="B55" s="761" t="s">
        <v>451</v>
      </c>
      <c r="C55" s="762" t="s">
        <v>231</v>
      </c>
      <c r="D55" s="763"/>
      <c r="E55" s="763"/>
      <c r="F55" s="763">
        <f>SUM(D55:E55)</f>
        <v>0</v>
      </c>
      <c r="G55" s="253"/>
    </row>
    <row r="56" spans="1:7" ht="24.75" customHeight="1" x14ac:dyDescent="0.2">
      <c r="A56" s="768" t="s">
        <v>36</v>
      </c>
      <c r="B56" s="769" t="s">
        <v>452</v>
      </c>
      <c r="C56" s="770" t="s">
        <v>243</v>
      </c>
      <c r="D56" s="771">
        <f>SUM(D53:D55)</f>
        <v>700000</v>
      </c>
      <c r="E56" s="771">
        <f>SUM(E53:E55)</f>
        <v>202000</v>
      </c>
      <c r="F56" s="767">
        <f>SUM(F53:F55)</f>
        <v>65990</v>
      </c>
      <c r="G56" s="253"/>
    </row>
    <row r="57" spans="1:7" ht="24.75" customHeight="1" x14ac:dyDescent="0.2">
      <c r="A57" s="772" t="s">
        <v>38</v>
      </c>
      <c r="B57" s="773" t="s">
        <v>453</v>
      </c>
      <c r="C57" s="774" t="s">
        <v>454</v>
      </c>
      <c r="D57" s="775">
        <f>D52+D56</f>
        <v>60533710.982244097</v>
      </c>
      <c r="E57" s="775">
        <f>E52+E56</f>
        <v>60351490.935000002</v>
      </c>
      <c r="F57" s="775">
        <f>F52+F56</f>
        <v>48374250</v>
      </c>
      <c r="G57" s="253"/>
    </row>
    <row r="58" spans="1:7" ht="24.75" customHeight="1" x14ac:dyDescent="0.2">
      <c r="A58" s="758" t="s">
        <v>40</v>
      </c>
      <c r="B58" s="776" t="s">
        <v>455</v>
      </c>
      <c r="C58" s="777" t="s">
        <v>456</v>
      </c>
      <c r="D58" s="778"/>
      <c r="E58" s="778"/>
      <c r="F58" s="778">
        <f>SUM(D58:E58)</f>
        <v>0</v>
      </c>
      <c r="G58" s="253"/>
    </row>
    <row r="59" spans="1:7" ht="24.75" customHeight="1" x14ac:dyDescent="0.2">
      <c r="A59" s="774" t="s">
        <v>44</v>
      </c>
      <c r="B59" s="773" t="s">
        <v>520</v>
      </c>
      <c r="C59" s="774" t="s">
        <v>255</v>
      </c>
      <c r="D59" s="775">
        <f>SUM(D58:D58)</f>
        <v>0</v>
      </c>
      <c r="E59" s="775">
        <f>SUM(E58:E58)</f>
        <v>0</v>
      </c>
      <c r="F59" s="775">
        <f>SUM(F58:F58)</f>
        <v>0</v>
      </c>
      <c r="G59" s="253"/>
    </row>
    <row r="60" spans="1:7" ht="24.75" customHeight="1" x14ac:dyDescent="0.2">
      <c r="A60" s="779" t="s">
        <v>46</v>
      </c>
      <c r="B60" s="780" t="s">
        <v>457</v>
      </c>
      <c r="C60" s="774" t="s">
        <v>257</v>
      </c>
      <c r="D60" s="781">
        <f>SUM(D57+D59)</f>
        <v>60533710.982244097</v>
      </c>
      <c r="E60" s="781">
        <f>SUM(E57+E59)</f>
        <v>60351490.935000002</v>
      </c>
      <c r="F60" s="781">
        <f>SUM(F57+F59)</f>
        <v>48374250</v>
      </c>
      <c r="G60" s="253"/>
    </row>
    <row r="61" spans="1:7" ht="12" customHeight="1" x14ac:dyDescent="0.2">
      <c r="A61" s="263"/>
      <c r="B61" s="264"/>
      <c r="C61" s="265"/>
      <c r="D61" s="265"/>
      <c r="E61" s="265"/>
      <c r="F61" s="265"/>
      <c r="G61" s="253"/>
    </row>
    <row r="62" spans="1:7" ht="12" customHeight="1" x14ac:dyDescent="0.2">
      <c r="A62" s="263"/>
      <c r="B62" s="264"/>
      <c r="C62" s="265"/>
      <c r="D62" s="265"/>
      <c r="E62" s="265"/>
      <c r="F62" s="265"/>
      <c r="G62" s="253"/>
    </row>
    <row r="63" spans="1:7" x14ac:dyDescent="0.2">
      <c r="A63" s="266"/>
      <c r="B63" s="267"/>
      <c r="C63" s="267"/>
    </row>
    <row r="64" spans="1:7" x14ac:dyDescent="0.2">
      <c r="A64" s="266"/>
      <c r="B64" s="267"/>
      <c r="C64" s="267"/>
    </row>
    <row r="65" spans="1:3" x14ac:dyDescent="0.2">
      <c r="A65" s="266"/>
      <c r="B65" s="267"/>
      <c r="C65" s="267"/>
    </row>
  </sheetData>
  <mergeCells count="3">
    <mergeCell ref="A1:F1"/>
    <mergeCell ref="A5:F5"/>
    <mergeCell ref="A44:E44"/>
  </mergeCells>
  <pageMargins left="0.7" right="0.7" top="0.75" bottom="0.75" header="0.3" footer="0.3"/>
  <pageSetup paperSize="9" scale="74" orientation="portrait" horizontalDpi="4294967295" verticalDpi="4294967295" r:id="rId1"/>
  <headerFooter>
    <oddHeader>&amp;R 12. melléklet a ……/2018.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"/>
  <sheetViews>
    <sheetView workbookViewId="0">
      <selection activeCell="R14" sqref="R14"/>
    </sheetView>
  </sheetViews>
  <sheetFormatPr defaultRowHeight="15.75" x14ac:dyDescent="0.25"/>
  <cols>
    <col min="1" max="1" width="5.5" style="272" customWidth="1"/>
    <col min="2" max="2" width="28.83203125" style="271" customWidth="1"/>
    <col min="3" max="14" width="11.33203125" style="271" customWidth="1"/>
    <col min="15" max="15" width="11.33203125" style="272" customWidth="1"/>
    <col min="16" max="17" width="9.33203125" style="271"/>
    <col min="18" max="18" width="13.33203125" style="271" bestFit="1" customWidth="1"/>
    <col min="19" max="256" width="9.33203125" style="271"/>
    <col min="257" max="257" width="5.5" style="271" customWidth="1"/>
    <col min="258" max="258" width="28.83203125" style="271" customWidth="1"/>
    <col min="259" max="271" width="11.33203125" style="271" customWidth="1"/>
    <col min="272" max="512" width="9.33203125" style="271"/>
    <col min="513" max="513" width="5.5" style="271" customWidth="1"/>
    <col min="514" max="514" width="28.83203125" style="271" customWidth="1"/>
    <col min="515" max="527" width="11.33203125" style="271" customWidth="1"/>
    <col min="528" max="768" width="9.33203125" style="271"/>
    <col min="769" max="769" width="5.5" style="271" customWidth="1"/>
    <col min="770" max="770" width="28.83203125" style="271" customWidth="1"/>
    <col min="771" max="783" width="11.33203125" style="271" customWidth="1"/>
    <col min="784" max="1024" width="9.33203125" style="271"/>
    <col min="1025" max="1025" width="5.5" style="271" customWidth="1"/>
    <col min="1026" max="1026" width="28.83203125" style="271" customWidth="1"/>
    <col min="1027" max="1039" width="11.33203125" style="271" customWidth="1"/>
    <col min="1040" max="1280" width="9.33203125" style="271"/>
    <col min="1281" max="1281" width="5.5" style="271" customWidth="1"/>
    <col min="1282" max="1282" width="28.83203125" style="271" customWidth="1"/>
    <col min="1283" max="1295" width="11.33203125" style="271" customWidth="1"/>
    <col min="1296" max="1536" width="9.33203125" style="271"/>
    <col min="1537" max="1537" width="5.5" style="271" customWidth="1"/>
    <col min="1538" max="1538" width="28.83203125" style="271" customWidth="1"/>
    <col min="1539" max="1551" width="11.33203125" style="271" customWidth="1"/>
    <col min="1552" max="1792" width="9.33203125" style="271"/>
    <col min="1793" max="1793" width="5.5" style="271" customWidth="1"/>
    <col min="1794" max="1794" width="28.83203125" style="271" customWidth="1"/>
    <col min="1795" max="1807" width="11.33203125" style="271" customWidth="1"/>
    <col min="1808" max="2048" width="9.33203125" style="271"/>
    <col min="2049" max="2049" width="5.5" style="271" customWidth="1"/>
    <col min="2050" max="2050" width="28.83203125" style="271" customWidth="1"/>
    <col min="2051" max="2063" width="11.33203125" style="271" customWidth="1"/>
    <col min="2064" max="2304" width="9.33203125" style="271"/>
    <col min="2305" max="2305" width="5.5" style="271" customWidth="1"/>
    <col min="2306" max="2306" width="28.83203125" style="271" customWidth="1"/>
    <col min="2307" max="2319" width="11.33203125" style="271" customWidth="1"/>
    <col min="2320" max="2560" width="9.33203125" style="271"/>
    <col min="2561" max="2561" width="5.5" style="271" customWidth="1"/>
    <col min="2562" max="2562" width="28.83203125" style="271" customWidth="1"/>
    <col min="2563" max="2575" width="11.33203125" style="271" customWidth="1"/>
    <col min="2576" max="2816" width="9.33203125" style="271"/>
    <col min="2817" max="2817" width="5.5" style="271" customWidth="1"/>
    <col min="2818" max="2818" width="28.83203125" style="271" customWidth="1"/>
    <col min="2819" max="2831" width="11.33203125" style="271" customWidth="1"/>
    <col min="2832" max="3072" width="9.33203125" style="271"/>
    <col min="3073" max="3073" width="5.5" style="271" customWidth="1"/>
    <col min="3074" max="3074" width="28.83203125" style="271" customWidth="1"/>
    <col min="3075" max="3087" width="11.33203125" style="271" customWidth="1"/>
    <col min="3088" max="3328" width="9.33203125" style="271"/>
    <col min="3329" max="3329" width="5.5" style="271" customWidth="1"/>
    <col min="3330" max="3330" width="28.83203125" style="271" customWidth="1"/>
    <col min="3331" max="3343" width="11.33203125" style="271" customWidth="1"/>
    <col min="3344" max="3584" width="9.33203125" style="271"/>
    <col min="3585" max="3585" width="5.5" style="271" customWidth="1"/>
    <col min="3586" max="3586" width="28.83203125" style="271" customWidth="1"/>
    <col min="3587" max="3599" width="11.33203125" style="271" customWidth="1"/>
    <col min="3600" max="3840" width="9.33203125" style="271"/>
    <col min="3841" max="3841" width="5.5" style="271" customWidth="1"/>
    <col min="3842" max="3842" width="28.83203125" style="271" customWidth="1"/>
    <col min="3843" max="3855" width="11.33203125" style="271" customWidth="1"/>
    <col min="3856" max="4096" width="9.33203125" style="271"/>
    <col min="4097" max="4097" width="5.5" style="271" customWidth="1"/>
    <col min="4098" max="4098" width="28.83203125" style="271" customWidth="1"/>
    <col min="4099" max="4111" width="11.33203125" style="271" customWidth="1"/>
    <col min="4112" max="4352" width="9.33203125" style="271"/>
    <col min="4353" max="4353" width="5.5" style="271" customWidth="1"/>
    <col min="4354" max="4354" width="28.83203125" style="271" customWidth="1"/>
    <col min="4355" max="4367" width="11.33203125" style="271" customWidth="1"/>
    <col min="4368" max="4608" width="9.33203125" style="271"/>
    <col min="4609" max="4609" width="5.5" style="271" customWidth="1"/>
    <col min="4610" max="4610" width="28.83203125" style="271" customWidth="1"/>
    <col min="4611" max="4623" width="11.33203125" style="271" customWidth="1"/>
    <col min="4624" max="4864" width="9.33203125" style="271"/>
    <col min="4865" max="4865" width="5.5" style="271" customWidth="1"/>
    <col min="4866" max="4866" width="28.83203125" style="271" customWidth="1"/>
    <col min="4867" max="4879" width="11.33203125" style="271" customWidth="1"/>
    <col min="4880" max="5120" width="9.33203125" style="271"/>
    <col min="5121" max="5121" width="5.5" style="271" customWidth="1"/>
    <col min="5122" max="5122" width="28.83203125" style="271" customWidth="1"/>
    <col min="5123" max="5135" width="11.33203125" style="271" customWidth="1"/>
    <col min="5136" max="5376" width="9.33203125" style="271"/>
    <col min="5377" max="5377" width="5.5" style="271" customWidth="1"/>
    <col min="5378" max="5378" width="28.83203125" style="271" customWidth="1"/>
    <col min="5379" max="5391" width="11.33203125" style="271" customWidth="1"/>
    <col min="5392" max="5632" width="9.33203125" style="271"/>
    <col min="5633" max="5633" width="5.5" style="271" customWidth="1"/>
    <col min="5634" max="5634" width="28.83203125" style="271" customWidth="1"/>
    <col min="5635" max="5647" width="11.33203125" style="271" customWidth="1"/>
    <col min="5648" max="5888" width="9.33203125" style="271"/>
    <col min="5889" max="5889" width="5.5" style="271" customWidth="1"/>
    <col min="5890" max="5890" width="28.83203125" style="271" customWidth="1"/>
    <col min="5891" max="5903" width="11.33203125" style="271" customWidth="1"/>
    <col min="5904" max="6144" width="9.33203125" style="271"/>
    <col min="6145" max="6145" width="5.5" style="271" customWidth="1"/>
    <col min="6146" max="6146" width="28.83203125" style="271" customWidth="1"/>
    <col min="6147" max="6159" width="11.33203125" style="271" customWidth="1"/>
    <col min="6160" max="6400" width="9.33203125" style="271"/>
    <col min="6401" max="6401" width="5.5" style="271" customWidth="1"/>
    <col min="6402" max="6402" width="28.83203125" style="271" customWidth="1"/>
    <col min="6403" max="6415" width="11.33203125" style="271" customWidth="1"/>
    <col min="6416" max="6656" width="9.33203125" style="271"/>
    <col min="6657" max="6657" width="5.5" style="271" customWidth="1"/>
    <col min="6658" max="6658" width="28.83203125" style="271" customWidth="1"/>
    <col min="6659" max="6671" width="11.33203125" style="271" customWidth="1"/>
    <col min="6672" max="6912" width="9.33203125" style="271"/>
    <col min="6913" max="6913" width="5.5" style="271" customWidth="1"/>
    <col min="6914" max="6914" width="28.83203125" style="271" customWidth="1"/>
    <col min="6915" max="6927" width="11.33203125" style="271" customWidth="1"/>
    <col min="6928" max="7168" width="9.33203125" style="271"/>
    <col min="7169" max="7169" width="5.5" style="271" customWidth="1"/>
    <col min="7170" max="7170" width="28.83203125" style="271" customWidth="1"/>
    <col min="7171" max="7183" width="11.33203125" style="271" customWidth="1"/>
    <col min="7184" max="7424" width="9.33203125" style="271"/>
    <col min="7425" max="7425" width="5.5" style="271" customWidth="1"/>
    <col min="7426" max="7426" width="28.83203125" style="271" customWidth="1"/>
    <col min="7427" max="7439" width="11.33203125" style="271" customWidth="1"/>
    <col min="7440" max="7680" width="9.33203125" style="271"/>
    <col min="7681" max="7681" width="5.5" style="271" customWidth="1"/>
    <col min="7682" max="7682" width="28.83203125" style="271" customWidth="1"/>
    <col min="7683" max="7695" width="11.33203125" style="271" customWidth="1"/>
    <col min="7696" max="7936" width="9.33203125" style="271"/>
    <col min="7937" max="7937" width="5.5" style="271" customWidth="1"/>
    <col min="7938" max="7938" width="28.83203125" style="271" customWidth="1"/>
    <col min="7939" max="7951" width="11.33203125" style="271" customWidth="1"/>
    <col min="7952" max="8192" width="9.33203125" style="271"/>
    <col min="8193" max="8193" width="5.5" style="271" customWidth="1"/>
    <col min="8194" max="8194" width="28.83203125" style="271" customWidth="1"/>
    <col min="8195" max="8207" width="11.33203125" style="271" customWidth="1"/>
    <col min="8208" max="8448" width="9.33203125" style="271"/>
    <col min="8449" max="8449" width="5.5" style="271" customWidth="1"/>
    <col min="8450" max="8450" width="28.83203125" style="271" customWidth="1"/>
    <col min="8451" max="8463" width="11.33203125" style="271" customWidth="1"/>
    <col min="8464" max="8704" width="9.33203125" style="271"/>
    <col min="8705" max="8705" width="5.5" style="271" customWidth="1"/>
    <col min="8706" max="8706" width="28.83203125" style="271" customWidth="1"/>
    <col min="8707" max="8719" width="11.33203125" style="271" customWidth="1"/>
    <col min="8720" max="8960" width="9.33203125" style="271"/>
    <col min="8961" max="8961" width="5.5" style="271" customWidth="1"/>
    <col min="8962" max="8962" width="28.83203125" style="271" customWidth="1"/>
    <col min="8963" max="8975" width="11.33203125" style="271" customWidth="1"/>
    <col min="8976" max="9216" width="9.33203125" style="271"/>
    <col min="9217" max="9217" width="5.5" style="271" customWidth="1"/>
    <col min="9218" max="9218" width="28.83203125" style="271" customWidth="1"/>
    <col min="9219" max="9231" width="11.33203125" style="271" customWidth="1"/>
    <col min="9232" max="9472" width="9.33203125" style="271"/>
    <col min="9473" max="9473" width="5.5" style="271" customWidth="1"/>
    <col min="9474" max="9474" width="28.83203125" style="271" customWidth="1"/>
    <col min="9475" max="9487" width="11.33203125" style="271" customWidth="1"/>
    <col min="9488" max="9728" width="9.33203125" style="271"/>
    <col min="9729" max="9729" width="5.5" style="271" customWidth="1"/>
    <col min="9730" max="9730" width="28.83203125" style="271" customWidth="1"/>
    <col min="9731" max="9743" width="11.33203125" style="271" customWidth="1"/>
    <col min="9744" max="9984" width="9.33203125" style="271"/>
    <col min="9985" max="9985" width="5.5" style="271" customWidth="1"/>
    <col min="9986" max="9986" width="28.83203125" style="271" customWidth="1"/>
    <col min="9987" max="9999" width="11.33203125" style="271" customWidth="1"/>
    <col min="10000" max="10240" width="9.33203125" style="271"/>
    <col min="10241" max="10241" width="5.5" style="271" customWidth="1"/>
    <col min="10242" max="10242" width="28.83203125" style="271" customWidth="1"/>
    <col min="10243" max="10255" width="11.33203125" style="271" customWidth="1"/>
    <col min="10256" max="10496" width="9.33203125" style="271"/>
    <col min="10497" max="10497" width="5.5" style="271" customWidth="1"/>
    <col min="10498" max="10498" width="28.83203125" style="271" customWidth="1"/>
    <col min="10499" max="10511" width="11.33203125" style="271" customWidth="1"/>
    <col min="10512" max="10752" width="9.33203125" style="271"/>
    <col min="10753" max="10753" width="5.5" style="271" customWidth="1"/>
    <col min="10754" max="10754" width="28.83203125" style="271" customWidth="1"/>
    <col min="10755" max="10767" width="11.33203125" style="271" customWidth="1"/>
    <col min="10768" max="11008" width="9.33203125" style="271"/>
    <col min="11009" max="11009" width="5.5" style="271" customWidth="1"/>
    <col min="11010" max="11010" width="28.83203125" style="271" customWidth="1"/>
    <col min="11011" max="11023" width="11.33203125" style="271" customWidth="1"/>
    <col min="11024" max="11264" width="9.33203125" style="271"/>
    <col min="11265" max="11265" width="5.5" style="271" customWidth="1"/>
    <col min="11266" max="11266" width="28.83203125" style="271" customWidth="1"/>
    <col min="11267" max="11279" width="11.33203125" style="271" customWidth="1"/>
    <col min="11280" max="11520" width="9.33203125" style="271"/>
    <col min="11521" max="11521" width="5.5" style="271" customWidth="1"/>
    <col min="11522" max="11522" width="28.83203125" style="271" customWidth="1"/>
    <col min="11523" max="11535" width="11.33203125" style="271" customWidth="1"/>
    <col min="11536" max="11776" width="9.33203125" style="271"/>
    <col min="11777" max="11777" width="5.5" style="271" customWidth="1"/>
    <col min="11778" max="11778" width="28.83203125" style="271" customWidth="1"/>
    <col min="11779" max="11791" width="11.33203125" style="271" customWidth="1"/>
    <col min="11792" max="12032" width="9.33203125" style="271"/>
    <col min="12033" max="12033" width="5.5" style="271" customWidth="1"/>
    <col min="12034" max="12034" width="28.83203125" style="271" customWidth="1"/>
    <col min="12035" max="12047" width="11.33203125" style="271" customWidth="1"/>
    <col min="12048" max="12288" width="9.33203125" style="271"/>
    <col min="12289" max="12289" width="5.5" style="271" customWidth="1"/>
    <col min="12290" max="12290" width="28.83203125" style="271" customWidth="1"/>
    <col min="12291" max="12303" width="11.33203125" style="271" customWidth="1"/>
    <col min="12304" max="12544" width="9.33203125" style="271"/>
    <col min="12545" max="12545" width="5.5" style="271" customWidth="1"/>
    <col min="12546" max="12546" width="28.83203125" style="271" customWidth="1"/>
    <col min="12547" max="12559" width="11.33203125" style="271" customWidth="1"/>
    <col min="12560" max="12800" width="9.33203125" style="271"/>
    <col min="12801" max="12801" width="5.5" style="271" customWidth="1"/>
    <col min="12802" max="12802" width="28.83203125" style="271" customWidth="1"/>
    <col min="12803" max="12815" width="11.33203125" style="271" customWidth="1"/>
    <col min="12816" max="13056" width="9.33203125" style="271"/>
    <col min="13057" max="13057" width="5.5" style="271" customWidth="1"/>
    <col min="13058" max="13058" width="28.83203125" style="271" customWidth="1"/>
    <col min="13059" max="13071" width="11.33203125" style="271" customWidth="1"/>
    <col min="13072" max="13312" width="9.33203125" style="271"/>
    <col min="13313" max="13313" width="5.5" style="271" customWidth="1"/>
    <col min="13314" max="13314" width="28.83203125" style="271" customWidth="1"/>
    <col min="13315" max="13327" width="11.33203125" style="271" customWidth="1"/>
    <col min="13328" max="13568" width="9.33203125" style="271"/>
    <col min="13569" max="13569" width="5.5" style="271" customWidth="1"/>
    <col min="13570" max="13570" width="28.83203125" style="271" customWidth="1"/>
    <col min="13571" max="13583" width="11.33203125" style="271" customWidth="1"/>
    <col min="13584" max="13824" width="9.33203125" style="271"/>
    <col min="13825" max="13825" width="5.5" style="271" customWidth="1"/>
    <col min="13826" max="13826" width="28.83203125" style="271" customWidth="1"/>
    <col min="13827" max="13839" width="11.33203125" style="271" customWidth="1"/>
    <col min="13840" max="14080" width="9.33203125" style="271"/>
    <col min="14081" max="14081" width="5.5" style="271" customWidth="1"/>
    <col min="14082" max="14082" width="28.83203125" style="271" customWidth="1"/>
    <col min="14083" max="14095" width="11.33203125" style="271" customWidth="1"/>
    <col min="14096" max="14336" width="9.33203125" style="271"/>
    <col min="14337" max="14337" width="5.5" style="271" customWidth="1"/>
    <col min="14338" max="14338" width="28.83203125" style="271" customWidth="1"/>
    <col min="14339" max="14351" width="11.33203125" style="271" customWidth="1"/>
    <col min="14352" max="14592" width="9.33203125" style="271"/>
    <col min="14593" max="14593" width="5.5" style="271" customWidth="1"/>
    <col min="14594" max="14594" width="28.83203125" style="271" customWidth="1"/>
    <col min="14595" max="14607" width="11.33203125" style="271" customWidth="1"/>
    <col min="14608" max="14848" width="9.33203125" style="271"/>
    <col min="14849" max="14849" width="5.5" style="271" customWidth="1"/>
    <col min="14850" max="14850" width="28.83203125" style="271" customWidth="1"/>
    <col min="14851" max="14863" width="11.33203125" style="271" customWidth="1"/>
    <col min="14864" max="15104" width="9.33203125" style="271"/>
    <col min="15105" max="15105" width="5.5" style="271" customWidth="1"/>
    <col min="15106" max="15106" width="28.83203125" style="271" customWidth="1"/>
    <col min="15107" max="15119" width="11.33203125" style="271" customWidth="1"/>
    <col min="15120" max="15360" width="9.33203125" style="271"/>
    <col min="15361" max="15361" width="5.5" style="271" customWidth="1"/>
    <col min="15362" max="15362" width="28.83203125" style="271" customWidth="1"/>
    <col min="15363" max="15375" width="11.33203125" style="271" customWidth="1"/>
    <col min="15376" max="15616" width="9.33203125" style="271"/>
    <col min="15617" max="15617" width="5.5" style="271" customWidth="1"/>
    <col min="15618" max="15618" width="28.83203125" style="271" customWidth="1"/>
    <col min="15619" max="15631" width="11.33203125" style="271" customWidth="1"/>
    <col min="15632" max="15872" width="9.33203125" style="271"/>
    <col min="15873" max="15873" width="5.5" style="271" customWidth="1"/>
    <col min="15874" max="15874" width="28.83203125" style="271" customWidth="1"/>
    <col min="15875" max="15887" width="11.33203125" style="271" customWidth="1"/>
    <col min="15888" max="16128" width="9.33203125" style="271"/>
    <col min="16129" max="16129" width="5.5" style="271" customWidth="1"/>
    <col min="16130" max="16130" width="28.83203125" style="271" customWidth="1"/>
    <col min="16131" max="16143" width="11.33203125" style="271" customWidth="1"/>
    <col min="16144" max="16384" width="9.33203125" style="271"/>
  </cols>
  <sheetData>
    <row r="1" spans="1:15" ht="45.75" customHeight="1" x14ac:dyDescent="0.25">
      <c r="A1" s="1094" t="s">
        <v>624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5"/>
      <c r="M1" s="1095"/>
      <c r="N1" s="1095"/>
      <c r="O1" s="1095"/>
    </row>
    <row r="2" spans="1:15" ht="12" customHeight="1" x14ac:dyDescent="0.25">
      <c r="N2" s="273"/>
      <c r="O2" s="274" t="s">
        <v>371</v>
      </c>
    </row>
    <row r="3" spans="1:15" s="272" customFormat="1" ht="31.5" customHeight="1" x14ac:dyDescent="0.25">
      <c r="A3" s="275" t="s">
        <v>365</v>
      </c>
      <c r="B3" s="276" t="s">
        <v>262</v>
      </c>
      <c r="C3" s="276" t="s">
        <v>458</v>
      </c>
      <c r="D3" s="276" t="s">
        <v>459</v>
      </c>
      <c r="E3" s="276" t="s">
        <v>460</v>
      </c>
      <c r="F3" s="276" t="s">
        <v>461</v>
      </c>
      <c r="G3" s="276" t="s">
        <v>462</v>
      </c>
      <c r="H3" s="276" t="s">
        <v>463</v>
      </c>
      <c r="I3" s="276" t="s">
        <v>464</v>
      </c>
      <c r="J3" s="276" t="s">
        <v>465</v>
      </c>
      <c r="K3" s="276" t="s">
        <v>466</v>
      </c>
      <c r="L3" s="276" t="s">
        <v>467</v>
      </c>
      <c r="M3" s="276" t="s">
        <v>468</v>
      </c>
      <c r="N3" s="276" t="s">
        <v>469</v>
      </c>
      <c r="O3" s="277" t="s">
        <v>470</v>
      </c>
    </row>
    <row r="4" spans="1:15" s="279" customFormat="1" ht="21" customHeight="1" x14ac:dyDescent="0.2">
      <c r="A4" s="278" t="s">
        <v>9</v>
      </c>
      <c r="B4" s="1096" t="s">
        <v>260</v>
      </c>
      <c r="C4" s="1096"/>
      <c r="D4" s="1096"/>
      <c r="E4" s="1096"/>
      <c r="F4" s="1096"/>
      <c r="G4" s="1096"/>
      <c r="H4" s="1096"/>
      <c r="I4" s="1096"/>
      <c r="J4" s="1096"/>
      <c r="K4" s="1096"/>
      <c r="L4" s="1096"/>
      <c r="M4" s="1096"/>
      <c r="N4" s="1096"/>
      <c r="O4" s="1097"/>
    </row>
    <row r="5" spans="1:15" s="284" customFormat="1" ht="21" customHeight="1" x14ac:dyDescent="0.2">
      <c r="A5" s="280" t="s">
        <v>12</v>
      </c>
      <c r="B5" s="281" t="s">
        <v>471</v>
      </c>
      <c r="C5" s="282">
        <v>28599890.694444448</v>
      </c>
      <c r="D5" s="282">
        <v>28599890.694444448</v>
      </c>
      <c r="E5" s="282">
        <v>28599890.694444448</v>
      </c>
      <c r="F5" s="282">
        <v>28599890.694444448</v>
      </c>
      <c r="G5" s="282">
        <v>28599890.694444448</v>
      </c>
      <c r="H5" s="282">
        <v>28599890.694444448</v>
      </c>
      <c r="I5" s="282">
        <v>28599890.694444448</v>
      </c>
      <c r="J5" s="282">
        <v>28599890.694444448</v>
      </c>
      <c r="K5" s="282">
        <v>28599890.694444448</v>
      </c>
      <c r="L5" s="282">
        <v>28599890.694444448</v>
      </c>
      <c r="M5" s="282">
        <v>28599890.694444448</v>
      </c>
      <c r="N5" s="282">
        <v>28599890.694444448</v>
      </c>
      <c r="O5" s="283">
        <f t="shared" ref="O5:O12" si="0">SUM(C5:N5)</f>
        <v>343198688.33333337</v>
      </c>
    </row>
    <row r="6" spans="1:15" s="284" customFormat="1" ht="21" customHeight="1" x14ac:dyDescent="0.2">
      <c r="A6" s="285" t="s">
        <v>15</v>
      </c>
      <c r="B6" s="286" t="s">
        <v>472</v>
      </c>
      <c r="C6" s="287">
        <v>10249887.416666666</v>
      </c>
      <c r="D6" s="287">
        <v>10249887.416666666</v>
      </c>
      <c r="E6" s="287">
        <v>10249887.416666666</v>
      </c>
      <c r="F6" s="287">
        <v>10249887.416666666</v>
      </c>
      <c r="G6" s="287">
        <v>10249887.416666666</v>
      </c>
      <c r="H6" s="287">
        <v>10249887.416666666</v>
      </c>
      <c r="I6" s="287">
        <v>10249887.416666666</v>
      </c>
      <c r="J6" s="287">
        <v>10249887.416666666</v>
      </c>
      <c r="K6" s="287">
        <v>10249887.416666666</v>
      </c>
      <c r="L6" s="287">
        <v>10249887.416666666</v>
      </c>
      <c r="M6" s="287">
        <v>10249887.416666666</v>
      </c>
      <c r="N6" s="287">
        <v>10249887.416666666</v>
      </c>
      <c r="O6" s="288">
        <f t="shared" si="0"/>
        <v>122998649.00000001</v>
      </c>
    </row>
    <row r="7" spans="1:15" s="284" customFormat="1" ht="21" customHeight="1" x14ac:dyDescent="0.2">
      <c r="A7" s="285" t="s">
        <v>18</v>
      </c>
      <c r="B7" s="289" t="s">
        <v>402</v>
      </c>
      <c r="C7" s="287">
        <v>5695331.166666667</v>
      </c>
      <c r="D7" s="287">
        <v>5695331.166666667</v>
      </c>
      <c r="E7" s="287">
        <v>5695331.166666667</v>
      </c>
      <c r="F7" s="287">
        <v>5695331.166666667</v>
      </c>
      <c r="G7" s="287">
        <v>5695331.166666667</v>
      </c>
      <c r="H7" s="287">
        <v>5695331.166666667</v>
      </c>
      <c r="I7" s="287">
        <v>5695331.166666667</v>
      </c>
      <c r="J7" s="287">
        <v>5695331.166666667</v>
      </c>
      <c r="K7" s="287">
        <v>5695331.166666667</v>
      </c>
      <c r="L7" s="287">
        <v>5695331.166666667</v>
      </c>
      <c r="M7" s="287">
        <v>5695331.166666667</v>
      </c>
      <c r="N7" s="287">
        <v>5695331.166666667</v>
      </c>
      <c r="O7" s="288">
        <f t="shared" si="0"/>
        <v>68343973.999999985</v>
      </c>
    </row>
    <row r="8" spans="1:15" s="284" customFormat="1" ht="21" customHeight="1" x14ac:dyDescent="0.2">
      <c r="A8" s="285" t="s">
        <v>21</v>
      </c>
      <c r="B8" s="289" t="s">
        <v>403</v>
      </c>
      <c r="C8" s="287">
        <v>50000</v>
      </c>
      <c r="D8" s="287">
        <v>50000</v>
      </c>
      <c r="E8" s="287">
        <v>50000</v>
      </c>
      <c r="F8" s="287">
        <v>50000</v>
      </c>
      <c r="G8" s="287">
        <v>50000</v>
      </c>
      <c r="H8" s="287">
        <v>50000</v>
      </c>
      <c r="I8" s="287">
        <v>50000</v>
      </c>
      <c r="J8" s="287">
        <v>50000</v>
      </c>
      <c r="K8" s="287">
        <v>50000</v>
      </c>
      <c r="L8" s="287">
        <v>50000</v>
      </c>
      <c r="M8" s="287">
        <v>50000</v>
      </c>
      <c r="N8" s="287">
        <v>50000</v>
      </c>
      <c r="O8" s="288">
        <f t="shared" si="0"/>
        <v>600000</v>
      </c>
    </row>
    <row r="9" spans="1:15" s="284" customFormat="1" ht="21" customHeight="1" x14ac:dyDescent="0.2">
      <c r="A9" s="285" t="s">
        <v>24</v>
      </c>
      <c r="B9" s="289" t="s">
        <v>473</v>
      </c>
      <c r="C9" s="287">
        <v>500000</v>
      </c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8">
        <f t="shared" si="0"/>
        <v>500000</v>
      </c>
    </row>
    <row r="10" spans="1:15" s="284" customFormat="1" ht="21" customHeight="1" x14ac:dyDescent="0.2">
      <c r="A10" s="285" t="s">
        <v>27</v>
      </c>
      <c r="B10" s="289" t="s">
        <v>474</v>
      </c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8">
        <f t="shared" si="0"/>
        <v>0</v>
      </c>
    </row>
    <row r="11" spans="1:15" s="284" customFormat="1" ht="21" customHeight="1" x14ac:dyDescent="0.2">
      <c r="A11" s="290" t="s">
        <v>30</v>
      </c>
      <c r="B11" s="291" t="s">
        <v>475</v>
      </c>
      <c r="C11" s="292">
        <v>22808285</v>
      </c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88">
        <f t="shared" si="0"/>
        <v>22808285</v>
      </c>
    </row>
    <row r="12" spans="1:15" s="279" customFormat="1" ht="21" customHeight="1" x14ac:dyDescent="0.2">
      <c r="A12" s="293" t="s">
        <v>33</v>
      </c>
      <c r="B12" s="294" t="s">
        <v>476</v>
      </c>
      <c r="C12" s="295">
        <f t="shared" ref="C12:N12" si="1">SUM(C5:C11)</f>
        <v>67903394.277777776</v>
      </c>
      <c r="D12" s="295">
        <f t="shared" si="1"/>
        <v>44595109.277777776</v>
      </c>
      <c r="E12" s="295">
        <f t="shared" si="1"/>
        <v>44595109.277777776</v>
      </c>
      <c r="F12" s="295">
        <f t="shared" si="1"/>
        <v>44595109.277777776</v>
      </c>
      <c r="G12" s="295">
        <f t="shared" si="1"/>
        <v>44595109.277777776</v>
      </c>
      <c r="H12" s="295">
        <f t="shared" si="1"/>
        <v>44595109.277777776</v>
      </c>
      <c r="I12" s="295">
        <f t="shared" si="1"/>
        <v>44595109.277777776</v>
      </c>
      <c r="J12" s="295">
        <f t="shared" si="1"/>
        <v>44595109.277777776</v>
      </c>
      <c r="K12" s="295">
        <f t="shared" si="1"/>
        <v>44595109.277777776</v>
      </c>
      <c r="L12" s="295">
        <f t="shared" si="1"/>
        <v>44595109.277777776</v>
      </c>
      <c r="M12" s="295">
        <f t="shared" si="1"/>
        <v>44595109.277777776</v>
      </c>
      <c r="N12" s="295">
        <f t="shared" si="1"/>
        <v>44595109.277777776</v>
      </c>
      <c r="O12" s="296">
        <f t="shared" si="0"/>
        <v>558449596.33333337</v>
      </c>
    </row>
    <row r="13" spans="1:15" s="279" customFormat="1" ht="21" customHeight="1" x14ac:dyDescent="0.2">
      <c r="A13" s="278" t="s">
        <v>36</v>
      </c>
      <c r="B13" s="1096" t="s">
        <v>261</v>
      </c>
      <c r="C13" s="1096"/>
      <c r="D13" s="1096"/>
      <c r="E13" s="1096"/>
      <c r="F13" s="1096"/>
      <c r="G13" s="1096"/>
      <c r="H13" s="1096"/>
      <c r="I13" s="1096"/>
      <c r="J13" s="1096"/>
      <c r="K13" s="1096"/>
      <c r="L13" s="1096"/>
      <c r="M13" s="1096"/>
      <c r="N13" s="1096"/>
      <c r="O13" s="1097"/>
    </row>
    <row r="14" spans="1:15" s="284" customFormat="1" ht="21" customHeight="1" x14ac:dyDescent="0.2">
      <c r="A14" s="280" t="s">
        <v>38</v>
      </c>
      <c r="B14" s="281" t="s">
        <v>405</v>
      </c>
      <c r="C14" s="282">
        <v>20307145.203113135</v>
      </c>
      <c r="D14" s="282">
        <v>20307145.203113135</v>
      </c>
      <c r="E14" s="282">
        <v>20307145.203113135</v>
      </c>
      <c r="F14" s="282">
        <v>20307145.203113135</v>
      </c>
      <c r="G14" s="282">
        <v>20307145.203113135</v>
      </c>
      <c r="H14" s="282">
        <v>20307145.203113135</v>
      </c>
      <c r="I14" s="282">
        <v>20307145.203113135</v>
      </c>
      <c r="J14" s="282">
        <v>20307145.203113135</v>
      </c>
      <c r="K14" s="282">
        <v>20307145.203113135</v>
      </c>
      <c r="L14" s="282">
        <v>20307145.203113135</v>
      </c>
      <c r="M14" s="282">
        <v>20307145.203113135</v>
      </c>
      <c r="N14" s="282">
        <v>20307145.203113135</v>
      </c>
      <c r="O14" s="283">
        <f>SUM(C14:N14)</f>
        <v>243685742.43735763</v>
      </c>
    </row>
    <row r="15" spans="1:15" s="284" customFormat="1" ht="24" customHeight="1" x14ac:dyDescent="0.2">
      <c r="A15" s="285" t="s">
        <v>40</v>
      </c>
      <c r="B15" s="286" t="s">
        <v>201</v>
      </c>
      <c r="C15" s="287">
        <v>3005244.5489035309</v>
      </c>
      <c r="D15" s="287">
        <v>3005244.5489035309</v>
      </c>
      <c r="E15" s="287">
        <v>3005244.5489035309</v>
      </c>
      <c r="F15" s="287">
        <v>3005244.5489035309</v>
      </c>
      <c r="G15" s="287">
        <v>3005244.5489035309</v>
      </c>
      <c r="H15" s="287">
        <v>3005244.5489035309</v>
      </c>
      <c r="I15" s="287">
        <v>3005244.5489035309</v>
      </c>
      <c r="J15" s="287">
        <v>3005244.5489035309</v>
      </c>
      <c r="K15" s="287">
        <v>3005244.5489035309</v>
      </c>
      <c r="L15" s="287">
        <v>3005244.5489035309</v>
      </c>
      <c r="M15" s="287">
        <v>3005244.5489035309</v>
      </c>
      <c r="N15" s="287">
        <v>3005244.5489035309</v>
      </c>
      <c r="O15" s="288">
        <f t="shared" ref="O15:O22" si="2">SUM(C15:N15)</f>
        <v>36062934.58684238</v>
      </c>
    </row>
    <row r="16" spans="1:15" s="284" customFormat="1" ht="21" customHeight="1" x14ac:dyDescent="0.2">
      <c r="A16" s="285" t="s">
        <v>42</v>
      </c>
      <c r="B16" s="289" t="s">
        <v>203</v>
      </c>
      <c r="C16" s="287">
        <v>8517009.6456692908</v>
      </c>
      <c r="D16" s="287">
        <v>8517009.6456692908</v>
      </c>
      <c r="E16" s="287">
        <v>8517009.6456692908</v>
      </c>
      <c r="F16" s="287">
        <v>8517009.6456692908</v>
      </c>
      <c r="G16" s="287">
        <v>8517009.6456692908</v>
      </c>
      <c r="H16" s="287">
        <v>8517009.6456692908</v>
      </c>
      <c r="I16" s="287">
        <v>8517009.6456692908</v>
      </c>
      <c r="J16" s="287">
        <v>8517009.6456692908</v>
      </c>
      <c r="K16" s="287">
        <v>8517009.6456692908</v>
      </c>
      <c r="L16" s="287">
        <v>8517009.6456692908</v>
      </c>
      <c r="M16" s="287">
        <v>8517009.6456692908</v>
      </c>
      <c r="N16" s="287">
        <v>8517009.6456692908</v>
      </c>
      <c r="O16" s="288">
        <f t="shared" si="2"/>
        <v>102204115.74803151</v>
      </c>
    </row>
    <row r="17" spans="1:15" s="284" customFormat="1" ht="21" customHeight="1" x14ac:dyDescent="0.2">
      <c r="A17" s="285" t="s">
        <v>44</v>
      </c>
      <c r="B17" s="289" t="s">
        <v>205</v>
      </c>
      <c r="C17" s="287">
        <v>258333.33333333334</v>
      </c>
      <c r="D17" s="287">
        <v>258333.33333333334</v>
      </c>
      <c r="E17" s="287">
        <v>258333.33333333334</v>
      </c>
      <c r="F17" s="287">
        <v>258333.33333333334</v>
      </c>
      <c r="G17" s="287">
        <v>258333.33333333334</v>
      </c>
      <c r="H17" s="287">
        <v>258333.33333333334</v>
      </c>
      <c r="I17" s="287">
        <v>258333.33333333334</v>
      </c>
      <c r="J17" s="287">
        <v>258333.33333333334</v>
      </c>
      <c r="K17" s="287">
        <v>258333.33333333334</v>
      </c>
      <c r="L17" s="287">
        <v>258333.33333333334</v>
      </c>
      <c r="M17" s="287">
        <v>258333.33333333334</v>
      </c>
      <c r="N17" s="287">
        <v>258333.33333333334</v>
      </c>
      <c r="O17" s="288">
        <f t="shared" si="2"/>
        <v>3100000.0000000005</v>
      </c>
    </row>
    <row r="18" spans="1:15" s="284" customFormat="1" ht="21" customHeight="1" x14ac:dyDescent="0.2">
      <c r="A18" s="285" t="s">
        <v>46</v>
      </c>
      <c r="B18" s="289" t="s">
        <v>207</v>
      </c>
      <c r="C18" s="287">
        <v>225000</v>
      </c>
      <c r="D18" s="287">
        <v>225000</v>
      </c>
      <c r="E18" s="287">
        <v>225000</v>
      </c>
      <c r="F18" s="287">
        <v>225000</v>
      </c>
      <c r="G18" s="287">
        <v>5717702</v>
      </c>
      <c r="H18" s="287">
        <v>225000</v>
      </c>
      <c r="I18" s="287">
        <v>225000</v>
      </c>
      <c r="J18" s="287">
        <v>225000</v>
      </c>
      <c r="K18" s="287">
        <v>225000</v>
      </c>
      <c r="L18" s="287">
        <v>225000</v>
      </c>
      <c r="M18" s="287">
        <v>225000</v>
      </c>
      <c r="N18" s="287">
        <v>225000</v>
      </c>
      <c r="O18" s="288">
        <f t="shared" si="2"/>
        <v>8192702</v>
      </c>
    </row>
    <row r="19" spans="1:15" s="284" customFormat="1" ht="21" customHeight="1" x14ac:dyDescent="0.2">
      <c r="A19" s="285" t="s">
        <v>48</v>
      </c>
      <c r="B19" s="289" t="s">
        <v>226</v>
      </c>
      <c r="C19" s="287">
        <v>9550879.166666666</v>
      </c>
      <c r="D19" s="287">
        <v>9550879.166666666</v>
      </c>
      <c r="E19" s="287">
        <v>9550879.166666666</v>
      </c>
      <c r="F19" s="287">
        <v>9550879.166666666</v>
      </c>
      <c r="G19" s="287">
        <v>9550879.166666666</v>
      </c>
      <c r="H19" s="287">
        <v>9550879.166666666</v>
      </c>
      <c r="I19" s="287">
        <v>9550879.166666666</v>
      </c>
      <c r="J19" s="287">
        <v>9550879.166666666</v>
      </c>
      <c r="K19" s="287">
        <v>9550879.166666666</v>
      </c>
      <c r="L19" s="287">
        <v>9550879.166666666</v>
      </c>
      <c r="M19" s="287">
        <v>9550879.166666666</v>
      </c>
      <c r="N19" s="287">
        <v>9550879.166666666</v>
      </c>
      <c r="O19" s="288">
        <f>SUM(C19:N19)</f>
        <v>114610550.00000001</v>
      </c>
    </row>
    <row r="20" spans="1:15" s="284" customFormat="1" ht="21" customHeight="1" x14ac:dyDescent="0.2">
      <c r="A20" s="285" t="s">
        <v>50</v>
      </c>
      <c r="B20" s="286" t="s">
        <v>228</v>
      </c>
      <c r="C20" s="287">
        <v>3606476.1666666665</v>
      </c>
      <c r="D20" s="287">
        <v>3606476.1666666665</v>
      </c>
      <c r="E20" s="287">
        <v>3606476.1666666665</v>
      </c>
      <c r="F20" s="287">
        <v>3606476.1666666665</v>
      </c>
      <c r="G20" s="287">
        <v>3606476.1666666665</v>
      </c>
      <c r="H20" s="287">
        <v>3606476.1666666665</v>
      </c>
      <c r="I20" s="287">
        <v>3606476.1666666665</v>
      </c>
      <c r="J20" s="287">
        <v>3606476.1666666665</v>
      </c>
      <c r="K20" s="287">
        <v>3606476.1666666665</v>
      </c>
      <c r="L20" s="287">
        <v>3606476.1666666665</v>
      </c>
      <c r="M20" s="287">
        <v>3606476.1666666665</v>
      </c>
      <c r="N20" s="287">
        <v>3606476.1666666665</v>
      </c>
      <c r="O20" s="288">
        <f t="shared" si="2"/>
        <v>43277714</v>
      </c>
    </row>
    <row r="21" spans="1:15" s="284" customFormat="1" ht="21" customHeight="1" x14ac:dyDescent="0.2">
      <c r="A21" s="285" t="s">
        <v>53</v>
      </c>
      <c r="B21" s="289" t="s">
        <v>230</v>
      </c>
      <c r="C21" s="287"/>
      <c r="D21" s="287"/>
      <c r="E21" s="287"/>
      <c r="F21" s="287"/>
      <c r="G21" s="287">
        <v>565000</v>
      </c>
      <c r="H21" s="287"/>
      <c r="I21" s="287"/>
      <c r="J21" s="287"/>
      <c r="K21" s="287"/>
      <c r="L21" s="287"/>
      <c r="M21" s="287"/>
      <c r="N21" s="287"/>
      <c r="O21" s="288">
        <f t="shared" si="2"/>
        <v>565000</v>
      </c>
    </row>
    <row r="22" spans="1:15" s="284" customFormat="1" ht="21" customHeight="1" x14ac:dyDescent="0.2">
      <c r="A22" s="297" t="s">
        <v>63</v>
      </c>
      <c r="B22" s="298" t="s">
        <v>406</v>
      </c>
      <c r="C22" s="287">
        <v>6750837</v>
      </c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300">
        <f t="shared" si="2"/>
        <v>6750837</v>
      </c>
    </row>
    <row r="23" spans="1:15" s="279" customFormat="1" ht="21" customHeight="1" x14ac:dyDescent="0.2">
      <c r="A23" s="301" t="s">
        <v>65</v>
      </c>
      <c r="B23" s="294" t="s">
        <v>392</v>
      </c>
      <c r="C23" s="295">
        <f t="shared" ref="C23:N23" si="3">SUM(C14:C22)</f>
        <v>52220925.064352624</v>
      </c>
      <c r="D23" s="295">
        <f t="shared" si="3"/>
        <v>45470088.064352624</v>
      </c>
      <c r="E23" s="295">
        <f t="shared" si="3"/>
        <v>45470088.064352624</v>
      </c>
      <c r="F23" s="295">
        <f t="shared" si="3"/>
        <v>45470088.064352624</v>
      </c>
      <c r="G23" s="295">
        <f t="shared" si="3"/>
        <v>51527790.064352617</v>
      </c>
      <c r="H23" s="295">
        <f t="shared" si="3"/>
        <v>45470088.064352624</v>
      </c>
      <c r="I23" s="295">
        <f t="shared" si="3"/>
        <v>45470088.064352624</v>
      </c>
      <c r="J23" s="295">
        <f t="shared" si="3"/>
        <v>45470088.064352624</v>
      </c>
      <c r="K23" s="295">
        <f t="shared" si="3"/>
        <v>45470088.064352624</v>
      </c>
      <c r="L23" s="295">
        <f t="shared" si="3"/>
        <v>45470088.064352624</v>
      </c>
      <c r="M23" s="295">
        <f t="shared" si="3"/>
        <v>45470088.064352624</v>
      </c>
      <c r="N23" s="295">
        <f t="shared" si="3"/>
        <v>45470088.064352624</v>
      </c>
      <c r="O23" s="296">
        <f>SUM(C23:N23)</f>
        <v>558449595.77223146</v>
      </c>
    </row>
    <row r="24" spans="1:15" ht="21" customHeight="1" x14ac:dyDescent="0.25">
      <c r="A24" s="302" t="s">
        <v>67</v>
      </c>
      <c r="B24" s="303" t="s">
        <v>477</v>
      </c>
      <c r="C24" s="304">
        <f t="shared" ref="C24:M24" si="4">C12-C23</f>
        <v>15682469.213425152</v>
      </c>
      <c r="D24" s="304">
        <f t="shared" si="4"/>
        <v>-874978.786574848</v>
      </c>
      <c r="E24" s="304">
        <f t="shared" si="4"/>
        <v>-874978.786574848</v>
      </c>
      <c r="F24" s="304">
        <f t="shared" si="4"/>
        <v>-874978.786574848</v>
      </c>
      <c r="G24" s="304">
        <f t="shared" si="4"/>
        <v>-6932680.7865748405</v>
      </c>
      <c r="H24" s="304">
        <f t="shared" si="4"/>
        <v>-874978.786574848</v>
      </c>
      <c r="I24" s="304">
        <f t="shared" si="4"/>
        <v>-874978.786574848</v>
      </c>
      <c r="J24" s="304">
        <f t="shared" si="4"/>
        <v>-874978.786574848</v>
      </c>
      <c r="K24" s="304">
        <f>K12-K23-1</f>
        <v>-874979.786574848</v>
      </c>
      <c r="L24" s="304">
        <f t="shared" si="4"/>
        <v>-874978.786574848</v>
      </c>
      <c r="M24" s="304">
        <f t="shared" si="4"/>
        <v>-874978.786574848</v>
      </c>
      <c r="N24" s="304">
        <f>N12-N23</f>
        <v>-874978.786574848</v>
      </c>
      <c r="O24" s="305">
        <f>SUM(C24:N24)</f>
        <v>-0.43889816850423813</v>
      </c>
    </row>
    <row r="25" spans="1:15" x14ac:dyDescent="0.25">
      <c r="A25" s="306"/>
    </row>
    <row r="26" spans="1:15" x14ac:dyDescent="0.25">
      <c r="B26" s="307"/>
      <c r="C26" s="308"/>
      <c r="D26" s="308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....../2017. (......)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"/>
  <sheetViews>
    <sheetView workbookViewId="0">
      <selection sqref="A1:K1"/>
    </sheetView>
  </sheetViews>
  <sheetFormatPr defaultRowHeight="12.75" x14ac:dyDescent="0.2"/>
  <cols>
    <col min="1" max="1" width="5.83203125" style="348" customWidth="1"/>
    <col min="2" max="2" width="15.33203125" style="196" customWidth="1"/>
    <col min="3" max="4" width="9.5" style="196" customWidth="1"/>
    <col min="5" max="5" width="22.1640625" style="196" customWidth="1"/>
    <col min="6" max="7" width="9.33203125" style="196"/>
    <col min="8" max="8" width="23.5" style="196" customWidth="1"/>
    <col min="9" max="9" width="23.6640625" style="196" customWidth="1"/>
    <col min="10" max="10" width="9.33203125" style="196"/>
    <col min="11" max="11" width="13.5" style="196" customWidth="1"/>
    <col min="12" max="256" width="9.33203125" style="196"/>
    <col min="257" max="257" width="5.83203125" style="196" customWidth="1"/>
    <col min="258" max="258" width="54.83203125" style="196" customWidth="1"/>
    <col min="259" max="260" width="17.6640625" style="196" customWidth="1"/>
    <col min="261" max="512" width="9.33203125" style="196"/>
    <col min="513" max="513" width="5.83203125" style="196" customWidth="1"/>
    <col min="514" max="514" width="54.83203125" style="196" customWidth="1"/>
    <col min="515" max="516" width="17.6640625" style="196" customWidth="1"/>
    <col min="517" max="768" width="9.33203125" style="196"/>
    <col min="769" max="769" width="5.83203125" style="196" customWidth="1"/>
    <col min="770" max="770" width="54.83203125" style="196" customWidth="1"/>
    <col min="771" max="772" width="17.6640625" style="196" customWidth="1"/>
    <col min="773" max="1024" width="9.33203125" style="196"/>
    <col min="1025" max="1025" width="5.83203125" style="196" customWidth="1"/>
    <col min="1026" max="1026" width="54.83203125" style="196" customWidth="1"/>
    <col min="1027" max="1028" width="17.6640625" style="196" customWidth="1"/>
    <col min="1029" max="1280" width="9.33203125" style="196"/>
    <col min="1281" max="1281" width="5.83203125" style="196" customWidth="1"/>
    <col min="1282" max="1282" width="54.83203125" style="196" customWidth="1"/>
    <col min="1283" max="1284" width="17.6640625" style="196" customWidth="1"/>
    <col min="1285" max="1536" width="9.33203125" style="196"/>
    <col min="1537" max="1537" width="5.83203125" style="196" customWidth="1"/>
    <col min="1538" max="1538" width="54.83203125" style="196" customWidth="1"/>
    <col min="1539" max="1540" width="17.6640625" style="196" customWidth="1"/>
    <col min="1541" max="1792" width="9.33203125" style="196"/>
    <col min="1793" max="1793" width="5.83203125" style="196" customWidth="1"/>
    <col min="1794" max="1794" width="54.83203125" style="196" customWidth="1"/>
    <col min="1795" max="1796" width="17.6640625" style="196" customWidth="1"/>
    <col min="1797" max="2048" width="9.33203125" style="196"/>
    <col min="2049" max="2049" width="5.83203125" style="196" customWidth="1"/>
    <col min="2050" max="2050" width="54.83203125" style="196" customWidth="1"/>
    <col min="2051" max="2052" width="17.6640625" style="196" customWidth="1"/>
    <col min="2053" max="2304" width="9.33203125" style="196"/>
    <col min="2305" max="2305" width="5.83203125" style="196" customWidth="1"/>
    <col min="2306" max="2306" width="54.83203125" style="196" customWidth="1"/>
    <col min="2307" max="2308" width="17.6640625" style="196" customWidth="1"/>
    <col min="2309" max="2560" width="9.33203125" style="196"/>
    <col min="2561" max="2561" width="5.83203125" style="196" customWidth="1"/>
    <col min="2562" max="2562" width="54.83203125" style="196" customWidth="1"/>
    <col min="2563" max="2564" width="17.6640625" style="196" customWidth="1"/>
    <col min="2565" max="2816" width="9.33203125" style="196"/>
    <col min="2817" max="2817" width="5.83203125" style="196" customWidth="1"/>
    <col min="2818" max="2818" width="54.83203125" style="196" customWidth="1"/>
    <col min="2819" max="2820" width="17.6640625" style="196" customWidth="1"/>
    <col min="2821" max="3072" width="9.33203125" style="196"/>
    <col min="3073" max="3073" width="5.83203125" style="196" customWidth="1"/>
    <col min="3074" max="3074" width="54.83203125" style="196" customWidth="1"/>
    <col min="3075" max="3076" width="17.6640625" style="196" customWidth="1"/>
    <col min="3077" max="3328" width="9.33203125" style="196"/>
    <col min="3329" max="3329" width="5.83203125" style="196" customWidth="1"/>
    <col min="3330" max="3330" width="54.83203125" style="196" customWidth="1"/>
    <col min="3331" max="3332" width="17.6640625" style="196" customWidth="1"/>
    <col min="3333" max="3584" width="9.33203125" style="196"/>
    <col min="3585" max="3585" width="5.83203125" style="196" customWidth="1"/>
    <col min="3586" max="3586" width="54.83203125" style="196" customWidth="1"/>
    <col min="3587" max="3588" width="17.6640625" style="196" customWidth="1"/>
    <col min="3589" max="3840" width="9.33203125" style="196"/>
    <col min="3841" max="3841" width="5.83203125" style="196" customWidth="1"/>
    <col min="3842" max="3842" width="54.83203125" style="196" customWidth="1"/>
    <col min="3843" max="3844" width="17.6640625" style="196" customWidth="1"/>
    <col min="3845" max="4096" width="9.33203125" style="196"/>
    <col min="4097" max="4097" width="5.83203125" style="196" customWidth="1"/>
    <col min="4098" max="4098" width="54.83203125" style="196" customWidth="1"/>
    <col min="4099" max="4100" width="17.6640625" style="196" customWidth="1"/>
    <col min="4101" max="4352" width="9.33203125" style="196"/>
    <col min="4353" max="4353" width="5.83203125" style="196" customWidth="1"/>
    <col min="4354" max="4354" width="54.83203125" style="196" customWidth="1"/>
    <col min="4355" max="4356" width="17.6640625" style="196" customWidth="1"/>
    <col min="4357" max="4608" width="9.33203125" style="196"/>
    <col min="4609" max="4609" width="5.83203125" style="196" customWidth="1"/>
    <col min="4610" max="4610" width="54.83203125" style="196" customWidth="1"/>
    <col min="4611" max="4612" width="17.6640625" style="196" customWidth="1"/>
    <col min="4613" max="4864" width="9.33203125" style="196"/>
    <col min="4865" max="4865" width="5.83203125" style="196" customWidth="1"/>
    <col min="4866" max="4866" width="54.83203125" style="196" customWidth="1"/>
    <col min="4867" max="4868" width="17.6640625" style="196" customWidth="1"/>
    <col min="4869" max="5120" width="9.33203125" style="196"/>
    <col min="5121" max="5121" width="5.83203125" style="196" customWidth="1"/>
    <col min="5122" max="5122" width="54.83203125" style="196" customWidth="1"/>
    <col min="5123" max="5124" width="17.6640625" style="196" customWidth="1"/>
    <col min="5125" max="5376" width="9.33203125" style="196"/>
    <col min="5377" max="5377" width="5.83203125" style="196" customWidth="1"/>
    <col min="5378" max="5378" width="54.83203125" style="196" customWidth="1"/>
    <col min="5379" max="5380" width="17.6640625" style="196" customWidth="1"/>
    <col min="5381" max="5632" width="9.33203125" style="196"/>
    <col min="5633" max="5633" width="5.83203125" style="196" customWidth="1"/>
    <col min="5634" max="5634" width="54.83203125" style="196" customWidth="1"/>
    <col min="5635" max="5636" width="17.6640625" style="196" customWidth="1"/>
    <col min="5637" max="5888" width="9.33203125" style="196"/>
    <col min="5889" max="5889" width="5.83203125" style="196" customWidth="1"/>
    <col min="5890" max="5890" width="54.83203125" style="196" customWidth="1"/>
    <col min="5891" max="5892" width="17.6640625" style="196" customWidth="1"/>
    <col min="5893" max="6144" width="9.33203125" style="196"/>
    <col min="6145" max="6145" width="5.83203125" style="196" customWidth="1"/>
    <col min="6146" max="6146" width="54.83203125" style="196" customWidth="1"/>
    <col min="6147" max="6148" width="17.6640625" style="196" customWidth="1"/>
    <col min="6149" max="6400" width="9.33203125" style="196"/>
    <col min="6401" max="6401" width="5.83203125" style="196" customWidth="1"/>
    <col min="6402" max="6402" width="54.83203125" style="196" customWidth="1"/>
    <col min="6403" max="6404" width="17.6640625" style="196" customWidth="1"/>
    <col min="6405" max="6656" width="9.33203125" style="196"/>
    <col min="6657" max="6657" width="5.83203125" style="196" customWidth="1"/>
    <col min="6658" max="6658" width="54.83203125" style="196" customWidth="1"/>
    <col min="6659" max="6660" width="17.6640625" style="196" customWidth="1"/>
    <col min="6661" max="6912" width="9.33203125" style="196"/>
    <col min="6913" max="6913" width="5.83203125" style="196" customWidth="1"/>
    <col min="6914" max="6914" width="54.83203125" style="196" customWidth="1"/>
    <col min="6915" max="6916" width="17.6640625" style="196" customWidth="1"/>
    <col min="6917" max="7168" width="9.33203125" style="196"/>
    <col min="7169" max="7169" width="5.83203125" style="196" customWidth="1"/>
    <col min="7170" max="7170" width="54.83203125" style="196" customWidth="1"/>
    <col min="7171" max="7172" width="17.6640625" style="196" customWidth="1"/>
    <col min="7173" max="7424" width="9.33203125" style="196"/>
    <col min="7425" max="7425" width="5.83203125" style="196" customWidth="1"/>
    <col min="7426" max="7426" width="54.83203125" style="196" customWidth="1"/>
    <col min="7427" max="7428" width="17.6640625" style="196" customWidth="1"/>
    <col min="7429" max="7680" width="9.33203125" style="196"/>
    <col min="7681" max="7681" width="5.83203125" style="196" customWidth="1"/>
    <col min="7682" max="7682" width="54.83203125" style="196" customWidth="1"/>
    <col min="7683" max="7684" width="17.6640625" style="196" customWidth="1"/>
    <col min="7685" max="7936" width="9.33203125" style="196"/>
    <col min="7937" max="7937" width="5.83203125" style="196" customWidth="1"/>
    <col min="7938" max="7938" width="54.83203125" style="196" customWidth="1"/>
    <col min="7939" max="7940" width="17.6640625" style="196" customWidth="1"/>
    <col min="7941" max="8192" width="9.33203125" style="196"/>
    <col min="8193" max="8193" width="5.83203125" style="196" customWidth="1"/>
    <col min="8194" max="8194" width="54.83203125" style="196" customWidth="1"/>
    <col min="8195" max="8196" width="17.6640625" style="196" customWidth="1"/>
    <col min="8197" max="8448" width="9.33203125" style="196"/>
    <col min="8449" max="8449" width="5.83203125" style="196" customWidth="1"/>
    <col min="8450" max="8450" width="54.83203125" style="196" customWidth="1"/>
    <col min="8451" max="8452" width="17.6640625" style="196" customWidth="1"/>
    <col min="8453" max="8704" width="9.33203125" style="196"/>
    <col min="8705" max="8705" width="5.83203125" style="196" customWidth="1"/>
    <col min="8706" max="8706" width="54.83203125" style="196" customWidth="1"/>
    <col min="8707" max="8708" width="17.6640625" style="196" customWidth="1"/>
    <col min="8709" max="8960" width="9.33203125" style="196"/>
    <col min="8961" max="8961" width="5.83203125" style="196" customWidth="1"/>
    <col min="8962" max="8962" width="54.83203125" style="196" customWidth="1"/>
    <col min="8963" max="8964" width="17.6640625" style="196" customWidth="1"/>
    <col min="8965" max="9216" width="9.33203125" style="196"/>
    <col min="9217" max="9217" width="5.83203125" style="196" customWidth="1"/>
    <col min="9218" max="9218" width="54.83203125" style="196" customWidth="1"/>
    <col min="9219" max="9220" width="17.6640625" style="196" customWidth="1"/>
    <col min="9221" max="9472" width="9.33203125" style="196"/>
    <col min="9473" max="9473" width="5.83203125" style="196" customWidth="1"/>
    <col min="9474" max="9474" width="54.83203125" style="196" customWidth="1"/>
    <col min="9475" max="9476" width="17.6640625" style="196" customWidth="1"/>
    <col min="9477" max="9728" width="9.33203125" style="196"/>
    <col min="9729" max="9729" width="5.83203125" style="196" customWidth="1"/>
    <col min="9730" max="9730" width="54.83203125" style="196" customWidth="1"/>
    <col min="9731" max="9732" width="17.6640625" style="196" customWidth="1"/>
    <col min="9733" max="9984" width="9.33203125" style="196"/>
    <col min="9985" max="9985" width="5.83203125" style="196" customWidth="1"/>
    <col min="9986" max="9986" width="54.83203125" style="196" customWidth="1"/>
    <col min="9987" max="9988" width="17.6640625" style="196" customWidth="1"/>
    <col min="9989" max="10240" width="9.33203125" style="196"/>
    <col min="10241" max="10241" width="5.83203125" style="196" customWidth="1"/>
    <col min="10242" max="10242" width="54.83203125" style="196" customWidth="1"/>
    <col min="10243" max="10244" width="17.6640625" style="196" customWidth="1"/>
    <col min="10245" max="10496" width="9.33203125" style="196"/>
    <col min="10497" max="10497" width="5.83203125" style="196" customWidth="1"/>
    <col min="10498" max="10498" width="54.83203125" style="196" customWidth="1"/>
    <col min="10499" max="10500" width="17.6640625" style="196" customWidth="1"/>
    <col min="10501" max="10752" width="9.33203125" style="196"/>
    <col min="10753" max="10753" width="5.83203125" style="196" customWidth="1"/>
    <col min="10754" max="10754" width="54.83203125" style="196" customWidth="1"/>
    <col min="10755" max="10756" width="17.6640625" style="196" customWidth="1"/>
    <col min="10757" max="11008" width="9.33203125" style="196"/>
    <col min="11009" max="11009" width="5.83203125" style="196" customWidth="1"/>
    <col min="11010" max="11010" width="54.83203125" style="196" customWidth="1"/>
    <col min="11011" max="11012" width="17.6640625" style="196" customWidth="1"/>
    <col min="11013" max="11264" width="9.33203125" style="196"/>
    <col min="11265" max="11265" width="5.83203125" style="196" customWidth="1"/>
    <col min="11266" max="11266" width="54.83203125" style="196" customWidth="1"/>
    <col min="11267" max="11268" width="17.6640625" style="196" customWidth="1"/>
    <col min="11269" max="11520" width="9.33203125" style="196"/>
    <col min="11521" max="11521" width="5.83203125" style="196" customWidth="1"/>
    <col min="11522" max="11522" width="54.83203125" style="196" customWidth="1"/>
    <col min="11523" max="11524" width="17.6640625" style="196" customWidth="1"/>
    <col min="11525" max="11776" width="9.33203125" style="196"/>
    <col min="11777" max="11777" width="5.83203125" style="196" customWidth="1"/>
    <col min="11778" max="11778" width="54.83203125" style="196" customWidth="1"/>
    <col min="11779" max="11780" width="17.6640625" style="196" customWidth="1"/>
    <col min="11781" max="12032" width="9.33203125" style="196"/>
    <col min="12033" max="12033" width="5.83203125" style="196" customWidth="1"/>
    <col min="12034" max="12034" width="54.83203125" style="196" customWidth="1"/>
    <col min="12035" max="12036" width="17.6640625" style="196" customWidth="1"/>
    <col min="12037" max="12288" width="9.33203125" style="196"/>
    <col min="12289" max="12289" width="5.83203125" style="196" customWidth="1"/>
    <col min="12290" max="12290" width="54.83203125" style="196" customWidth="1"/>
    <col min="12291" max="12292" width="17.6640625" style="196" customWidth="1"/>
    <col min="12293" max="12544" width="9.33203125" style="196"/>
    <col min="12545" max="12545" width="5.83203125" style="196" customWidth="1"/>
    <col min="12546" max="12546" width="54.83203125" style="196" customWidth="1"/>
    <col min="12547" max="12548" width="17.6640625" style="196" customWidth="1"/>
    <col min="12549" max="12800" width="9.33203125" style="196"/>
    <col min="12801" max="12801" width="5.83203125" style="196" customWidth="1"/>
    <col min="12802" max="12802" width="54.83203125" style="196" customWidth="1"/>
    <col min="12803" max="12804" width="17.6640625" style="196" customWidth="1"/>
    <col min="12805" max="13056" width="9.33203125" style="196"/>
    <col min="13057" max="13057" width="5.83203125" style="196" customWidth="1"/>
    <col min="13058" max="13058" width="54.83203125" style="196" customWidth="1"/>
    <col min="13059" max="13060" width="17.6640625" style="196" customWidth="1"/>
    <col min="13061" max="13312" width="9.33203125" style="196"/>
    <col min="13313" max="13313" width="5.83203125" style="196" customWidth="1"/>
    <col min="13314" max="13314" width="54.83203125" style="196" customWidth="1"/>
    <col min="13315" max="13316" width="17.6640625" style="196" customWidth="1"/>
    <col min="13317" max="13568" width="9.33203125" style="196"/>
    <col min="13569" max="13569" width="5.83203125" style="196" customWidth="1"/>
    <col min="13570" max="13570" width="54.83203125" style="196" customWidth="1"/>
    <col min="13571" max="13572" width="17.6640625" style="196" customWidth="1"/>
    <col min="13573" max="13824" width="9.33203125" style="196"/>
    <col min="13825" max="13825" width="5.83203125" style="196" customWidth="1"/>
    <col min="13826" max="13826" width="54.83203125" style="196" customWidth="1"/>
    <col min="13827" max="13828" width="17.6640625" style="196" customWidth="1"/>
    <col min="13829" max="14080" width="9.33203125" style="196"/>
    <col min="14081" max="14081" width="5.83203125" style="196" customWidth="1"/>
    <col min="14082" max="14082" width="54.83203125" style="196" customWidth="1"/>
    <col min="14083" max="14084" width="17.6640625" style="196" customWidth="1"/>
    <col min="14085" max="14336" width="9.33203125" style="196"/>
    <col min="14337" max="14337" width="5.83203125" style="196" customWidth="1"/>
    <col min="14338" max="14338" width="54.83203125" style="196" customWidth="1"/>
    <col min="14339" max="14340" width="17.6640625" style="196" customWidth="1"/>
    <col min="14341" max="14592" width="9.33203125" style="196"/>
    <col min="14593" max="14593" width="5.83203125" style="196" customWidth="1"/>
    <col min="14594" max="14594" width="54.83203125" style="196" customWidth="1"/>
    <col min="14595" max="14596" width="17.6640625" style="196" customWidth="1"/>
    <col min="14597" max="14848" width="9.33203125" style="196"/>
    <col min="14849" max="14849" width="5.83203125" style="196" customWidth="1"/>
    <col min="14850" max="14850" width="54.83203125" style="196" customWidth="1"/>
    <col min="14851" max="14852" width="17.6640625" style="196" customWidth="1"/>
    <col min="14853" max="15104" width="9.33203125" style="196"/>
    <col min="15105" max="15105" width="5.83203125" style="196" customWidth="1"/>
    <col min="15106" max="15106" width="54.83203125" style="196" customWidth="1"/>
    <col min="15107" max="15108" width="17.6640625" style="196" customWidth="1"/>
    <col min="15109" max="15360" width="9.33203125" style="196"/>
    <col min="15361" max="15361" width="5.83203125" style="196" customWidth="1"/>
    <col min="15362" max="15362" width="54.83203125" style="196" customWidth="1"/>
    <col min="15363" max="15364" width="17.6640625" style="196" customWidth="1"/>
    <col min="15365" max="15616" width="9.33203125" style="196"/>
    <col min="15617" max="15617" width="5.83203125" style="196" customWidth="1"/>
    <col min="15618" max="15618" width="54.83203125" style="196" customWidth="1"/>
    <col min="15619" max="15620" width="17.6640625" style="196" customWidth="1"/>
    <col min="15621" max="15872" width="9.33203125" style="196"/>
    <col min="15873" max="15873" width="5.83203125" style="196" customWidth="1"/>
    <col min="15874" max="15874" width="54.83203125" style="196" customWidth="1"/>
    <col min="15875" max="15876" width="17.6640625" style="196" customWidth="1"/>
    <col min="15877" max="16128" width="9.33203125" style="196"/>
    <col min="16129" max="16129" width="5.83203125" style="196" customWidth="1"/>
    <col min="16130" max="16130" width="54.83203125" style="196" customWidth="1"/>
    <col min="16131" max="16132" width="17.6640625" style="196" customWidth="1"/>
    <col min="16133" max="16384" width="9.33203125" style="196"/>
  </cols>
  <sheetData>
    <row r="1" spans="1:11" ht="44.25" customHeight="1" x14ac:dyDescent="0.2">
      <c r="A1" s="1098" t="s">
        <v>625</v>
      </c>
      <c r="B1" s="1098"/>
      <c r="C1" s="1098"/>
      <c r="D1" s="1098"/>
      <c r="E1" s="1098"/>
      <c r="F1" s="1098"/>
      <c r="G1" s="1098"/>
      <c r="H1" s="1098"/>
      <c r="I1" s="1098"/>
      <c r="J1" s="1098"/>
      <c r="K1" s="1098"/>
    </row>
    <row r="2" spans="1:11" x14ac:dyDescent="0.2">
      <c r="A2" s="475"/>
      <c r="B2" s="475"/>
      <c r="C2" s="475"/>
      <c r="D2" s="475"/>
      <c r="E2" s="475"/>
      <c r="F2" s="475"/>
      <c r="G2" s="475"/>
      <c r="H2" s="475"/>
      <c r="I2" s="475"/>
      <c r="J2" s="1099" t="s">
        <v>1</v>
      </c>
      <c r="K2" s="1099"/>
    </row>
    <row r="3" spans="1:11" ht="27" customHeight="1" x14ac:dyDescent="0.2">
      <c r="A3" s="1100" t="s">
        <v>365</v>
      </c>
      <c r="B3" s="1102" t="s">
        <v>557</v>
      </c>
      <c r="C3" s="1102"/>
      <c r="D3" s="1102"/>
      <c r="E3" s="1102" t="s">
        <v>558</v>
      </c>
      <c r="F3" s="1102"/>
      <c r="G3" s="1102"/>
      <c r="H3" s="1102" t="s">
        <v>559</v>
      </c>
      <c r="I3" s="1102"/>
      <c r="J3" s="1102"/>
      <c r="K3" s="1103" t="s">
        <v>366</v>
      </c>
    </row>
    <row r="4" spans="1:11" ht="25.5" x14ac:dyDescent="0.2">
      <c r="A4" s="1101"/>
      <c r="B4" s="476" t="s">
        <v>560</v>
      </c>
      <c r="C4" s="476" t="s">
        <v>561</v>
      </c>
      <c r="D4" s="476" t="s">
        <v>562</v>
      </c>
      <c r="E4" s="476" t="s">
        <v>560</v>
      </c>
      <c r="F4" s="476" t="s">
        <v>561</v>
      </c>
      <c r="G4" s="476" t="s">
        <v>562</v>
      </c>
      <c r="H4" s="476" t="s">
        <v>560</v>
      </c>
      <c r="I4" s="476" t="s">
        <v>561</v>
      </c>
      <c r="J4" s="476" t="s">
        <v>562</v>
      </c>
      <c r="K4" s="1104"/>
    </row>
    <row r="5" spans="1:11" ht="33.75" customHeight="1" x14ac:dyDescent="0.2">
      <c r="A5" s="477" t="s">
        <v>9</v>
      </c>
      <c r="B5" s="478" t="s">
        <v>563</v>
      </c>
      <c r="C5" s="478"/>
      <c r="D5" s="478"/>
      <c r="E5" s="479" t="s">
        <v>564</v>
      </c>
      <c r="F5" s="480" t="s">
        <v>565</v>
      </c>
      <c r="G5" s="481"/>
      <c r="H5" s="479" t="s">
        <v>566</v>
      </c>
      <c r="I5" s="482" t="s">
        <v>567</v>
      </c>
      <c r="J5" s="481"/>
      <c r="K5" s="483">
        <f>SUM(J5,G5)</f>
        <v>0</v>
      </c>
    </row>
    <row r="6" spans="1:11" ht="33.75" customHeight="1" x14ac:dyDescent="0.2">
      <c r="A6" s="799" t="s">
        <v>12</v>
      </c>
      <c r="B6" s="800" t="s">
        <v>568</v>
      </c>
      <c r="C6" s="801"/>
      <c r="D6" s="801"/>
      <c r="E6" s="484"/>
      <c r="F6" s="485">
        <v>50</v>
      </c>
      <c r="G6" s="486"/>
      <c r="H6" s="487" t="s">
        <v>684</v>
      </c>
      <c r="I6" s="487"/>
      <c r="J6" s="488">
        <v>2500</v>
      </c>
      <c r="K6" s="843">
        <f>SUM(G6:J6)</f>
        <v>2500</v>
      </c>
    </row>
    <row r="7" spans="1:11" ht="36.75" customHeight="1" x14ac:dyDescent="0.2">
      <c r="A7" s="489" t="s">
        <v>15</v>
      </c>
      <c r="B7" s="490" t="s">
        <v>569</v>
      </c>
      <c r="C7" s="491"/>
      <c r="D7" s="491"/>
      <c r="E7" s="492"/>
      <c r="F7" s="493">
        <v>25</v>
      </c>
      <c r="G7" s="494"/>
      <c r="H7" s="492" t="s">
        <v>570</v>
      </c>
      <c r="I7" s="495" t="s">
        <v>571</v>
      </c>
      <c r="J7" s="494"/>
      <c r="K7" s="496">
        <f>SUM(G7+J7)</f>
        <v>0</v>
      </c>
    </row>
    <row r="8" spans="1:11" ht="27" customHeight="1" x14ac:dyDescent="0.2">
      <c r="A8" s="497"/>
      <c r="B8" s="498" t="s">
        <v>470</v>
      </c>
      <c r="C8" s="498"/>
      <c r="D8" s="498"/>
      <c r="E8" s="498"/>
      <c r="F8" s="498"/>
      <c r="G8" s="499">
        <f>SUM(G5:G7)</f>
        <v>0</v>
      </c>
      <c r="H8" s="500"/>
      <c r="I8" s="500"/>
      <c r="J8" s="499">
        <f>SUM(J5:J7)</f>
        <v>2500</v>
      </c>
      <c r="K8" s="501">
        <f>SUM(K5:K7)</f>
        <v>2500</v>
      </c>
    </row>
  </sheetData>
  <mergeCells count="7"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"/>
  <sheetViews>
    <sheetView workbookViewId="0">
      <selection activeCell="L4" sqref="L4:L6"/>
    </sheetView>
  </sheetViews>
  <sheetFormatPr defaultRowHeight="12.75" x14ac:dyDescent="0.2"/>
  <cols>
    <col min="1" max="1" width="6.1640625" customWidth="1"/>
    <col min="2" max="2" width="21.6640625" customWidth="1"/>
    <col min="3" max="3" width="21.6640625" style="803" customWidth="1"/>
    <col min="4" max="4" width="16.33203125" customWidth="1"/>
    <col min="5" max="5" width="17.5" customWidth="1"/>
    <col min="6" max="6" width="18.6640625" customWidth="1"/>
    <col min="7" max="10" width="16.33203125" customWidth="1"/>
  </cols>
  <sheetData>
    <row r="1" spans="1:10" ht="41.25" customHeight="1" x14ac:dyDescent="0.2">
      <c r="A1" s="1105" t="s">
        <v>626</v>
      </c>
      <c r="B1" s="1106"/>
      <c r="C1" s="1106"/>
      <c r="D1" s="1106"/>
      <c r="E1" s="1106"/>
      <c r="F1" s="1106"/>
      <c r="G1" s="1106"/>
      <c r="H1" s="1106"/>
      <c r="I1" s="1106"/>
      <c r="J1" s="1106"/>
    </row>
    <row r="2" spans="1:10" ht="12.75" customHeight="1" x14ac:dyDescent="0.2">
      <c r="A2" s="381"/>
      <c r="B2" s="382"/>
      <c r="C2" s="382"/>
      <c r="D2" s="382"/>
      <c r="E2" s="382"/>
      <c r="F2" s="382"/>
      <c r="G2" s="382"/>
      <c r="H2" s="382"/>
      <c r="I2" s="382"/>
      <c r="J2" s="383" t="s">
        <v>511</v>
      </c>
    </row>
    <row r="3" spans="1:10" ht="57" customHeight="1" x14ac:dyDescent="0.2">
      <c r="A3" s="547" t="s">
        <v>365</v>
      </c>
      <c r="B3" s="548" t="s">
        <v>512</v>
      </c>
      <c r="C3" s="548" t="s">
        <v>695</v>
      </c>
      <c r="D3" s="548" t="s">
        <v>516</v>
      </c>
      <c r="E3" s="548" t="s">
        <v>513</v>
      </c>
      <c r="F3" s="548" t="s">
        <v>514</v>
      </c>
      <c r="G3" s="548" t="s">
        <v>515</v>
      </c>
      <c r="H3" s="548" t="s">
        <v>666</v>
      </c>
      <c r="I3" s="548" t="s">
        <v>517</v>
      </c>
      <c r="J3" s="549" t="s">
        <v>366</v>
      </c>
    </row>
    <row r="4" spans="1:10" ht="48" customHeight="1" x14ac:dyDescent="0.2">
      <c r="A4" s="540" t="s">
        <v>9</v>
      </c>
      <c r="B4" s="541" t="s">
        <v>604</v>
      </c>
      <c r="C4" s="541"/>
      <c r="D4" s="550">
        <v>8</v>
      </c>
      <c r="E4" s="550"/>
      <c r="F4" s="550"/>
      <c r="G4" s="550"/>
      <c r="H4" s="550"/>
      <c r="I4" s="550"/>
      <c r="J4" s="552">
        <f>SUM(D4:I4)</f>
        <v>8</v>
      </c>
    </row>
    <row r="5" spans="1:10" ht="60" x14ac:dyDescent="0.2">
      <c r="A5" s="542" t="s">
        <v>12</v>
      </c>
      <c r="B5" s="543" t="s">
        <v>605</v>
      </c>
      <c r="C5" s="543"/>
      <c r="D5" s="551"/>
      <c r="E5" s="551">
        <v>3</v>
      </c>
      <c r="F5" s="551"/>
      <c r="G5" s="551">
        <v>1</v>
      </c>
      <c r="H5" s="551"/>
      <c r="I5" s="551"/>
      <c r="J5" s="553">
        <f>SUM(D5:I5)</f>
        <v>4</v>
      </c>
    </row>
    <row r="6" spans="1:10" ht="51.75" customHeight="1" x14ac:dyDescent="0.2">
      <c r="A6" s="540" t="s">
        <v>15</v>
      </c>
      <c r="B6" s="544" t="s">
        <v>606</v>
      </c>
      <c r="C6" s="544"/>
      <c r="D6" s="554"/>
      <c r="E6" s="554">
        <v>13</v>
      </c>
      <c r="F6" s="554"/>
      <c r="G6" s="554"/>
      <c r="H6" s="554"/>
      <c r="I6" s="554"/>
      <c r="J6" s="553">
        <f>SUM(D6:I6)</f>
        <v>13</v>
      </c>
    </row>
    <row r="7" spans="1:10" ht="48" customHeight="1" x14ac:dyDescent="0.2">
      <c r="A7" s="542" t="s">
        <v>18</v>
      </c>
      <c r="B7" s="544" t="s">
        <v>665</v>
      </c>
      <c r="C7" s="554" t="s">
        <v>696</v>
      </c>
      <c r="D7" s="554"/>
      <c r="E7" s="555">
        <f>6+3</f>
        <v>9</v>
      </c>
      <c r="F7" s="555"/>
      <c r="G7" s="555">
        <v>3</v>
      </c>
      <c r="H7" s="555">
        <v>103</v>
      </c>
      <c r="I7" s="555"/>
      <c r="J7" s="552">
        <f>SUM(D7:I7)</f>
        <v>115</v>
      </c>
    </row>
    <row r="8" spans="1:10" ht="48" customHeight="1" x14ac:dyDescent="0.25">
      <c r="A8" s="545"/>
      <c r="B8" s="546" t="s">
        <v>366</v>
      </c>
      <c r="C8" s="546"/>
      <c r="D8" s="556">
        <f>SUM(D4:D7)</f>
        <v>8</v>
      </c>
      <c r="E8" s="556">
        <f>SUM(E4:E7)</f>
        <v>25</v>
      </c>
      <c r="F8" s="556">
        <f>SUM(F4:F7)</f>
        <v>0</v>
      </c>
      <c r="G8" s="556">
        <f>SUM(G4:G7)</f>
        <v>4</v>
      </c>
      <c r="H8" s="556"/>
      <c r="I8" s="556">
        <f>SUM(I4:I7)</f>
        <v>0</v>
      </c>
      <c r="J8" s="557">
        <f>SUM(J4:J7)</f>
        <v>140</v>
      </c>
    </row>
    <row r="10" spans="1:10" x14ac:dyDescent="0.2">
      <c r="D10" s="803"/>
      <c r="E10" s="794"/>
    </row>
    <row r="11" spans="1:10" x14ac:dyDescent="0.2">
      <c r="D11" s="803"/>
      <c r="E11" s="794"/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.../2017. (...)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6"/>
  <sheetViews>
    <sheetView workbookViewId="0">
      <selection sqref="A1:C1"/>
    </sheetView>
  </sheetViews>
  <sheetFormatPr defaultColWidth="9.33203125" defaultRowHeight="15" x14ac:dyDescent="0.25"/>
  <cols>
    <col min="1" max="1" width="11.5" style="332" customWidth="1"/>
    <col min="2" max="2" width="59.5" style="331" customWidth="1"/>
    <col min="3" max="3" width="23.6640625" style="347" customWidth="1"/>
    <col min="4" max="6" width="17.83203125" style="331" customWidth="1"/>
    <col min="7" max="8" width="19" style="331" customWidth="1"/>
    <col min="9" max="16384" width="9.33203125" style="331"/>
  </cols>
  <sheetData>
    <row r="1" spans="1:5" ht="42" customHeight="1" x14ac:dyDescent="0.25">
      <c r="A1" s="1107" t="s">
        <v>627</v>
      </c>
      <c r="B1" s="1108"/>
      <c r="C1" s="1108"/>
    </row>
    <row r="2" spans="1:5" ht="15" customHeight="1" x14ac:dyDescent="0.25">
      <c r="C2" s="333"/>
    </row>
    <row r="3" spans="1:5" s="334" customFormat="1" ht="25.5" customHeight="1" x14ac:dyDescent="0.2">
      <c r="A3" s="1109" t="s">
        <v>484</v>
      </c>
      <c r="B3" s="1109"/>
      <c r="C3" s="1109"/>
    </row>
    <row r="4" spans="1:5" x14ac:dyDescent="0.25">
      <c r="A4" s="335"/>
      <c r="B4" s="336"/>
      <c r="C4" s="337" t="s">
        <v>1</v>
      </c>
    </row>
    <row r="5" spans="1:5" s="341" customFormat="1" ht="27.75" customHeight="1" x14ac:dyDescent="0.2">
      <c r="A5" s="338" t="s">
        <v>486</v>
      </c>
      <c r="B5" s="339" t="s">
        <v>487</v>
      </c>
      <c r="C5" s="340" t="s">
        <v>490</v>
      </c>
    </row>
    <row r="6" spans="1:5" ht="34.5" customHeight="1" x14ac:dyDescent="0.25">
      <c r="A6" s="511" t="s">
        <v>9</v>
      </c>
      <c r="B6" s="512"/>
      <c r="C6" s="513">
        <v>0</v>
      </c>
    </row>
    <row r="7" spans="1:5" ht="25.5" customHeight="1" x14ac:dyDescent="0.25">
      <c r="A7" s="514" t="s">
        <v>12</v>
      </c>
      <c r="B7" s="515"/>
      <c r="C7" s="516">
        <v>0</v>
      </c>
    </row>
    <row r="8" spans="1:5" s="342" customFormat="1" ht="25.5" customHeight="1" x14ac:dyDescent="0.2">
      <c r="A8" s="338" t="s">
        <v>15</v>
      </c>
      <c r="B8" s="517" t="s">
        <v>366</v>
      </c>
      <c r="C8" s="518">
        <f>SUM(C6:C7)</f>
        <v>0</v>
      </c>
    </row>
    <row r="10" spans="1:5" s="334" customFormat="1" ht="25.5" customHeight="1" x14ac:dyDescent="0.2">
      <c r="A10" s="1109" t="s">
        <v>488</v>
      </c>
      <c r="B10" s="1109"/>
      <c r="C10" s="1109"/>
    </row>
    <row r="11" spans="1:5" x14ac:dyDescent="0.25">
      <c r="A11" s="335"/>
      <c r="B11" s="336"/>
      <c r="C11" s="343"/>
    </row>
    <row r="12" spans="1:5" s="341" customFormat="1" ht="27.75" customHeight="1" x14ac:dyDescent="0.2">
      <c r="A12" s="338" t="s">
        <v>486</v>
      </c>
      <c r="B12" s="339" t="s">
        <v>487</v>
      </c>
      <c r="C12" s="340" t="s">
        <v>490</v>
      </c>
    </row>
    <row r="13" spans="1:5" ht="50.25" customHeight="1" x14ac:dyDescent="0.25">
      <c r="A13" s="511" t="s">
        <v>9</v>
      </c>
      <c r="B13" s="510"/>
      <c r="C13" s="519">
        <v>0</v>
      </c>
      <c r="E13" s="344"/>
    </row>
    <row r="14" spans="1:5" ht="25.5" customHeight="1" x14ac:dyDescent="0.25">
      <c r="A14" s="338" t="s">
        <v>12</v>
      </c>
      <c r="B14" s="520" t="s">
        <v>366</v>
      </c>
      <c r="C14" s="521">
        <f>SUM(C13:C13)</f>
        <v>0</v>
      </c>
    </row>
    <row r="15" spans="1:5" ht="25.5" customHeight="1" x14ac:dyDescent="0.25">
      <c r="A15" s="522" t="s">
        <v>15</v>
      </c>
      <c r="B15" s="523" t="s">
        <v>489</v>
      </c>
      <c r="C15" s="524">
        <f>SUM(C8+C14)</f>
        <v>0</v>
      </c>
    </row>
    <row r="16" spans="1:5" ht="18.75" x14ac:dyDescent="0.3">
      <c r="A16" s="345"/>
      <c r="B16" s="346"/>
      <c r="C16" s="346"/>
      <c r="D16" s="346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...../2017.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2"/>
  <sheetViews>
    <sheetView topLeftCell="A10" workbookViewId="0">
      <selection sqref="A1:F1"/>
    </sheetView>
  </sheetViews>
  <sheetFormatPr defaultRowHeight="15.75" x14ac:dyDescent="0.25"/>
  <cols>
    <col min="1" max="1" width="7" style="87" customWidth="1"/>
    <col min="2" max="2" width="58.6640625" style="87" customWidth="1"/>
    <col min="3" max="3" width="15.1640625" style="88" customWidth="1"/>
    <col min="4" max="6" width="15.1640625" style="87" customWidth="1"/>
    <col min="7" max="7" width="9" style="1" customWidth="1"/>
    <col min="8" max="8" width="9.33203125" style="1"/>
    <col min="9" max="11" width="14.6640625" style="1" bestFit="1" customWidth="1"/>
    <col min="12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8" ht="40.5" customHeight="1" x14ac:dyDescent="0.3">
      <c r="A1" s="1110" t="s">
        <v>628</v>
      </c>
      <c r="B1" s="1111"/>
      <c r="C1" s="1111"/>
      <c r="D1" s="1111"/>
      <c r="E1" s="1111"/>
      <c r="F1" s="1111"/>
    </row>
    <row r="3" spans="1:8" ht="15.95" customHeight="1" x14ac:dyDescent="0.25">
      <c r="A3" s="1020" t="s">
        <v>491</v>
      </c>
      <c r="B3" s="1020"/>
      <c r="C3" s="1020"/>
      <c r="D3" s="1020"/>
      <c r="E3" s="1020"/>
      <c r="F3" s="1020"/>
    </row>
    <row r="4" spans="1:8" ht="15.95" customHeight="1" x14ac:dyDescent="0.25">
      <c r="A4" s="1026"/>
      <c r="B4" s="1026"/>
      <c r="D4" s="270"/>
      <c r="E4" s="270"/>
      <c r="F4" s="3" t="s">
        <v>697</v>
      </c>
    </row>
    <row r="5" spans="1:8" ht="31.5" customHeight="1" x14ac:dyDescent="0.25">
      <c r="A5" s="119" t="s">
        <v>2</v>
      </c>
      <c r="B5" s="31" t="s">
        <v>3</v>
      </c>
      <c r="C5" s="31" t="s">
        <v>493</v>
      </c>
      <c r="D5" s="31" t="s">
        <v>494</v>
      </c>
      <c r="E5" s="120" t="s">
        <v>495</v>
      </c>
      <c r="F5" s="120" t="s">
        <v>611</v>
      </c>
    </row>
    <row r="6" spans="1:8" s="7" customFormat="1" ht="12" customHeight="1" x14ac:dyDescent="0.2">
      <c r="A6" s="349" t="s">
        <v>5</v>
      </c>
      <c r="B6" s="350" t="s">
        <v>6</v>
      </c>
      <c r="C6" s="350" t="s">
        <v>7</v>
      </c>
      <c r="D6" s="350" t="s">
        <v>8</v>
      </c>
      <c r="E6" s="351" t="s">
        <v>263</v>
      </c>
      <c r="F6" s="352" t="s">
        <v>412</v>
      </c>
    </row>
    <row r="7" spans="1:8" s="725" customFormat="1" ht="23.25" customHeight="1" x14ac:dyDescent="0.25">
      <c r="A7" s="721" t="s">
        <v>9</v>
      </c>
      <c r="B7" s="722" t="s">
        <v>496</v>
      </c>
      <c r="C7" s="723">
        <f>'1.sz.mell.'!D22</f>
        <v>343198688.33333337</v>
      </c>
      <c r="D7" s="723">
        <f>180000000+140000000+12000000</f>
        <v>332000000</v>
      </c>
      <c r="E7" s="723">
        <f>D7*1.01</f>
        <v>335320000</v>
      </c>
      <c r="F7" s="724">
        <f>E7-1.01+1</f>
        <v>335319999.99000001</v>
      </c>
    </row>
    <row r="8" spans="1:8" s="725" customFormat="1" ht="23.25" customHeight="1" x14ac:dyDescent="0.25">
      <c r="A8" s="726" t="s">
        <v>12</v>
      </c>
      <c r="B8" s="727" t="s">
        <v>497</v>
      </c>
      <c r="C8" s="728">
        <f>'1.sz.mell.'!D31</f>
        <v>122998649</v>
      </c>
      <c r="D8" s="728">
        <v>20000000</v>
      </c>
      <c r="E8" s="729">
        <f>20000000*1.01</f>
        <v>20200000</v>
      </c>
      <c r="F8" s="730">
        <f>20000000*1.01</f>
        <v>20200000</v>
      </c>
    </row>
    <row r="9" spans="1:8" s="725" customFormat="1" ht="23.25" customHeight="1" x14ac:dyDescent="0.25">
      <c r="A9" s="721" t="s">
        <v>15</v>
      </c>
      <c r="B9" s="727" t="s">
        <v>103</v>
      </c>
      <c r="C9" s="728">
        <f>'1.sz.mell.'!D45</f>
        <v>31260000</v>
      </c>
      <c r="D9" s="728">
        <v>31000000</v>
      </c>
      <c r="E9" s="729">
        <f>D9*1.02</f>
        <v>31620000</v>
      </c>
      <c r="F9" s="730">
        <f>E9*1.01</f>
        <v>31936200</v>
      </c>
      <c r="H9" s="844"/>
    </row>
    <row r="10" spans="1:8" s="725" customFormat="1" ht="23.25" customHeight="1" x14ac:dyDescent="0.25">
      <c r="A10" s="726" t="s">
        <v>18</v>
      </c>
      <c r="B10" s="727" t="s">
        <v>498</v>
      </c>
      <c r="C10" s="728">
        <f>'1.sz.mell.'!D57</f>
        <v>37083974</v>
      </c>
      <c r="D10" s="728">
        <v>35000000</v>
      </c>
      <c r="E10" s="728">
        <f>D10*1.01</f>
        <v>35350000</v>
      </c>
      <c r="F10" s="730">
        <f>E10</f>
        <v>35350000</v>
      </c>
    </row>
    <row r="11" spans="1:8" s="725" customFormat="1" ht="23.25" customHeight="1" x14ac:dyDescent="0.25">
      <c r="A11" s="721" t="s">
        <v>21</v>
      </c>
      <c r="B11" s="727" t="s">
        <v>403</v>
      </c>
      <c r="C11" s="728">
        <f>'1.sz.mell.'!D63</f>
        <v>600000</v>
      </c>
      <c r="D11" s="728">
        <v>0</v>
      </c>
      <c r="E11" s="728">
        <v>0</v>
      </c>
      <c r="F11" s="730">
        <v>0</v>
      </c>
    </row>
    <row r="12" spans="1:8" s="725" customFormat="1" ht="23.25" customHeight="1" x14ac:dyDescent="0.25">
      <c r="A12" s="726" t="s">
        <v>24</v>
      </c>
      <c r="B12" s="727" t="s">
        <v>499</v>
      </c>
      <c r="C12" s="728">
        <f>'1.sz.mell.'!D66</f>
        <v>500000</v>
      </c>
      <c r="D12" s="728"/>
      <c r="E12" s="729"/>
      <c r="F12" s="730"/>
    </row>
    <row r="13" spans="1:8" s="725" customFormat="1" ht="23.25" customHeight="1" x14ac:dyDescent="0.25">
      <c r="A13" s="721" t="s">
        <v>27</v>
      </c>
      <c r="B13" s="731" t="s">
        <v>500</v>
      </c>
      <c r="C13" s="728"/>
      <c r="D13" s="728"/>
      <c r="E13" s="729"/>
      <c r="F13" s="730"/>
    </row>
    <row r="14" spans="1:8" s="725" customFormat="1" ht="31.5" customHeight="1" x14ac:dyDescent="0.25">
      <c r="A14" s="726" t="s">
        <v>30</v>
      </c>
      <c r="B14" s="727" t="s">
        <v>598</v>
      </c>
      <c r="C14" s="732">
        <f>SUM(C7:C13)</f>
        <v>535641311.33333337</v>
      </c>
      <c r="D14" s="732">
        <f>SUM(D7:D13)</f>
        <v>418000000</v>
      </c>
      <c r="E14" s="732">
        <f>SUM(E7:E13)</f>
        <v>422490000</v>
      </c>
      <c r="F14" s="733">
        <f>SUM(F7:F13)</f>
        <v>422806199.99000001</v>
      </c>
    </row>
    <row r="15" spans="1:8" s="725" customFormat="1" ht="23.25" customHeight="1" x14ac:dyDescent="0.25">
      <c r="A15" s="734" t="s">
        <v>33</v>
      </c>
      <c r="B15" s="735" t="s">
        <v>501</v>
      </c>
      <c r="C15" s="736">
        <f>'1.sz.mell.'!D76</f>
        <v>22808285</v>
      </c>
      <c r="D15" s="736">
        <v>20000000</v>
      </c>
      <c r="E15" s="737">
        <v>20000000</v>
      </c>
      <c r="F15" s="738">
        <v>20000000</v>
      </c>
    </row>
    <row r="16" spans="1:8" s="11" customFormat="1" ht="27" customHeight="1" x14ac:dyDescent="0.2">
      <c r="A16" s="119" t="s">
        <v>36</v>
      </c>
      <c r="B16" s="83" t="s">
        <v>502</v>
      </c>
      <c r="C16" s="361">
        <f>+C14+C15</f>
        <v>558449596.33333337</v>
      </c>
      <c r="D16" s="361">
        <f>+D14+D15</f>
        <v>438000000</v>
      </c>
      <c r="E16" s="361">
        <f>+E14+E15</f>
        <v>442490000</v>
      </c>
      <c r="F16" s="362">
        <f>+F14+F15</f>
        <v>442806199.99000001</v>
      </c>
    </row>
    <row r="17" spans="1:11" s="11" customFormat="1" ht="12" customHeight="1" x14ac:dyDescent="0.2">
      <c r="A17" s="363"/>
      <c r="B17" s="364"/>
      <c r="C17" s="365"/>
      <c r="D17" s="366"/>
      <c r="E17" s="366"/>
      <c r="F17" s="367"/>
    </row>
    <row r="18" spans="1:11" s="11" customFormat="1" ht="24" customHeight="1" x14ac:dyDescent="0.2">
      <c r="A18" s="1020" t="s">
        <v>448</v>
      </c>
      <c r="B18" s="1020"/>
      <c r="C18" s="1020"/>
      <c r="D18" s="1020"/>
      <c r="E18" s="1020"/>
      <c r="F18" s="1020"/>
    </row>
    <row r="19" spans="1:11" s="11" customFormat="1" ht="12" customHeight="1" x14ac:dyDescent="0.2">
      <c r="A19" s="1112"/>
      <c r="B19" s="1112"/>
      <c r="C19" s="88"/>
      <c r="D19" s="270"/>
      <c r="E19" s="270"/>
      <c r="F19" s="3" t="s">
        <v>371</v>
      </c>
    </row>
    <row r="20" spans="1:11" s="11" customFormat="1" ht="31.5" customHeight="1" x14ac:dyDescent="0.2">
      <c r="A20" s="119" t="s">
        <v>2</v>
      </c>
      <c r="B20" s="31" t="s">
        <v>3</v>
      </c>
      <c r="C20" s="31" t="s">
        <v>492</v>
      </c>
      <c r="D20" s="31" t="s">
        <v>493</v>
      </c>
      <c r="E20" s="31" t="s">
        <v>494</v>
      </c>
      <c r="F20" s="120" t="s">
        <v>495</v>
      </c>
      <c r="G20" s="368"/>
    </row>
    <row r="21" spans="1:11" s="11" customFormat="1" ht="12" customHeight="1" x14ac:dyDescent="0.2">
      <c r="A21" s="349" t="s">
        <v>5</v>
      </c>
      <c r="B21" s="350" t="s">
        <v>6</v>
      </c>
      <c r="C21" s="350" t="s">
        <v>7</v>
      </c>
      <c r="D21" s="350" t="s">
        <v>8</v>
      </c>
      <c r="E21" s="351" t="s">
        <v>263</v>
      </c>
      <c r="F21" s="352" t="s">
        <v>412</v>
      </c>
      <c r="G21" s="368"/>
    </row>
    <row r="22" spans="1:11" s="11" customFormat="1" ht="23.25" customHeight="1" x14ac:dyDescent="0.2">
      <c r="A22" s="81" t="s">
        <v>9</v>
      </c>
      <c r="B22" s="369" t="s">
        <v>503</v>
      </c>
      <c r="C22" s="355">
        <f>'1.sz.mell.'!D96</f>
        <v>393245494.77223152</v>
      </c>
      <c r="D22" s="355">
        <v>389500000</v>
      </c>
      <c r="E22" s="355">
        <v>393150000</v>
      </c>
      <c r="F22" s="356">
        <v>393037800</v>
      </c>
      <c r="G22" s="368"/>
    </row>
    <row r="23" spans="1:11" ht="23.25" customHeight="1" x14ac:dyDescent="0.25">
      <c r="A23" s="81" t="s">
        <v>12</v>
      </c>
      <c r="B23" s="370" t="s">
        <v>504</v>
      </c>
      <c r="C23" s="358">
        <f>+C24+C25+C26</f>
        <v>158453264</v>
      </c>
      <c r="D23" s="358">
        <f>+D24+D25+D26</f>
        <v>42000000</v>
      </c>
      <c r="E23" s="358">
        <f>+E24+E25+E26</f>
        <v>42840000</v>
      </c>
      <c r="F23" s="359">
        <f>+F24+F25+F26</f>
        <v>43268400</v>
      </c>
      <c r="I23" s="795">
        <f>D16-D29</f>
        <v>0</v>
      </c>
      <c r="J23" s="795">
        <f>E16-E29</f>
        <v>0</v>
      </c>
      <c r="K23" s="795">
        <f>F16-F29</f>
        <v>-9.9999904632568359E-3</v>
      </c>
    </row>
    <row r="24" spans="1:11" ht="23.25" customHeight="1" x14ac:dyDescent="0.25">
      <c r="A24" s="51" t="s">
        <v>505</v>
      </c>
      <c r="B24" s="354" t="s">
        <v>226</v>
      </c>
      <c r="C24" s="355">
        <f>'1.sz.mell.'!D97</f>
        <v>114610550</v>
      </c>
      <c r="D24" s="358">
        <v>35000000</v>
      </c>
      <c r="E24" s="358">
        <f>D24*1.02</f>
        <v>35700000</v>
      </c>
      <c r="F24" s="359">
        <f>E24*1.01</f>
        <v>36057000</v>
      </c>
    </row>
    <row r="25" spans="1:11" ht="23.25" customHeight="1" x14ac:dyDescent="0.25">
      <c r="A25" s="51" t="s">
        <v>506</v>
      </c>
      <c r="B25" s="354" t="s">
        <v>228</v>
      </c>
      <c r="C25" s="355">
        <f>'1.sz.mell.'!D98</f>
        <v>43277714</v>
      </c>
      <c r="D25" s="355">
        <v>7000000</v>
      </c>
      <c r="E25" s="358">
        <f>D25*1.02</f>
        <v>7140000</v>
      </c>
      <c r="F25" s="359">
        <f>E25*1.01</f>
        <v>7211400</v>
      </c>
    </row>
    <row r="26" spans="1:11" ht="23.25" customHeight="1" x14ac:dyDescent="0.25">
      <c r="A26" s="51" t="s">
        <v>507</v>
      </c>
      <c r="B26" s="357" t="s">
        <v>230</v>
      </c>
      <c r="C26" s="355">
        <f>'1.sz.mell.'!D99</f>
        <v>565000</v>
      </c>
      <c r="D26" s="355">
        <v>0</v>
      </c>
      <c r="E26" s="355"/>
      <c r="F26" s="356"/>
    </row>
    <row r="27" spans="1:11" ht="23.25" customHeight="1" x14ac:dyDescent="0.25">
      <c r="A27" s="81" t="s">
        <v>15</v>
      </c>
      <c r="B27" s="371" t="s">
        <v>508</v>
      </c>
      <c r="C27" s="372">
        <f>+C22+C23</f>
        <v>551698758.77223158</v>
      </c>
      <c r="D27" s="372">
        <f>+D22+D23</f>
        <v>431500000</v>
      </c>
      <c r="E27" s="372">
        <f>+E22+E23</f>
        <v>435990000</v>
      </c>
      <c r="F27" s="373">
        <f>+F22+F23</f>
        <v>436306200</v>
      </c>
    </row>
    <row r="28" spans="1:11" ht="23.25" customHeight="1" x14ac:dyDescent="0.25">
      <c r="A28" s="374" t="s">
        <v>18</v>
      </c>
      <c r="B28" s="375" t="s">
        <v>509</v>
      </c>
      <c r="C28" s="376">
        <f>'1.sz.mell.'!D112</f>
        <v>6750837</v>
      </c>
      <c r="D28" s="376">
        <v>6500000</v>
      </c>
      <c r="E28" s="376">
        <f>D28</f>
        <v>6500000</v>
      </c>
      <c r="F28" s="377">
        <f>E28</f>
        <v>6500000</v>
      </c>
      <c r="G28" s="84"/>
    </row>
    <row r="29" spans="1:11" s="11" customFormat="1" ht="23.25" customHeight="1" x14ac:dyDescent="0.2">
      <c r="A29" s="378" t="s">
        <v>21</v>
      </c>
      <c r="B29" s="86" t="s">
        <v>510</v>
      </c>
      <c r="C29" s="379">
        <f>+C27+C28</f>
        <v>558449595.77223158</v>
      </c>
      <c r="D29" s="379">
        <f>+D27+D28</f>
        <v>438000000</v>
      </c>
      <c r="E29" s="379">
        <f>+E27+E28</f>
        <v>442490000</v>
      </c>
      <c r="F29" s="380">
        <f>+F27+F28</f>
        <v>442806200</v>
      </c>
    </row>
    <row r="30" spans="1:11" x14ac:dyDescent="0.25">
      <c r="C30" s="87"/>
    </row>
    <row r="31" spans="1:11" x14ac:dyDescent="0.25">
      <c r="C31" s="87"/>
    </row>
    <row r="32" spans="1:11" x14ac:dyDescent="0.25">
      <c r="C32" s="87"/>
    </row>
    <row r="33" spans="3:8" ht="16.5" customHeight="1" x14ac:dyDescent="0.25">
      <c r="C33" s="87"/>
    </row>
    <row r="34" spans="3:8" x14ac:dyDescent="0.25">
      <c r="C34" s="87"/>
    </row>
    <row r="35" spans="3:8" x14ac:dyDescent="0.25">
      <c r="C35" s="87"/>
    </row>
    <row r="36" spans="3:8" s="87" customFormat="1" x14ac:dyDescent="0.25">
      <c r="G36" s="1"/>
      <c r="H36" s="1"/>
    </row>
    <row r="37" spans="3:8" s="87" customFormat="1" x14ac:dyDescent="0.25">
      <c r="G37" s="1"/>
      <c r="H37" s="1"/>
    </row>
    <row r="38" spans="3:8" s="87" customFormat="1" x14ac:dyDescent="0.25">
      <c r="G38" s="1"/>
      <c r="H38" s="1"/>
    </row>
    <row r="39" spans="3:8" s="87" customFormat="1" x14ac:dyDescent="0.25">
      <c r="G39" s="1"/>
      <c r="H39" s="1"/>
    </row>
    <row r="40" spans="3:8" s="87" customFormat="1" x14ac:dyDescent="0.25">
      <c r="G40" s="1"/>
      <c r="H40" s="1"/>
    </row>
    <row r="41" spans="3:8" s="87" customFormat="1" x14ac:dyDescent="0.25">
      <c r="G41" s="1"/>
      <c r="H41" s="1"/>
    </row>
    <row r="42" spans="3:8" s="87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.../2017. (...)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3"/>
  <sheetViews>
    <sheetView workbookViewId="0">
      <selection activeCell="G19" sqref="G19"/>
    </sheetView>
  </sheetViews>
  <sheetFormatPr defaultColWidth="9.33203125" defaultRowHeight="15" x14ac:dyDescent="0.25"/>
  <cols>
    <col min="1" max="1" width="41.33203125" style="309" customWidth="1"/>
    <col min="2" max="2" width="19.6640625" style="309" customWidth="1"/>
    <col min="3" max="3" width="16.6640625" style="309" customWidth="1"/>
    <col min="4" max="9" width="16" style="309" customWidth="1"/>
    <col min="10" max="10" width="17.83203125" style="309" customWidth="1"/>
    <col min="11" max="16384" width="9.33203125" style="309"/>
  </cols>
  <sheetData>
    <row r="1" spans="1:10" ht="56.25" customHeight="1" x14ac:dyDescent="0.25">
      <c r="A1" s="1113" t="s">
        <v>629</v>
      </c>
      <c r="B1" s="1113"/>
      <c r="C1" s="1113"/>
      <c r="D1" s="1113"/>
      <c r="E1" s="1113"/>
      <c r="F1" s="1113"/>
      <c r="G1" s="1113"/>
      <c r="H1" s="1113"/>
      <c r="I1" s="1113"/>
    </row>
    <row r="2" spans="1:10" ht="18.75" customHeight="1" x14ac:dyDescent="0.25">
      <c r="A2" s="310"/>
      <c r="B2" s="310"/>
      <c r="C2" s="828" t="s">
        <v>534</v>
      </c>
      <c r="D2" s="310"/>
      <c r="E2" s="310"/>
      <c r="F2" s="310"/>
      <c r="G2" s="310"/>
      <c r="H2" s="310"/>
      <c r="I2" s="310"/>
    </row>
    <row r="3" spans="1:10" x14ac:dyDescent="0.25">
      <c r="A3" s="311"/>
      <c r="B3" s="311"/>
      <c r="C3" s="311"/>
      <c r="D3" s="311"/>
      <c r="E3" s="311"/>
      <c r="F3" s="311"/>
      <c r="G3" s="311"/>
      <c r="H3" s="1114" t="s">
        <v>1</v>
      </c>
      <c r="I3" s="1114"/>
    </row>
    <row r="4" spans="1:10" s="312" customFormat="1" ht="71.25" customHeight="1" x14ac:dyDescent="0.2">
      <c r="A4" s="1115" t="s">
        <v>478</v>
      </c>
      <c r="B4" s="1117" t="s">
        <v>479</v>
      </c>
      <c r="C4" s="1115" t="s">
        <v>480</v>
      </c>
      <c r="D4" s="1119" t="s">
        <v>612</v>
      </c>
      <c r="E4" s="1119"/>
      <c r="F4" s="1119" t="s">
        <v>481</v>
      </c>
      <c r="G4" s="1119"/>
      <c r="H4" s="1119" t="s">
        <v>613</v>
      </c>
      <c r="I4" s="1120"/>
    </row>
    <row r="5" spans="1:10" s="315" customFormat="1" x14ac:dyDescent="0.25">
      <c r="A5" s="1116"/>
      <c r="B5" s="1118"/>
      <c r="C5" s="1116"/>
      <c r="D5" s="313" t="s">
        <v>482</v>
      </c>
      <c r="E5" s="313" t="s">
        <v>483</v>
      </c>
      <c r="F5" s="313" t="s">
        <v>482</v>
      </c>
      <c r="G5" s="313" t="s">
        <v>483</v>
      </c>
      <c r="H5" s="313" t="s">
        <v>482</v>
      </c>
      <c r="I5" s="314" t="s">
        <v>483</v>
      </c>
    </row>
    <row r="6" spans="1:10" x14ac:dyDescent="0.25">
      <c r="A6" s="449"/>
      <c r="B6" s="317"/>
      <c r="C6" s="316"/>
      <c r="D6" s="318"/>
      <c r="E6" s="318"/>
      <c r="F6" s="318"/>
      <c r="G6" s="318"/>
      <c r="H6" s="318"/>
      <c r="I6" s="319"/>
    </row>
    <row r="7" spans="1:10" s="325" customFormat="1" x14ac:dyDescent="0.25">
      <c r="A7" s="449"/>
      <c r="B7" s="321"/>
      <c r="C7" s="320"/>
      <c r="D7" s="322"/>
      <c r="E7" s="322"/>
      <c r="F7" s="322"/>
      <c r="G7" s="322"/>
      <c r="H7" s="322"/>
      <c r="I7" s="323"/>
      <c r="J7" s="324"/>
    </row>
    <row r="8" spans="1:10" s="330" customFormat="1" ht="26.25" customHeight="1" x14ac:dyDescent="0.2">
      <c r="A8" s="450" t="s">
        <v>366</v>
      </c>
      <c r="B8" s="326">
        <f>SUM(B6:B7)</f>
        <v>0</v>
      </c>
      <c r="C8" s="327"/>
      <c r="D8" s="328">
        <f t="shared" ref="D8:I8" si="0">SUM(D6:D7)</f>
        <v>0</v>
      </c>
      <c r="E8" s="328">
        <f t="shared" si="0"/>
        <v>0</v>
      </c>
      <c r="F8" s="328">
        <f t="shared" si="0"/>
        <v>0</v>
      </c>
      <c r="G8" s="328">
        <f t="shared" si="0"/>
        <v>0</v>
      </c>
      <c r="H8" s="328">
        <f t="shared" si="0"/>
        <v>0</v>
      </c>
      <c r="I8" s="329">
        <f t="shared" si="0"/>
        <v>0</v>
      </c>
    </row>
    <row r="9" spans="1:10" x14ac:dyDescent="0.25">
      <c r="A9" s="311"/>
      <c r="B9" s="311"/>
      <c r="C9" s="311"/>
      <c r="D9" s="311"/>
      <c r="E9" s="311"/>
      <c r="F9" s="311"/>
      <c r="G9" s="311"/>
      <c r="H9" s="311"/>
      <c r="I9" s="311"/>
    </row>
    <row r="10" spans="1:10" x14ac:dyDescent="0.25">
      <c r="A10" s="311"/>
      <c r="B10" s="311"/>
      <c r="C10" s="311"/>
      <c r="D10" s="311"/>
      <c r="E10" s="311"/>
      <c r="F10" s="311"/>
      <c r="G10" s="311"/>
      <c r="H10" s="311"/>
      <c r="I10" s="311"/>
    </row>
    <row r="11" spans="1:10" x14ac:dyDescent="0.25">
      <c r="A11" s="311"/>
      <c r="B11" s="311"/>
      <c r="C11" s="311"/>
      <c r="D11" s="311"/>
      <c r="E11" s="311"/>
      <c r="F11" s="311"/>
      <c r="G11" s="311"/>
      <c r="H11" s="311"/>
      <c r="I11" s="311"/>
    </row>
    <row r="12" spans="1:10" x14ac:dyDescent="0.25">
      <c r="A12" s="311"/>
      <c r="B12" s="311"/>
      <c r="C12" s="311"/>
      <c r="D12" s="311"/>
      <c r="E12" s="311"/>
      <c r="F12" s="311"/>
      <c r="G12" s="311"/>
      <c r="H12" s="311"/>
      <c r="I12" s="311"/>
    </row>
    <row r="13" spans="1:10" x14ac:dyDescent="0.25">
      <c r="A13" s="311"/>
      <c r="B13" s="311"/>
      <c r="C13" s="311"/>
      <c r="D13" s="311"/>
      <c r="E13" s="311"/>
      <c r="F13" s="311"/>
      <c r="G13" s="311"/>
      <c r="H13" s="311"/>
      <c r="I13" s="311"/>
    </row>
    <row r="14" spans="1:10" x14ac:dyDescent="0.25">
      <c r="A14" s="311"/>
      <c r="B14" s="311"/>
      <c r="C14" s="311"/>
      <c r="D14" s="311"/>
      <c r="E14" s="311"/>
      <c r="F14" s="311"/>
      <c r="G14" s="311"/>
      <c r="H14" s="311"/>
      <c r="I14" s="311"/>
    </row>
    <row r="15" spans="1:10" x14ac:dyDescent="0.25">
      <c r="A15" s="311"/>
      <c r="B15" s="311"/>
      <c r="C15" s="311"/>
      <c r="D15" s="311"/>
      <c r="E15" s="311"/>
      <c r="F15" s="311"/>
      <c r="G15" s="311"/>
      <c r="H15" s="311"/>
      <c r="I15" s="311"/>
    </row>
    <row r="16" spans="1:10" x14ac:dyDescent="0.25">
      <c r="A16" s="311"/>
      <c r="B16" s="311"/>
      <c r="C16" s="311"/>
      <c r="D16" s="311"/>
      <c r="E16" s="311"/>
      <c r="F16" s="311"/>
      <c r="G16" s="311"/>
      <c r="H16" s="311"/>
      <c r="I16" s="311"/>
    </row>
    <row r="17" spans="1:9" x14ac:dyDescent="0.25">
      <c r="A17" s="311"/>
      <c r="B17" s="311"/>
      <c r="C17" s="311"/>
      <c r="D17" s="311"/>
      <c r="E17" s="311"/>
      <c r="F17" s="311"/>
      <c r="G17" s="311"/>
      <c r="H17" s="311"/>
      <c r="I17" s="311"/>
    </row>
    <row r="18" spans="1:9" x14ac:dyDescent="0.25">
      <c r="A18" s="311"/>
      <c r="B18" s="311"/>
      <c r="C18" s="311"/>
      <c r="D18" s="311"/>
      <c r="E18" s="311"/>
      <c r="F18" s="311"/>
      <c r="G18" s="311"/>
      <c r="H18" s="311"/>
      <c r="I18" s="311"/>
    </row>
    <row r="19" spans="1:9" x14ac:dyDescent="0.25">
      <c r="A19" s="311"/>
      <c r="B19" s="311"/>
      <c r="C19" s="311"/>
      <c r="D19" s="311"/>
      <c r="E19" s="311"/>
      <c r="F19" s="311"/>
      <c r="G19" s="311"/>
      <c r="H19" s="311"/>
      <c r="I19" s="311"/>
    </row>
    <row r="20" spans="1:9" x14ac:dyDescent="0.25">
      <c r="A20" s="311"/>
      <c r="B20" s="311"/>
      <c r="C20" s="311"/>
      <c r="D20" s="311"/>
      <c r="E20" s="311"/>
      <c r="F20" s="311"/>
      <c r="G20" s="311"/>
      <c r="H20" s="311"/>
      <c r="I20" s="311"/>
    </row>
    <row r="21" spans="1:9" x14ac:dyDescent="0.25">
      <c r="A21" s="311"/>
      <c r="B21" s="311"/>
      <c r="C21" s="311"/>
      <c r="D21" s="311"/>
      <c r="E21" s="311"/>
      <c r="F21" s="311"/>
      <c r="G21" s="311"/>
      <c r="H21" s="311"/>
      <c r="I21" s="311"/>
    </row>
    <row r="22" spans="1:9" x14ac:dyDescent="0.25">
      <c r="A22" s="311"/>
      <c r="B22" s="311"/>
      <c r="C22" s="311"/>
      <c r="D22" s="311"/>
      <c r="E22" s="311"/>
      <c r="F22" s="311"/>
      <c r="G22" s="311"/>
      <c r="H22" s="311"/>
      <c r="I22" s="311"/>
    </row>
    <row r="23" spans="1:9" x14ac:dyDescent="0.25">
      <c r="A23" s="311"/>
      <c r="B23" s="311"/>
      <c r="C23" s="311"/>
      <c r="D23" s="311"/>
      <c r="E23" s="311"/>
      <c r="F23" s="311"/>
      <c r="G23" s="311"/>
      <c r="H23" s="311"/>
      <c r="I23" s="311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...../2017.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0"/>
  <sheetViews>
    <sheetView zoomScaleNormal="100" workbookViewId="0">
      <selection sqref="A1:XFD1048576"/>
    </sheetView>
  </sheetViews>
  <sheetFormatPr defaultColWidth="9.33203125" defaultRowHeight="15.75" x14ac:dyDescent="0.25"/>
  <cols>
    <col min="1" max="1" width="6.33203125" style="87" customWidth="1"/>
    <col min="2" max="2" width="78.6640625" style="87" customWidth="1"/>
    <col min="3" max="3" width="11.1640625" style="87" customWidth="1"/>
    <col min="4" max="4" width="20.83203125" style="88" customWidth="1"/>
    <col min="5" max="5" width="16.1640625" style="1" customWidth="1"/>
    <col min="6" max="6" width="16.83203125" style="1" customWidth="1"/>
    <col min="7" max="7" width="9.33203125" style="1"/>
    <col min="8" max="9" width="13.33203125" style="1" bestFit="1" customWidth="1"/>
    <col min="10" max="10" width="14.6640625" style="1" bestFit="1" customWidth="1"/>
    <col min="11" max="11" width="14.33203125" style="1" bestFit="1" customWidth="1"/>
    <col min="12" max="16384" width="9.33203125" style="1"/>
  </cols>
  <sheetData>
    <row r="1" spans="1:6" ht="60" customHeight="1" x14ac:dyDescent="0.25">
      <c r="A1" s="1021" t="s">
        <v>607</v>
      </c>
      <c r="B1" s="1021"/>
      <c r="C1" s="1021"/>
      <c r="D1" s="1021"/>
      <c r="E1" s="1021"/>
      <c r="F1" s="1021"/>
    </row>
    <row r="2" spans="1:6" ht="15.95" customHeight="1" x14ac:dyDescent="0.25">
      <c r="A2" s="1020" t="s">
        <v>0</v>
      </c>
      <c r="B2" s="1020"/>
      <c r="C2" s="1020"/>
      <c r="D2" s="1020"/>
      <c r="E2" s="1020"/>
      <c r="F2" s="1020"/>
    </row>
    <row r="3" spans="1:6" ht="15.95" customHeight="1" x14ac:dyDescent="0.25">
      <c r="A3" s="1026"/>
      <c r="B3" s="1026"/>
      <c r="C3" s="2"/>
      <c r="D3" s="3"/>
      <c r="E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6" t="s">
        <v>608</v>
      </c>
      <c r="E4" s="195" t="s">
        <v>738</v>
      </c>
      <c r="F4" s="195" t="s">
        <v>739</v>
      </c>
    </row>
    <row r="5" spans="1:6" s="7" customFormat="1" ht="12" customHeight="1" x14ac:dyDescent="0.2">
      <c r="A5" s="4" t="s">
        <v>5</v>
      </c>
      <c r="B5" s="5" t="s">
        <v>6</v>
      </c>
      <c r="C5" s="5" t="s">
        <v>7</v>
      </c>
      <c r="D5" s="6" t="s">
        <v>8</v>
      </c>
      <c r="E5" s="661" t="s">
        <v>263</v>
      </c>
      <c r="F5" s="6" t="s">
        <v>412</v>
      </c>
    </row>
    <row r="6" spans="1:6" s="11" customFormat="1" ht="15.75" customHeight="1" x14ac:dyDescent="0.2">
      <c r="A6" s="8" t="s">
        <v>9</v>
      </c>
      <c r="B6" s="9" t="s">
        <v>10</v>
      </c>
      <c r="C6" s="10" t="s">
        <v>11</v>
      </c>
      <c r="D6" s="353">
        <f>'9.sz.mell.'!D6</f>
        <v>76950960</v>
      </c>
      <c r="E6" s="353">
        <f>'9.sz.mell.'!E6</f>
        <v>76950960</v>
      </c>
      <c r="F6" s="353">
        <f>'9.sz.mell.'!F6</f>
        <v>58558909</v>
      </c>
    </row>
    <row r="7" spans="1:6" s="11" customFormat="1" ht="15.75" customHeight="1" x14ac:dyDescent="0.2">
      <c r="A7" s="12" t="s">
        <v>12</v>
      </c>
      <c r="B7" s="13" t="s">
        <v>13</v>
      </c>
      <c r="C7" s="14" t="s">
        <v>14</v>
      </c>
      <c r="D7" s="353">
        <f>'9.sz.mell.'!D7</f>
        <v>51582233.333333336</v>
      </c>
      <c r="E7" s="353">
        <f>'9.sz.mell.'!E7</f>
        <v>52473417</v>
      </c>
      <c r="F7" s="353">
        <f>'9.sz.mell.'!F7</f>
        <v>39327827</v>
      </c>
    </row>
    <row r="8" spans="1:6" s="11" customFormat="1" ht="24" customHeight="1" x14ac:dyDescent="0.2">
      <c r="A8" s="12" t="s">
        <v>15</v>
      </c>
      <c r="B8" s="13" t="s">
        <v>16</v>
      </c>
      <c r="C8" s="14" t="s">
        <v>17</v>
      </c>
      <c r="D8" s="353">
        <f>'9.sz.mell.'!D8</f>
        <v>55117300</v>
      </c>
      <c r="E8" s="353">
        <f>'9.sz.mell.'!E8</f>
        <v>51768250</v>
      </c>
      <c r="F8" s="353">
        <f>'9.sz.mell.'!F8</f>
        <v>42495695</v>
      </c>
    </row>
    <row r="9" spans="1:6" s="11" customFormat="1" ht="15.75" customHeight="1" x14ac:dyDescent="0.2">
      <c r="A9" s="12" t="s">
        <v>18</v>
      </c>
      <c r="B9" s="13" t="s">
        <v>19</v>
      </c>
      <c r="C9" s="14" t="s">
        <v>20</v>
      </c>
      <c r="D9" s="353">
        <f>'9.sz.mell.'!D9</f>
        <v>2720080</v>
      </c>
      <c r="E9" s="353">
        <f>'9.sz.mell.'!E9</f>
        <v>2798145</v>
      </c>
      <c r="F9" s="353">
        <f>'9.sz.mell.'!F9</f>
        <v>2798145</v>
      </c>
    </row>
    <row r="10" spans="1:6" s="11" customFormat="1" ht="15.75" customHeight="1" x14ac:dyDescent="0.2">
      <c r="A10" s="8" t="s">
        <v>21</v>
      </c>
      <c r="B10" s="13" t="s">
        <v>22</v>
      </c>
      <c r="C10" s="14" t="s">
        <v>23</v>
      </c>
      <c r="D10" s="353">
        <f>'9.sz.mell.'!D10</f>
        <v>0</v>
      </c>
      <c r="E10" s="353">
        <f>'9.sz.mell.'!E10</f>
        <v>3289776</v>
      </c>
      <c r="F10" s="353">
        <f>'9.sz.mell.'!F10</f>
        <v>7534689</v>
      </c>
    </row>
    <row r="11" spans="1:6" s="11" customFormat="1" ht="15.75" customHeight="1" x14ac:dyDescent="0.2">
      <c r="A11" s="12" t="s">
        <v>24</v>
      </c>
      <c r="B11" s="13" t="s">
        <v>25</v>
      </c>
      <c r="C11" s="14" t="s">
        <v>26</v>
      </c>
      <c r="D11" s="353">
        <f>'9.sz.mell.'!D11</f>
        <v>0</v>
      </c>
      <c r="E11" s="353">
        <f>'9.sz.mell.'!E11</f>
        <v>35100</v>
      </c>
      <c r="F11" s="353">
        <f>'9.sz.mell.'!F11</f>
        <v>35100</v>
      </c>
    </row>
    <row r="12" spans="1:6" s="11" customFormat="1" ht="15.75" customHeight="1" x14ac:dyDescent="0.2">
      <c r="A12" s="15" t="s">
        <v>27</v>
      </c>
      <c r="B12" s="16" t="s">
        <v>28</v>
      </c>
      <c r="C12" s="17" t="s">
        <v>29</v>
      </c>
      <c r="D12" s="558">
        <f>+D6+D7+D8+D9+D10+D11</f>
        <v>186370573.33333334</v>
      </c>
      <c r="E12" s="558">
        <f>+E6+E7+E8+E9+E10+E11</f>
        <v>187315648</v>
      </c>
      <c r="F12" s="558">
        <f>+F6+F7+F8+F9+F10+F11</f>
        <v>150750365</v>
      </c>
    </row>
    <row r="13" spans="1:6" s="11" customFormat="1" ht="15.75" customHeight="1" x14ac:dyDescent="0.2">
      <c r="A13" s="12" t="s">
        <v>30</v>
      </c>
      <c r="B13" s="13" t="s">
        <v>31</v>
      </c>
      <c r="C13" s="14" t="s">
        <v>32</v>
      </c>
      <c r="D13" s="356">
        <f>'9.sz.mell.'!D13</f>
        <v>0</v>
      </c>
      <c r="E13" s="356">
        <f>'9.sz.mell.'!E13</f>
        <v>0</v>
      </c>
      <c r="F13" s="356">
        <f>'9.sz.mell.'!F13</f>
        <v>0</v>
      </c>
    </row>
    <row r="14" spans="1:6" s="11" customFormat="1" ht="15.75" customHeight="1" x14ac:dyDescent="0.2">
      <c r="A14" s="8" t="s">
        <v>33</v>
      </c>
      <c r="B14" s="13" t="s">
        <v>34</v>
      </c>
      <c r="C14" s="14" t="s">
        <v>35</v>
      </c>
      <c r="D14" s="356">
        <f>SUM(D15:D21)</f>
        <v>156828115</v>
      </c>
      <c r="E14" s="356">
        <f>SUM(E15:E21)</f>
        <v>158893725</v>
      </c>
      <c r="F14" s="395">
        <f>'9.sz.mell.'!F14+'10.sz.mell'!F10+'11.sz.mell'!F10+'12.sz.mell'!F10</f>
        <v>139683041</v>
      </c>
    </row>
    <row r="15" spans="1:6" s="11" customFormat="1" ht="24" customHeight="1" x14ac:dyDescent="0.2">
      <c r="A15" s="12" t="s">
        <v>36</v>
      </c>
      <c r="B15" s="18" t="s">
        <v>37</v>
      </c>
      <c r="C15" s="14" t="s">
        <v>35</v>
      </c>
      <c r="D15" s="559">
        <f>'9.sz.mell.'!D15+'10.sz.mell'!D6+'11.sz.mell'!D6+'12.sz.mell'!D6</f>
        <v>1380000</v>
      </c>
      <c r="E15" s="559">
        <f>'9.sz.mell.'!E15+'11.sz.mell'!E6+'12.sz.mell'!E6+'10.sz.mell'!E6</f>
        <v>2699280</v>
      </c>
      <c r="F15" s="559"/>
    </row>
    <row r="16" spans="1:6" s="11" customFormat="1" ht="18.75" customHeight="1" x14ac:dyDescent="0.2">
      <c r="A16" s="12" t="s">
        <v>38</v>
      </c>
      <c r="B16" s="19" t="s">
        <v>39</v>
      </c>
      <c r="C16" s="14" t="s">
        <v>35</v>
      </c>
      <c r="D16" s="559">
        <f>'9.sz.mell.'!D16</f>
        <v>0</v>
      </c>
      <c r="E16" s="559">
        <f>'9.sz.mell.'!E16</f>
        <v>0</v>
      </c>
      <c r="F16" s="559">
        <f>'9.sz.mell.'!F16</f>
        <v>171400</v>
      </c>
    </row>
    <row r="17" spans="1:6" s="11" customFormat="1" ht="15.75" customHeight="1" x14ac:dyDescent="0.2">
      <c r="A17" s="8" t="s">
        <v>40</v>
      </c>
      <c r="B17" s="19" t="s">
        <v>41</v>
      </c>
      <c r="C17" s="14" t="s">
        <v>35</v>
      </c>
      <c r="D17" s="559">
        <f>'9.sz.mell.'!D17</f>
        <v>0</v>
      </c>
      <c r="E17" s="559">
        <f>'9.sz.mell.'!E17</f>
        <v>0</v>
      </c>
      <c r="F17" s="559">
        <f>'9.sz.mell.'!F17</f>
        <v>0</v>
      </c>
    </row>
    <row r="18" spans="1:6" s="11" customFormat="1" ht="19.5" customHeight="1" x14ac:dyDescent="0.2">
      <c r="A18" s="12" t="s">
        <v>42</v>
      </c>
      <c r="B18" s="19" t="s">
        <v>43</v>
      </c>
      <c r="C18" s="14" t="s">
        <v>35</v>
      </c>
      <c r="D18" s="559">
        <f>'9.sz.mell.'!D18</f>
        <v>3211000</v>
      </c>
      <c r="E18" s="559">
        <f>'9.sz.mell.'!E18</f>
        <v>3211000</v>
      </c>
      <c r="F18" s="559">
        <f>'9.sz.mell.'!F18</f>
        <v>7143287</v>
      </c>
    </row>
    <row r="19" spans="1:6" s="11" customFormat="1" ht="19.5" customHeight="1" x14ac:dyDescent="0.2">
      <c r="A19" s="12" t="s">
        <v>44</v>
      </c>
      <c r="B19" s="19" t="s">
        <v>45</v>
      </c>
      <c r="C19" s="14" t="s">
        <v>35</v>
      </c>
      <c r="D19" s="559">
        <f>'9.sz.mell.'!D19</f>
        <v>5154000</v>
      </c>
      <c r="E19" s="559">
        <f>'9.sz.mell.'!E19</f>
        <v>5154000</v>
      </c>
      <c r="F19" s="559">
        <f>'9.sz.mell.'!F19</f>
        <v>4317502</v>
      </c>
    </row>
    <row r="20" spans="1:6" s="11" customFormat="1" ht="24" customHeight="1" x14ac:dyDescent="0.2">
      <c r="A20" s="8" t="s">
        <v>46</v>
      </c>
      <c r="B20" s="19" t="s">
        <v>47</v>
      </c>
      <c r="C20" s="14" t="s">
        <v>35</v>
      </c>
      <c r="D20" s="559">
        <f>'9.sz.mell.'!D20+'11.sz.mell'!D8</f>
        <v>147083115</v>
      </c>
      <c r="E20" s="559">
        <f>'9.sz.mell.'!E20</f>
        <v>147083115</v>
      </c>
      <c r="F20" s="559">
        <f>'9.sz.mell.'!F20</f>
        <v>126161323</v>
      </c>
    </row>
    <row r="21" spans="1:6" s="11" customFormat="1" ht="24.75" customHeight="1" x14ac:dyDescent="0.2">
      <c r="A21" s="20" t="s">
        <v>48</v>
      </c>
      <c r="B21" s="19" t="s">
        <v>49</v>
      </c>
      <c r="C21" s="21" t="s">
        <v>35</v>
      </c>
      <c r="D21" s="559">
        <f>'9.sz.mell.'!D21</f>
        <v>0</v>
      </c>
      <c r="E21" s="559">
        <f>'9.sz.mell.'!E21+'10.sz.mell'!E9+'11.sz.mell'!E9+'12.sz.mell'!E9</f>
        <v>746330</v>
      </c>
      <c r="F21" s="559"/>
    </row>
    <row r="22" spans="1:6" s="11" customFormat="1" ht="18" customHeight="1" x14ac:dyDescent="0.2">
      <c r="A22" s="22" t="s">
        <v>50</v>
      </c>
      <c r="B22" s="23" t="s">
        <v>51</v>
      </c>
      <c r="C22" s="24" t="s">
        <v>52</v>
      </c>
      <c r="D22" s="398">
        <f>SUM(D12+D13+D14)</f>
        <v>343198688.33333337</v>
      </c>
      <c r="E22" s="398">
        <f>SUM(E12+E13+E14)</f>
        <v>346209373</v>
      </c>
      <c r="F22" s="398">
        <f>SUM(F12+F13+F14)</f>
        <v>290433406</v>
      </c>
    </row>
    <row r="23" spans="1:6" s="11" customFormat="1" ht="15.75" customHeight="1" x14ac:dyDescent="0.2">
      <c r="A23" s="8" t="s">
        <v>53</v>
      </c>
      <c r="B23" s="25" t="s">
        <v>54</v>
      </c>
      <c r="C23" s="10" t="s">
        <v>55</v>
      </c>
      <c r="D23" s="353"/>
      <c r="E23" s="353">
        <f>'9.sz.mell.'!E23</f>
        <v>8368284</v>
      </c>
      <c r="F23" s="353">
        <f>'9.sz.mell.'!F23</f>
        <v>10168284</v>
      </c>
    </row>
    <row r="24" spans="1:6" s="11" customFormat="1" ht="15.75" customHeight="1" x14ac:dyDescent="0.2">
      <c r="A24" s="12" t="s">
        <v>56</v>
      </c>
      <c r="B24" s="26" t="s">
        <v>57</v>
      </c>
      <c r="C24" s="14" t="s">
        <v>58</v>
      </c>
      <c r="D24" s="356">
        <f>SUM(D25:D30)</f>
        <v>122998649</v>
      </c>
      <c r="E24" s="356">
        <f>SUM(E25:E30)</f>
        <v>114630365</v>
      </c>
      <c r="F24" s="356">
        <f>SUM(F25:F30)</f>
        <v>18735940</v>
      </c>
    </row>
    <row r="25" spans="1:6" s="11" customFormat="1" ht="15.75" customHeight="1" x14ac:dyDescent="0.2">
      <c r="A25" s="12" t="s">
        <v>59</v>
      </c>
      <c r="B25" s="18" t="s">
        <v>60</v>
      </c>
      <c r="C25" s="14" t="s">
        <v>58</v>
      </c>
      <c r="D25" s="356">
        <f>'9.sz.mell.'!D25</f>
        <v>8368284</v>
      </c>
      <c r="E25" s="356">
        <f>'9.sz.mell.'!E25</f>
        <v>0</v>
      </c>
      <c r="F25" s="356">
        <f>'9.sz.mell.'!F25</f>
        <v>0</v>
      </c>
    </row>
    <row r="26" spans="1:6" s="11" customFormat="1" ht="18.75" customHeight="1" x14ac:dyDescent="0.2">
      <c r="A26" s="8" t="s">
        <v>61</v>
      </c>
      <c r="B26" s="27" t="s">
        <v>62</v>
      </c>
      <c r="C26" s="14" t="s">
        <v>58</v>
      </c>
      <c r="D26" s="356">
        <f>'9.sz.mell.'!D26</f>
        <v>114630365</v>
      </c>
      <c r="E26" s="356">
        <f>'9.sz.mell.'!E26+'10.sz.mell'!E15+'11.sz.mell'!E15+'12.sz.mell'!E15</f>
        <v>114630365</v>
      </c>
      <c r="F26" s="356">
        <f>'9.sz.mell.'!F26+'10.sz.mell'!F15+'11.sz.mell'!F15+'12.sz.mell'!F15</f>
        <v>18735940</v>
      </c>
    </row>
    <row r="27" spans="1:6" s="11" customFormat="1" ht="15.75" customHeight="1" x14ac:dyDescent="0.2">
      <c r="A27" s="12" t="s">
        <v>63</v>
      </c>
      <c r="B27" s="27" t="s">
        <v>64</v>
      </c>
      <c r="C27" s="14" t="s">
        <v>58</v>
      </c>
      <c r="D27" s="356">
        <f>'9.sz.mell.'!D27</f>
        <v>0</v>
      </c>
      <c r="E27" s="356">
        <f>'9.sz.mell.'!E27</f>
        <v>0</v>
      </c>
      <c r="F27" s="356">
        <f>'9.sz.mell.'!F27</f>
        <v>0</v>
      </c>
    </row>
    <row r="28" spans="1:6" s="11" customFormat="1" ht="15.75" customHeight="1" x14ac:dyDescent="0.2">
      <c r="A28" s="12" t="s">
        <v>65</v>
      </c>
      <c r="B28" s="27" t="s">
        <v>66</v>
      </c>
      <c r="C28" s="14" t="s">
        <v>58</v>
      </c>
      <c r="D28" s="356">
        <f>'9.sz.mell.'!D28</f>
        <v>0</v>
      </c>
      <c r="E28" s="356">
        <f>'9.sz.mell.'!E28</f>
        <v>0</v>
      </c>
      <c r="F28" s="356">
        <f>'9.sz.mell.'!F28</f>
        <v>0</v>
      </c>
    </row>
    <row r="29" spans="1:6" s="11" customFormat="1" ht="24.75" customHeight="1" x14ac:dyDescent="0.2">
      <c r="A29" s="8" t="s">
        <v>67</v>
      </c>
      <c r="B29" s="27" t="s">
        <v>68</v>
      </c>
      <c r="C29" s="14" t="s">
        <v>58</v>
      </c>
      <c r="D29" s="356">
        <f>'9.sz.mell.'!D29</f>
        <v>0</v>
      </c>
      <c r="E29" s="356">
        <f>'9.sz.mell.'!E29</f>
        <v>0</v>
      </c>
      <c r="F29" s="356">
        <f>'9.sz.mell.'!F29</f>
        <v>0</v>
      </c>
    </row>
    <row r="30" spans="1:6" s="11" customFormat="1" ht="24" customHeight="1" x14ac:dyDescent="0.2">
      <c r="A30" s="20" t="s">
        <v>69</v>
      </c>
      <c r="B30" s="28" t="s">
        <v>70</v>
      </c>
      <c r="C30" s="21" t="s">
        <v>58</v>
      </c>
      <c r="D30" s="356">
        <f>'9.sz.mell.'!D30</f>
        <v>0</v>
      </c>
      <c r="E30" s="356">
        <f>'9.sz.mell.'!E30</f>
        <v>0</v>
      </c>
      <c r="F30" s="356">
        <f>'9.sz.mell.'!F30</f>
        <v>0</v>
      </c>
    </row>
    <row r="31" spans="1:6" s="11" customFormat="1" ht="22.5" customHeight="1" x14ac:dyDescent="0.2">
      <c r="A31" s="29" t="s">
        <v>71</v>
      </c>
      <c r="B31" s="30" t="s">
        <v>72</v>
      </c>
      <c r="C31" s="31" t="s">
        <v>73</v>
      </c>
      <c r="D31" s="362">
        <f>SUM(D23+D24)</f>
        <v>122998649</v>
      </c>
      <c r="E31" s="362">
        <f>SUM(E23+E24)</f>
        <v>122998649</v>
      </c>
      <c r="F31" s="362">
        <f>SUM(F23+F24)</f>
        <v>28904224</v>
      </c>
    </row>
    <row r="32" spans="1:6" s="11" customFormat="1" ht="14.25" customHeight="1" x14ac:dyDescent="0.2">
      <c r="A32" s="32" t="s">
        <v>74</v>
      </c>
      <c r="B32" s="33" t="s">
        <v>75</v>
      </c>
      <c r="C32" s="34" t="s">
        <v>76</v>
      </c>
      <c r="D32" s="389">
        <f>'9.sz.mell.'!D32</f>
        <v>0</v>
      </c>
      <c r="E32" s="389">
        <f>'9.sz.mell.'!E32</f>
        <v>0</v>
      </c>
      <c r="F32" s="389">
        <f>'9.sz.mell.'!F32</f>
        <v>0</v>
      </c>
    </row>
    <row r="33" spans="1:6" s="11" customFormat="1" ht="14.25" customHeight="1" x14ac:dyDescent="0.2">
      <c r="A33" s="12" t="s">
        <v>77</v>
      </c>
      <c r="B33" s="13" t="s">
        <v>78</v>
      </c>
      <c r="C33" s="14" t="s">
        <v>79</v>
      </c>
      <c r="D33" s="356">
        <f>SUM(D34:D36)</f>
        <v>5500000</v>
      </c>
      <c r="E33" s="356">
        <f>SUM(E34:E36)</f>
        <v>5500000</v>
      </c>
      <c r="F33" s="356">
        <f>SUM(F34:F36)</f>
        <v>3683821</v>
      </c>
    </row>
    <row r="34" spans="1:6" s="11" customFormat="1" ht="14.25" customHeight="1" x14ac:dyDescent="0.2">
      <c r="A34" s="12" t="s">
        <v>80</v>
      </c>
      <c r="B34" s="35" t="s">
        <v>81</v>
      </c>
      <c r="C34" s="36" t="s">
        <v>79</v>
      </c>
      <c r="D34" s="388">
        <f>'9.sz.mell.'!D34</f>
        <v>0</v>
      </c>
      <c r="E34" s="388">
        <f>'9.sz.mell.'!E34</f>
        <v>0</v>
      </c>
      <c r="F34" s="388">
        <f>'9.sz.mell.'!F34</f>
        <v>0</v>
      </c>
    </row>
    <row r="35" spans="1:6" s="11" customFormat="1" ht="14.25" customHeight="1" x14ac:dyDescent="0.2">
      <c r="A35" s="8" t="s">
        <v>82</v>
      </c>
      <c r="B35" s="37" t="s">
        <v>83</v>
      </c>
      <c r="C35" s="36" t="s">
        <v>79</v>
      </c>
      <c r="D35" s="388">
        <f>'9.sz.mell.'!D35</f>
        <v>0</v>
      </c>
      <c r="E35" s="388">
        <f>'9.sz.mell.'!E35</f>
        <v>0</v>
      </c>
      <c r="F35" s="388">
        <f>'9.sz.mell.'!F35</f>
        <v>0</v>
      </c>
    </row>
    <row r="36" spans="1:6" s="11" customFormat="1" ht="14.25" customHeight="1" x14ac:dyDescent="0.2">
      <c r="A36" s="8" t="s">
        <v>84</v>
      </c>
      <c r="B36" s="37" t="s">
        <v>85</v>
      </c>
      <c r="C36" s="36" t="s">
        <v>79</v>
      </c>
      <c r="D36" s="388">
        <f>'9.sz.mell.'!D36</f>
        <v>5500000</v>
      </c>
      <c r="E36" s="388">
        <f>'9.sz.mell.'!E36</f>
        <v>5500000</v>
      </c>
      <c r="F36" s="388">
        <f>'9.sz.mell.'!F36</f>
        <v>3683821</v>
      </c>
    </row>
    <row r="37" spans="1:6" s="11" customFormat="1" ht="14.25" customHeight="1" x14ac:dyDescent="0.2">
      <c r="A37" s="12" t="s">
        <v>86</v>
      </c>
      <c r="B37" s="38" t="s">
        <v>87</v>
      </c>
      <c r="C37" s="14" t="s">
        <v>88</v>
      </c>
      <c r="D37" s="356">
        <f>SUM(D38:D39)</f>
        <v>19500000</v>
      </c>
      <c r="E37" s="356">
        <f>SUM(E38:E39)</f>
        <v>40024024</v>
      </c>
      <c r="F37" s="356">
        <f>SUM(F38:F39)</f>
        <v>39387638</v>
      </c>
    </row>
    <row r="38" spans="1:6" s="11" customFormat="1" ht="14.25" customHeight="1" x14ac:dyDescent="0.2">
      <c r="A38" s="12" t="s">
        <v>89</v>
      </c>
      <c r="B38" s="39" t="s">
        <v>90</v>
      </c>
      <c r="C38" s="36" t="s">
        <v>88</v>
      </c>
      <c r="D38" s="388">
        <f>'9.sz.mell.'!D38</f>
        <v>19500000</v>
      </c>
      <c r="E38" s="388">
        <f>'9.sz.mell.'!E38</f>
        <v>40024024</v>
      </c>
      <c r="F38" s="388">
        <f>'9.sz.mell.'!F38</f>
        <v>39387638</v>
      </c>
    </row>
    <row r="39" spans="1:6" s="11" customFormat="1" ht="14.25" customHeight="1" x14ac:dyDescent="0.2">
      <c r="A39" s="8" t="s">
        <v>91</v>
      </c>
      <c r="B39" s="39" t="s">
        <v>92</v>
      </c>
      <c r="C39" s="36" t="s">
        <v>88</v>
      </c>
      <c r="D39" s="388">
        <f>'9.sz.mell.'!D39</f>
        <v>0</v>
      </c>
      <c r="E39" s="388">
        <f>'9.sz.mell.'!E39</f>
        <v>0</v>
      </c>
      <c r="F39" s="388">
        <f>'9.sz.mell.'!F39</f>
        <v>0</v>
      </c>
    </row>
    <row r="40" spans="1:6" s="11" customFormat="1" ht="17.25" customHeight="1" x14ac:dyDescent="0.2">
      <c r="A40" s="8" t="s">
        <v>93</v>
      </c>
      <c r="B40" s="40" t="s">
        <v>94</v>
      </c>
      <c r="C40" s="14" t="s">
        <v>95</v>
      </c>
      <c r="D40" s="356">
        <f>'9.sz.mell.'!D40</f>
        <v>3500000</v>
      </c>
      <c r="E40" s="356">
        <f>'9.sz.mell.'!E40</f>
        <v>4063420</v>
      </c>
      <c r="F40" s="356">
        <f>'9.sz.mell.'!F40</f>
        <v>3481517</v>
      </c>
    </row>
    <row r="41" spans="1:6" s="11" customFormat="1" ht="17.25" customHeight="1" x14ac:dyDescent="0.2">
      <c r="A41" s="12" t="s">
        <v>96</v>
      </c>
      <c r="B41" s="38" t="s">
        <v>100</v>
      </c>
      <c r="C41" s="14" t="s">
        <v>101</v>
      </c>
      <c r="D41" s="356">
        <f>SUM(D42:D43)</f>
        <v>2760000</v>
      </c>
      <c r="E41" s="356">
        <f>SUM(E42:E43)</f>
        <v>3373415</v>
      </c>
      <c r="F41" s="356">
        <f>SUM(F42:F43)</f>
        <v>2755772</v>
      </c>
    </row>
    <row r="42" spans="1:6" s="11" customFormat="1" ht="14.25" customHeight="1" x14ac:dyDescent="0.2">
      <c r="A42" s="12" t="s">
        <v>97</v>
      </c>
      <c r="B42" s="39" t="s">
        <v>659</v>
      </c>
      <c r="C42" s="36" t="s">
        <v>661</v>
      </c>
      <c r="D42" s="356">
        <f>'9.sz.mell.'!D42</f>
        <v>160000</v>
      </c>
      <c r="E42" s="356">
        <f>'9.sz.mell.'!E42</f>
        <v>160000</v>
      </c>
      <c r="F42" s="356">
        <f>'9.sz.mell.'!F42</f>
        <v>18535</v>
      </c>
    </row>
    <row r="43" spans="1:6" s="11" customFormat="1" ht="14.25" customHeight="1" x14ac:dyDescent="0.2">
      <c r="A43" s="8" t="s">
        <v>98</v>
      </c>
      <c r="B43" s="39" t="s">
        <v>660</v>
      </c>
      <c r="C43" s="36" t="s">
        <v>661</v>
      </c>
      <c r="D43" s="356">
        <f>'9.sz.mell.'!D43</f>
        <v>2600000</v>
      </c>
      <c r="E43" s="356">
        <f>'9.sz.mell.'!E43</f>
        <v>3213415</v>
      </c>
      <c r="F43" s="356">
        <f>'9.sz.mell.'!F43</f>
        <v>2737237</v>
      </c>
    </row>
    <row r="44" spans="1:6" s="11" customFormat="1" ht="14.25" customHeight="1" x14ac:dyDescent="0.2">
      <c r="A44" s="41" t="s">
        <v>99</v>
      </c>
      <c r="B44" s="42" t="s">
        <v>662</v>
      </c>
      <c r="C44" s="43" t="s">
        <v>663</v>
      </c>
      <c r="D44" s="356">
        <f>'9.sz.mell.'!D44</f>
        <v>0</v>
      </c>
      <c r="E44" s="356">
        <f>'9.sz.mell.'!E44</f>
        <v>0</v>
      </c>
      <c r="F44" s="356">
        <f>'9.sz.mell.'!F44</f>
        <v>0</v>
      </c>
    </row>
    <row r="45" spans="1:6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362">
        <f>SUM(D32+D33+D37+D40+D41+D44)</f>
        <v>31260000</v>
      </c>
      <c r="E45" s="362">
        <f>SUM(E32+E33+E37+E40+E41+E44)</f>
        <v>52960859</v>
      </c>
      <c r="F45" s="362">
        <f>SUM(F32+F33+F37+F40+F41+F44)</f>
        <v>49308748</v>
      </c>
    </row>
    <row r="46" spans="1:6" s="11" customFormat="1" ht="14.25" customHeight="1" x14ac:dyDescent="0.2">
      <c r="A46" s="32" t="s">
        <v>105</v>
      </c>
      <c r="B46" s="44" t="s">
        <v>106</v>
      </c>
      <c r="C46" s="45" t="s">
        <v>107</v>
      </c>
      <c r="D46" s="394">
        <f>'9.sz.mell.'!D46+'11.sz.mell'!D16+'10.sz.mell'!D16+'12.sz.mell'!D16</f>
        <v>11323866</v>
      </c>
      <c r="E46" s="394">
        <f>'9.sz.mell.'!E46+'11.sz.mell'!E16+'10.sz.mell'!E16+'12.sz.mell'!E16</f>
        <v>11326666</v>
      </c>
      <c r="F46" s="394">
        <f>'9.sz.mell.'!F46+'11.sz.mell'!F16+'10.sz.mell'!F16+'12.sz.mell'!F16</f>
        <v>9181473</v>
      </c>
    </row>
    <row r="47" spans="1:6" s="11" customFormat="1" ht="14.25" customHeight="1" x14ac:dyDescent="0.2">
      <c r="A47" s="12" t="s">
        <v>108</v>
      </c>
      <c r="B47" s="26" t="s">
        <v>109</v>
      </c>
      <c r="C47" s="46" t="s">
        <v>110</v>
      </c>
      <c r="D47" s="394">
        <f>'9.sz.mell.'!D47+'11.sz.mell'!D17+'10.sz.mell'!D17+'12.sz.mell'!D17</f>
        <v>11428736</v>
      </c>
      <c r="E47" s="394">
        <f>'9.sz.mell.'!E47+'11.sz.mell'!E17+'10.sz.mell'!E17+'12.sz.mell'!E17</f>
        <v>11589714</v>
      </c>
      <c r="F47" s="394">
        <f>'9.sz.mell.'!F47+'11.sz.mell'!F17+'10.sz.mell'!F17+'12.sz.mell'!F17</f>
        <v>11033816</v>
      </c>
    </row>
    <row r="48" spans="1:6" s="11" customFormat="1" ht="14.25" customHeight="1" x14ac:dyDescent="0.2">
      <c r="A48" s="12" t="s">
        <v>111</v>
      </c>
      <c r="B48" s="26" t="s">
        <v>112</v>
      </c>
      <c r="C48" s="46" t="s">
        <v>113</v>
      </c>
      <c r="D48" s="356">
        <f>'9.sz.mell.'!D48+'11.sz.mell'!D18+'10.sz.mell'!D18+'12.sz.mell'!D18</f>
        <v>4003802</v>
      </c>
      <c r="E48" s="356">
        <f>'9.sz.mell.'!E48+'11.sz.mell'!E18+'10.sz.mell'!E18+'12.sz.mell'!E18</f>
        <v>4003802</v>
      </c>
      <c r="F48" s="356">
        <f>'9.sz.mell.'!F48+'11.sz.mell'!F18+'10.sz.mell'!F18+'12.sz.mell'!F18</f>
        <v>1729780</v>
      </c>
    </row>
    <row r="49" spans="1:6" s="11" customFormat="1" ht="14.25" customHeight="1" x14ac:dyDescent="0.2">
      <c r="A49" s="12" t="s">
        <v>114</v>
      </c>
      <c r="B49" s="26" t="s">
        <v>115</v>
      </c>
      <c r="C49" s="46" t="s">
        <v>116</v>
      </c>
      <c r="D49" s="356">
        <f>'9.sz.mell.'!D49+'10.sz.mell'!D21+'11.sz.mell'!D21+'11.sz.mell'!D21</f>
        <v>0</v>
      </c>
      <c r="E49" s="356">
        <f>'9.sz.mell.'!E49+'10.sz.mell'!E21+'11.sz.mell'!E21+'11.sz.mell'!E21</f>
        <v>0</v>
      </c>
      <c r="F49" s="356">
        <f>'9.sz.mell.'!F49+'10.sz.mell'!F21+'11.sz.mell'!F21+'11.sz.mell'!F21</f>
        <v>0</v>
      </c>
    </row>
    <row r="50" spans="1:6" s="11" customFormat="1" ht="14.25" customHeight="1" x14ac:dyDescent="0.2">
      <c r="A50" s="12" t="s">
        <v>117</v>
      </c>
      <c r="B50" s="26" t="s">
        <v>118</v>
      </c>
      <c r="C50" s="46" t="s">
        <v>119</v>
      </c>
      <c r="D50" s="356">
        <f>'9.sz.mell.'!D50</f>
        <v>325</v>
      </c>
      <c r="E50" s="356">
        <f>'9.sz.mell.'!E50</f>
        <v>1908048</v>
      </c>
      <c r="F50" s="356">
        <f>'9.sz.mell.'!F50</f>
        <v>2165635</v>
      </c>
    </row>
    <row r="51" spans="1:6" s="11" customFormat="1" ht="14.25" customHeight="1" x14ac:dyDescent="0.2">
      <c r="A51" s="12" t="s">
        <v>120</v>
      </c>
      <c r="B51" s="26" t="s">
        <v>121</v>
      </c>
      <c r="C51" s="46" t="s">
        <v>122</v>
      </c>
      <c r="D51" s="356">
        <f>'9.sz.mell.'!D51+'10.sz.mell'!D23+'11.sz.mell'!D23+'12.sz.mell'!D23</f>
        <v>3058396</v>
      </c>
      <c r="E51" s="356">
        <f>'9.sz.mell.'!E51+'10.sz.mell'!E23+'11.sz.mell'!E23+'12.sz.mell'!E23</f>
        <v>3058396</v>
      </c>
      <c r="F51" s="356">
        <f>'9.sz.mell.'!F51+'10.sz.mell'!F23+'11.sz.mell'!F23+'12.sz.mell'!F23</f>
        <v>3006456</v>
      </c>
    </row>
    <row r="52" spans="1:6" s="11" customFormat="1" ht="14.25" customHeight="1" x14ac:dyDescent="0.2">
      <c r="A52" s="12" t="s">
        <v>123</v>
      </c>
      <c r="B52" s="26" t="s">
        <v>124</v>
      </c>
      <c r="C52" s="46" t="s">
        <v>125</v>
      </c>
      <c r="D52" s="356">
        <f>'9.sz.mell.'!D52+'10.sz.mell'!D24+'11.sz.mell'!D24+'12.sz.mell'!D24</f>
        <v>0</v>
      </c>
      <c r="E52" s="356">
        <f>'9.sz.mell.'!E52+'10.sz.mell'!E24+'11.sz.mell'!E24+'12.sz.mell'!E24</f>
        <v>0</v>
      </c>
      <c r="F52" s="356">
        <f>'9.sz.mell.'!F52+'10.sz.mell'!F24+'11.sz.mell'!F24+'12.sz.mell'!F24</f>
        <v>0</v>
      </c>
    </row>
    <row r="53" spans="1:6" s="11" customFormat="1" ht="14.25" customHeight="1" x14ac:dyDescent="0.2">
      <c r="A53" s="12" t="s">
        <v>126</v>
      </c>
      <c r="B53" s="26" t="s">
        <v>127</v>
      </c>
      <c r="C53" s="46" t="s">
        <v>128</v>
      </c>
      <c r="D53" s="356">
        <f>'9.sz.mell.'!D53+'10.sz.mell'!D25+'11.sz.mell'!D25+'12.sz.mell'!D25</f>
        <v>0</v>
      </c>
      <c r="E53" s="356">
        <f>'9.sz.mell.'!E53+'10.sz.mell'!E25+'11.sz.mell'!E25+'12.sz.mell'!E25</f>
        <v>26</v>
      </c>
      <c r="F53" s="356">
        <f>'9.sz.mell.'!F53+'10.sz.mell'!F25+'11.sz.mell'!F25+'12.sz.mell'!F25</f>
        <v>26</v>
      </c>
    </row>
    <row r="54" spans="1:6" s="11" customFormat="1" ht="14.25" customHeight="1" x14ac:dyDescent="0.2">
      <c r="A54" s="12" t="s">
        <v>129</v>
      </c>
      <c r="B54" s="26" t="s">
        <v>130</v>
      </c>
      <c r="C54" s="46" t="s">
        <v>131</v>
      </c>
      <c r="D54" s="356">
        <f>'9.sz.mell.'!D54+'10.sz.mell'!D26+'11.sz.mell'!D26+'12.sz.mell'!D26</f>
        <v>0</v>
      </c>
      <c r="E54" s="356">
        <f>'9.sz.mell.'!E54+'10.sz.mell'!E26+'11.sz.mell'!E26+'12.sz.mell'!E26</f>
        <v>0</v>
      </c>
      <c r="F54" s="356">
        <f>'9.sz.mell.'!F54+'10.sz.mell'!F26+'11.sz.mell'!F26+'12.sz.mell'!F26</f>
        <v>0</v>
      </c>
    </row>
    <row r="55" spans="1:6" s="11" customFormat="1" ht="14.25" customHeight="1" x14ac:dyDescent="0.2">
      <c r="A55" s="12" t="s">
        <v>132</v>
      </c>
      <c r="B55" s="26" t="s">
        <v>133</v>
      </c>
      <c r="C55" s="46" t="s">
        <v>134</v>
      </c>
      <c r="D55" s="356">
        <f>'9.sz.mell.'!D55+'10.sz.mell'!D27+'11.sz.mell'!D27+'12.sz.mell'!D27</f>
        <v>0</v>
      </c>
      <c r="E55" s="356">
        <f>'9.sz.mell.'!E55+'10.sz.mell'!E27+'11.sz.mell'!E27+'12.sz.mell'!E27</f>
        <v>0</v>
      </c>
      <c r="F55" s="356">
        <f>'9.sz.mell.'!F55+'10.sz.mell'!F27+'11.sz.mell'!F27+'12.sz.mell'!F27</f>
        <v>0</v>
      </c>
    </row>
    <row r="56" spans="1:6" s="11" customFormat="1" ht="14.25" customHeight="1" x14ac:dyDescent="0.2">
      <c r="A56" s="20" t="s">
        <v>135</v>
      </c>
      <c r="B56" s="47" t="s">
        <v>136</v>
      </c>
      <c r="C56" s="43" t="s">
        <v>137</v>
      </c>
      <c r="D56" s="356">
        <f>'9.sz.mell.'!D56+'10.sz.mell'!D28+'11.sz.mell'!D28+'12.sz.mell'!D28</f>
        <v>7268849</v>
      </c>
      <c r="E56" s="356">
        <f>'9.sz.mell.'!E56+'10.sz.mell'!E28+'11.sz.mell'!E28+'12.sz.mell'!E28</f>
        <v>64473</v>
      </c>
      <c r="F56" s="356">
        <f>'9.sz.mell.'!F56+'10.sz.mell'!F28+'11.sz.mell'!F28+'12.sz.mell'!F28</f>
        <v>63020</v>
      </c>
    </row>
    <row r="57" spans="1:6" s="11" customFormat="1" ht="15.75" customHeight="1" x14ac:dyDescent="0.2">
      <c r="A57" s="22" t="s">
        <v>138</v>
      </c>
      <c r="B57" s="48" t="s">
        <v>139</v>
      </c>
      <c r="C57" s="24" t="s">
        <v>140</v>
      </c>
      <c r="D57" s="396">
        <f>SUM(D46:D56)</f>
        <v>37083974</v>
      </c>
      <c r="E57" s="396">
        <f>SUM(E46:E56)</f>
        <v>31951125</v>
      </c>
      <c r="F57" s="396">
        <f>SUM(F46:F56)</f>
        <v>27180206</v>
      </c>
    </row>
    <row r="58" spans="1:6" s="11" customFormat="1" ht="14.25" customHeight="1" x14ac:dyDescent="0.2">
      <c r="A58" s="49" t="s">
        <v>141</v>
      </c>
      <c r="B58" s="25" t="s">
        <v>142</v>
      </c>
      <c r="C58" s="50" t="s">
        <v>143</v>
      </c>
      <c r="D58" s="397">
        <f>'9.sz.mell.'!D58</f>
        <v>0</v>
      </c>
      <c r="E58" s="397">
        <f>'9.sz.mell.'!E58</f>
        <v>0</v>
      </c>
      <c r="F58" s="397">
        <f>'9.sz.mell.'!F58</f>
        <v>0</v>
      </c>
    </row>
    <row r="59" spans="1:6" s="11" customFormat="1" ht="14.25" customHeight="1" x14ac:dyDescent="0.2">
      <c r="A59" s="51" t="s">
        <v>144</v>
      </c>
      <c r="B59" s="26" t="s">
        <v>145</v>
      </c>
      <c r="C59" s="46" t="s">
        <v>146</v>
      </c>
      <c r="D59" s="397">
        <f>'9.sz.mell.'!D59</f>
        <v>600000</v>
      </c>
      <c r="E59" s="397">
        <f>'9.sz.mell.'!E59</f>
        <v>800000</v>
      </c>
      <c r="F59" s="397">
        <f>'9.sz.mell.'!F59</f>
        <v>800000</v>
      </c>
    </row>
    <row r="60" spans="1:6" s="11" customFormat="1" ht="14.25" customHeight="1" x14ac:dyDescent="0.2">
      <c r="A60" s="51" t="s">
        <v>147</v>
      </c>
      <c r="B60" s="26" t="s">
        <v>148</v>
      </c>
      <c r="C60" s="46" t="s">
        <v>149</v>
      </c>
      <c r="D60" s="397">
        <f>'9.sz.mell.'!D60</f>
        <v>0</v>
      </c>
      <c r="E60" s="397">
        <f>'9.sz.mell.'!E60</f>
        <v>0</v>
      </c>
      <c r="F60" s="397">
        <f>'9.sz.mell.'!F60</f>
        <v>0</v>
      </c>
    </row>
    <row r="61" spans="1:6" s="11" customFormat="1" ht="14.25" customHeight="1" x14ac:dyDescent="0.2">
      <c r="A61" s="51" t="s">
        <v>150</v>
      </c>
      <c r="B61" s="26" t="s">
        <v>151</v>
      </c>
      <c r="C61" s="46" t="s">
        <v>152</v>
      </c>
      <c r="D61" s="397">
        <f>'9.sz.mell.'!D61</f>
        <v>0</v>
      </c>
      <c r="E61" s="397">
        <f>'9.sz.mell.'!E61</f>
        <v>0</v>
      </c>
      <c r="F61" s="397">
        <f>'9.sz.mell.'!F61</f>
        <v>0</v>
      </c>
    </row>
    <row r="62" spans="1:6" s="11" customFormat="1" ht="14.25" customHeight="1" x14ac:dyDescent="0.2">
      <c r="A62" s="52" t="s">
        <v>153</v>
      </c>
      <c r="B62" s="47" t="s">
        <v>154</v>
      </c>
      <c r="C62" s="43" t="s">
        <v>155</v>
      </c>
      <c r="D62" s="397">
        <f>'9.sz.mell.'!D62</f>
        <v>0</v>
      </c>
      <c r="E62" s="397">
        <f>'9.sz.mell.'!E62</f>
        <v>0</v>
      </c>
      <c r="F62" s="397">
        <f>'9.sz.mell.'!F62</f>
        <v>10000</v>
      </c>
    </row>
    <row r="63" spans="1:6" s="11" customFormat="1" ht="14.25" customHeight="1" x14ac:dyDescent="0.2">
      <c r="A63" s="29" t="s">
        <v>156</v>
      </c>
      <c r="B63" s="48" t="s">
        <v>157</v>
      </c>
      <c r="C63" s="53" t="s">
        <v>158</v>
      </c>
      <c r="D63" s="398">
        <f>SUM(D58:D62)</f>
        <v>600000</v>
      </c>
      <c r="E63" s="398">
        <f>SUM(E58:E62)</f>
        <v>800000</v>
      </c>
      <c r="F63" s="398">
        <f>SUM(F58:F62)</f>
        <v>810000</v>
      </c>
    </row>
    <row r="64" spans="1:6" s="11" customFormat="1" ht="16.5" customHeight="1" x14ac:dyDescent="0.2">
      <c r="A64" s="32" t="s">
        <v>159</v>
      </c>
      <c r="B64" s="54" t="s">
        <v>160</v>
      </c>
      <c r="C64" s="55" t="s">
        <v>161</v>
      </c>
      <c r="D64" s="394"/>
      <c r="E64" s="394">
        <f>'9.sz.mell.'!E64+'10.sz.mell'!E31+'12.sz.mell'!E31</f>
        <v>152940</v>
      </c>
      <c r="F64" s="394">
        <f>'9.sz.mell.'!F64+'10.sz.mell'!F31+'12.sz.mell'!F31</f>
        <v>183345</v>
      </c>
    </row>
    <row r="65" spans="1:6" s="11" customFormat="1" ht="17.25" customHeight="1" x14ac:dyDescent="0.2">
      <c r="A65" s="20" t="s">
        <v>162</v>
      </c>
      <c r="B65" s="47" t="s">
        <v>163</v>
      </c>
      <c r="C65" s="56" t="s">
        <v>164</v>
      </c>
      <c r="D65" s="390">
        <f>'11.sz.mell'!D31+'12.sz.mell'!D31+'10.sz.mell'!D31+'9.sz.mell.'!D65</f>
        <v>500000</v>
      </c>
      <c r="E65" s="390">
        <f>'11.sz.mell'!E31+'12.sz.mell'!E31+'10.sz.mell'!E31+'9.sz.mell.'!E65</f>
        <v>902800</v>
      </c>
      <c r="F65" s="390">
        <f>'11.sz.mell'!F31+'12.sz.mell'!F31+'10.sz.mell'!F31+'9.sz.mell.'!F65</f>
        <v>1582800</v>
      </c>
    </row>
    <row r="66" spans="1:6" s="11" customFormat="1" ht="17.25" customHeight="1" x14ac:dyDescent="0.2">
      <c r="A66" s="29" t="s">
        <v>165</v>
      </c>
      <c r="B66" s="23" t="s">
        <v>166</v>
      </c>
      <c r="C66" s="24" t="s">
        <v>167</v>
      </c>
      <c r="D66" s="398">
        <f>SUM(D64:D65)</f>
        <v>500000</v>
      </c>
      <c r="E66" s="398">
        <f>SUM(E64:E65)</f>
        <v>1055740</v>
      </c>
      <c r="F66" s="398">
        <f>SUM(F64:F65)</f>
        <v>1766145</v>
      </c>
    </row>
    <row r="67" spans="1:6" s="11" customFormat="1" ht="16.5" customHeight="1" x14ac:dyDescent="0.2">
      <c r="A67" s="8" t="s">
        <v>168</v>
      </c>
      <c r="B67" s="9" t="s">
        <v>169</v>
      </c>
      <c r="C67" s="10" t="s">
        <v>170</v>
      </c>
      <c r="D67" s="397"/>
      <c r="E67" s="397"/>
      <c r="F67" s="397"/>
    </row>
    <row r="68" spans="1:6" s="11" customFormat="1" ht="14.25" customHeight="1" x14ac:dyDescent="0.2">
      <c r="A68" s="20" t="s">
        <v>171</v>
      </c>
      <c r="B68" s="47" t="s">
        <v>172</v>
      </c>
      <c r="C68" s="21" t="s">
        <v>173</v>
      </c>
      <c r="D68" s="360"/>
      <c r="E68" s="360"/>
      <c r="F68" s="360"/>
    </row>
    <row r="69" spans="1:6" s="11" customFormat="1" ht="15.75" customHeight="1" x14ac:dyDescent="0.2">
      <c r="A69" s="20" t="s">
        <v>174</v>
      </c>
      <c r="B69" s="57" t="s">
        <v>175</v>
      </c>
      <c r="C69" s="58" t="s">
        <v>176</v>
      </c>
      <c r="D69" s="560">
        <f>SUM(D67:D68)</f>
        <v>0</v>
      </c>
      <c r="E69" s="560">
        <f>SUM(E67:E68)</f>
        <v>0</v>
      </c>
      <c r="F69" s="560">
        <f>SUM(F67:F68)</f>
        <v>0</v>
      </c>
    </row>
    <row r="70" spans="1:6" s="11" customFormat="1" ht="21" customHeight="1" x14ac:dyDescent="0.2">
      <c r="A70" s="29" t="s">
        <v>177</v>
      </c>
      <c r="B70" s="48" t="s">
        <v>178</v>
      </c>
      <c r="C70" s="59" t="s">
        <v>179</v>
      </c>
      <c r="D70" s="362">
        <f>SUM(D22+D31+D45+D57+D63+D66+D69)</f>
        <v>535641311.33333337</v>
      </c>
      <c r="E70" s="362">
        <f>SUM(E22+E31+E45+E57+E63+E66+E69)</f>
        <v>555975746</v>
      </c>
      <c r="F70" s="362">
        <f>SUM(F22+F31+F45+F57+F63+F66+F69)</f>
        <v>398402729</v>
      </c>
    </row>
    <row r="71" spans="1:6" s="11" customFormat="1" ht="14.25" customHeight="1" x14ac:dyDescent="0.2">
      <c r="A71" s="8" t="s">
        <v>180</v>
      </c>
      <c r="B71" s="9" t="s">
        <v>181</v>
      </c>
      <c r="C71" s="10" t="s">
        <v>182</v>
      </c>
      <c r="D71" s="399"/>
      <c r="E71" s="399"/>
      <c r="F71" s="399"/>
    </row>
    <row r="72" spans="1:6" s="11" customFormat="1" ht="14.25" customHeight="1" x14ac:dyDescent="0.2">
      <c r="A72" s="12" t="s">
        <v>183</v>
      </c>
      <c r="B72" s="13" t="s">
        <v>184</v>
      </c>
      <c r="C72" s="14" t="s">
        <v>185</v>
      </c>
      <c r="D72" s="373">
        <f>SUM(D73:D74)</f>
        <v>22808285</v>
      </c>
      <c r="E72" s="373">
        <f>SUM(E73:E74)</f>
        <v>22826285</v>
      </c>
      <c r="F72" s="373">
        <f>SUM(F73:F74)</f>
        <v>6410475</v>
      </c>
    </row>
    <row r="73" spans="1:6" s="11" customFormat="1" ht="14.25" customHeight="1" x14ac:dyDescent="0.2">
      <c r="A73" s="12" t="s">
        <v>186</v>
      </c>
      <c r="B73" s="60" t="s">
        <v>187</v>
      </c>
      <c r="C73" s="14" t="s">
        <v>188</v>
      </c>
      <c r="D73" s="395">
        <f>'9.sz.mell.'!D73+'10.sz.mell'!D35+'11.sz.mell'!D35+'12.sz.mell'!D35</f>
        <v>22808285</v>
      </c>
      <c r="E73" s="395">
        <f>'9.sz.mell.'!E73+'10.sz.mell'!E35+'11.sz.mell'!E35+'12.sz.mell'!E35</f>
        <v>22826285</v>
      </c>
      <c r="F73" s="395">
        <f>'9.sz.mell.'!F73+'10.sz.mell'!F35+'11.sz.mell'!F35+'12.sz.mell'!F35</f>
        <v>6410475</v>
      </c>
    </row>
    <row r="74" spans="1:6" s="11" customFormat="1" ht="14.25" customHeight="1" x14ac:dyDescent="0.2">
      <c r="A74" s="12" t="s">
        <v>189</v>
      </c>
      <c r="B74" s="570" t="s">
        <v>190</v>
      </c>
      <c r="C74" s="14" t="s">
        <v>191</v>
      </c>
      <c r="D74" s="395">
        <f>'9.sz.mell.'!D74</f>
        <v>0</v>
      </c>
      <c r="E74" s="395">
        <f>'9.sz.mell.'!E74</f>
        <v>0</v>
      </c>
      <c r="F74" s="395">
        <f>'9.sz.mell.'!F74</f>
        <v>0</v>
      </c>
    </row>
    <row r="75" spans="1:6" s="11" customFormat="1" ht="14.25" customHeight="1" x14ac:dyDescent="0.2">
      <c r="A75" s="41" t="s">
        <v>192</v>
      </c>
      <c r="B75" s="569" t="s">
        <v>591</v>
      </c>
      <c r="C75" s="567" t="s">
        <v>593</v>
      </c>
      <c r="D75" s="568"/>
      <c r="E75" s="568"/>
      <c r="F75" s="568"/>
    </row>
    <row r="76" spans="1:6" s="11" customFormat="1" ht="14.25" customHeight="1" x14ac:dyDescent="0.2">
      <c r="A76" s="29" t="s">
        <v>195</v>
      </c>
      <c r="B76" s="61" t="s">
        <v>594</v>
      </c>
      <c r="C76" s="62" t="s">
        <v>194</v>
      </c>
      <c r="D76" s="362">
        <f>SUM(D71+D72+D75)</f>
        <v>22808285</v>
      </c>
      <c r="E76" s="362">
        <f>SUM(E71+E72+E75)</f>
        <v>22826285</v>
      </c>
      <c r="F76" s="362">
        <f>SUM(F71+F72+F75)</f>
        <v>6410475</v>
      </c>
    </row>
    <row r="77" spans="1:6" s="11" customFormat="1" ht="18.75" customHeight="1" x14ac:dyDescent="0.2">
      <c r="A77" s="29" t="s">
        <v>592</v>
      </c>
      <c r="B77" s="61" t="s">
        <v>595</v>
      </c>
      <c r="C77" s="62" t="s">
        <v>596</v>
      </c>
      <c r="D77" s="362">
        <f>SUM(D76,D70)</f>
        <v>558449596.33333337</v>
      </c>
      <c r="E77" s="362">
        <f>SUM(E76,E70)</f>
        <v>578802031</v>
      </c>
      <c r="F77" s="362">
        <f>SUM(F76,F70)</f>
        <v>404813204</v>
      </c>
    </row>
    <row r="78" spans="1:6" ht="17.25" customHeight="1" x14ac:dyDescent="0.25">
      <c r="A78" s="1020"/>
      <c r="B78" s="1020"/>
      <c r="C78" s="1020"/>
      <c r="D78" s="1020"/>
      <c r="F78" s="795"/>
    </row>
    <row r="79" spans="1:6" s="63" customFormat="1" ht="16.5" customHeight="1" x14ac:dyDescent="0.25">
      <c r="A79" s="1020" t="s">
        <v>197</v>
      </c>
      <c r="B79" s="1020"/>
      <c r="C79" s="1020"/>
      <c r="D79" s="1020"/>
    </row>
    <row r="80" spans="1:6" ht="38.1" customHeight="1" x14ac:dyDescent="0.25">
      <c r="A80" s="4" t="s">
        <v>2</v>
      </c>
      <c r="B80" s="5" t="s">
        <v>198</v>
      </c>
      <c r="C80" s="5" t="s">
        <v>4</v>
      </c>
      <c r="D80" s="6" t="str">
        <f>+D4</f>
        <v>2018. évi eredeti előirányzat</v>
      </c>
      <c r="E80" s="195" t="s">
        <v>738</v>
      </c>
      <c r="F80" s="195" t="s">
        <v>739</v>
      </c>
    </row>
    <row r="81" spans="1:9" s="7" customFormat="1" ht="12" customHeight="1" x14ac:dyDescent="0.2">
      <c r="A81" s="4" t="s">
        <v>5</v>
      </c>
      <c r="B81" s="5" t="s">
        <v>6</v>
      </c>
      <c r="C81" s="5" t="s">
        <v>7</v>
      </c>
      <c r="D81" s="6" t="s">
        <v>8</v>
      </c>
      <c r="E81" s="661" t="s">
        <v>263</v>
      </c>
      <c r="F81" s="6" t="s">
        <v>412</v>
      </c>
    </row>
    <row r="82" spans="1:9" ht="15.75" customHeight="1" x14ac:dyDescent="0.25">
      <c r="A82" s="77" t="s">
        <v>9</v>
      </c>
      <c r="B82" s="33" t="s">
        <v>199</v>
      </c>
      <c r="C82" s="34" t="s">
        <v>200</v>
      </c>
      <c r="D82" s="394">
        <f>'9.sz.mell.'!D81+'10.sz.mell'!D47+'11.sz.mell'!D47+'12.sz.mell'!D47</f>
        <v>243685742.43735763</v>
      </c>
      <c r="E82" s="394">
        <f>'9.sz.mell.'!E81+'10.sz.mell'!E47+'11.sz.mell'!E47+'12.sz.mell'!E47</f>
        <v>248419938</v>
      </c>
      <c r="F82" s="394">
        <f>'9.sz.mell.'!F81+'10.sz.mell'!F47+'11.sz.mell'!F47+'12.sz.mell'!F47</f>
        <v>197276269</v>
      </c>
      <c r="I82" s="795"/>
    </row>
    <row r="83" spans="1:9" ht="15.75" customHeight="1" x14ac:dyDescent="0.25">
      <c r="A83" s="49" t="s">
        <v>12</v>
      </c>
      <c r="B83" s="64" t="s">
        <v>201</v>
      </c>
      <c r="C83" s="65" t="s">
        <v>202</v>
      </c>
      <c r="D83" s="353">
        <f>'9.sz.mell.'!D82+'10.sz.mell'!D48+'11.sz.mell'!D48+'12.sz.mell'!D48</f>
        <v>36062934.586842373</v>
      </c>
      <c r="E83" s="353">
        <f>'9.sz.mell.'!E82+'10.sz.mell'!E48+'11.sz.mell'!E48+'12.sz.mell'!E48</f>
        <v>37473473.935000002</v>
      </c>
      <c r="F83" s="353">
        <f>'9.sz.mell.'!F82+'10.sz.mell'!F48+'11.sz.mell'!F48+'12.sz.mell'!F48</f>
        <v>29510589</v>
      </c>
      <c r="I83" s="795"/>
    </row>
    <row r="84" spans="1:9" ht="15.75" customHeight="1" x14ac:dyDescent="0.25">
      <c r="A84" s="51" t="s">
        <v>15</v>
      </c>
      <c r="B84" s="66" t="s">
        <v>203</v>
      </c>
      <c r="C84" s="67" t="s">
        <v>204</v>
      </c>
      <c r="D84" s="353">
        <f>'9.sz.mell.'!D83+'10.sz.mell'!D49+'11.sz.mell'!D49+'12.sz.mell'!D49</f>
        <v>102204115.7480315</v>
      </c>
      <c r="E84" s="353">
        <f>'9.sz.mell.'!E83+'10.sz.mell'!E49+'11.sz.mell'!E49+'12.sz.mell'!E49</f>
        <v>106024195</v>
      </c>
      <c r="F84" s="353">
        <f>'9.sz.mell.'!F83+'10.sz.mell'!F49+'11.sz.mell'!F49+'12.sz.mell'!F49</f>
        <v>83944611</v>
      </c>
      <c r="I84" s="795"/>
    </row>
    <row r="85" spans="1:9" ht="15.75" customHeight="1" x14ac:dyDescent="0.25">
      <c r="A85" s="49" t="s">
        <v>18</v>
      </c>
      <c r="B85" s="66" t="s">
        <v>205</v>
      </c>
      <c r="C85" s="67" t="s">
        <v>206</v>
      </c>
      <c r="D85" s="353">
        <f>'9.sz.mell.'!D84+'10.sz.mell'!D50+'11.sz.mell'!D50+'12.sz.mell'!D50</f>
        <v>3100000</v>
      </c>
      <c r="E85" s="353">
        <f>'9.sz.mell.'!E84+'10.sz.mell'!E50+'11.sz.mell'!E50+'12.sz.mell'!E50</f>
        <v>3100000</v>
      </c>
      <c r="F85" s="353">
        <f>'9.sz.mell.'!F84+'10.sz.mell'!F50+'11.sz.mell'!F50+'12.sz.mell'!F50</f>
        <v>722200</v>
      </c>
      <c r="I85" s="795"/>
    </row>
    <row r="86" spans="1:9" ht="15.75" customHeight="1" x14ac:dyDescent="0.25">
      <c r="A86" s="51" t="s">
        <v>21</v>
      </c>
      <c r="B86" s="66" t="s">
        <v>207</v>
      </c>
      <c r="C86" s="67" t="s">
        <v>208</v>
      </c>
      <c r="D86" s="356">
        <f>SUM(D87:D93)</f>
        <v>8192702</v>
      </c>
      <c r="E86" s="356">
        <f>SUM(E87:E93)</f>
        <v>16863341</v>
      </c>
      <c r="F86" s="356">
        <f>SUM(F87:F93)</f>
        <v>6925459</v>
      </c>
      <c r="I86" s="795"/>
    </row>
    <row r="87" spans="1:9" ht="15.75" customHeight="1" x14ac:dyDescent="0.25">
      <c r="A87" s="51" t="s">
        <v>24</v>
      </c>
      <c r="B87" s="561" t="s">
        <v>209</v>
      </c>
      <c r="C87" s="70" t="s">
        <v>210</v>
      </c>
      <c r="D87" s="388">
        <f>'9.sz.mell.'!D86</f>
        <v>5492702</v>
      </c>
      <c r="E87" s="388">
        <f>'9.sz.mell.'!E86</f>
        <v>13202341</v>
      </c>
      <c r="F87" s="388">
        <f>'9.sz.mell.'!F86</f>
        <v>4117459</v>
      </c>
      <c r="I87" s="795"/>
    </row>
    <row r="88" spans="1:9" ht="15.75" customHeight="1" x14ac:dyDescent="0.25">
      <c r="A88" s="51" t="s">
        <v>27</v>
      </c>
      <c r="B88" s="68" t="s">
        <v>211</v>
      </c>
      <c r="C88" s="94" t="s">
        <v>212</v>
      </c>
      <c r="D88" s="388">
        <f>'9.sz.mell.'!D87</f>
        <v>0</v>
      </c>
      <c r="E88" s="388">
        <f>'9.sz.mell.'!E87</f>
        <v>0</v>
      </c>
      <c r="F88" s="388">
        <f>'9.sz.mell.'!F87</f>
        <v>0</v>
      </c>
      <c r="I88" s="795"/>
    </row>
    <row r="89" spans="1:9" ht="15.75" customHeight="1" x14ac:dyDescent="0.25">
      <c r="A89" s="49" t="s">
        <v>30</v>
      </c>
      <c r="B89" s="68" t="s">
        <v>213</v>
      </c>
      <c r="C89" s="94" t="s">
        <v>214</v>
      </c>
      <c r="D89" s="388">
        <f>'9.sz.mell.'!D88</f>
        <v>0</v>
      </c>
      <c r="E89" s="388">
        <f>'9.sz.mell.'!E88</f>
        <v>0</v>
      </c>
      <c r="F89" s="388">
        <f>'9.sz.mell.'!F88</f>
        <v>0</v>
      </c>
      <c r="I89" s="795"/>
    </row>
    <row r="90" spans="1:9" ht="15.75" customHeight="1" x14ac:dyDescent="0.25">
      <c r="A90" s="51" t="s">
        <v>33</v>
      </c>
      <c r="B90" s="69" t="s">
        <v>215</v>
      </c>
      <c r="C90" s="94" t="s">
        <v>216</v>
      </c>
      <c r="D90" s="388">
        <f>'9.sz.mell.'!D89</f>
        <v>0</v>
      </c>
      <c r="E90" s="388">
        <f>'9.sz.mell.'!E89</f>
        <v>0</v>
      </c>
      <c r="F90" s="388">
        <f>'9.sz.mell.'!F89</f>
        <v>0</v>
      </c>
      <c r="I90" s="795"/>
    </row>
    <row r="91" spans="1:9" ht="15.75" customHeight="1" x14ac:dyDescent="0.25">
      <c r="A91" s="51" t="s">
        <v>36</v>
      </c>
      <c r="B91" s="68" t="s">
        <v>217</v>
      </c>
      <c r="C91" s="94" t="s">
        <v>218</v>
      </c>
      <c r="D91" s="388">
        <f>'9.sz.mell.'!D90</f>
        <v>0</v>
      </c>
      <c r="E91" s="388">
        <f>'9.sz.mell.'!E90</f>
        <v>0</v>
      </c>
      <c r="F91" s="388">
        <f>'9.sz.mell.'!F90</f>
        <v>0</v>
      </c>
      <c r="I91" s="795"/>
    </row>
    <row r="92" spans="1:9" ht="15.75" customHeight="1" x14ac:dyDescent="0.25">
      <c r="A92" s="51" t="s">
        <v>38</v>
      </c>
      <c r="B92" s="68" t="s">
        <v>219</v>
      </c>
      <c r="C92" s="94" t="s">
        <v>220</v>
      </c>
      <c r="D92" s="388">
        <f>'9.sz.mell.'!D91</f>
        <v>2700000</v>
      </c>
      <c r="E92" s="388">
        <f>'9.sz.mell.'!E91</f>
        <v>3661000</v>
      </c>
      <c r="F92" s="388">
        <f>'9.sz.mell.'!F91</f>
        <v>2808000</v>
      </c>
      <c r="I92" s="795"/>
    </row>
    <row r="93" spans="1:9" ht="15.75" customHeight="1" x14ac:dyDescent="0.25">
      <c r="A93" s="49" t="s">
        <v>40</v>
      </c>
      <c r="B93" s="68" t="s">
        <v>221</v>
      </c>
      <c r="C93" s="94" t="s">
        <v>222</v>
      </c>
      <c r="D93" s="388">
        <f>'9.sz.mell.'!D92</f>
        <v>0</v>
      </c>
      <c r="E93" s="388">
        <f>'9.sz.mell.'!E92</f>
        <v>0</v>
      </c>
      <c r="F93" s="388">
        <f>'9.sz.mell.'!F92</f>
        <v>0</v>
      </c>
      <c r="I93" s="795"/>
    </row>
    <row r="94" spans="1:9" ht="15.75" customHeight="1" x14ac:dyDescent="0.25">
      <c r="A94" s="51" t="s">
        <v>42</v>
      </c>
      <c r="B94" s="68" t="s">
        <v>223</v>
      </c>
      <c r="C94" s="70" t="s">
        <v>222</v>
      </c>
      <c r="D94" s="388">
        <f>'9.sz.mell.'!D93</f>
        <v>0</v>
      </c>
      <c r="E94" s="388">
        <f>'9.sz.mell.'!E93</f>
        <v>0</v>
      </c>
      <c r="F94" s="388">
        <f>'9.sz.mell.'!F93</f>
        <v>0</v>
      </c>
      <c r="I94" s="795"/>
    </row>
    <row r="95" spans="1:9" ht="15.75" customHeight="1" x14ac:dyDescent="0.25">
      <c r="A95" s="52" t="s">
        <v>44</v>
      </c>
      <c r="B95" s="71" t="s">
        <v>224</v>
      </c>
      <c r="C95" s="72" t="s">
        <v>222</v>
      </c>
      <c r="D95" s="388">
        <f>'9.sz.mell.'!D94</f>
        <v>0</v>
      </c>
      <c r="E95" s="388">
        <f>'9.sz.mell.'!E94</f>
        <v>0</v>
      </c>
      <c r="F95" s="388">
        <f>'9.sz.mell.'!F94</f>
        <v>0</v>
      </c>
      <c r="I95" s="795"/>
    </row>
    <row r="96" spans="1:9" ht="15.75" customHeight="1" x14ac:dyDescent="0.25">
      <c r="A96" s="73" t="s">
        <v>46</v>
      </c>
      <c r="B96" s="74" t="s">
        <v>408</v>
      </c>
      <c r="C96" s="31" t="s">
        <v>225</v>
      </c>
      <c r="D96" s="396">
        <f>SUM(D82:D86)</f>
        <v>393245494.77223152</v>
      </c>
      <c r="E96" s="396">
        <f>SUM(E82:E86)</f>
        <v>411880947.935</v>
      </c>
      <c r="F96" s="396">
        <f>SUM(F82:F86)</f>
        <v>318379128</v>
      </c>
      <c r="I96" s="795"/>
    </row>
    <row r="97" spans="1:9" ht="16.5" customHeight="1" x14ac:dyDescent="0.25">
      <c r="A97" s="49" t="s">
        <v>48</v>
      </c>
      <c r="B97" s="64" t="s">
        <v>226</v>
      </c>
      <c r="C97" s="65" t="s">
        <v>227</v>
      </c>
      <c r="D97" s="353">
        <f>'9.sz.mell.'!D96+'10.sz.mell'!D53+'11.sz.mell'!D53+'12.sz.mell'!D53</f>
        <v>114610550</v>
      </c>
      <c r="E97" s="353">
        <f>'9.sz.mell.'!E96+'10.sz.mell'!E53+'11.sz.mell'!E53+'12.sz.mell'!E53</f>
        <v>114542550</v>
      </c>
      <c r="F97" s="353">
        <f>'9.sz.mell.'!F96+'10.sz.mell'!F53+'11.sz.mell'!F53+'12.sz.mell'!F53</f>
        <v>3319280</v>
      </c>
      <c r="I97" s="795"/>
    </row>
    <row r="98" spans="1:9" ht="16.5" customHeight="1" x14ac:dyDescent="0.25">
      <c r="A98" s="51" t="s">
        <v>50</v>
      </c>
      <c r="B98" s="66" t="s">
        <v>228</v>
      </c>
      <c r="C98" s="67" t="s">
        <v>229</v>
      </c>
      <c r="D98" s="353">
        <f>'9.sz.mell.'!D97+'10.sz.mell'!D54+'11.sz.mell'!D54+'12.sz.mell'!D54</f>
        <v>43277714</v>
      </c>
      <c r="E98" s="353">
        <f>'9.sz.mell.'!E97+'10.sz.mell'!E54+'11.sz.mell'!E54+'12.sz.mell'!E54</f>
        <v>43127714</v>
      </c>
      <c r="F98" s="353">
        <f>'9.sz.mell.'!F97+'10.sz.mell'!F54+'11.sz.mell'!F54+'12.sz.mell'!F54</f>
        <v>0</v>
      </c>
      <c r="I98" s="795"/>
    </row>
    <row r="99" spans="1:9" ht="16.5" customHeight="1" x14ac:dyDescent="0.25">
      <c r="A99" s="49" t="s">
        <v>53</v>
      </c>
      <c r="B99" s="13" t="s">
        <v>230</v>
      </c>
      <c r="C99" s="14" t="s">
        <v>231</v>
      </c>
      <c r="D99" s="356">
        <f>SUM(D100:D105)</f>
        <v>565000</v>
      </c>
      <c r="E99" s="356">
        <f>SUM(E100:E105)</f>
        <v>2499982</v>
      </c>
      <c r="F99" s="353">
        <f>'9.sz.mell.'!F98+'10.sz.mell'!F55+'11.sz.mell'!F55+'12.sz.mell'!F55</f>
        <v>1934982</v>
      </c>
      <c r="I99" s="795"/>
    </row>
    <row r="100" spans="1:9" ht="16.5" customHeight="1" x14ac:dyDescent="0.25">
      <c r="A100" s="51" t="s">
        <v>56</v>
      </c>
      <c r="B100" s="562" t="s">
        <v>232</v>
      </c>
      <c r="C100" s="36" t="s">
        <v>233</v>
      </c>
      <c r="D100" s="559">
        <f>'9.sz.mell.'!D99</f>
        <v>0</v>
      </c>
      <c r="E100" s="559">
        <f>'9.sz.mell.'!E99</f>
        <v>0</v>
      </c>
      <c r="F100" s="353"/>
      <c r="I100" s="795"/>
    </row>
    <row r="101" spans="1:9" ht="16.5" customHeight="1" x14ac:dyDescent="0.25">
      <c r="A101" s="49" t="s">
        <v>59</v>
      </c>
      <c r="B101" s="563" t="s">
        <v>213</v>
      </c>
      <c r="C101" s="36" t="s">
        <v>234</v>
      </c>
      <c r="D101" s="559">
        <f>'9.sz.mell.'!D100</f>
        <v>0</v>
      </c>
      <c r="E101" s="559">
        <f>'9.sz.mell.'!E100</f>
        <v>0</v>
      </c>
      <c r="F101" s="353"/>
      <c r="I101" s="795"/>
    </row>
    <row r="102" spans="1:9" ht="16.5" customHeight="1" x14ac:dyDescent="0.25">
      <c r="A102" s="51" t="s">
        <v>61</v>
      </c>
      <c r="B102" s="563" t="s">
        <v>235</v>
      </c>
      <c r="C102" s="36" t="s">
        <v>236</v>
      </c>
      <c r="D102" s="559">
        <f>'9.sz.mell.'!D101</f>
        <v>0</v>
      </c>
      <c r="E102" s="559">
        <f>'9.sz.mell.'!E101</f>
        <v>1934982</v>
      </c>
      <c r="F102" s="353"/>
      <c r="I102" s="795"/>
    </row>
    <row r="103" spans="1:9" ht="16.5" customHeight="1" x14ac:dyDescent="0.25">
      <c r="A103" s="49" t="s">
        <v>63</v>
      </c>
      <c r="B103" s="563" t="s">
        <v>237</v>
      </c>
      <c r="C103" s="36" t="s">
        <v>238</v>
      </c>
      <c r="D103" s="559">
        <f>'9.sz.mell.'!D102</f>
        <v>0</v>
      </c>
      <c r="E103" s="559">
        <f>'9.sz.mell.'!E102</f>
        <v>0</v>
      </c>
      <c r="F103" s="353"/>
      <c r="I103" s="795"/>
    </row>
    <row r="104" spans="1:9" ht="16.5" customHeight="1" x14ac:dyDescent="0.25">
      <c r="A104" s="51" t="s">
        <v>65</v>
      </c>
      <c r="B104" s="563" t="s">
        <v>239</v>
      </c>
      <c r="C104" s="36" t="s">
        <v>240</v>
      </c>
      <c r="D104" s="559">
        <f>'9.sz.mell.'!D103</f>
        <v>0</v>
      </c>
      <c r="E104" s="559">
        <f>'9.sz.mell.'!E103</f>
        <v>0</v>
      </c>
      <c r="F104" s="353"/>
      <c r="I104" s="795"/>
    </row>
    <row r="105" spans="1:9" ht="16.5" customHeight="1" x14ac:dyDescent="0.25">
      <c r="A105" s="75" t="s">
        <v>67</v>
      </c>
      <c r="B105" s="564" t="s">
        <v>241</v>
      </c>
      <c r="C105" s="36" t="s">
        <v>242</v>
      </c>
      <c r="D105" s="559">
        <f>'9.sz.mell.'!D104</f>
        <v>565000</v>
      </c>
      <c r="E105" s="559">
        <f>'9.sz.mell.'!E104</f>
        <v>565000</v>
      </c>
      <c r="F105" s="353"/>
      <c r="I105" s="795"/>
    </row>
    <row r="106" spans="1:9" ht="16.5" customHeight="1" x14ac:dyDescent="0.25">
      <c r="A106" s="73" t="s">
        <v>69</v>
      </c>
      <c r="B106" s="74" t="s">
        <v>407</v>
      </c>
      <c r="C106" s="31" t="s">
        <v>243</v>
      </c>
      <c r="D106" s="362">
        <f>+D97+D98+D99</f>
        <v>158453264</v>
      </c>
      <c r="E106" s="362">
        <f>+E97+E98+E99</f>
        <v>160170246</v>
      </c>
      <c r="F106" s="362">
        <f>+F97+F98+F99</f>
        <v>5254262</v>
      </c>
      <c r="I106" s="795"/>
    </row>
    <row r="107" spans="1:9" ht="23.25" customHeight="1" x14ac:dyDescent="0.25">
      <c r="A107" s="76" t="s">
        <v>71</v>
      </c>
      <c r="B107" s="48" t="s">
        <v>244</v>
      </c>
      <c r="C107" s="31" t="s">
        <v>245</v>
      </c>
      <c r="D107" s="400">
        <f>SUM(D96+D106)</f>
        <v>551698758.77223158</v>
      </c>
      <c r="E107" s="400">
        <f>SUM(E96+E106)</f>
        <v>572051193.93499994</v>
      </c>
      <c r="F107" s="400">
        <f>SUM(F96+F106)</f>
        <v>323633390</v>
      </c>
      <c r="I107" s="795"/>
    </row>
    <row r="108" spans="1:9" ht="16.5" customHeight="1" x14ac:dyDescent="0.25">
      <c r="A108" s="77" t="s">
        <v>74</v>
      </c>
      <c r="B108" s="78" t="s">
        <v>246</v>
      </c>
      <c r="C108" s="79" t="s">
        <v>247</v>
      </c>
      <c r="D108" s="565">
        <f>'9.sz.mell.'!D107</f>
        <v>0</v>
      </c>
      <c r="E108" s="565">
        <f>'9.sz.mell.'!E107</f>
        <v>0</v>
      </c>
      <c r="F108" s="565">
        <f>'9.sz.mell.'!F107</f>
        <v>0</v>
      </c>
    </row>
    <row r="109" spans="1:9" ht="16.5" customHeight="1" x14ac:dyDescent="0.25">
      <c r="A109" s="51" t="s">
        <v>77</v>
      </c>
      <c r="B109" s="80" t="s">
        <v>248</v>
      </c>
      <c r="C109" s="67" t="s">
        <v>249</v>
      </c>
      <c r="D109" s="373">
        <f>'9.sz.mell.'!D108</f>
        <v>0</v>
      </c>
      <c r="E109" s="373">
        <f>'9.sz.mell.'!E108</f>
        <v>0</v>
      </c>
      <c r="F109" s="373">
        <f>'9.sz.mell.'!F108</f>
        <v>0</v>
      </c>
    </row>
    <row r="110" spans="1:9" ht="16.5" customHeight="1" x14ac:dyDescent="0.25">
      <c r="A110" s="81" t="s">
        <v>80</v>
      </c>
      <c r="B110" s="80" t="s">
        <v>250</v>
      </c>
      <c r="C110" s="67" t="s">
        <v>251</v>
      </c>
      <c r="D110" s="399">
        <f>'9.sz.mell.'!D109</f>
        <v>6750837</v>
      </c>
      <c r="E110" s="399">
        <f>'9.sz.mell.'!E109</f>
        <v>6750837</v>
      </c>
      <c r="F110" s="399">
        <f>'9.sz.mell.'!F109</f>
        <v>6750837</v>
      </c>
    </row>
    <row r="111" spans="1:9" ht="16.5" customHeight="1" x14ac:dyDescent="0.25">
      <c r="A111" s="51" t="s">
        <v>82</v>
      </c>
      <c r="B111" s="80" t="s">
        <v>252</v>
      </c>
      <c r="C111" s="67" t="s">
        <v>253</v>
      </c>
      <c r="D111" s="356"/>
      <c r="E111" s="356"/>
      <c r="F111" s="356"/>
    </row>
    <row r="112" spans="1:9" ht="24.75" customHeight="1" x14ac:dyDescent="0.25">
      <c r="A112" s="82" t="s">
        <v>84</v>
      </c>
      <c r="B112" s="30" t="s">
        <v>254</v>
      </c>
      <c r="C112" s="31" t="s">
        <v>255</v>
      </c>
      <c r="D112" s="380">
        <f>SUM(D108:D111)</f>
        <v>6750837</v>
      </c>
      <c r="E112" s="380">
        <f>SUM(E108:E111)</f>
        <v>6750837</v>
      </c>
      <c r="F112" s="380">
        <f>SUM(F108:F111)</f>
        <v>6750837</v>
      </c>
      <c r="G112" s="84"/>
    </row>
    <row r="113" spans="1:11" s="11" customFormat="1" ht="27.75" customHeight="1" x14ac:dyDescent="0.2">
      <c r="A113" s="85">
        <v>32</v>
      </c>
      <c r="B113" s="23" t="s">
        <v>256</v>
      </c>
      <c r="C113" s="86" t="s">
        <v>257</v>
      </c>
      <c r="D113" s="380">
        <f>D107+D112</f>
        <v>558449595.77223158</v>
      </c>
      <c r="E113" s="380">
        <f>E107+E112</f>
        <v>578802030.93499994</v>
      </c>
      <c r="F113" s="380">
        <f>F107+F112</f>
        <v>330384227</v>
      </c>
    </row>
    <row r="114" spans="1:11" ht="16.5" customHeight="1" x14ac:dyDescent="0.25">
      <c r="D114" s="387"/>
      <c r="E114" s="387"/>
      <c r="F114" s="387"/>
    </row>
    <row r="115" spans="1:11" ht="16.5" customHeight="1" x14ac:dyDescent="0.25">
      <c r="F115" s="795"/>
    </row>
    <row r="116" spans="1:11" ht="30.75" customHeight="1" x14ac:dyDescent="0.25">
      <c r="A116" s="1027" t="s">
        <v>258</v>
      </c>
      <c r="B116" s="1027"/>
      <c r="C116" s="1027"/>
      <c r="D116" s="1027"/>
      <c r="E116" s="981"/>
      <c r="F116" s="981"/>
      <c r="J116" s="981"/>
      <c r="K116" s="981"/>
    </row>
    <row r="117" spans="1:11" ht="15" customHeight="1" x14ac:dyDescent="0.25">
      <c r="A117" s="1026"/>
      <c r="B117" s="1026"/>
      <c r="C117" s="2"/>
      <c r="D117" s="89"/>
    </row>
    <row r="118" spans="1:11" ht="29.25" customHeight="1" x14ac:dyDescent="0.25">
      <c r="A118" s="90">
        <v>1</v>
      </c>
      <c r="B118" s="1022" t="s">
        <v>259</v>
      </c>
      <c r="C118" s="1023"/>
      <c r="D118" s="91">
        <f>D70-D107</f>
        <v>-16057447.438898206</v>
      </c>
      <c r="F118" s="805"/>
      <c r="K118" s="795"/>
    </row>
    <row r="119" spans="1:11" ht="29.25" customHeight="1" x14ac:dyDescent="0.25">
      <c r="A119" s="92" t="s">
        <v>12</v>
      </c>
      <c r="B119" s="1024" t="s">
        <v>601</v>
      </c>
      <c r="C119" s="1025"/>
      <c r="D119" s="93">
        <f>D76-D112</f>
        <v>16057448</v>
      </c>
    </row>
    <row r="120" spans="1:11" x14ac:dyDescent="0.25">
      <c r="E120" s="982"/>
    </row>
    <row r="121" spans="1:11" x14ac:dyDescent="0.25">
      <c r="D121" s="387"/>
      <c r="E121" s="983"/>
    </row>
    <row r="122" spans="1:11" x14ac:dyDescent="0.25">
      <c r="D122" s="883"/>
      <c r="E122" s="984"/>
    </row>
    <row r="123" spans="1:11" x14ac:dyDescent="0.25">
      <c r="E123" s="982"/>
    </row>
    <row r="124" spans="1:11" x14ac:dyDescent="0.25">
      <c r="D124" s="802"/>
    </row>
    <row r="125" spans="1:11" x14ac:dyDescent="0.25">
      <c r="D125" s="802"/>
    </row>
    <row r="126" spans="1:11" x14ac:dyDescent="0.25">
      <c r="D126" s="802"/>
    </row>
    <row r="128" spans="1:11" x14ac:dyDescent="0.25">
      <c r="D128" s="883"/>
    </row>
    <row r="129" spans="4:6" x14ac:dyDescent="0.25">
      <c r="D129" s="802"/>
    </row>
    <row r="130" spans="4:6" x14ac:dyDescent="0.25">
      <c r="D130" s="802"/>
    </row>
    <row r="131" spans="4:6" x14ac:dyDescent="0.25">
      <c r="D131" s="802"/>
    </row>
    <row r="137" spans="4:6" x14ac:dyDescent="0.25">
      <c r="D137" s="883"/>
    </row>
    <row r="138" spans="4:6" x14ac:dyDescent="0.25">
      <c r="F138" s="802"/>
    </row>
    <row r="139" spans="4:6" x14ac:dyDescent="0.25">
      <c r="F139" s="88"/>
    </row>
    <row r="140" spans="4:6" x14ac:dyDescent="0.25">
      <c r="D140" s="883"/>
    </row>
  </sheetData>
  <mergeCells count="9">
    <mergeCell ref="A2:F2"/>
    <mergeCell ref="A1:F1"/>
    <mergeCell ref="B118:C118"/>
    <mergeCell ref="B119:C119"/>
    <mergeCell ref="A117:B117"/>
    <mergeCell ref="A79:D79"/>
    <mergeCell ref="A3:B3"/>
    <mergeCell ref="A78:D78"/>
    <mergeCell ref="A116:D116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7" fitToHeight="0" orientation="portrait" r:id="rId1"/>
  <headerFooter alignWithMargins="0">
    <oddHeader>&amp;C&amp;"Times New Roman CE,Félkövér"&amp;12
&amp;R&amp;"Times New Roman CE,Félkövér dőlt"&amp;11 1. melléklet a ........./2018. (.......) önkormányzati rendelethez</oddHeader>
  </headerFooter>
  <rowBreaks count="2" manualBreakCount="2">
    <brk id="45" max="5" man="1"/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0"/>
  <sheetViews>
    <sheetView topLeftCell="A10" workbookViewId="0">
      <selection activeCell="G10" sqref="G10"/>
    </sheetView>
  </sheetViews>
  <sheetFormatPr defaultColWidth="9.33203125" defaultRowHeight="15" x14ac:dyDescent="0.25"/>
  <cols>
    <col min="1" max="1" width="8" style="406" customWidth="1"/>
    <col min="2" max="2" width="86.1640625" style="406" customWidth="1"/>
    <col min="3" max="3" width="21.5" style="406" customWidth="1"/>
    <col min="4" max="16384" width="9.33203125" style="406"/>
  </cols>
  <sheetData>
    <row r="1" spans="1:3" s="405" customFormat="1" ht="60" customHeight="1" x14ac:dyDescent="0.2">
      <c r="A1" s="1121" t="s">
        <v>630</v>
      </c>
      <c r="B1" s="1121"/>
      <c r="C1" s="1121"/>
    </row>
    <row r="2" spans="1:3" x14ac:dyDescent="0.25">
      <c r="C2" s="451" t="s">
        <v>1</v>
      </c>
    </row>
    <row r="3" spans="1:3" ht="33.75" customHeight="1" x14ac:dyDescent="0.25">
      <c r="A3" s="528" t="s">
        <v>527</v>
      </c>
      <c r="B3" s="529" t="s">
        <v>262</v>
      </c>
      <c r="C3" s="530" t="s">
        <v>386</v>
      </c>
    </row>
    <row r="4" spans="1:3" ht="22.5" customHeight="1" x14ac:dyDescent="0.25">
      <c r="A4" s="407" t="s">
        <v>9</v>
      </c>
      <c r="B4" s="525" t="s">
        <v>572</v>
      </c>
      <c r="C4" s="408">
        <f>'9.sz.mell.'!F45-'1.sz.mell.'!D42</f>
        <v>49148748</v>
      </c>
    </row>
    <row r="5" spans="1:3" ht="22.5" customHeight="1" x14ac:dyDescent="0.25">
      <c r="A5" s="409" t="s">
        <v>12</v>
      </c>
      <c r="B5" s="526" t="s">
        <v>573</v>
      </c>
      <c r="C5" s="408"/>
    </row>
    <row r="6" spans="1:3" ht="22.5" customHeight="1" x14ac:dyDescent="0.25">
      <c r="A6" s="409" t="s">
        <v>15</v>
      </c>
      <c r="B6" s="526" t="s">
        <v>574</v>
      </c>
      <c r="C6" s="410"/>
    </row>
    <row r="7" spans="1:3" ht="31.5" customHeight="1" x14ac:dyDescent="0.25">
      <c r="A7" s="409" t="s">
        <v>18</v>
      </c>
      <c r="B7" s="526" t="s">
        <v>575</v>
      </c>
      <c r="C7" s="410">
        <f>'1.sz.mell.'!D63</f>
        <v>600000</v>
      </c>
    </row>
    <row r="8" spans="1:3" ht="22.5" customHeight="1" x14ac:dyDescent="0.25">
      <c r="A8" s="409" t="s">
        <v>21</v>
      </c>
      <c r="B8" s="526" t="s">
        <v>576</v>
      </c>
      <c r="C8" s="410">
        <f>'1.sz.mell.'!D42</f>
        <v>160000</v>
      </c>
    </row>
    <row r="9" spans="1:3" ht="28.5" customHeight="1" x14ac:dyDescent="0.25">
      <c r="A9" s="532" t="s">
        <v>24</v>
      </c>
      <c r="B9" s="527" t="s">
        <v>577</v>
      </c>
      <c r="C9" s="536"/>
    </row>
    <row r="10" spans="1:3" s="405" customFormat="1" ht="22.5" customHeight="1" x14ac:dyDescent="0.2">
      <c r="A10" s="533" t="s">
        <v>27</v>
      </c>
      <c r="B10" s="531" t="s">
        <v>578</v>
      </c>
      <c r="C10" s="537">
        <f>SUM(C4:C9)</f>
        <v>49908748</v>
      </c>
    </row>
    <row r="11" spans="1:3" s="405" customFormat="1" ht="22.5" customHeight="1" x14ac:dyDescent="0.2">
      <c r="A11" s="534" t="s">
        <v>30</v>
      </c>
      <c r="B11" s="531" t="s">
        <v>579</v>
      </c>
      <c r="C11" s="537">
        <f>C10/2</f>
        <v>24954374</v>
      </c>
    </row>
    <row r="12" spans="1:3" s="405" customFormat="1" ht="27" customHeight="1" x14ac:dyDescent="0.2">
      <c r="A12" s="407" t="s">
        <v>33</v>
      </c>
      <c r="B12" s="525" t="s">
        <v>580</v>
      </c>
      <c r="C12" s="408">
        <v>0</v>
      </c>
    </row>
    <row r="13" spans="1:3" ht="34.5" customHeight="1" x14ac:dyDescent="0.25">
      <c r="A13" s="409" t="s">
        <v>36</v>
      </c>
      <c r="B13" s="526" t="s">
        <v>581</v>
      </c>
      <c r="C13" s="410"/>
    </row>
    <row r="14" spans="1:3" ht="34.5" customHeight="1" x14ac:dyDescent="0.25">
      <c r="A14" s="409" t="s">
        <v>38</v>
      </c>
      <c r="B14" s="526" t="s">
        <v>582</v>
      </c>
      <c r="C14" s="410"/>
    </row>
    <row r="15" spans="1:3" ht="34.5" customHeight="1" x14ac:dyDescent="0.25">
      <c r="A15" s="409" t="s">
        <v>40</v>
      </c>
      <c r="B15" s="526" t="s">
        <v>583</v>
      </c>
      <c r="C15" s="410"/>
    </row>
    <row r="16" spans="1:3" ht="34.5" customHeight="1" x14ac:dyDescent="0.25">
      <c r="A16" s="409" t="s">
        <v>42</v>
      </c>
      <c r="B16" s="526" t="s">
        <v>584</v>
      </c>
      <c r="C16" s="410"/>
    </row>
    <row r="17" spans="1:3" ht="34.5" customHeight="1" x14ac:dyDescent="0.25">
      <c r="A17" s="409" t="s">
        <v>44</v>
      </c>
      <c r="B17" s="526" t="s">
        <v>585</v>
      </c>
      <c r="C17" s="410"/>
    </row>
    <row r="18" spans="1:3" ht="34.5" customHeight="1" x14ac:dyDescent="0.25">
      <c r="A18" s="535" t="s">
        <v>46</v>
      </c>
      <c r="B18" s="527" t="s">
        <v>586</v>
      </c>
      <c r="C18" s="536"/>
    </row>
    <row r="19" spans="1:3" ht="34.5" customHeight="1" x14ac:dyDescent="0.25">
      <c r="A19" s="534" t="s">
        <v>48</v>
      </c>
      <c r="B19" s="531" t="s">
        <v>587</v>
      </c>
      <c r="C19" s="538">
        <f>SUM(C12:C18)</f>
        <v>0</v>
      </c>
    </row>
    <row r="20" spans="1:3" s="405" customFormat="1" ht="24" customHeight="1" x14ac:dyDescent="0.2">
      <c r="A20" s="534" t="s">
        <v>50</v>
      </c>
      <c r="B20" s="531" t="s">
        <v>588</v>
      </c>
      <c r="C20" s="539">
        <f>C11-C19</f>
        <v>24954374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4"/>
  <sheetViews>
    <sheetView workbookViewId="0">
      <selection activeCell="I19" sqref="I19"/>
    </sheetView>
  </sheetViews>
  <sheetFormatPr defaultRowHeight="15" x14ac:dyDescent="0.25"/>
  <cols>
    <col min="1" max="1" width="7.33203125" style="411" customWidth="1"/>
    <col min="2" max="2" width="45.1640625" style="411" customWidth="1"/>
    <col min="3" max="5" width="22.83203125" style="418" customWidth="1"/>
    <col min="6" max="6" width="9.33203125" style="411"/>
    <col min="7" max="7" width="12.83203125" style="411" bestFit="1" customWidth="1"/>
    <col min="8" max="256" width="9.33203125" style="411"/>
    <col min="257" max="257" width="5" style="411" customWidth="1"/>
    <col min="258" max="258" width="76.33203125" style="411" customWidth="1"/>
    <col min="259" max="259" width="17.1640625" style="411" customWidth="1"/>
    <col min="260" max="260" width="19.1640625" style="411" customWidth="1"/>
    <col min="261" max="261" width="17.1640625" style="411" customWidth="1"/>
    <col min="262" max="262" width="9.33203125" style="411"/>
    <col min="263" max="263" width="12.83203125" style="411" bestFit="1" customWidth="1"/>
    <col min="264" max="512" width="9.33203125" style="411"/>
    <col min="513" max="513" width="5" style="411" customWidth="1"/>
    <col min="514" max="514" width="76.33203125" style="411" customWidth="1"/>
    <col min="515" max="515" width="17.1640625" style="411" customWidth="1"/>
    <col min="516" max="516" width="19.1640625" style="411" customWidth="1"/>
    <col min="517" max="517" width="17.1640625" style="411" customWidth="1"/>
    <col min="518" max="518" width="9.33203125" style="411"/>
    <col min="519" max="519" width="12.83203125" style="411" bestFit="1" customWidth="1"/>
    <col min="520" max="768" width="9.33203125" style="411"/>
    <col min="769" max="769" width="5" style="411" customWidth="1"/>
    <col min="770" max="770" width="76.33203125" style="411" customWidth="1"/>
    <col min="771" max="771" width="17.1640625" style="411" customWidth="1"/>
    <col min="772" max="772" width="19.1640625" style="411" customWidth="1"/>
    <col min="773" max="773" width="17.1640625" style="411" customWidth="1"/>
    <col min="774" max="774" width="9.33203125" style="411"/>
    <col min="775" max="775" width="12.83203125" style="411" bestFit="1" customWidth="1"/>
    <col min="776" max="1024" width="9.33203125" style="411"/>
    <col min="1025" max="1025" width="5" style="411" customWidth="1"/>
    <col min="1026" max="1026" width="76.33203125" style="411" customWidth="1"/>
    <col min="1027" max="1027" width="17.1640625" style="411" customWidth="1"/>
    <col min="1028" max="1028" width="19.1640625" style="411" customWidth="1"/>
    <col min="1029" max="1029" width="17.1640625" style="411" customWidth="1"/>
    <col min="1030" max="1030" width="9.33203125" style="411"/>
    <col min="1031" max="1031" width="12.83203125" style="411" bestFit="1" customWidth="1"/>
    <col min="1032" max="1280" width="9.33203125" style="411"/>
    <col min="1281" max="1281" width="5" style="411" customWidth="1"/>
    <col min="1282" max="1282" width="76.33203125" style="411" customWidth="1"/>
    <col min="1283" max="1283" width="17.1640625" style="411" customWidth="1"/>
    <col min="1284" max="1284" width="19.1640625" style="411" customWidth="1"/>
    <col min="1285" max="1285" width="17.1640625" style="411" customWidth="1"/>
    <col min="1286" max="1286" width="9.33203125" style="411"/>
    <col min="1287" max="1287" width="12.83203125" style="411" bestFit="1" customWidth="1"/>
    <col min="1288" max="1536" width="9.33203125" style="411"/>
    <col min="1537" max="1537" width="5" style="411" customWidth="1"/>
    <col min="1538" max="1538" width="76.33203125" style="411" customWidth="1"/>
    <col min="1539" max="1539" width="17.1640625" style="411" customWidth="1"/>
    <col min="1540" max="1540" width="19.1640625" style="411" customWidth="1"/>
    <col min="1541" max="1541" width="17.1640625" style="411" customWidth="1"/>
    <col min="1542" max="1542" width="9.33203125" style="411"/>
    <col min="1543" max="1543" width="12.83203125" style="411" bestFit="1" customWidth="1"/>
    <col min="1544" max="1792" width="9.33203125" style="411"/>
    <col min="1793" max="1793" width="5" style="411" customWidth="1"/>
    <col min="1794" max="1794" width="76.33203125" style="411" customWidth="1"/>
    <col min="1795" max="1795" width="17.1640625" style="411" customWidth="1"/>
    <col min="1796" max="1796" width="19.1640625" style="411" customWidth="1"/>
    <col min="1797" max="1797" width="17.1640625" style="411" customWidth="1"/>
    <col min="1798" max="1798" width="9.33203125" style="411"/>
    <col min="1799" max="1799" width="12.83203125" style="411" bestFit="1" customWidth="1"/>
    <col min="1800" max="2048" width="9.33203125" style="411"/>
    <col min="2049" max="2049" width="5" style="411" customWidth="1"/>
    <col min="2050" max="2050" width="76.33203125" style="411" customWidth="1"/>
    <col min="2051" max="2051" width="17.1640625" style="411" customWidth="1"/>
    <col min="2052" max="2052" width="19.1640625" style="411" customWidth="1"/>
    <col min="2053" max="2053" width="17.1640625" style="411" customWidth="1"/>
    <col min="2054" max="2054" width="9.33203125" style="411"/>
    <col min="2055" max="2055" width="12.83203125" style="411" bestFit="1" customWidth="1"/>
    <col min="2056" max="2304" width="9.33203125" style="411"/>
    <col min="2305" max="2305" width="5" style="411" customWidth="1"/>
    <col min="2306" max="2306" width="76.33203125" style="411" customWidth="1"/>
    <col min="2307" max="2307" width="17.1640625" style="411" customWidth="1"/>
    <col min="2308" max="2308" width="19.1640625" style="411" customWidth="1"/>
    <col min="2309" max="2309" width="17.1640625" style="411" customWidth="1"/>
    <col min="2310" max="2310" width="9.33203125" style="411"/>
    <col min="2311" max="2311" width="12.83203125" style="411" bestFit="1" customWidth="1"/>
    <col min="2312" max="2560" width="9.33203125" style="411"/>
    <col min="2561" max="2561" width="5" style="411" customWidth="1"/>
    <col min="2562" max="2562" width="76.33203125" style="411" customWidth="1"/>
    <col min="2563" max="2563" width="17.1640625" style="411" customWidth="1"/>
    <col min="2564" max="2564" width="19.1640625" style="411" customWidth="1"/>
    <col min="2565" max="2565" width="17.1640625" style="411" customWidth="1"/>
    <col min="2566" max="2566" width="9.33203125" style="411"/>
    <col min="2567" max="2567" width="12.83203125" style="411" bestFit="1" customWidth="1"/>
    <col min="2568" max="2816" width="9.33203125" style="411"/>
    <col min="2817" max="2817" width="5" style="411" customWidth="1"/>
    <col min="2818" max="2818" width="76.33203125" style="411" customWidth="1"/>
    <col min="2819" max="2819" width="17.1640625" style="411" customWidth="1"/>
    <col min="2820" max="2820" width="19.1640625" style="411" customWidth="1"/>
    <col min="2821" max="2821" width="17.1640625" style="411" customWidth="1"/>
    <col min="2822" max="2822" width="9.33203125" style="411"/>
    <col min="2823" max="2823" width="12.83203125" style="411" bestFit="1" customWidth="1"/>
    <col min="2824" max="3072" width="9.33203125" style="411"/>
    <col min="3073" max="3073" width="5" style="411" customWidth="1"/>
    <col min="3074" max="3074" width="76.33203125" style="411" customWidth="1"/>
    <col min="3075" max="3075" width="17.1640625" style="411" customWidth="1"/>
    <col min="3076" max="3076" width="19.1640625" style="411" customWidth="1"/>
    <col min="3077" max="3077" width="17.1640625" style="411" customWidth="1"/>
    <col min="3078" max="3078" width="9.33203125" style="411"/>
    <col min="3079" max="3079" width="12.83203125" style="411" bestFit="1" customWidth="1"/>
    <col min="3080" max="3328" width="9.33203125" style="411"/>
    <col min="3329" max="3329" width="5" style="411" customWidth="1"/>
    <col min="3330" max="3330" width="76.33203125" style="411" customWidth="1"/>
    <col min="3331" max="3331" width="17.1640625" style="411" customWidth="1"/>
    <col min="3332" max="3332" width="19.1640625" style="411" customWidth="1"/>
    <col min="3333" max="3333" width="17.1640625" style="411" customWidth="1"/>
    <col min="3334" max="3334" width="9.33203125" style="411"/>
    <col min="3335" max="3335" width="12.83203125" style="411" bestFit="1" customWidth="1"/>
    <col min="3336" max="3584" width="9.33203125" style="411"/>
    <col min="3585" max="3585" width="5" style="411" customWidth="1"/>
    <col min="3586" max="3586" width="76.33203125" style="411" customWidth="1"/>
    <col min="3587" max="3587" width="17.1640625" style="411" customWidth="1"/>
    <col min="3588" max="3588" width="19.1640625" style="411" customWidth="1"/>
    <col min="3589" max="3589" width="17.1640625" style="411" customWidth="1"/>
    <col min="3590" max="3590" width="9.33203125" style="411"/>
    <col min="3591" max="3591" width="12.83203125" style="411" bestFit="1" customWidth="1"/>
    <col min="3592" max="3840" width="9.33203125" style="411"/>
    <col min="3841" max="3841" width="5" style="411" customWidth="1"/>
    <col min="3842" max="3842" width="76.33203125" style="411" customWidth="1"/>
    <col min="3843" max="3843" width="17.1640625" style="411" customWidth="1"/>
    <col min="3844" max="3844" width="19.1640625" style="411" customWidth="1"/>
    <col min="3845" max="3845" width="17.1640625" style="411" customWidth="1"/>
    <col min="3846" max="3846" width="9.33203125" style="411"/>
    <col min="3847" max="3847" width="12.83203125" style="411" bestFit="1" customWidth="1"/>
    <col min="3848" max="4096" width="9.33203125" style="411"/>
    <col min="4097" max="4097" width="5" style="411" customWidth="1"/>
    <col min="4098" max="4098" width="76.33203125" style="411" customWidth="1"/>
    <col min="4099" max="4099" width="17.1640625" style="411" customWidth="1"/>
    <col min="4100" max="4100" width="19.1640625" style="411" customWidth="1"/>
    <col min="4101" max="4101" width="17.1640625" style="411" customWidth="1"/>
    <col min="4102" max="4102" width="9.33203125" style="411"/>
    <col min="4103" max="4103" width="12.83203125" style="411" bestFit="1" customWidth="1"/>
    <col min="4104" max="4352" width="9.33203125" style="411"/>
    <col min="4353" max="4353" width="5" style="411" customWidth="1"/>
    <col min="4354" max="4354" width="76.33203125" style="411" customWidth="1"/>
    <col min="4355" max="4355" width="17.1640625" style="411" customWidth="1"/>
    <col min="4356" max="4356" width="19.1640625" style="411" customWidth="1"/>
    <col min="4357" max="4357" width="17.1640625" style="411" customWidth="1"/>
    <col min="4358" max="4358" width="9.33203125" style="411"/>
    <col min="4359" max="4359" width="12.83203125" style="411" bestFit="1" customWidth="1"/>
    <col min="4360" max="4608" width="9.33203125" style="411"/>
    <col min="4609" max="4609" width="5" style="411" customWidth="1"/>
    <col min="4610" max="4610" width="76.33203125" style="411" customWidth="1"/>
    <col min="4611" max="4611" width="17.1640625" style="411" customWidth="1"/>
    <col min="4612" max="4612" width="19.1640625" style="411" customWidth="1"/>
    <col min="4613" max="4613" width="17.1640625" style="411" customWidth="1"/>
    <col min="4614" max="4614" width="9.33203125" style="411"/>
    <col min="4615" max="4615" width="12.83203125" style="411" bestFit="1" customWidth="1"/>
    <col min="4616" max="4864" width="9.33203125" style="411"/>
    <col min="4865" max="4865" width="5" style="411" customWidth="1"/>
    <col min="4866" max="4866" width="76.33203125" style="411" customWidth="1"/>
    <col min="4867" max="4867" width="17.1640625" style="411" customWidth="1"/>
    <col min="4868" max="4868" width="19.1640625" style="411" customWidth="1"/>
    <col min="4869" max="4869" width="17.1640625" style="411" customWidth="1"/>
    <col min="4870" max="4870" width="9.33203125" style="411"/>
    <col min="4871" max="4871" width="12.83203125" style="411" bestFit="1" customWidth="1"/>
    <col min="4872" max="5120" width="9.33203125" style="411"/>
    <col min="5121" max="5121" width="5" style="411" customWidth="1"/>
    <col min="5122" max="5122" width="76.33203125" style="411" customWidth="1"/>
    <col min="5123" max="5123" width="17.1640625" style="411" customWidth="1"/>
    <col min="5124" max="5124" width="19.1640625" style="411" customWidth="1"/>
    <col min="5125" max="5125" width="17.1640625" style="411" customWidth="1"/>
    <col min="5126" max="5126" width="9.33203125" style="411"/>
    <col min="5127" max="5127" width="12.83203125" style="411" bestFit="1" customWidth="1"/>
    <col min="5128" max="5376" width="9.33203125" style="411"/>
    <col min="5377" max="5377" width="5" style="411" customWidth="1"/>
    <col min="5378" max="5378" width="76.33203125" style="411" customWidth="1"/>
    <col min="5379" max="5379" width="17.1640625" style="411" customWidth="1"/>
    <col min="5380" max="5380" width="19.1640625" style="411" customWidth="1"/>
    <col min="5381" max="5381" width="17.1640625" style="411" customWidth="1"/>
    <col min="5382" max="5382" width="9.33203125" style="411"/>
    <col min="5383" max="5383" width="12.83203125" style="411" bestFit="1" customWidth="1"/>
    <col min="5384" max="5632" width="9.33203125" style="411"/>
    <col min="5633" max="5633" width="5" style="411" customWidth="1"/>
    <col min="5634" max="5634" width="76.33203125" style="411" customWidth="1"/>
    <col min="5635" max="5635" width="17.1640625" style="411" customWidth="1"/>
    <col min="5636" max="5636" width="19.1640625" style="411" customWidth="1"/>
    <col min="5637" max="5637" width="17.1640625" style="411" customWidth="1"/>
    <col min="5638" max="5638" width="9.33203125" style="411"/>
    <col min="5639" max="5639" width="12.83203125" style="411" bestFit="1" customWidth="1"/>
    <col min="5640" max="5888" width="9.33203125" style="411"/>
    <col min="5889" max="5889" width="5" style="411" customWidth="1"/>
    <col min="5890" max="5890" width="76.33203125" style="411" customWidth="1"/>
    <col min="5891" max="5891" width="17.1640625" style="411" customWidth="1"/>
    <col min="5892" max="5892" width="19.1640625" style="411" customWidth="1"/>
    <col min="5893" max="5893" width="17.1640625" style="411" customWidth="1"/>
    <col min="5894" max="5894" width="9.33203125" style="411"/>
    <col min="5895" max="5895" width="12.83203125" style="411" bestFit="1" customWidth="1"/>
    <col min="5896" max="6144" width="9.33203125" style="411"/>
    <col min="6145" max="6145" width="5" style="411" customWidth="1"/>
    <col min="6146" max="6146" width="76.33203125" style="411" customWidth="1"/>
    <col min="6147" max="6147" width="17.1640625" style="411" customWidth="1"/>
    <col min="6148" max="6148" width="19.1640625" style="411" customWidth="1"/>
    <col min="6149" max="6149" width="17.1640625" style="411" customWidth="1"/>
    <col min="6150" max="6150" width="9.33203125" style="411"/>
    <col min="6151" max="6151" width="12.83203125" style="411" bestFit="1" customWidth="1"/>
    <col min="6152" max="6400" width="9.33203125" style="411"/>
    <col min="6401" max="6401" width="5" style="411" customWidth="1"/>
    <col min="6402" max="6402" width="76.33203125" style="411" customWidth="1"/>
    <col min="6403" max="6403" width="17.1640625" style="411" customWidth="1"/>
    <col min="6404" max="6404" width="19.1640625" style="411" customWidth="1"/>
    <col min="6405" max="6405" width="17.1640625" style="411" customWidth="1"/>
    <col min="6406" max="6406" width="9.33203125" style="411"/>
    <col min="6407" max="6407" width="12.83203125" style="411" bestFit="1" customWidth="1"/>
    <col min="6408" max="6656" width="9.33203125" style="411"/>
    <col min="6657" max="6657" width="5" style="411" customWidth="1"/>
    <col min="6658" max="6658" width="76.33203125" style="411" customWidth="1"/>
    <col min="6659" max="6659" width="17.1640625" style="411" customWidth="1"/>
    <col min="6660" max="6660" width="19.1640625" style="411" customWidth="1"/>
    <col min="6661" max="6661" width="17.1640625" style="411" customWidth="1"/>
    <col min="6662" max="6662" width="9.33203125" style="411"/>
    <col min="6663" max="6663" width="12.83203125" style="411" bestFit="1" customWidth="1"/>
    <col min="6664" max="6912" width="9.33203125" style="411"/>
    <col min="6913" max="6913" width="5" style="411" customWidth="1"/>
    <col min="6914" max="6914" width="76.33203125" style="411" customWidth="1"/>
    <col min="6915" max="6915" width="17.1640625" style="411" customWidth="1"/>
    <col min="6916" max="6916" width="19.1640625" style="411" customWidth="1"/>
    <col min="6917" max="6917" width="17.1640625" style="411" customWidth="1"/>
    <col min="6918" max="6918" width="9.33203125" style="411"/>
    <col min="6919" max="6919" width="12.83203125" style="411" bestFit="1" customWidth="1"/>
    <col min="6920" max="7168" width="9.33203125" style="411"/>
    <col min="7169" max="7169" width="5" style="411" customWidth="1"/>
    <col min="7170" max="7170" width="76.33203125" style="411" customWidth="1"/>
    <col min="7171" max="7171" width="17.1640625" style="411" customWidth="1"/>
    <col min="7172" max="7172" width="19.1640625" style="411" customWidth="1"/>
    <col min="7173" max="7173" width="17.1640625" style="411" customWidth="1"/>
    <col min="7174" max="7174" width="9.33203125" style="411"/>
    <col min="7175" max="7175" width="12.83203125" style="411" bestFit="1" customWidth="1"/>
    <col min="7176" max="7424" width="9.33203125" style="411"/>
    <col min="7425" max="7425" width="5" style="411" customWidth="1"/>
    <col min="7426" max="7426" width="76.33203125" style="411" customWidth="1"/>
    <col min="7427" max="7427" width="17.1640625" style="411" customWidth="1"/>
    <col min="7428" max="7428" width="19.1640625" style="411" customWidth="1"/>
    <col min="7429" max="7429" width="17.1640625" style="411" customWidth="1"/>
    <col min="7430" max="7430" width="9.33203125" style="411"/>
    <col min="7431" max="7431" width="12.83203125" style="411" bestFit="1" customWidth="1"/>
    <col min="7432" max="7680" width="9.33203125" style="411"/>
    <col min="7681" max="7681" width="5" style="411" customWidth="1"/>
    <col min="7682" max="7682" width="76.33203125" style="411" customWidth="1"/>
    <col min="7683" max="7683" width="17.1640625" style="411" customWidth="1"/>
    <col min="7684" max="7684" width="19.1640625" style="411" customWidth="1"/>
    <col min="7685" max="7685" width="17.1640625" style="411" customWidth="1"/>
    <col min="7686" max="7686" width="9.33203125" style="411"/>
    <col min="7687" max="7687" width="12.83203125" style="411" bestFit="1" customWidth="1"/>
    <col min="7688" max="7936" width="9.33203125" style="411"/>
    <col min="7937" max="7937" width="5" style="411" customWidth="1"/>
    <col min="7938" max="7938" width="76.33203125" style="411" customWidth="1"/>
    <col min="7939" max="7939" width="17.1640625" style="411" customWidth="1"/>
    <col min="7940" max="7940" width="19.1640625" style="411" customWidth="1"/>
    <col min="7941" max="7941" width="17.1640625" style="411" customWidth="1"/>
    <col min="7942" max="7942" width="9.33203125" style="411"/>
    <col min="7943" max="7943" width="12.83203125" style="411" bestFit="1" customWidth="1"/>
    <col min="7944" max="8192" width="9.33203125" style="411"/>
    <col min="8193" max="8193" width="5" style="411" customWidth="1"/>
    <col min="8194" max="8194" width="76.33203125" style="411" customWidth="1"/>
    <col min="8195" max="8195" width="17.1640625" style="411" customWidth="1"/>
    <col min="8196" max="8196" width="19.1640625" style="411" customWidth="1"/>
    <col min="8197" max="8197" width="17.1640625" style="411" customWidth="1"/>
    <col min="8198" max="8198" width="9.33203125" style="411"/>
    <col min="8199" max="8199" width="12.83203125" style="411" bestFit="1" customWidth="1"/>
    <col min="8200" max="8448" width="9.33203125" style="411"/>
    <col min="8449" max="8449" width="5" style="411" customWidth="1"/>
    <col min="8450" max="8450" width="76.33203125" style="411" customWidth="1"/>
    <col min="8451" max="8451" width="17.1640625" style="411" customWidth="1"/>
    <col min="8452" max="8452" width="19.1640625" style="411" customWidth="1"/>
    <col min="8453" max="8453" width="17.1640625" style="411" customWidth="1"/>
    <col min="8454" max="8454" width="9.33203125" style="411"/>
    <col min="8455" max="8455" width="12.83203125" style="411" bestFit="1" customWidth="1"/>
    <col min="8456" max="8704" width="9.33203125" style="411"/>
    <col min="8705" max="8705" width="5" style="411" customWidth="1"/>
    <col min="8706" max="8706" width="76.33203125" style="411" customWidth="1"/>
    <col min="8707" max="8707" width="17.1640625" style="411" customWidth="1"/>
    <col min="8708" max="8708" width="19.1640625" style="411" customWidth="1"/>
    <col min="8709" max="8709" width="17.1640625" style="411" customWidth="1"/>
    <col min="8710" max="8710" width="9.33203125" style="411"/>
    <col min="8711" max="8711" width="12.83203125" style="411" bestFit="1" customWidth="1"/>
    <col min="8712" max="8960" width="9.33203125" style="411"/>
    <col min="8961" max="8961" width="5" style="411" customWidth="1"/>
    <col min="8962" max="8962" width="76.33203125" style="411" customWidth="1"/>
    <col min="8963" max="8963" width="17.1640625" style="411" customWidth="1"/>
    <col min="8964" max="8964" width="19.1640625" style="411" customWidth="1"/>
    <col min="8965" max="8965" width="17.1640625" style="411" customWidth="1"/>
    <col min="8966" max="8966" width="9.33203125" style="411"/>
    <col min="8967" max="8967" width="12.83203125" style="411" bestFit="1" customWidth="1"/>
    <col min="8968" max="9216" width="9.33203125" style="411"/>
    <col min="9217" max="9217" width="5" style="411" customWidth="1"/>
    <col min="9218" max="9218" width="76.33203125" style="411" customWidth="1"/>
    <col min="9219" max="9219" width="17.1640625" style="411" customWidth="1"/>
    <col min="9220" max="9220" width="19.1640625" style="411" customWidth="1"/>
    <col min="9221" max="9221" width="17.1640625" style="411" customWidth="1"/>
    <col min="9222" max="9222" width="9.33203125" style="411"/>
    <col min="9223" max="9223" width="12.83203125" style="411" bestFit="1" customWidth="1"/>
    <col min="9224" max="9472" width="9.33203125" style="411"/>
    <col min="9473" max="9473" width="5" style="411" customWidth="1"/>
    <col min="9474" max="9474" width="76.33203125" style="411" customWidth="1"/>
    <col min="9475" max="9475" width="17.1640625" style="411" customWidth="1"/>
    <col min="9476" max="9476" width="19.1640625" style="411" customWidth="1"/>
    <col min="9477" max="9477" width="17.1640625" style="411" customWidth="1"/>
    <col min="9478" max="9478" width="9.33203125" style="411"/>
    <col min="9479" max="9479" width="12.83203125" style="411" bestFit="1" customWidth="1"/>
    <col min="9480" max="9728" width="9.33203125" style="411"/>
    <col min="9729" max="9729" width="5" style="411" customWidth="1"/>
    <col min="9730" max="9730" width="76.33203125" style="411" customWidth="1"/>
    <col min="9731" max="9731" width="17.1640625" style="411" customWidth="1"/>
    <col min="9732" max="9732" width="19.1640625" style="411" customWidth="1"/>
    <col min="9733" max="9733" width="17.1640625" style="411" customWidth="1"/>
    <col min="9734" max="9734" width="9.33203125" style="411"/>
    <col min="9735" max="9735" width="12.83203125" style="411" bestFit="1" customWidth="1"/>
    <col min="9736" max="9984" width="9.33203125" style="411"/>
    <col min="9985" max="9985" width="5" style="411" customWidth="1"/>
    <col min="9986" max="9986" width="76.33203125" style="411" customWidth="1"/>
    <col min="9987" max="9987" width="17.1640625" style="411" customWidth="1"/>
    <col min="9988" max="9988" width="19.1640625" style="411" customWidth="1"/>
    <col min="9989" max="9989" width="17.1640625" style="411" customWidth="1"/>
    <col min="9990" max="9990" width="9.33203125" style="411"/>
    <col min="9991" max="9991" width="12.83203125" style="411" bestFit="1" customWidth="1"/>
    <col min="9992" max="10240" width="9.33203125" style="411"/>
    <col min="10241" max="10241" width="5" style="411" customWidth="1"/>
    <col min="10242" max="10242" width="76.33203125" style="411" customWidth="1"/>
    <col min="10243" max="10243" width="17.1640625" style="411" customWidth="1"/>
    <col min="10244" max="10244" width="19.1640625" style="411" customWidth="1"/>
    <col min="10245" max="10245" width="17.1640625" style="411" customWidth="1"/>
    <col min="10246" max="10246" width="9.33203125" style="411"/>
    <col min="10247" max="10247" width="12.83203125" style="411" bestFit="1" customWidth="1"/>
    <col min="10248" max="10496" width="9.33203125" style="411"/>
    <col min="10497" max="10497" width="5" style="411" customWidth="1"/>
    <col min="10498" max="10498" width="76.33203125" style="411" customWidth="1"/>
    <col min="10499" max="10499" width="17.1640625" style="411" customWidth="1"/>
    <col min="10500" max="10500" width="19.1640625" style="411" customWidth="1"/>
    <col min="10501" max="10501" width="17.1640625" style="411" customWidth="1"/>
    <col min="10502" max="10502" width="9.33203125" style="411"/>
    <col min="10503" max="10503" width="12.83203125" style="411" bestFit="1" customWidth="1"/>
    <col min="10504" max="10752" width="9.33203125" style="411"/>
    <col min="10753" max="10753" width="5" style="411" customWidth="1"/>
    <col min="10754" max="10754" width="76.33203125" style="411" customWidth="1"/>
    <col min="10755" max="10755" width="17.1640625" style="411" customWidth="1"/>
    <col min="10756" max="10756" width="19.1640625" style="411" customWidth="1"/>
    <col min="10757" max="10757" width="17.1640625" style="411" customWidth="1"/>
    <col min="10758" max="10758" width="9.33203125" style="411"/>
    <col min="10759" max="10759" width="12.83203125" style="411" bestFit="1" customWidth="1"/>
    <col min="10760" max="11008" width="9.33203125" style="411"/>
    <col min="11009" max="11009" width="5" style="411" customWidth="1"/>
    <col min="11010" max="11010" width="76.33203125" style="411" customWidth="1"/>
    <col min="11011" max="11011" width="17.1640625" style="411" customWidth="1"/>
    <col min="11012" max="11012" width="19.1640625" style="411" customWidth="1"/>
    <col min="11013" max="11013" width="17.1640625" style="411" customWidth="1"/>
    <col min="11014" max="11014" width="9.33203125" style="411"/>
    <col min="11015" max="11015" width="12.83203125" style="411" bestFit="1" customWidth="1"/>
    <col min="11016" max="11264" width="9.33203125" style="411"/>
    <col min="11265" max="11265" width="5" style="411" customWidth="1"/>
    <col min="11266" max="11266" width="76.33203125" style="411" customWidth="1"/>
    <col min="11267" max="11267" width="17.1640625" style="411" customWidth="1"/>
    <col min="11268" max="11268" width="19.1640625" style="411" customWidth="1"/>
    <col min="11269" max="11269" width="17.1640625" style="411" customWidth="1"/>
    <col min="11270" max="11270" width="9.33203125" style="411"/>
    <col min="11271" max="11271" width="12.83203125" style="411" bestFit="1" customWidth="1"/>
    <col min="11272" max="11520" width="9.33203125" style="411"/>
    <col min="11521" max="11521" width="5" style="411" customWidth="1"/>
    <col min="11522" max="11522" width="76.33203125" style="411" customWidth="1"/>
    <col min="11523" max="11523" width="17.1640625" style="411" customWidth="1"/>
    <col min="11524" max="11524" width="19.1640625" style="411" customWidth="1"/>
    <col min="11525" max="11525" width="17.1640625" style="411" customWidth="1"/>
    <col min="11526" max="11526" width="9.33203125" style="411"/>
    <col min="11527" max="11527" width="12.83203125" style="411" bestFit="1" customWidth="1"/>
    <col min="11528" max="11776" width="9.33203125" style="411"/>
    <col min="11777" max="11777" width="5" style="411" customWidth="1"/>
    <col min="11778" max="11778" width="76.33203125" style="411" customWidth="1"/>
    <col min="11779" max="11779" width="17.1640625" style="411" customWidth="1"/>
    <col min="11780" max="11780" width="19.1640625" style="411" customWidth="1"/>
    <col min="11781" max="11781" width="17.1640625" style="411" customWidth="1"/>
    <col min="11782" max="11782" width="9.33203125" style="411"/>
    <col min="11783" max="11783" width="12.83203125" style="411" bestFit="1" customWidth="1"/>
    <col min="11784" max="12032" width="9.33203125" style="411"/>
    <col min="12033" max="12033" width="5" style="411" customWidth="1"/>
    <col min="12034" max="12034" width="76.33203125" style="411" customWidth="1"/>
    <col min="12035" max="12035" width="17.1640625" style="411" customWidth="1"/>
    <col min="12036" max="12036" width="19.1640625" style="411" customWidth="1"/>
    <col min="12037" max="12037" width="17.1640625" style="411" customWidth="1"/>
    <col min="12038" max="12038" width="9.33203125" style="411"/>
    <col min="12039" max="12039" width="12.83203125" style="411" bestFit="1" customWidth="1"/>
    <col min="12040" max="12288" width="9.33203125" style="411"/>
    <col min="12289" max="12289" width="5" style="411" customWidth="1"/>
    <col min="12290" max="12290" width="76.33203125" style="411" customWidth="1"/>
    <col min="12291" max="12291" width="17.1640625" style="411" customWidth="1"/>
    <col min="12292" max="12292" width="19.1640625" style="411" customWidth="1"/>
    <col min="12293" max="12293" width="17.1640625" style="411" customWidth="1"/>
    <col min="12294" max="12294" width="9.33203125" style="411"/>
    <col min="12295" max="12295" width="12.83203125" style="411" bestFit="1" customWidth="1"/>
    <col min="12296" max="12544" width="9.33203125" style="411"/>
    <col min="12545" max="12545" width="5" style="411" customWidth="1"/>
    <col min="12546" max="12546" width="76.33203125" style="411" customWidth="1"/>
    <col min="12547" max="12547" width="17.1640625" style="411" customWidth="1"/>
    <col min="12548" max="12548" width="19.1640625" style="411" customWidth="1"/>
    <col min="12549" max="12549" width="17.1640625" style="411" customWidth="1"/>
    <col min="12550" max="12550" width="9.33203125" style="411"/>
    <col min="12551" max="12551" width="12.83203125" style="411" bestFit="1" customWidth="1"/>
    <col min="12552" max="12800" width="9.33203125" style="411"/>
    <col min="12801" max="12801" width="5" style="411" customWidth="1"/>
    <col min="12802" max="12802" width="76.33203125" style="411" customWidth="1"/>
    <col min="12803" max="12803" width="17.1640625" style="411" customWidth="1"/>
    <col min="12804" max="12804" width="19.1640625" style="411" customWidth="1"/>
    <col min="12805" max="12805" width="17.1640625" style="411" customWidth="1"/>
    <col min="12806" max="12806" width="9.33203125" style="411"/>
    <col min="12807" max="12807" width="12.83203125" style="411" bestFit="1" customWidth="1"/>
    <col min="12808" max="13056" width="9.33203125" style="411"/>
    <col min="13057" max="13057" width="5" style="411" customWidth="1"/>
    <col min="13058" max="13058" width="76.33203125" style="411" customWidth="1"/>
    <col min="13059" max="13059" width="17.1640625" style="411" customWidth="1"/>
    <col min="13060" max="13060" width="19.1640625" style="411" customWidth="1"/>
    <col min="13061" max="13061" width="17.1640625" style="411" customWidth="1"/>
    <col min="13062" max="13062" width="9.33203125" style="411"/>
    <col min="13063" max="13063" width="12.83203125" style="411" bestFit="1" customWidth="1"/>
    <col min="13064" max="13312" width="9.33203125" style="411"/>
    <col min="13313" max="13313" width="5" style="411" customWidth="1"/>
    <col min="13314" max="13314" width="76.33203125" style="411" customWidth="1"/>
    <col min="13315" max="13315" width="17.1640625" style="411" customWidth="1"/>
    <col min="13316" max="13316" width="19.1640625" style="411" customWidth="1"/>
    <col min="13317" max="13317" width="17.1640625" style="411" customWidth="1"/>
    <col min="13318" max="13318" width="9.33203125" style="411"/>
    <col min="13319" max="13319" width="12.83203125" style="411" bestFit="1" customWidth="1"/>
    <col min="13320" max="13568" width="9.33203125" style="411"/>
    <col min="13569" max="13569" width="5" style="411" customWidth="1"/>
    <col min="13570" max="13570" width="76.33203125" style="411" customWidth="1"/>
    <col min="13571" max="13571" width="17.1640625" style="411" customWidth="1"/>
    <col min="13572" max="13572" width="19.1640625" style="411" customWidth="1"/>
    <col min="13573" max="13573" width="17.1640625" style="411" customWidth="1"/>
    <col min="13574" max="13574" width="9.33203125" style="411"/>
    <col min="13575" max="13575" width="12.83203125" style="411" bestFit="1" customWidth="1"/>
    <col min="13576" max="13824" width="9.33203125" style="411"/>
    <col min="13825" max="13825" width="5" style="411" customWidth="1"/>
    <col min="13826" max="13826" width="76.33203125" style="411" customWidth="1"/>
    <col min="13827" max="13827" width="17.1640625" style="411" customWidth="1"/>
    <col min="13828" max="13828" width="19.1640625" style="411" customWidth="1"/>
    <col min="13829" max="13829" width="17.1640625" style="411" customWidth="1"/>
    <col min="13830" max="13830" width="9.33203125" style="411"/>
    <col min="13831" max="13831" width="12.83203125" style="411" bestFit="1" customWidth="1"/>
    <col min="13832" max="14080" width="9.33203125" style="411"/>
    <col min="14081" max="14081" width="5" style="411" customWidth="1"/>
    <col min="14082" max="14082" width="76.33203125" style="411" customWidth="1"/>
    <col min="14083" max="14083" width="17.1640625" style="411" customWidth="1"/>
    <col min="14084" max="14084" width="19.1640625" style="411" customWidth="1"/>
    <col min="14085" max="14085" width="17.1640625" style="411" customWidth="1"/>
    <col min="14086" max="14086" width="9.33203125" style="411"/>
    <col min="14087" max="14087" width="12.83203125" style="411" bestFit="1" customWidth="1"/>
    <col min="14088" max="14336" width="9.33203125" style="411"/>
    <col min="14337" max="14337" width="5" style="411" customWidth="1"/>
    <col min="14338" max="14338" width="76.33203125" style="411" customWidth="1"/>
    <col min="14339" max="14339" width="17.1640625" style="411" customWidth="1"/>
    <col min="14340" max="14340" width="19.1640625" style="411" customWidth="1"/>
    <col min="14341" max="14341" width="17.1640625" style="411" customWidth="1"/>
    <col min="14342" max="14342" width="9.33203125" style="411"/>
    <col min="14343" max="14343" width="12.83203125" style="411" bestFit="1" customWidth="1"/>
    <col min="14344" max="14592" width="9.33203125" style="411"/>
    <col min="14593" max="14593" width="5" style="411" customWidth="1"/>
    <col min="14594" max="14594" width="76.33203125" style="411" customWidth="1"/>
    <col min="14595" max="14595" width="17.1640625" style="411" customWidth="1"/>
    <col min="14596" max="14596" width="19.1640625" style="411" customWidth="1"/>
    <col min="14597" max="14597" width="17.1640625" style="411" customWidth="1"/>
    <col min="14598" max="14598" width="9.33203125" style="411"/>
    <col min="14599" max="14599" width="12.83203125" style="411" bestFit="1" customWidth="1"/>
    <col min="14600" max="14848" width="9.33203125" style="411"/>
    <col min="14849" max="14849" width="5" style="411" customWidth="1"/>
    <col min="14850" max="14850" width="76.33203125" style="411" customWidth="1"/>
    <col min="14851" max="14851" width="17.1640625" style="411" customWidth="1"/>
    <col min="14852" max="14852" width="19.1640625" style="411" customWidth="1"/>
    <col min="14853" max="14853" width="17.1640625" style="411" customWidth="1"/>
    <col min="14854" max="14854" width="9.33203125" style="411"/>
    <col min="14855" max="14855" width="12.83203125" style="411" bestFit="1" customWidth="1"/>
    <col min="14856" max="15104" width="9.33203125" style="411"/>
    <col min="15105" max="15105" width="5" style="411" customWidth="1"/>
    <col min="15106" max="15106" width="76.33203125" style="411" customWidth="1"/>
    <col min="15107" max="15107" width="17.1640625" style="411" customWidth="1"/>
    <col min="15108" max="15108" width="19.1640625" style="411" customWidth="1"/>
    <col min="15109" max="15109" width="17.1640625" style="411" customWidth="1"/>
    <col min="15110" max="15110" width="9.33203125" style="411"/>
    <col min="15111" max="15111" width="12.83203125" style="411" bestFit="1" customWidth="1"/>
    <col min="15112" max="15360" width="9.33203125" style="411"/>
    <col min="15361" max="15361" width="5" style="411" customWidth="1"/>
    <col min="15362" max="15362" width="76.33203125" style="411" customWidth="1"/>
    <col min="15363" max="15363" width="17.1640625" style="411" customWidth="1"/>
    <col min="15364" max="15364" width="19.1640625" style="411" customWidth="1"/>
    <col min="15365" max="15365" width="17.1640625" style="411" customWidth="1"/>
    <col min="15366" max="15366" width="9.33203125" style="411"/>
    <col min="15367" max="15367" width="12.83203125" style="411" bestFit="1" customWidth="1"/>
    <col min="15368" max="15616" width="9.33203125" style="411"/>
    <col min="15617" max="15617" width="5" style="411" customWidth="1"/>
    <col min="15618" max="15618" width="76.33203125" style="411" customWidth="1"/>
    <col min="15619" max="15619" width="17.1640625" style="411" customWidth="1"/>
    <col min="15620" max="15620" width="19.1640625" style="411" customWidth="1"/>
    <col min="15621" max="15621" width="17.1640625" style="411" customWidth="1"/>
    <col min="15622" max="15622" width="9.33203125" style="411"/>
    <col min="15623" max="15623" width="12.83203125" style="411" bestFit="1" customWidth="1"/>
    <col min="15624" max="15872" width="9.33203125" style="411"/>
    <col min="15873" max="15873" width="5" style="411" customWidth="1"/>
    <col min="15874" max="15874" width="76.33203125" style="411" customWidth="1"/>
    <col min="15875" max="15875" width="17.1640625" style="411" customWidth="1"/>
    <col min="15876" max="15876" width="19.1640625" style="411" customWidth="1"/>
    <col min="15877" max="15877" width="17.1640625" style="411" customWidth="1"/>
    <col min="15878" max="15878" width="9.33203125" style="411"/>
    <col min="15879" max="15879" width="12.83203125" style="411" bestFit="1" customWidth="1"/>
    <col min="15880" max="16128" width="9.33203125" style="411"/>
    <col min="16129" max="16129" width="5" style="411" customWidth="1"/>
    <col min="16130" max="16130" width="76.33203125" style="411" customWidth="1"/>
    <col min="16131" max="16131" width="17.1640625" style="411" customWidth="1"/>
    <col min="16132" max="16132" width="19.1640625" style="411" customWidth="1"/>
    <col min="16133" max="16133" width="17.1640625" style="411" customWidth="1"/>
    <col min="16134" max="16134" width="9.33203125" style="411"/>
    <col min="16135" max="16135" width="12.83203125" style="411" bestFit="1" customWidth="1"/>
    <col min="16136" max="16384" width="9.33203125" style="411"/>
  </cols>
  <sheetData>
    <row r="1" spans="1:7" ht="36.75" customHeight="1" x14ac:dyDescent="0.25">
      <c r="A1" s="1122" t="s">
        <v>631</v>
      </c>
      <c r="B1" s="1122"/>
      <c r="C1" s="1122"/>
      <c r="D1" s="1122"/>
      <c r="E1" s="1122"/>
    </row>
    <row r="2" spans="1:7" ht="15" customHeight="1" x14ac:dyDescent="0.25">
      <c r="A2" s="404"/>
      <c r="B2" s="404"/>
      <c r="C2" s="404" t="s">
        <v>534</v>
      </c>
      <c r="D2" s="404"/>
      <c r="E2" s="404"/>
    </row>
    <row r="3" spans="1:7" x14ac:dyDescent="0.25">
      <c r="A3" s="118"/>
      <c r="B3" s="118"/>
      <c r="C3" s="412"/>
      <c r="D3" s="412"/>
      <c r="E3" s="427" t="s">
        <v>485</v>
      </c>
    </row>
    <row r="4" spans="1:7" s="413" customFormat="1" ht="71.25" x14ac:dyDescent="0.2">
      <c r="A4" s="684" t="s">
        <v>365</v>
      </c>
      <c r="B4" s="685" t="s">
        <v>528</v>
      </c>
      <c r="C4" s="686" t="s">
        <v>632</v>
      </c>
      <c r="D4" s="686" t="s">
        <v>633</v>
      </c>
      <c r="E4" s="687" t="s">
        <v>529</v>
      </c>
      <c r="G4" s="414"/>
    </row>
    <row r="5" spans="1:7" s="413" customFormat="1" ht="12" customHeight="1" x14ac:dyDescent="0.2">
      <c r="A5" s="688">
        <v>1</v>
      </c>
      <c r="B5" s="689">
        <v>2</v>
      </c>
      <c r="C5" s="690">
        <v>3</v>
      </c>
      <c r="D5" s="690">
        <v>4</v>
      </c>
      <c r="E5" s="691">
        <v>5</v>
      </c>
    </row>
    <row r="6" spans="1:7" s="413" customFormat="1" ht="18" customHeight="1" x14ac:dyDescent="0.25">
      <c r="A6" s="692" t="s">
        <v>9</v>
      </c>
      <c r="B6" s="423"/>
      <c r="C6" s="424">
        <v>0</v>
      </c>
      <c r="D6" s="424">
        <v>0</v>
      </c>
      <c r="E6" s="425"/>
    </row>
    <row r="7" spans="1:7" s="413" customFormat="1" ht="18" customHeight="1" x14ac:dyDescent="0.25">
      <c r="A7" s="693" t="s">
        <v>12</v>
      </c>
      <c r="B7" s="419"/>
      <c r="C7" s="420">
        <v>0</v>
      </c>
      <c r="D7" s="420">
        <v>0</v>
      </c>
      <c r="E7" s="426"/>
    </row>
    <row r="8" spans="1:7" s="413" customFormat="1" ht="18" customHeight="1" x14ac:dyDescent="0.25">
      <c r="A8" s="693" t="s">
        <v>15</v>
      </c>
      <c r="B8" s="421"/>
      <c r="C8" s="420"/>
      <c r="D8" s="420"/>
      <c r="E8" s="426"/>
    </row>
    <row r="9" spans="1:7" s="413" customFormat="1" ht="18" customHeight="1" x14ac:dyDescent="0.25">
      <c r="A9" s="692" t="s">
        <v>18</v>
      </c>
      <c r="B9" s="419"/>
      <c r="C9" s="422"/>
      <c r="D9" s="422"/>
      <c r="E9" s="426"/>
    </row>
    <row r="10" spans="1:7" s="413" customFormat="1" ht="18" customHeight="1" x14ac:dyDescent="0.2">
      <c r="A10" s="693" t="s">
        <v>21</v>
      </c>
      <c r="B10" s="694"/>
      <c r="C10" s="695"/>
      <c r="D10" s="695"/>
      <c r="E10" s="426"/>
    </row>
    <row r="11" spans="1:7" s="413" customFormat="1" ht="18" customHeight="1" x14ac:dyDescent="0.2">
      <c r="A11" s="693" t="s">
        <v>24</v>
      </c>
      <c r="B11" s="696"/>
      <c r="C11" s="422"/>
      <c r="D11" s="422"/>
      <c r="E11" s="426"/>
    </row>
    <row r="12" spans="1:7" s="413" customFormat="1" ht="18" customHeight="1" x14ac:dyDescent="0.2">
      <c r="A12" s="692" t="s">
        <v>27</v>
      </c>
      <c r="B12" s="696"/>
      <c r="C12" s="422"/>
      <c r="D12" s="422"/>
      <c r="E12" s="426"/>
    </row>
    <row r="13" spans="1:7" s="413" customFormat="1" ht="18" customHeight="1" x14ac:dyDescent="0.2">
      <c r="A13" s="693" t="s">
        <v>30</v>
      </c>
      <c r="B13" s="696"/>
      <c r="C13" s="422"/>
      <c r="D13" s="422"/>
      <c r="E13" s="426"/>
    </row>
    <row r="14" spans="1:7" s="413" customFormat="1" ht="18" customHeight="1" x14ac:dyDescent="0.2">
      <c r="A14" s="693" t="s">
        <v>33</v>
      </c>
      <c r="B14" s="696"/>
      <c r="C14" s="422"/>
      <c r="D14" s="422"/>
      <c r="E14" s="426"/>
    </row>
    <row r="15" spans="1:7" s="413" customFormat="1" ht="18" customHeight="1" x14ac:dyDescent="0.2">
      <c r="A15" s="697" t="s">
        <v>36</v>
      </c>
      <c r="B15" s="698"/>
      <c r="C15" s="699"/>
      <c r="D15" s="699"/>
      <c r="E15" s="700"/>
    </row>
    <row r="16" spans="1:7" s="413" customFormat="1" x14ac:dyDescent="0.2">
      <c r="A16" s="701" t="s">
        <v>38</v>
      </c>
      <c r="B16" s="702" t="s">
        <v>530</v>
      </c>
      <c r="C16" s="703">
        <f>SUM(C6:C15)</f>
        <v>0</v>
      </c>
      <c r="D16" s="703">
        <f>SUM(D6:D15)</f>
        <v>0</v>
      </c>
      <c r="E16" s="704">
        <f>SUM(E6:E15)</f>
        <v>0</v>
      </c>
    </row>
    <row r="17" spans="1:6" s="413" customFormat="1" x14ac:dyDescent="0.25">
      <c r="A17" s="697" t="s">
        <v>40</v>
      </c>
      <c r="B17" s="705"/>
      <c r="C17" s="706"/>
      <c r="D17" s="706"/>
      <c r="E17" s="707"/>
    </row>
    <row r="18" spans="1:6" s="413" customFormat="1" x14ac:dyDescent="0.2">
      <c r="A18" s="701" t="s">
        <v>42</v>
      </c>
      <c r="B18" s="702" t="s">
        <v>531</v>
      </c>
      <c r="C18" s="703">
        <f>SUM(C17:C17)</f>
        <v>0</v>
      </c>
      <c r="D18" s="703">
        <f>SUM(D17:D17)</f>
        <v>0</v>
      </c>
      <c r="E18" s="704">
        <f>SUM(E17:E17)</f>
        <v>0</v>
      </c>
    </row>
    <row r="19" spans="1:6" s="413" customFormat="1" x14ac:dyDescent="0.25">
      <c r="A19" s="692" t="s">
        <v>44</v>
      </c>
      <c r="B19" s="708"/>
      <c r="C19" s="709"/>
      <c r="D19" s="709"/>
      <c r="E19" s="425"/>
    </row>
    <row r="20" spans="1:6" s="413" customFormat="1" x14ac:dyDescent="0.25">
      <c r="A20" s="693" t="s">
        <v>46</v>
      </c>
      <c r="B20" s="710"/>
      <c r="C20" s="711"/>
      <c r="D20" s="711"/>
      <c r="E20" s="426"/>
    </row>
    <row r="21" spans="1:6" s="413" customFormat="1" x14ac:dyDescent="0.25">
      <c r="A21" s="692" t="s">
        <v>48</v>
      </c>
      <c r="B21" s="712"/>
      <c r="C21" s="713"/>
      <c r="D21" s="713"/>
      <c r="E21" s="426"/>
    </row>
    <row r="22" spans="1:6" s="413" customFormat="1" x14ac:dyDescent="0.25">
      <c r="A22" s="693" t="s">
        <v>50</v>
      </c>
      <c r="B22" s="712"/>
      <c r="C22" s="713"/>
      <c r="D22" s="713"/>
      <c r="E22" s="426"/>
    </row>
    <row r="23" spans="1:6" s="413" customFormat="1" x14ac:dyDescent="0.25">
      <c r="A23" s="714" t="s">
        <v>53</v>
      </c>
      <c r="B23" s="715"/>
      <c r="C23" s="716"/>
      <c r="D23" s="716"/>
      <c r="E23" s="700"/>
    </row>
    <row r="24" spans="1:6" s="413" customFormat="1" x14ac:dyDescent="0.2">
      <c r="A24" s="701" t="s">
        <v>56</v>
      </c>
      <c r="B24" s="702" t="s">
        <v>532</v>
      </c>
      <c r="C24" s="703">
        <f>SUM(C19:C23)</f>
        <v>0</v>
      </c>
      <c r="D24" s="703">
        <f>SUM(D19:D23)</f>
        <v>0</v>
      </c>
      <c r="E24" s="704">
        <f>SUM(E19:E23)</f>
        <v>0</v>
      </c>
    </row>
    <row r="25" spans="1:6" s="413" customFormat="1" ht="27" customHeight="1" x14ac:dyDescent="0.2">
      <c r="A25" s="717" t="s">
        <v>59</v>
      </c>
      <c r="B25" s="718" t="s">
        <v>533</v>
      </c>
      <c r="C25" s="719">
        <f>SUM(C24,C18,C16)</f>
        <v>0</v>
      </c>
      <c r="D25" s="719">
        <f>SUM(D24,D18,D16)</f>
        <v>0</v>
      </c>
      <c r="E25" s="720">
        <f>SUM(E24,E18,E16)</f>
        <v>0</v>
      </c>
    </row>
    <row r="28" spans="1:6" x14ac:dyDescent="0.25">
      <c r="A28" s="415"/>
      <c r="B28" s="416"/>
      <c r="C28" s="415"/>
      <c r="D28" s="415"/>
      <c r="E28" s="415"/>
    </row>
    <row r="29" spans="1:6" x14ac:dyDescent="0.25">
      <c r="A29" s="415"/>
      <c r="B29" s="416"/>
      <c r="C29" s="415"/>
      <c r="D29" s="415"/>
      <c r="E29" s="415"/>
    </row>
    <row r="30" spans="1:6" x14ac:dyDescent="0.25">
      <c r="A30" s="415"/>
      <c r="B30" s="416"/>
      <c r="C30" s="415"/>
      <c r="D30" s="415"/>
      <c r="E30" s="415"/>
      <c r="F30" s="417"/>
    </row>
    <row r="31" spans="1:6" x14ac:dyDescent="0.25">
      <c r="A31" s="415"/>
      <c r="B31" s="416"/>
      <c r="C31" s="415"/>
      <c r="D31" s="415"/>
      <c r="E31" s="415"/>
    </row>
    <row r="32" spans="1:6" x14ac:dyDescent="0.25">
      <c r="A32" s="415"/>
      <c r="B32" s="416"/>
      <c r="C32" s="415"/>
      <c r="D32" s="415"/>
      <c r="E32" s="415"/>
    </row>
    <row r="33" spans="1:5" x14ac:dyDescent="0.25">
      <c r="A33" s="415"/>
      <c r="B33" s="416"/>
      <c r="C33" s="415"/>
      <c r="D33" s="415"/>
      <c r="E33" s="415"/>
    </row>
    <row r="34" spans="1:5" x14ac:dyDescent="0.25">
      <c r="A34" s="415"/>
      <c r="B34" s="416"/>
      <c r="C34" s="415"/>
      <c r="D34" s="415"/>
      <c r="E34" s="415"/>
    </row>
    <row r="35" spans="1:5" x14ac:dyDescent="0.25">
      <c r="A35" s="415"/>
      <c r="B35" s="416"/>
      <c r="C35" s="415"/>
      <c r="D35" s="415"/>
      <c r="E35" s="415"/>
    </row>
    <row r="36" spans="1:5" x14ac:dyDescent="0.25">
      <c r="A36" s="415"/>
      <c r="B36" s="416"/>
      <c r="C36" s="415"/>
      <c r="D36" s="415"/>
      <c r="E36" s="415"/>
    </row>
    <row r="37" spans="1:5" x14ac:dyDescent="0.25">
      <c r="A37" s="415"/>
      <c r="B37" s="415"/>
      <c r="C37" s="415"/>
      <c r="D37" s="415"/>
      <c r="E37" s="415"/>
    </row>
    <row r="38" spans="1:5" x14ac:dyDescent="0.25">
      <c r="A38" s="415"/>
      <c r="B38" s="415"/>
      <c r="C38" s="415"/>
      <c r="D38" s="415"/>
      <c r="E38" s="415"/>
    </row>
    <row r="39" spans="1:5" x14ac:dyDescent="0.25">
      <c r="A39" s="415"/>
      <c r="B39" s="415"/>
      <c r="C39" s="415"/>
      <c r="D39" s="415"/>
      <c r="E39" s="415"/>
    </row>
    <row r="40" spans="1:5" x14ac:dyDescent="0.25">
      <c r="A40" s="415"/>
      <c r="B40" s="415"/>
      <c r="C40" s="415"/>
      <c r="D40" s="415"/>
      <c r="E40" s="415"/>
    </row>
    <row r="41" spans="1:5" x14ac:dyDescent="0.25">
      <c r="A41" s="415"/>
      <c r="B41" s="415"/>
      <c r="C41" s="415"/>
      <c r="D41" s="415"/>
      <c r="E41" s="415"/>
    </row>
    <row r="42" spans="1:5" x14ac:dyDescent="0.25">
      <c r="A42" s="415"/>
      <c r="B42" s="415"/>
      <c r="C42" s="415"/>
      <c r="D42" s="415"/>
      <c r="E42" s="415"/>
    </row>
    <row r="43" spans="1:5" x14ac:dyDescent="0.25">
      <c r="A43" s="415"/>
      <c r="B43" s="415"/>
      <c r="C43" s="415"/>
      <c r="D43" s="415"/>
      <c r="E43" s="415"/>
    </row>
    <row r="44" spans="1:5" x14ac:dyDescent="0.25">
      <c r="A44" s="415"/>
      <c r="B44" s="415"/>
      <c r="C44" s="415"/>
      <c r="D44" s="415"/>
      <c r="E44" s="415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19.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S12" sqref="S12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15.75" x14ac:dyDescent="0.25">
      <c r="A1" s="1123" t="s">
        <v>719</v>
      </c>
      <c r="B1" s="1123"/>
      <c r="C1" s="1123"/>
      <c r="D1" s="1123"/>
      <c r="E1" s="1123"/>
      <c r="F1" s="1123"/>
      <c r="G1" s="1123"/>
    </row>
    <row r="2" spans="1:7" x14ac:dyDescent="0.2">
      <c r="A2" s="804"/>
      <c r="B2" s="804"/>
      <c r="C2" s="804"/>
      <c r="D2" s="804"/>
      <c r="E2" s="804"/>
      <c r="F2" s="804"/>
      <c r="G2" s="804"/>
    </row>
    <row r="3" spans="1:7" ht="15.75" x14ac:dyDescent="0.25">
      <c r="A3" s="849" t="s">
        <v>720</v>
      </c>
      <c r="B3" s="850"/>
      <c r="C3" s="1124" t="s">
        <v>721</v>
      </c>
      <c r="D3" s="1124"/>
      <c r="E3" s="1124"/>
      <c r="F3" s="1124"/>
      <c r="G3" s="1124"/>
    </row>
    <row r="4" spans="1:7" ht="15.75" x14ac:dyDescent="0.25">
      <c r="A4" s="850"/>
      <c r="B4" s="850"/>
      <c r="C4" s="850"/>
      <c r="D4" s="850"/>
      <c r="E4" s="850"/>
      <c r="F4" s="850"/>
      <c r="G4" s="850"/>
    </row>
    <row r="5" spans="1:7" ht="15.75" x14ac:dyDescent="0.25">
      <c r="A5" s="849" t="s">
        <v>722</v>
      </c>
      <c r="B5" s="850"/>
      <c r="C5" s="1124" t="s">
        <v>721</v>
      </c>
      <c r="D5" s="1124"/>
      <c r="E5" s="1124"/>
      <c r="F5" s="1124"/>
      <c r="G5" s="850"/>
    </row>
    <row r="6" spans="1:7" x14ac:dyDescent="0.2">
      <c r="A6" s="851"/>
      <c r="B6" s="851"/>
      <c r="C6" s="851"/>
      <c r="D6" s="851"/>
      <c r="E6" s="851"/>
      <c r="F6" s="851"/>
      <c r="G6" s="851"/>
    </row>
    <row r="7" spans="1:7" ht="15" x14ac:dyDescent="0.25">
      <c r="A7" s="852" t="s">
        <v>723</v>
      </c>
      <c r="B7" s="853"/>
      <c r="C7" s="853"/>
      <c r="D7" s="854"/>
      <c r="E7" s="854"/>
      <c r="F7" s="854"/>
      <c r="G7" s="854"/>
    </row>
    <row r="8" spans="1:7" ht="15.75" thickBot="1" x14ac:dyDescent="0.3">
      <c r="A8" s="852" t="s">
        <v>724</v>
      </c>
      <c r="B8" s="854"/>
      <c r="C8" s="854"/>
      <c r="D8" s="854"/>
      <c r="E8" s="854"/>
      <c r="F8" s="854"/>
      <c r="G8" s="855" t="str">
        <f>'[16]9.3.3. sz. mell'!C4</f>
        <v>Forintban!</v>
      </c>
    </row>
    <row r="9" spans="1:7" ht="36.75" thickBot="1" x14ac:dyDescent="0.25">
      <c r="A9" s="856" t="s">
        <v>365</v>
      </c>
      <c r="B9" s="857" t="s">
        <v>725</v>
      </c>
      <c r="C9" s="857" t="s">
        <v>726</v>
      </c>
      <c r="D9" s="857" t="s">
        <v>727</v>
      </c>
      <c r="E9" s="857" t="s">
        <v>728</v>
      </c>
      <c r="F9" s="857" t="s">
        <v>729</v>
      </c>
      <c r="G9" s="858" t="s">
        <v>470</v>
      </c>
    </row>
    <row r="10" spans="1:7" ht="24.75" customHeight="1" x14ac:dyDescent="0.2">
      <c r="A10" s="859" t="s">
        <v>9</v>
      </c>
      <c r="B10" s="860" t="s">
        <v>730</v>
      </c>
      <c r="C10" s="861"/>
      <c r="D10" s="861"/>
      <c r="E10" s="861"/>
      <c r="F10" s="861"/>
      <c r="G10" s="862">
        <f>SUM(C10:F10)</f>
        <v>0</v>
      </c>
    </row>
    <row r="11" spans="1:7" ht="24.75" customHeight="1" x14ac:dyDescent="0.2">
      <c r="A11" s="863" t="s">
        <v>12</v>
      </c>
      <c r="B11" s="864" t="s">
        <v>731</v>
      </c>
      <c r="C11" s="865"/>
      <c r="D11" s="865"/>
      <c r="E11" s="865"/>
      <c r="F11" s="865"/>
      <c r="G11" s="866">
        <f t="shared" ref="G11:G16" si="0">SUM(C11:F11)</f>
        <v>0</v>
      </c>
    </row>
    <row r="12" spans="1:7" ht="24.75" customHeight="1" x14ac:dyDescent="0.2">
      <c r="A12" s="863" t="s">
        <v>15</v>
      </c>
      <c r="B12" s="864" t="s">
        <v>732</v>
      </c>
      <c r="C12" s="865"/>
      <c r="D12" s="865"/>
      <c r="E12" s="865"/>
      <c r="F12" s="865"/>
      <c r="G12" s="866">
        <f t="shared" si="0"/>
        <v>0</v>
      </c>
    </row>
    <row r="13" spans="1:7" ht="24.75" customHeight="1" x14ac:dyDescent="0.2">
      <c r="A13" s="863" t="s">
        <v>18</v>
      </c>
      <c r="B13" s="864" t="s">
        <v>733</v>
      </c>
      <c r="C13" s="865"/>
      <c r="D13" s="865"/>
      <c r="E13" s="865"/>
      <c r="F13" s="865"/>
      <c r="G13" s="866">
        <f t="shared" si="0"/>
        <v>0</v>
      </c>
    </row>
    <row r="14" spans="1:7" ht="24.75" customHeight="1" x14ac:dyDescent="0.2">
      <c r="A14" s="863" t="s">
        <v>21</v>
      </c>
      <c r="B14" s="864" t="s">
        <v>734</v>
      </c>
      <c r="C14" s="865"/>
      <c r="D14" s="865"/>
      <c r="E14" s="865"/>
      <c r="F14" s="865"/>
      <c r="G14" s="866">
        <f t="shared" si="0"/>
        <v>0</v>
      </c>
    </row>
    <row r="15" spans="1:7" ht="24.75" customHeight="1" thickBot="1" x14ac:dyDescent="0.25">
      <c r="A15" s="867" t="s">
        <v>24</v>
      </c>
      <c r="B15" s="868" t="s">
        <v>735</v>
      </c>
      <c r="C15" s="869"/>
      <c r="D15" s="869"/>
      <c r="E15" s="869"/>
      <c r="F15" s="869"/>
      <c r="G15" s="870">
        <f t="shared" si="0"/>
        <v>0</v>
      </c>
    </row>
    <row r="16" spans="1:7" ht="24.75" customHeight="1" thickBot="1" x14ac:dyDescent="0.25">
      <c r="A16" s="871" t="s">
        <v>27</v>
      </c>
      <c r="B16" s="872" t="s">
        <v>470</v>
      </c>
      <c r="C16" s="873">
        <f>SUM(C10:C15)</f>
        <v>0</v>
      </c>
      <c r="D16" s="873">
        <f>SUM(D10:D15)</f>
        <v>0</v>
      </c>
      <c r="E16" s="873">
        <f>SUM(E10:E15)</f>
        <v>0</v>
      </c>
      <c r="F16" s="873">
        <f>SUM(F10:F15)</f>
        <v>0</v>
      </c>
      <c r="G16" s="874">
        <f t="shared" si="0"/>
        <v>0</v>
      </c>
    </row>
    <row r="17" spans="1:7" x14ac:dyDescent="0.2">
      <c r="A17" s="851"/>
      <c r="B17" s="851"/>
      <c r="C17" s="851"/>
      <c r="D17" s="851"/>
      <c r="E17" s="851"/>
      <c r="F17" s="851"/>
      <c r="G17" s="851"/>
    </row>
    <row r="18" spans="1:7" x14ac:dyDescent="0.2">
      <c r="A18" s="851"/>
      <c r="B18" s="851"/>
      <c r="C18" s="851"/>
      <c r="D18" s="851"/>
      <c r="E18" s="851"/>
      <c r="F18" s="851"/>
      <c r="G18" s="851"/>
    </row>
    <row r="19" spans="1:7" x14ac:dyDescent="0.2">
      <c r="A19" s="851"/>
      <c r="B19" s="851"/>
      <c r="C19" s="851"/>
      <c r="D19" s="851"/>
      <c r="E19" s="851"/>
      <c r="F19" s="851"/>
      <c r="G19" s="851"/>
    </row>
    <row r="20" spans="1:7" ht="15.75" x14ac:dyDescent="0.25">
      <c r="A20" s="875"/>
      <c r="B20" s="851" t="s">
        <v>737</v>
      </c>
      <c r="C20" s="851"/>
      <c r="D20" s="851"/>
      <c r="E20" s="851"/>
      <c r="F20" s="851"/>
      <c r="G20" s="851"/>
    </row>
    <row r="21" spans="1:7" x14ac:dyDescent="0.2">
      <c r="A21" s="851"/>
      <c r="B21" s="851"/>
      <c r="C21" s="851"/>
      <c r="D21" s="851"/>
      <c r="E21" s="851"/>
      <c r="F21" s="851"/>
      <c r="G21" s="851"/>
    </row>
    <row r="22" spans="1:7" x14ac:dyDescent="0.2">
      <c r="A22" s="851"/>
      <c r="B22" s="851"/>
      <c r="C22" s="851"/>
      <c r="D22" s="851"/>
      <c r="E22" s="851"/>
      <c r="F22" s="851"/>
      <c r="G22" s="851"/>
    </row>
    <row r="23" spans="1:7" x14ac:dyDescent="0.2">
      <c r="A23" s="851"/>
      <c r="B23" s="851"/>
      <c r="C23" s="876"/>
      <c r="D23" s="876"/>
      <c r="E23" s="876"/>
      <c r="F23" s="876"/>
      <c r="G23" s="851"/>
    </row>
    <row r="24" spans="1:7" ht="13.5" x14ac:dyDescent="0.25">
      <c r="A24" s="851"/>
      <c r="B24" s="851"/>
      <c r="C24" s="877"/>
      <c r="D24" s="878" t="s">
        <v>736</v>
      </c>
      <c r="E24" s="878"/>
      <c r="F24" s="877"/>
      <c r="G24" s="851"/>
    </row>
    <row r="25" spans="1:7" ht="13.5" x14ac:dyDescent="0.25">
      <c r="A25" s="804"/>
      <c r="B25" s="804"/>
      <c r="C25" s="141"/>
      <c r="D25" s="879"/>
      <c r="E25" s="879"/>
      <c r="F25" s="141"/>
      <c r="G25" s="804"/>
    </row>
    <row r="26" spans="1:7" ht="13.5" x14ac:dyDescent="0.25">
      <c r="A26" s="804"/>
      <c r="B26" s="804"/>
      <c r="C26" s="141"/>
      <c r="D26" s="879"/>
      <c r="E26" s="879"/>
      <c r="F26" s="141"/>
      <c r="G26" s="804"/>
    </row>
    <row r="27" spans="1:7" x14ac:dyDescent="0.2">
      <c r="A27" s="804"/>
      <c r="B27" s="804"/>
      <c r="C27" s="804"/>
      <c r="D27" s="804"/>
      <c r="E27" s="804"/>
      <c r="F27" s="804"/>
      <c r="G27" s="804"/>
    </row>
  </sheetData>
  <mergeCells count="3">
    <mergeCell ref="A1:G1"/>
    <mergeCell ref="C3:G3"/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topLeftCell="A2" zoomScaleNormal="100" workbookViewId="0">
      <selection activeCell="A2" sqref="A1:XFD1048576"/>
    </sheetView>
  </sheetViews>
  <sheetFormatPr defaultColWidth="9.33203125" defaultRowHeight="12.75" x14ac:dyDescent="0.2"/>
  <cols>
    <col min="1" max="1" width="7" style="96" customWidth="1"/>
    <col min="2" max="2" width="58" style="97" customWidth="1"/>
    <col min="3" max="3" width="18.33203125" style="96" customWidth="1"/>
    <col min="4" max="4" width="56" style="96" customWidth="1"/>
    <col min="5" max="5" width="18" style="96" customWidth="1"/>
    <col min="6" max="6" width="7.6640625" style="96" customWidth="1"/>
    <col min="7" max="7" width="13.83203125" style="96" customWidth="1"/>
    <col min="8" max="16384" width="9.33203125" style="96"/>
  </cols>
  <sheetData>
    <row r="1" spans="1:9" ht="44.25" customHeight="1" x14ac:dyDescent="0.2">
      <c r="A1" s="1028" t="s">
        <v>694</v>
      </c>
      <c r="B1" s="1028"/>
      <c r="C1" s="1028"/>
      <c r="D1" s="1028"/>
      <c r="E1" s="1028"/>
      <c r="F1" s="95"/>
    </row>
    <row r="2" spans="1:9" x14ac:dyDescent="0.2">
      <c r="E2" s="98" t="s">
        <v>1</v>
      </c>
      <c r="F2" s="95"/>
    </row>
    <row r="3" spans="1:9" ht="18" customHeight="1" x14ac:dyDescent="0.2">
      <c r="A3" s="1029" t="s">
        <v>2</v>
      </c>
      <c r="B3" s="1030" t="s">
        <v>260</v>
      </c>
      <c r="C3" s="1030"/>
      <c r="D3" s="1030" t="s">
        <v>261</v>
      </c>
      <c r="E3" s="1030"/>
      <c r="F3" s="95"/>
    </row>
    <row r="4" spans="1:9" s="99" customFormat="1" ht="35.25" customHeight="1" x14ac:dyDescent="0.2">
      <c r="A4" s="1029"/>
      <c r="B4" s="100" t="s">
        <v>262</v>
      </c>
      <c r="C4" s="100" t="s">
        <v>742</v>
      </c>
      <c r="D4" s="100" t="s">
        <v>262</v>
      </c>
      <c r="E4" s="100" t="str">
        <f>+C4</f>
        <v>2018. évi módosított előirányzat</v>
      </c>
      <c r="F4" s="95"/>
    </row>
    <row r="5" spans="1:9" s="101" customFormat="1" ht="12" customHeight="1" x14ac:dyDescent="0.2">
      <c r="A5" s="100" t="s">
        <v>5</v>
      </c>
      <c r="B5" s="100" t="s">
        <v>6</v>
      </c>
      <c r="C5" s="100" t="s">
        <v>7</v>
      </c>
      <c r="D5" s="100" t="s">
        <v>8</v>
      </c>
      <c r="E5" s="100" t="s">
        <v>263</v>
      </c>
      <c r="F5" s="95"/>
    </row>
    <row r="6" spans="1:9" ht="15.75" customHeight="1" x14ac:dyDescent="0.2">
      <c r="A6" s="838" t="s">
        <v>9</v>
      </c>
      <c r="B6" s="830" t="s">
        <v>409</v>
      </c>
      <c r="C6" s="839">
        <f>'1.sz.mell.'!E12</f>
        <v>187315648</v>
      </c>
      <c r="D6" s="830" t="str">
        <f>'1.sz.mell.'!B82</f>
        <v>Személyi  juttatások</v>
      </c>
      <c r="E6" s="839">
        <f>'1.sz.mell.'!E82</f>
        <v>248419938</v>
      </c>
      <c r="F6" s="95"/>
    </row>
    <row r="7" spans="1:9" ht="15.75" customHeight="1" x14ac:dyDescent="0.2">
      <c r="A7" s="838" t="s">
        <v>12</v>
      </c>
      <c r="B7" s="830" t="s">
        <v>496</v>
      </c>
      <c r="C7" s="839">
        <f>'1.sz.mell.'!E13+'1.sz.mell.'!E14</f>
        <v>158893725</v>
      </c>
      <c r="D7" s="830" t="str">
        <f>'1.sz.mell.'!B83</f>
        <v>Munkaadókat terhelő járulékok és szociális hozzájárulási adó</v>
      </c>
      <c r="E7" s="839">
        <f>'1.sz.mell.'!E83</f>
        <v>37473473.935000002</v>
      </c>
      <c r="F7" s="95"/>
    </row>
    <row r="8" spans="1:9" ht="15.75" customHeight="1" x14ac:dyDescent="0.2">
      <c r="A8" s="838" t="s">
        <v>15</v>
      </c>
      <c r="B8" s="830" t="s">
        <v>103</v>
      </c>
      <c r="C8" s="839">
        <f>'1.sz.mell.'!E45</f>
        <v>52960859</v>
      </c>
      <c r="D8" s="830" t="str">
        <f>'1.sz.mell.'!B84</f>
        <v>Dologi  kiadások</v>
      </c>
      <c r="E8" s="839">
        <f>'1.sz.mell.'!E84</f>
        <v>106024195</v>
      </c>
      <c r="F8" s="95"/>
    </row>
    <row r="9" spans="1:9" ht="15.75" customHeight="1" x14ac:dyDescent="0.2">
      <c r="A9" s="838" t="s">
        <v>18</v>
      </c>
      <c r="B9" s="830" t="s">
        <v>402</v>
      </c>
      <c r="C9" s="839">
        <f>'1.sz.mell.'!E57</f>
        <v>31951125</v>
      </c>
      <c r="D9" s="830" t="str">
        <f>'1.sz.mell.'!B85</f>
        <v>Ellátottak pénzbeli juttatásai</v>
      </c>
      <c r="E9" s="839">
        <f>'1.sz.mell.'!E85</f>
        <v>3100000</v>
      </c>
      <c r="F9" s="95"/>
    </row>
    <row r="10" spans="1:9" ht="15.75" customHeight="1" x14ac:dyDescent="0.2">
      <c r="A10" s="838" t="s">
        <v>21</v>
      </c>
      <c r="B10" s="830" t="s">
        <v>375</v>
      </c>
      <c r="C10" s="839">
        <f>'1.sz.mell.'!E66</f>
        <v>1055740</v>
      </c>
      <c r="D10" s="830" t="str">
        <f>'1.sz.mell.'!B86</f>
        <v>Egyéb működési célú kiadások</v>
      </c>
      <c r="E10" s="839">
        <f>'1.sz.mell.'!E86</f>
        <v>16863341</v>
      </c>
      <c r="F10" s="95"/>
    </row>
    <row r="11" spans="1:9" ht="15.75" customHeight="1" x14ac:dyDescent="0.2">
      <c r="A11" s="838" t="s">
        <v>24</v>
      </c>
      <c r="B11" s="830"/>
      <c r="C11" s="839"/>
      <c r="D11" s="832" t="s">
        <v>264</v>
      </c>
      <c r="E11" s="840"/>
      <c r="F11" s="95"/>
    </row>
    <row r="12" spans="1:9" ht="15.75" customHeight="1" x14ac:dyDescent="0.2">
      <c r="A12" s="838" t="s">
        <v>27</v>
      </c>
      <c r="B12" s="838"/>
      <c r="C12" s="839"/>
      <c r="D12" s="833" t="s">
        <v>265</v>
      </c>
      <c r="E12" s="840"/>
      <c r="F12" s="95"/>
    </row>
    <row r="13" spans="1:9" ht="29.25" customHeight="1" x14ac:dyDescent="0.2">
      <c r="A13" s="104" t="s">
        <v>30</v>
      </c>
      <c r="B13" s="566" t="s">
        <v>692</v>
      </c>
      <c r="C13" s="103">
        <f>SUM(C6:C12)</f>
        <v>432177097</v>
      </c>
      <c r="D13" s="566" t="s">
        <v>693</v>
      </c>
      <c r="E13" s="103">
        <f>SUM(E6:E10)</f>
        <v>411880947.935</v>
      </c>
      <c r="F13" s="95"/>
      <c r="I13" s="880"/>
    </row>
    <row r="14" spans="1:9" x14ac:dyDescent="0.2">
      <c r="A14" s="838" t="s">
        <v>33</v>
      </c>
      <c r="B14" s="830" t="s">
        <v>497</v>
      </c>
      <c r="C14" s="829">
        <f>'1.sz.mell.'!E31</f>
        <v>122998649</v>
      </c>
      <c r="D14" s="830" t="s">
        <v>226</v>
      </c>
      <c r="E14" s="829">
        <f>'1.sz.mell.'!E97</f>
        <v>114542550</v>
      </c>
    </row>
    <row r="15" spans="1:9" x14ac:dyDescent="0.2">
      <c r="A15" s="838" t="s">
        <v>36</v>
      </c>
      <c r="B15" s="830" t="s">
        <v>589</v>
      </c>
      <c r="C15" s="829">
        <f>'1.sz.mell.'!E63</f>
        <v>800000</v>
      </c>
      <c r="D15" s="830" t="s">
        <v>228</v>
      </c>
      <c r="E15" s="829">
        <f>'1.sz.mell.'!E98</f>
        <v>43127714</v>
      </c>
    </row>
    <row r="16" spans="1:9" x14ac:dyDescent="0.2">
      <c r="A16" s="838" t="s">
        <v>38</v>
      </c>
      <c r="B16" s="830" t="s">
        <v>590</v>
      </c>
      <c r="C16" s="829"/>
      <c r="D16" s="830" t="s">
        <v>230</v>
      </c>
      <c r="E16" s="829">
        <f>'1.sz.mell.'!E99</f>
        <v>2499982</v>
      </c>
    </row>
    <row r="17" spans="1:5" x14ac:dyDescent="0.2">
      <c r="A17" s="838" t="s">
        <v>40</v>
      </c>
      <c r="B17" s="831"/>
      <c r="C17" s="829"/>
      <c r="D17" s="832" t="s">
        <v>266</v>
      </c>
      <c r="E17" s="829"/>
    </row>
    <row r="18" spans="1:5" x14ac:dyDescent="0.2">
      <c r="A18" s="838" t="s">
        <v>42</v>
      </c>
      <c r="B18" s="830"/>
      <c r="C18" s="829"/>
      <c r="D18" s="833" t="s">
        <v>267</v>
      </c>
      <c r="E18" s="829"/>
    </row>
    <row r="19" spans="1:5" ht="25.5" customHeight="1" x14ac:dyDescent="0.2">
      <c r="A19" s="104" t="s">
        <v>46</v>
      </c>
      <c r="B19" s="566" t="s">
        <v>691</v>
      </c>
      <c r="C19" s="103">
        <f>SUM(C14:C18)</f>
        <v>123798649</v>
      </c>
      <c r="D19" s="566" t="s">
        <v>690</v>
      </c>
      <c r="E19" s="103">
        <f>SUM(E14:E18)</f>
        <v>160170246</v>
      </c>
    </row>
    <row r="20" spans="1:5" ht="24.75" customHeight="1" x14ac:dyDescent="0.2">
      <c r="A20" s="104" t="s">
        <v>48</v>
      </c>
      <c r="B20" s="566" t="s">
        <v>687</v>
      </c>
      <c r="C20" s="103">
        <f>C13+C19</f>
        <v>555975746</v>
      </c>
      <c r="D20" s="566" t="s">
        <v>686</v>
      </c>
      <c r="E20" s="103">
        <f>E13+E19</f>
        <v>572051193.93499994</v>
      </c>
    </row>
    <row r="21" spans="1:5" x14ac:dyDescent="0.2">
      <c r="A21" s="838" t="s">
        <v>50</v>
      </c>
      <c r="B21" s="834" t="s">
        <v>181</v>
      </c>
      <c r="C21" s="829"/>
      <c r="D21" s="834" t="s">
        <v>246</v>
      </c>
      <c r="E21" s="829"/>
    </row>
    <row r="22" spans="1:5" x14ac:dyDescent="0.2">
      <c r="A22" s="838" t="s">
        <v>53</v>
      </c>
      <c r="B22" s="835" t="s">
        <v>184</v>
      </c>
      <c r="C22" s="829"/>
      <c r="D22" s="836" t="s">
        <v>248</v>
      </c>
      <c r="E22" s="829"/>
    </row>
    <row r="23" spans="1:5" x14ac:dyDescent="0.2">
      <c r="A23" s="838" t="s">
        <v>56</v>
      </c>
      <c r="B23" s="837" t="s">
        <v>187</v>
      </c>
      <c r="C23" s="829">
        <f>'1.sz.mell.'!E73</f>
        <v>22826285</v>
      </c>
      <c r="D23" s="834" t="s">
        <v>250</v>
      </c>
      <c r="E23" s="829">
        <f>'1.sz.mell.'!E110</f>
        <v>6750837</v>
      </c>
    </row>
    <row r="24" spans="1:5" x14ac:dyDescent="0.2">
      <c r="A24" s="838" t="s">
        <v>59</v>
      </c>
      <c r="B24" s="837" t="s">
        <v>190</v>
      </c>
      <c r="C24" s="829"/>
      <c r="D24" s="836" t="s">
        <v>252</v>
      </c>
      <c r="E24" s="829"/>
    </row>
    <row r="25" spans="1:5" ht="24.75" customHeight="1" x14ac:dyDescent="0.2">
      <c r="A25" s="104" t="s">
        <v>61</v>
      </c>
      <c r="B25" s="566" t="s">
        <v>475</v>
      </c>
      <c r="C25" s="103">
        <f>C23</f>
        <v>22826285</v>
      </c>
      <c r="D25" s="566" t="s">
        <v>685</v>
      </c>
      <c r="E25" s="103">
        <f>E23</f>
        <v>6750837</v>
      </c>
    </row>
    <row r="26" spans="1:5" ht="27.75" customHeight="1" x14ac:dyDescent="0.2">
      <c r="A26" s="104" t="s">
        <v>63</v>
      </c>
      <c r="B26" s="566" t="s">
        <v>688</v>
      </c>
      <c r="C26" s="103">
        <f>C25+C20</f>
        <v>578802031</v>
      </c>
      <c r="D26" s="566" t="s">
        <v>689</v>
      </c>
      <c r="E26" s="103">
        <f>E25+E20</f>
        <v>578802030.93499994</v>
      </c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…../2018.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0"/>
  <sheetViews>
    <sheetView zoomScale="90" zoomScaleNormal="90" workbookViewId="0">
      <selection sqref="A1:XFD1048576"/>
    </sheetView>
  </sheetViews>
  <sheetFormatPr defaultColWidth="18.33203125" defaultRowHeight="12.75" x14ac:dyDescent="0.2"/>
  <cols>
    <col min="1" max="1" width="9.33203125" style="106" customWidth="1"/>
    <col min="2" max="2" width="66.5" style="110" customWidth="1"/>
    <col min="3" max="3" width="16" style="814" customWidth="1"/>
    <col min="4" max="4" width="13.83203125" style="816" customWidth="1"/>
    <col min="5" max="5" width="13.83203125" style="815" customWidth="1"/>
    <col min="6" max="6" width="13.83203125" style="110" customWidth="1"/>
    <col min="7" max="7" width="18.33203125" style="808"/>
    <col min="8" max="8" width="18.33203125" style="978"/>
    <col min="9" max="16384" width="18.33203125" style="107"/>
  </cols>
  <sheetData>
    <row r="1" spans="1:8" ht="43.5" customHeight="1" x14ac:dyDescent="0.2">
      <c r="A1" s="1031" t="s">
        <v>614</v>
      </c>
      <c r="B1" s="1032"/>
      <c r="C1" s="1032"/>
      <c r="D1" s="1032"/>
      <c r="E1" s="1032"/>
      <c r="F1" s="1032"/>
    </row>
    <row r="2" spans="1:8" ht="15.75" customHeight="1" x14ac:dyDescent="0.2">
      <c r="A2" s="1034" t="s">
        <v>1</v>
      </c>
      <c r="B2" s="1034"/>
      <c r="C2" s="1034"/>
      <c r="D2" s="1034"/>
      <c r="E2" s="1034"/>
      <c r="F2" s="1034"/>
    </row>
    <row r="3" spans="1:8" s="108" customFormat="1" ht="22.5" customHeight="1" x14ac:dyDescent="0.2">
      <c r="A3" s="1035" t="s">
        <v>268</v>
      </c>
      <c r="B3" s="1036" t="s">
        <v>269</v>
      </c>
      <c r="C3" s="956"/>
      <c r="D3" s="1037" t="s">
        <v>610</v>
      </c>
      <c r="E3" s="1037"/>
      <c r="F3" s="1037"/>
      <c r="G3" s="1033" t="s">
        <v>740</v>
      </c>
      <c r="H3" s="1033" t="s">
        <v>741</v>
      </c>
    </row>
    <row r="4" spans="1:8" s="109" customFormat="1" ht="25.5" customHeight="1" x14ac:dyDescent="0.2">
      <c r="A4" s="1035"/>
      <c r="B4" s="1036"/>
      <c r="C4" s="957" t="s">
        <v>270</v>
      </c>
      <c r="D4" s="956" t="s">
        <v>271</v>
      </c>
      <c r="E4" s="958" t="s">
        <v>272</v>
      </c>
      <c r="F4" s="956" t="s">
        <v>368</v>
      </c>
      <c r="G4" s="1033"/>
      <c r="H4" s="1033"/>
    </row>
    <row r="5" spans="1:8" ht="28.5" customHeight="1" x14ac:dyDescent="0.2">
      <c r="A5" s="959" t="s">
        <v>273</v>
      </c>
      <c r="B5" s="960" t="s">
        <v>274</v>
      </c>
      <c r="C5" s="961" t="s">
        <v>275</v>
      </c>
      <c r="D5" s="962">
        <v>6.5</v>
      </c>
      <c r="E5" s="963">
        <v>4580000</v>
      </c>
      <c r="F5" s="964">
        <f>D5*E5</f>
        <v>29770000</v>
      </c>
      <c r="G5" s="977"/>
      <c r="H5" s="975">
        <f>F5+G5</f>
        <v>29770000</v>
      </c>
    </row>
    <row r="6" spans="1:8" ht="29.25" customHeight="1" x14ac:dyDescent="0.2">
      <c r="A6" s="961" t="s">
        <v>276</v>
      </c>
      <c r="B6" s="960" t="s">
        <v>277</v>
      </c>
      <c r="C6" s="959"/>
      <c r="D6" s="965"/>
      <c r="E6" s="963"/>
      <c r="F6" s="964">
        <f>SUM(F7:F10)</f>
        <v>16305200</v>
      </c>
      <c r="G6" s="977">
        <f>SUM(G7:G10)</f>
        <v>0</v>
      </c>
      <c r="H6" s="977">
        <f>SUM(H7:H10)</f>
        <v>16305200</v>
      </c>
    </row>
    <row r="7" spans="1:8" ht="28.5" customHeight="1" x14ac:dyDescent="0.2">
      <c r="A7" s="966" t="s">
        <v>278</v>
      </c>
      <c r="B7" s="967" t="s">
        <v>279</v>
      </c>
      <c r="C7" s="966" t="s">
        <v>280</v>
      </c>
      <c r="D7" s="968">
        <v>230</v>
      </c>
      <c r="E7" s="969">
        <v>22300</v>
      </c>
      <c r="F7" s="969">
        <f>D7*E7</f>
        <v>5129000</v>
      </c>
      <c r="G7" s="977"/>
      <c r="H7" s="975">
        <f t="shared" ref="H7:H15" si="0">F7+G7</f>
        <v>5129000</v>
      </c>
    </row>
    <row r="8" spans="1:8" ht="29.25" customHeight="1" x14ac:dyDescent="0.2">
      <c r="A8" s="966" t="s">
        <v>281</v>
      </c>
      <c r="B8" s="967" t="s">
        <v>282</v>
      </c>
      <c r="C8" s="966" t="s">
        <v>283</v>
      </c>
      <c r="D8" s="968"/>
      <c r="E8" s="969"/>
      <c r="F8" s="969">
        <v>6400000</v>
      </c>
      <c r="G8" s="977"/>
      <c r="H8" s="975">
        <f t="shared" si="0"/>
        <v>6400000</v>
      </c>
    </row>
    <row r="9" spans="1:8" ht="23.25" customHeight="1" x14ac:dyDescent="0.2">
      <c r="A9" s="966" t="s">
        <v>284</v>
      </c>
      <c r="B9" s="967" t="s">
        <v>285</v>
      </c>
      <c r="C9" s="966" t="s">
        <v>286</v>
      </c>
      <c r="D9" s="968"/>
      <c r="E9" s="969"/>
      <c r="F9" s="969">
        <v>100000</v>
      </c>
      <c r="G9" s="977"/>
      <c r="H9" s="975">
        <f t="shared" si="0"/>
        <v>100000</v>
      </c>
    </row>
    <row r="10" spans="1:8" ht="18.75" customHeight="1" x14ac:dyDescent="0.2">
      <c r="A10" s="966" t="s">
        <v>287</v>
      </c>
      <c r="B10" s="967" t="s">
        <v>288</v>
      </c>
      <c r="C10" s="966" t="s">
        <v>283</v>
      </c>
      <c r="D10" s="968"/>
      <c r="E10" s="969"/>
      <c r="F10" s="969">
        <v>4676200</v>
      </c>
      <c r="G10" s="977"/>
      <c r="H10" s="975">
        <f t="shared" si="0"/>
        <v>4676200</v>
      </c>
    </row>
    <row r="11" spans="1:8" ht="24" customHeight="1" x14ac:dyDescent="0.2">
      <c r="A11" s="959" t="s">
        <v>289</v>
      </c>
      <c r="B11" s="960" t="s">
        <v>290</v>
      </c>
      <c r="C11" s="959" t="s">
        <v>291</v>
      </c>
      <c r="D11" s="965">
        <v>2248</v>
      </c>
      <c r="E11" s="963">
        <v>2700</v>
      </c>
      <c r="F11" s="963">
        <f>D11*E11</f>
        <v>6069600</v>
      </c>
      <c r="G11" s="977"/>
      <c r="H11" s="975">
        <f t="shared" si="0"/>
        <v>6069600</v>
      </c>
    </row>
    <row r="12" spans="1:8" ht="35.25" customHeight="1" x14ac:dyDescent="0.2">
      <c r="A12" s="959" t="s">
        <v>292</v>
      </c>
      <c r="B12" s="960" t="s">
        <v>293</v>
      </c>
      <c r="C12" s="961" t="s">
        <v>294</v>
      </c>
      <c r="D12" s="965"/>
      <c r="E12" s="963"/>
      <c r="F12" s="963"/>
      <c r="G12" s="977"/>
      <c r="H12" s="975">
        <f t="shared" si="0"/>
        <v>0</v>
      </c>
    </row>
    <row r="13" spans="1:8" ht="24.75" customHeight="1" x14ac:dyDescent="0.2">
      <c r="A13" s="959" t="s">
        <v>295</v>
      </c>
      <c r="B13" s="960" t="s">
        <v>296</v>
      </c>
      <c r="C13" s="961" t="s">
        <v>297</v>
      </c>
      <c r="D13" s="965"/>
      <c r="E13" s="963"/>
      <c r="F13" s="964"/>
      <c r="G13" s="977"/>
      <c r="H13" s="975">
        <f t="shared" si="0"/>
        <v>0</v>
      </c>
    </row>
    <row r="14" spans="1:8" ht="24.75" customHeight="1" x14ac:dyDescent="0.2">
      <c r="A14" s="959"/>
      <c r="B14" s="960" t="s">
        <v>367</v>
      </c>
      <c r="C14" s="961"/>
      <c r="D14" s="965"/>
      <c r="E14" s="963"/>
      <c r="F14" s="964"/>
      <c r="G14" s="977"/>
      <c r="H14" s="975">
        <f t="shared" si="0"/>
        <v>0</v>
      </c>
    </row>
    <row r="15" spans="1:8" ht="24.75" customHeight="1" x14ac:dyDescent="0.2">
      <c r="A15" s="959" t="s">
        <v>640</v>
      </c>
      <c r="B15" s="960" t="s">
        <v>639</v>
      </c>
      <c r="C15" s="961"/>
      <c r="D15" s="965"/>
      <c r="E15" s="963"/>
      <c r="F15" s="963">
        <v>23465160</v>
      </c>
      <c r="G15" s="977"/>
      <c r="H15" s="975">
        <f t="shared" si="0"/>
        <v>23465160</v>
      </c>
    </row>
    <row r="16" spans="1:8" ht="31.5" customHeight="1" x14ac:dyDescent="0.2">
      <c r="A16" s="956" t="s">
        <v>298</v>
      </c>
      <c r="B16" s="970" t="s">
        <v>299</v>
      </c>
      <c r="C16" s="956" t="s">
        <v>300</v>
      </c>
      <c r="D16" s="971"/>
      <c r="E16" s="972"/>
      <c r="F16" s="973">
        <f>SUM(F5,F6,F11,F12,F13,F15)</f>
        <v>75609960</v>
      </c>
      <c r="G16" s="976">
        <f>SUM(G5,G6,G11,G12,G13,G15)</f>
        <v>0</v>
      </c>
      <c r="H16" s="976">
        <f>SUM(H5,H6,H11,H12,H13,H15)</f>
        <v>75609960</v>
      </c>
    </row>
    <row r="17" spans="1:8" ht="31.5" customHeight="1" x14ac:dyDescent="0.2">
      <c r="A17" s="956" t="s">
        <v>634</v>
      </c>
      <c r="B17" s="970" t="s">
        <v>636</v>
      </c>
      <c r="C17" s="956" t="s">
        <v>300</v>
      </c>
      <c r="D17" s="971"/>
      <c r="E17" s="972">
        <v>300000</v>
      </c>
      <c r="F17" s="973">
        <f>SUM(E17)</f>
        <v>300000</v>
      </c>
      <c r="G17" s="977"/>
      <c r="H17" s="975">
        <f>F17+G17</f>
        <v>300000</v>
      </c>
    </row>
    <row r="18" spans="1:8" ht="31.5" customHeight="1" x14ac:dyDescent="0.2">
      <c r="A18" s="956" t="s">
        <v>635</v>
      </c>
      <c r="B18" s="971" t="s">
        <v>637</v>
      </c>
      <c r="C18" s="956"/>
      <c r="D18" s="971"/>
      <c r="E18" s="972"/>
      <c r="F18" s="973"/>
      <c r="G18" s="977">
        <v>79178</v>
      </c>
      <c r="H18" s="975">
        <f>F18+G18</f>
        <v>79178</v>
      </c>
    </row>
    <row r="19" spans="1:8" ht="18.75" customHeight="1" x14ac:dyDescent="0.2">
      <c r="A19" s="956" t="s">
        <v>301</v>
      </c>
      <c r="B19" s="971" t="s">
        <v>638</v>
      </c>
      <c r="C19" s="956" t="s">
        <v>300</v>
      </c>
      <c r="D19" s="971"/>
      <c r="E19" s="972">
        <v>1041000</v>
      </c>
      <c r="F19" s="973">
        <f>SUM(D19:E19)</f>
        <v>1041000</v>
      </c>
      <c r="G19" s="977"/>
      <c r="H19" s="975">
        <f>F19+G19</f>
        <v>1041000</v>
      </c>
    </row>
    <row r="20" spans="1:8" s="110" customFormat="1" ht="30" customHeight="1" x14ac:dyDescent="0.2">
      <c r="A20" s="956" t="s">
        <v>303</v>
      </c>
      <c r="B20" s="970" t="s">
        <v>304</v>
      </c>
      <c r="C20" s="956" t="s">
        <v>300</v>
      </c>
      <c r="D20" s="971"/>
      <c r="E20" s="972"/>
      <c r="F20" s="972">
        <f>SUM(F16:F19)</f>
        <v>76950960</v>
      </c>
      <c r="G20" s="976">
        <f>SUM(G16:G19)</f>
        <v>79178</v>
      </c>
      <c r="H20" s="976">
        <f>SUM(H16:H19)</f>
        <v>77030138</v>
      </c>
    </row>
    <row r="21" spans="1:8" s="108" customFormat="1" ht="34.5" customHeight="1" x14ac:dyDescent="0.2">
      <c r="A21" s="956" t="s">
        <v>305</v>
      </c>
      <c r="B21" s="970" t="s">
        <v>306</v>
      </c>
      <c r="C21" s="956" t="s">
        <v>300</v>
      </c>
      <c r="D21" s="971"/>
      <c r="E21" s="972"/>
      <c r="F21" s="972">
        <f>SUM(F23:F29)</f>
        <v>44462100</v>
      </c>
      <c r="G21" s="976">
        <f>SUM(G23:G29)</f>
        <v>441900</v>
      </c>
      <c r="H21" s="976">
        <f>SUM(H23:H29)</f>
        <v>44904000</v>
      </c>
    </row>
    <row r="22" spans="1:8" x14ac:dyDescent="0.2">
      <c r="A22" s="959"/>
      <c r="B22" s="960" t="s">
        <v>641</v>
      </c>
      <c r="C22" s="959"/>
      <c r="D22" s="965"/>
      <c r="E22" s="963"/>
      <c r="F22" s="963"/>
      <c r="G22" s="977"/>
      <c r="H22" s="975">
        <f t="shared" ref="H22:H29" si="1">F22+G22</f>
        <v>0</v>
      </c>
    </row>
    <row r="23" spans="1:8" ht="18.75" customHeight="1" x14ac:dyDescent="0.2">
      <c r="A23" s="966" t="s">
        <v>307</v>
      </c>
      <c r="B23" s="968" t="s">
        <v>308</v>
      </c>
      <c r="C23" s="966" t="s">
        <v>291</v>
      </c>
      <c r="D23" s="974">
        <v>7.7</v>
      </c>
      <c r="E23" s="969">
        <v>4419000</v>
      </c>
      <c r="F23" s="969">
        <f>D23*E23/12*8</f>
        <v>22684200</v>
      </c>
      <c r="G23" s="977"/>
      <c r="H23" s="975">
        <f t="shared" si="1"/>
        <v>22684200</v>
      </c>
    </row>
    <row r="24" spans="1:8" ht="49.5" customHeight="1" x14ac:dyDescent="0.2">
      <c r="A24" s="966" t="s">
        <v>309</v>
      </c>
      <c r="B24" s="967" t="s">
        <v>310</v>
      </c>
      <c r="C24" s="966" t="s">
        <v>291</v>
      </c>
      <c r="D24" s="974">
        <v>5</v>
      </c>
      <c r="E24" s="969">
        <v>2205000</v>
      </c>
      <c r="F24" s="969">
        <f>D24*E24/12*8</f>
        <v>7350000</v>
      </c>
      <c r="G24" s="977"/>
      <c r="H24" s="975">
        <f t="shared" si="1"/>
        <v>7350000</v>
      </c>
    </row>
    <row r="25" spans="1:8" ht="45.75" customHeight="1" x14ac:dyDescent="0.2">
      <c r="A25" s="966" t="s">
        <v>311</v>
      </c>
      <c r="B25" s="967" t="s">
        <v>312</v>
      </c>
      <c r="C25" s="966" t="s">
        <v>291</v>
      </c>
      <c r="D25" s="974"/>
      <c r="E25" s="969">
        <v>4419000</v>
      </c>
      <c r="F25" s="969">
        <f>D25*E25/12*8</f>
        <v>0</v>
      </c>
      <c r="G25" s="977"/>
      <c r="H25" s="975">
        <f t="shared" si="1"/>
        <v>0</v>
      </c>
    </row>
    <row r="26" spans="1:8" x14ac:dyDescent="0.2">
      <c r="A26" s="966"/>
      <c r="B26" s="960" t="s">
        <v>642</v>
      </c>
      <c r="C26" s="966"/>
      <c r="D26" s="974"/>
      <c r="E26" s="969"/>
      <c r="F26" s="969"/>
      <c r="G26" s="977"/>
      <c r="H26" s="975">
        <f t="shared" si="1"/>
        <v>0</v>
      </c>
    </row>
    <row r="27" spans="1:8" ht="18.75" customHeight="1" x14ac:dyDescent="0.2">
      <c r="A27" s="966" t="s">
        <v>313</v>
      </c>
      <c r="B27" s="968" t="s">
        <v>308</v>
      </c>
      <c r="C27" s="966" t="s">
        <v>291</v>
      </c>
      <c r="D27" s="974">
        <v>7.3</v>
      </c>
      <c r="E27" s="969">
        <v>4419000</v>
      </c>
      <c r="F27" s="969">
        <f>D27*E27/12*4</f>
        <v>10752900</v>
      </c>
      <c r="G27" s="977">
        <v>441900</v>
      </c>
      <c r="H27" s="975">
        <f t="shared" si="1"/>
        <v>11194800</v>
      </c>
    </row>
    <row r="28" spans="1:8" ht="45" customHeight="1" x14ac:dyDescent="0.2">
      <c r="A28" s="966" t="s">
        <v>314</v>
      </c>
      <c r="B28" s="967" t="s">
        <v>310</v>
      </c>
      <c r="C28" s="966" t="s">
        <v>291</v>
      </c>
      <c r="D28" s="974">
        <v>5</v>
      </c>
      <c r="E28" s="969">
        <v>2205000</v>
      </c>
      <c r="F28" s="969">
        <f>D28*E28/12*4</f>
        <v>3675000</v>
      </c>
      <c r="G28" s="977">
        <v>0</v>
      </c>
      <c r="H28" s="975">
        <f t="shared" si="1"/>
        <v>3675000</v>
      </c>
    </row>
    <row r="29" spans="1:8" ht="24.75" customHeight="1" x14ac:dyDescent="0.2">
      <c r="A29" s="966" t="s">
        <v>315</v>
      </c>
      <c r="B29" s="967" t="s">
        <v>316</v>
      </c>
      <c r="C29" s="966" t="s">
        <v>291</v>
      </c>
      <c r="D29" s="974"/>
      <c r="E29" s="969">
        <v>4419000</v>
      </c>
      <c r="F29" s="969">
        <f>D29*E29</f>
        <v>0</v>
      </c>
      <c r="G29" s="977"/>
      <c r="H29" s="975">
        <f t="shared" si="1"/>
        <v>0</v>
      </c>
    </row>
    <row r="30" spans="1:8" s="108" customFormat="1" ht="34.5" customHeight="1" x14ac:dyDescent="0.2">
      <c r="A30" s="956" t="s">
        <v>644</v>
      </c>
      <c r="B30" s="970" t="s">
        <v>643</v>
      </c>
      <c r="C30" s="956"/>
      <c r="D30" s="971"/>
      <c r="E30" s="972"/>
      <c r="F30" s="972">
        <f>SUM(F31:F34)</f>
        <v>6318133.333333333</v>
      </c>
      <c r="G30" s="976">
        <f>SUM(G31:G34)</f>
        <v>81700</v>
      </c>
      <c r="H30" s="976">
        <f>SUM(H31:H34)</f>
        <v>6399833.333333333</v>
      </c>
    </row>
    <row r="31" spans="1:8" ht="18.75" customHeight="1" x14ac:dyDescent="0.2">
      <c r="A31" s="959" t="s">
        <v>317</v>
      </c>
      <c r="B31" s="960" t="s">
        <v>645</v>
      </c>
      <c r="C31" s="959" t="s">
        <v>291</v>
      </c>
      <c r="D31" s="963">
        <v>78</v>
      </c>
      <c r="E31" s="963">
        <v>81700</v>
      </c>
      <c r="F31" s="963">
        <f>D31*E31/12*8</f>
        <v>4248400</v>
      </c>
      <c r="G31" s="977"/>
      <c r="H31" s="975">
        <f>F31+G31</f>
        <v>4248400</v>
      </c>
    </row>
    <row r="32" spans="1:8" ht="18.75" customHeight="1" x14ac:dyDescent="0.2">
      <c r="A32" s="959" t="s">
        <v>318</v>
      </c>
      <c r="B32" s="960" t="s">
        <v>646</v>
      </c>
      <c r="C32" s="959" t="s">
        <v>291</v>
      </c>
      <c r="D32" s="963"/>
      <c r="E32" s="963">
        <v>40850</v>
      </c>
      <c r="F32" s="963">
        <f>D32*E32/12*8</f>
        <v>0</v>
      </c>
      <c r="G32" s="977"/>
      <c r="H32" s="975">
        <f>F32+G32</f>
        <v>0</v>
      </c>
    </row>
    <row r="33" spans="1:8" ht="18.75" customHeight="1" x14ac:dyDescent="0.2">
      <c r="A33" s="959" t="s">
        <v>319</v>
      </c>
      <c r="B33" s="960" t="s">
        <v>647</v>
      </c>
      <c r="C33" s="959" t="s">
        <v>291</v>
      </c>
      <c r="D33" s="963">
        <v>76</v>
      </c>
      <c r="E33" s="963">
        <v>81700</v>
      </c>
      <c r="F33" s="963">
        <f>D33*E33/12*4</f>
        <v>2069733.3333333333</v>
      </c>
      <c r="G33" s="977">
        <v>81700</v>
      </c>
      <c r="H33" s="975">
        <f>F33+G33</f>
        <v>2151433.333333333</v>
      </c>
    </row>
    <row r="34" spans="1:8" ht="18.75" customHeight="1" x14ac:dyDescent="0.2">
      <c r="A34" s="959" t="s">
        <v>320</v>
      </c>
      <c r="B34" s="960" t="s">
        <v>646</v>
      </c>
      <c r="C34" s="959" t="s">
        <v>291</v>
      </c>
      <c r="D34" s="963"/>
      <c r="E34" s="963">
        <v>4080</v>
      </c>
      <c r="F34" s="963">
        <f>D34*E34/12*4</f>
        <v>0</v>
      </c>
      <c r="G34" s="977"/>
      <c r="H34" s="975">
        <f>F34+G34</f>
        <v>0</v>
      </c>
    </row>
    <row r="35" spans="1:8" s="108" customFormat="1" ht="18.75" customHeight="1" x14ac:dyDescent="0.2">
      <c r="A35" s="956" t="s">
        <v>321</v>
      </c>
      <c r="B35" s="970" t="s">
        <v>322</v>
      </c>
      <c r="C35" s="956" t="s">
        <v>300</v>
      </c>
      <c r="D35" s="972"/>
      <c r="E35" s="972"/>
      <c r="F35" s="972">
        <f>SUM(F36:F37)</f>
        <v>802000</v>
      </c>
      <c r="G35" s="976">
        <f>SUM(G36:G37)</f>
        <v>367584</v>
      </c>
      <c r="H35" s="976">
        <f>SUM(H36:H37)</f>
        <v>1169584</v>
      </c>
    </row>
    <row r="36" spans="1:8" ht="37.5" customHeight="1" x14ac:dyDescent="0.2">
      <c r="A36" s="959" t="s">
        <v>323</v>
      </c>
      <c r="B36" s="960" t="s">
        <v>648</v>
      </c>
      <c r="C36" s="959" t="s">
        <v>291</v>
      </c>
      <c r="D36" s="963">
        <v>2</v>
      </c>
      <c r="E36" s="963">
        <v>401000</v>
      </c>
      <c r="F36" s="963">
        <f>D36*E36</f>
        <v>802000</v>
      </c>
      <c r="G36" s="977"/>
      <c r="H36" s="975">
        <f>F36+G36</f>
        <v>802000</v>
      </c>
    </row>
    <row r="37" spans="1:8" ht="44.25" customHeight="1" x14ac:dyDescent="0.2">
      <c r="A37" s="959" t="s">
        <v>324</v>
      </c>
      <c r="B37" s="960" t="s">
        <v>325</v>
      </c>
      <c r="C37" s="959" t="s">
        <v>291</v>
      </c>
      <c r="D37" s="963"/>
      <c r="E37" s="963"/>
      <c r="F37" s="963"/>
      <c r="G37" s="977">
        <v>367584</v>
      </c>
      <c r="H37" s="975">
        <f>F37+G37</f>
        <v>367584</v>
      </c>
    </row>
    <row r="38" spans="1:8" ht="30.75" customHeight="1" x14ac:dyDescent="0.2">
      <c r="A38" s="956" t="s">
        <v>326</v>
      </c>
      <c r="B38" s="970" t="s">
        <v>327</v>
      </c>
      <c r="C38" s="956" t="s">
        <v>300</v>
      </c>
      <c r="D38" s="971"/>
      <c r="E38" s="972"/>
      <c r="F38" s="972">
        <f>SUM(F21,F30,F35)</f>
        <v>51582233.333333336</v>
      </c>
      <c r="G38" s="976">
        <f>SUM(G21,G30,G35)</f>
        <v>891184</v>
      </c>
      <c r="H38" s="976">
        <f>SUM(H21,H30,H35)</f>
        <v>52473417.333333336</v>
      </c>
    </row>
    <row r="39" spans="1:8" ht="29.25" customHeight="1" x14ac:dyDescent="0.2">
      <c r="A39" s="956" t="s">
        <v>328</v>
      </c>
      <c r="B39" s="970" t="s">
        <v>329</v>
      </c>
      <c r="C39" s="956" t="s">
        <v>300</v>
      </c>
      <c r="D39" s="971"/>
      <c r="E39" s="972"/>
      <c r="F39" s="972">
        <v>29009000</v>
      </c>
      <c r="G39" s="977"/>
      <c r="H39" s="975">
        <f>F39+G39</f>
        <v>29009000</v>
      </c>
    </row>
    <row r="40" spans="1:8" s="108" customFormat="1" ht="25.5" customHeight="1" x14ac:dyDescent="0.2">
      <c r="A40" s="956" t="s">
        <v>651</v>
      </c>
      <c r="B40" s="970" t="s">
        <v>650</v>
      </c>
      <c r="C40" s="956"/>
      <c r="D40" s="971"/>
      <c r="E40" s="972"/>
      <c r="F40" s="972">
        <f>SUM(F41:F46)</f>
        <v>18311840</v>
      </c>
      <c r="G40" s="976">
        <f>SUM(G41:G46)</f>
        <v>-1652160</v>
      </c>
      <c r="H40" s="976">
        <f>SUM(H41:H46)</f>
        <v>16659680</v>
      </c>
    </row>
    <row r="41" spans="1:8" ht="22.5" customHeight="1" x14ac:dyDescent="0.2">
      <c r="A41" s="959" t="s">
        <v>330</v>
      </c>
      <c r="B41" s="960" t="s">
        <v>331</v>
      </c>
      <c r="C41" s="961" t="s">
        <v>332</v>
      </c>
      <c r="D41" s="965"/>
      <c r="E41" s="963">
        <v>3400000</v>
      </c>
      <c r="F41" s="963">
        <v>3400000</v>
      </c>
      <c r="G41" s="977"/>
      <c r="H41" s="975">
        <f t="shared" ref="H41:H46" si="2">F41+G41</f>
        <v>3400000</v>
      </c>
    </row>
    <row r="42" spans="1:8" ht="22.5" customHeight="1" x14ac:dyDescent="0.2">
      <c r="A42" s="959" t="s">
        <v>333</v>
      </c>
      <c r="B42" s="960" t="s">
        <v>334</v>
      </c>
      <c r="C42" s="961" t="s">
        <v>332</v>
      </c>
      <c r="D42" s="965"/>
      <c r="E42" s="963"/>
      <c r="F42" s="963">
        <f>E42*4.4</f>
        <v>0</v>
      </c>
      <c r="G42" s="977"/>
      <c r="H42" s="975">
        <f t="shared" si="2"/>
        <v>0</v>
      </c>
    </row>
    <row r="43" spans="1:8" ht="18.75" customHeight="1" x14ac:dyDescent="0.2">
      <c r="A43" s="959" t="s">
        <v>335</v>
      </c>
      <c r="B43" s="960" t="s">
        <v>336</v>
      </c>
      <c r="C43" s="959" t="s">
        <v>291</v>
      </c>
      <c r="D43" s="963">
        <v>19</v>
      </c>
      <c r="E43" s="963">
        <v>55360</v>
      </c>
      <c r="F43" s="963">
        <f>D43*E43</f>
        <v>1051840</v>
      </c>
      <c r="G43" s="977">
        <v>-332160</v>
      </c>
      <c r="H43" s="975">
        <f t="shared" si="2"/>
        <v>719680</v>
      </c>
    </row>
    <row r="44" spans="1:8" ht="18.75" customHeight="1" x14ac:dyDescent="0.2">
      <c r="A44" s="959" t="s">
        <v>337</v>
      </c>
      <c r="B44" s="960" t="s">
        <v>338</v>
      </c>
      <c r="C44" s="959" t="s">
        <v>291</v>
      </c>
      <c r="D44" s="963">
        <v>42</v>
      </c>
      <c r="E44" s="963">
        <v>330000</v>
      </c>
      <c r="F44" s="963">
        <f>D44*E44</f>
        <v>13860000</v>
      </c>
      <c r="G44" s="977">
        <v>-1320000</v>
      </c>
      <c r="H44" s="975">
        <f t="shared" si="2"/>
        <v>12540000</v>
      </c>
    </row>
    <row r="45" spans="1:8" ht="18.75" customHeight="1" x14ac:dyDescent="0.2">
      <c r="A45" s="959" t="s">
        <v>339</v>
      </c>
      <c r="B45" s="960" t="s">
        <v>340</v>
      </c>
      <c r="C45" s="959" t="s">
        <v>291</v>
      </c>
      <c r="D45" s="963"/>
      <c r="E45" s="963"/>
      <c r="F45" s="963">
        <f>D45*E45</f>
        <v>0</v>
      </c>
      <c r="G45" s="977"/>
      <c r="H45" s="975">
        <f t="shared" si="2"/>
        <v>0</v>
      </c>
    </row>
    <row r="46" spans="1:8" ht="18.75" customHeight="1" x14ac:dyDescent="0.2">
      <c r="A46" s="959" t="s">
        <v>341</v>
      </c>
      <c r="B46" s="960" t="s">
        <v>342</v>
      </c>
      <c r="C46" s="959" t="s">
        <v>291</v>
      </c>
      <c r="D46" s="963"/>
      <c r="E46" s="963"/>
      <c r="F46" s="963">
        <f>D46*E46</f>
        <v>0</v>
      </c>
      <c r="G46" s="977"/>
      <c r="H46" s="975">
        <f t="shared" si="2"/>
        <v>0</v>
      </c>
    </row>
    <row r="47" spans="1:8" s="108" customFormat="1" ht="38.25" x14ac:dyDescent="0.2">
      <c r="A47" s="956" t="s">
        <v>653</v>
      </c>
      <c r="B47" s="970" t="s">
        <v>652</v>
      </c>
      <c r="C47" s="956"/>
      <c r="D47" s="971"/>
      <c r="E47" s="972"/>
      <c r="F47" s="972">
        <f>SUM(F48:F49)</f>
        <v>0</v>
      </c>
      <c r="G47" s="976">
        <f>SUM(G48:G49)</f>
        <v>0</v>
      </c>
      <c r="H47" s="976">
        <f>SUM(H48:H49)</f>
        <v>0</v>
      </c>
    </row>
    <row r="48" spans="1:8" ht="33.75" customHeight="1" x14ac:dyDescent="0.2">
      <c r="A48" s="959" t="s">
        <v>343</v>
      </c>
      <c r="B48" s="960" t="s">
        <v>344</v>
      </c>
      <c r="C48" s="959" t="s">
        <v>291</v>
      </c>
      <c r="D48" s="962"/>
      <c r="E48" s="963"/>
      <c r="F48" s="963"/>
      <c r="G48" s="977"/>
      <c r="H48" s="975">
        <f>F48+G48</f>
        <v>0</v>
      </c>
    </row>
    <row r="49" spans="1:8" ht="18.75" customHeight="1" x14ac:dyDescent="0.2">
      <c r="A49" s="959" t="s">
        <v>345</v>
      </c>
      <c r="B49" s="960" t="s">
        <v>346</v>
      </c>
      <c r="C49" s="959" t="s">
        <v>300</v>
      </c>
      <c r="D49" s="965" t="s">
        <v>302</v>
      </c>
      <c r="E49" s="963"/>
      <c r="F49" s="963"/>
      <c r="G49" s="977"/>
      <c r="H49" s="975">
        <f>F49+G49</f>
        <v>0</v>
      </c>
    </row>
    <row r="50" spans="1:8" s="108" customFormat="1" ht="25.5" customHeight="1" x14ac:dyDescent="0.2">
      <c r="A50" s="956" t="s">
        <v>655</v>
      </c>
      <c r="B50" s="970" t="s">
        <v>654</v>
      </c>
      <c r="C50" s="956"/>
      <c r="D50" s="971"/>
      <c r="E50" s="972"/>
      <c r="F50" s="972">
        <f>SUM(F51:F53)</f>
        <v>0</v>
      </c>
      <c r="G50" s="976">
        <f>SUM(G51:G53)</f>
        <v>0</v>
      </c>
      <c r="H50" s="976">
        <f>SUM(H51:H53)</f>
        <v>0</v>
      </c>
    </row>
    <row r="51" spans="1:8" ht="27" customHeight="1" x14ac:dyDescent="0.2">
      <c r="A51" s="959" t="s">
        <v>347</v>
      </c>
      <c r="B51" s="960" t="s">
        <v>348</v>
      </c>
      <c r="C51" s="959" t="s">
        <v>291</v>
      </c>
      <c r="D51" s="962"/>
      <c r="E51" s="963"/>
      <c r="F51" s="963">
        <f>D51*E51</f>
        <v>0</v>
      </c>
      <c r="G51" s="977"/>
      <c r="H51" s="975">
        <f>F51+G51</f>
        <v>0</v>
      </c>
    </row>
    <row r="52" spans="1:8" ht="18.75" customHeight="1" x14ac:dyDescent="0.2">
      <c r="A52" s="959" t="s">
        <v>349</v>
      </c>
      <c r="B52" s="960" t="s">
        <v>350</v>
      </c>
      <c r="C52" s="959" t="s">
        <v>300</v>
      </c>
      <c r="D52" s="963"/>
      <c r="E52" s="963"/>
      <c r="F52" s="963"/>
      <c r="G52" s="977"/>
      <c r="H52" s="975">
        <f>F52+G52</f>
        <v>0</v>
      </c>
    </row>
    <row r="53" spans="1:8" ht="29.25" customHeight="1" x14ac:dyDescent="0.2">
      <c r="A53" s="959" t="s">
        <v>351</v>
      </c>
      <c r="B53" s="960" t="s">
        <v>352</v>
      </c>
      <c r="C53" s="959" t="s">
        <v>300</v>
      </c>
      <c r="D53" s="963"/>
      <c r="E53" s="963"/>
      <c r="F53" s="963">
        <f>D53*E53</f>
        <v>0</v>
      </c>
      <c r="G53" s="977"/>
      <c r="H53" s="975">
        <f>F53+G53</f>
        <v>0</v>
      </c>
    </row>
    <row r="54" spans="1:8" s="108" customFormat="1" ht="25.5" customHeight="1" x14ac:dyDescent="0.2">
      <c r="A54" s="956" t="s">
        <v>649</v>
      </c>
      <c r="B54" s="970" t="s">
        <v>656</v>
      </c>
      <c r="C54" s="959" t="s">
        <v>300</v>
      </c>
      <c r="D54" s="971">
        <v>13678</v>
      </c>
      <c r="E54" s="972">
        <v>570</v>
      </c>
      <c r="F54" s="972">
        <f>D54*E54</f>
        <v>7796460</v>
      </c>
      <c r="G54" s="976">
        <f>-1155960-540930</f>
        <v>-1696890</v>
      </c>
      <c r="H54" s="979">
        <f>F54+G54</f>
        <v>6099570</v>
      </c>
    </row>
    <row r="55" spans="1:8" ht="31.5" customHeight="1" x14ac:dyDescent="0.2">
      <c r="A55" s="956" t="s">
        <v>353</v>
      </c>
      <c r="B55" s="970" t="s">
        <v>354</v>
      </c>
      <c r="C55" s="956" t="s">
        <v>300</v>
      </c>
      <c r="D55" s="971"/>
      <c r="E55" s="972"/>
      <c r="F55" s="972">
        <f>SUM(F39,F40,F47,F50,F54)</f>
        <v>55117300</v>
      </c>
      <c r="G55" s="976">
        <f>SUM(G39,G40,G47,G50,G54)</f>
        <v>-3349050</v>
      </c>
      <c r="H55" s="976">
        <f>SUM(H39,H40,H47,H50,H54)</f>
        <v>51768250</v>
      </c>
    </row>
    <row r="56" spans="1:8" ht="38.25" customHeight="1" x14ac:dyDescent="0.2">
      <c r="A56" s="959" t="s">
        <v>355</v>
      </c>
      <c r="B56" s="960" t="s">
        <v>356</v>
      </c>
      <c r="C56" s="959" t="s">
        <v>357</v>
      </c>
      <c r="D56" s="963">
        <v>2248</v>
      </c>
      <c r="E56" s="963">
        <v>1210</v>
      </c>
      <c r="F56" s="963">
        <f>D56*E56</f>
        <v>2720080</v>
      </c>
      <c r="G56" s="977"/>
      <c r="H56" s="975">
        <f>F56+G56</f>
        <v>2720080</v>
      </c>
    </row>
    <row r="57" spans="1:8" ht="37.5" customHeight="1" x14ac:dyDescent="0.2">
      <c r="A57" s="959" t="s">
        <v>358</v>
      </c>
      <c r="B57" s="960" t="s">
        <v>359</v>
      </c>
      <c r="C57" s="959" t="s">
        <v>357</v>
      </c>
      <c r="D57" s="965"/>
      <c r="E57" s="963"/>
      <c r="F57" s="963"/>
      <c r="G57" s="977"/>
      <c r="H57" s="975">
        <f>F57+G57</f>
        <v>0</v>
      </c>
    </row>
    <row r="58" spans="1:8" ht="39" customHeight="1" x14ac:dyDescent="0.2">
      <c r="A58" s="959" t="s">
        <v>360</v>
      </c>
      <c r="B58" s="960" t="s">
        <v>361</v>
      </c>
      <c r="C58" s="959" t="s">
        <v>357</v>
      </c>
      <c r="D58" s="965"/>
      <c r="E58" s="963"/>
      <c r="F58" s="963">
        <f>SUM(F56:F57)</f>
        <v>2720080</v>
      </c>
      <c r="G58" s="977">
        <f>SUM(G56:G57)</f>
        <v>0</v>
      </c>
      <c r="H58" s="977">
        <f>SUM(H56:H57)</f>
        <v>2720080</v>
      </c>
    </row>
    <row r="59" spans="1:8" ht="18" customHeight="1" x14ac:dyDescent="0.2">
      <c r="A59" s="956" t="s">
        <v>362</v>
      </c>
      <c r="B59" s="970" t="s">
        <v>363</v>
      </c>
      <c r="C59" s="956" t="s">
        <v>357</v>
      </c>
      <c r="D59" s="971"/>
      <c r="E59" s="972"/>
      <c r="F59" s="972">
        <f>F58</f>
        <v>2720080</v>
      </c>
      <c r="G59" s="976">
        <f>G58</f>
        <v>0</v>
      </c>
      <c r="H59" s="976">
        <f>H58</f>
        <v>2720080</v>
      </c>
    </row>
    <row r="60" spans="1:8" ht="21.75" customHeight="1" x14ac:dyDescent="0.2">
      <c r="A60" s="956"/>
      <c r="B60" s="971" t="s">
        <v>364</v>
      </c>
      <c r="C60" s="956"/>
      <c r="D60" s="971"/>
      <c r="E60" s="972"/>
      <c r="F60" s="972">
        <f>F20+F38+F55+F59</f>
        <v>186370573.33333334</v>
      </c>
      <c r="G60" s="976">
        <f>G20+G38+G55+G59</f>
        <v>-2378688</v>
      </c>
      <c r="H60" s="976">
        <f>H20+H38+H55+H59</f>
        <v>183991885.33333334</v>
      </c>
    </row>
    <row r="64" spans="1:8" ht="18.75" customHeight="1" x14ac:dyDescent="0.25">
      <c r="C64" s="806"/>
      <c r="D64" s="806"/>
      <c r="E64" s="807"/>
      <c r="F64" s="808"/>
    </row>
    <row r="65" spans="1:6" ht="18.75" customHeight="1" x14ac:dyDescent="0.2">
      <c r="C65" s="809"/>
      <c r="D65" s="809"/>
      <c r="E65" s="810"/>
      <c r="F65" s="811"/>
    </row>
    <row r="66" spans="1:6" ht="18.75" customHeight="1" x14ac:dyDescent="0.25">
      <c r="C66" s="806"/>
      <c r="D66" s="806"/>
      <c r="E66" s="807"/>
      <c r="F66" s="808"/>
    </row>
    <row r="67" spans="1:6" ht="18.75" customHeight="1" x14ac:dyDescent="0.25">
      <c r="A67" s="107"/>
      <c r="C67" s="806"/>
      <c r="D67" s="806"/>
      <c r="E67" s="807"/>
      <c r="F67" s="808"/>
    </row>
    <row r="68" spans="1:6" ht="18.75" customHeight="1" x14ac:dyDescent="0.25">
      <c r="A68" s="107"/>
      <c r="C68" s="806"/>
      <c r="D68" s="806"/>
      <c r="E68" s="807"/>
      <c r="F68" s="808"/>
    </row>
    <row r="69" spans="1:6" ht="18.75" customHeight="1" x14ac:dyDescent="0.2">
      <c r="A69" s="107"/>
      <c r="C69" s="812"/>
      <c r="D69" s="812"/>
      <c r="E69" s="813"/>
      <c r="F69" s="811"/>
    </row>
    <row r="70" spans="1:6" x14ac:dyDescent="0.2">
      <c r="A70" s="107"/>
      <c r="D70" s="814"/>
    </row>
  </sheetData>
  <mergeCells count="7">
    <mergeCell ref="A1:F1"/>
    <mergeCell ref="G3:G4"/>
    <mergeCell ref="H3:H4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0" orientation="portrait" r:id="rId1"/>
  <headerFooter>
    <oddHeader>&amp;R&amp;"Times New Roman CE,Félkövér dőlt"&amp;11 3. melléklet a .../2018.(....)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defaultColWidth="9.33203125" defaultRowHeight="12.75" x14ac:dyDescent="0.2"/>
  <cols>
    <col min="1" max="1" width="6.83203125" style="391" customWidth="1"/>
    <col min="2" max="2" width="99.1640625" style="391" customWidth="1"/>
    <col min="3" max="3" width="46.6640625" style="391" customWidth="1"/>
    <col min="4" max="6" width="9.33203125" style="391"/>
    <col min="7" max="7" width="11.1640625" style="391" bestFit="1" customWidth="1"/>
    <col min="8" max="8" width="9.83203125" style="391" bestFit="1" customWidth="1"/>
    <col min="9" max="16384" width="9.33203125" style="391"/>
  </cols>
  <sheetData>
    <row r="1" spans="1:3" ht="37.5" customHeight="1" x14ac:dyDescent="0.2">
      <c r="A1" s="1038" t="s">
        <v>615</v>
      </c>
      <c r="B1" s="1038"/>
      <c r="C1" s="1038"/>
    </row>
    <row r="2" spans="1:3" ht="15.75" customHeight="1" x14ac:dyDescent="0.2"/>
    <row r="3" spans="1:3" ht="18" customHeight="1" x14ac:dyDescent="0.2">
      <c r="A3" s="1039" t="s">
        <v>365</v>
      </c>
      <c r="B3" s="1042" t="s">
        <v>262</v>
      </c>
      <c r="C3" s="1045" t="s">
        <v>718</v>
      </c>
    </row>
    <row r="4" spans="1:3" ht="18" customHeight="1" x14ac:dyDescent="0.2">
      <c r="A4" s="1040"/>
      <c r="B4" s="1043"/>
      <c r="C4" s="1046"/>
    </row>
    <row r="5" spans="1:3" ht="18.75" customHeight="1" x14ac:dyDescent="0.2">
      <c r="A5" s="1040"/>
      <c r="B5" s="1043"/>
      <c r="C5" s="1046"/>
    </row>
    <row r="6" spans="1:3" x14ac:dyDescent="0.2">
      <c r="A6" s="1041"/>
      <c r="B6" s="1044"/>
      <c r="C6" s="1047"/>
    </row>
    <row r="7" spans="1:3" ht="31.5" customHeight="1" x14ac:dyDescent="0.2">
      <c r="A7" s="461" t="s">
        <v>9</v>
      </c>
      <c r="B7" s="846" t="s">
        <v>699</v>
      </c>
      <c r="C7" s="462">
        <f>'8.sz.mell. '!C122</f>
        <v>6985000</v>
      </c>
    </row>
    <row r="8" spans="1:3" ht="31.5" customHeight="1" x14ac:dyDescent="0.2">
      <c r="A8" s="392" t="s">
        <v>12</v>
      </c>
      <c r="B8" s="847" t="s">
        <v>701</v>
      </c>
      <c r="C8" s="463">
        <f>'8.sz.mell. '!C58</f>
        <v>2980842</v>
      </c>
    </row>
    <row r="9" spans="1:3" ht="31.5" customHeight="1" x14ac:dyDescent="0.2">
      <c r="A9" s="392" t="s">
        <v>15</v>
      </c>
      <c r="B9" s="847" t="s">
        <v>703</v>
      </c>
      <c r="C9" s="463">
        <v>89745808</v>
      </c>
    </row>
    <row r="10" spans="1:3" ht="25.5" customHeight="1" x14ac:dyDescent="0.2">
      <c r="A10" s="392" t="s">
        <v>18</v>
      </c>
      <c r="B10" s="847" t="s">
        <v>704</v>
      </c>
      <c r="C10" s="463">
        <v>8368284</v>
      </c>
    </row>
    <row r="11" spans="1:3" ht="25.5" customHeight="1" x14ac:dyDescent="0.2">
      <c r="A11" s="392" t="s">
        <v>21</v>
      </c>
      <c r="B11" s="847" t="s">
        <v>705</v>
      </c>
      <c r="C11" s="464">
        <v>110000</v>
      </c>
    </row>
    <row r="12" spans="1:3" ht="25.5" customHeight="1" x14ac:dyDescent="0.2">
      <c r="A12" s="392" t="s">
        <v>24</v>
      </c>
      <c r="B12" s="847" t="s">
        <v>706</v>
      </c>
      <c r="C12" s="464">
        <v>63500</v>
      </c>
    </row>
    <row r="13" spans="1:3" ht="25.5" customHeight="1" x14ac:dyDescent="0.2">
      <c r="A13" s="392" t="s">
        <v>27</v>
      </c>
      <c r="B13" s="847" t="s">
        <v>707</v>
      </c>
      <c r="C13" s="464">
        <v>628650</v>
      </c>
    </row>
    <row r="14" spans="1:3" ht="25.5" customHeight="1" x14ac:dyDescent="0.2">
      <c r="A14" s="392" t="s">
        <v>30</v>
      </c>
      <c r="B14" s="847" t="s">
        <v>708</v>
      </c>
      <c r="C14" s="464">
        <v>2209800</v>
      </c>
    </row>
    <row r="15" spans="1:3" ht="25.5" customHeight="1" x14ac:dyDescent="0.2">
      <c r="A15" s="392" t="s">
        <v>33</v>
      </c>
      <c r="B15" s="847" t="s">
        <v>717</v>
      </c>
      <c r="C15" s="464">
        <v>2018666</v>
      </c>
    </row>
    <row r="16" spans="1:3" ht="25.5" customHeight="1" x14ac:dyDescent="0.2">
      <c r="A16" s="392" t="s">
        <v>36</v>
      </c>
      <c r="B16" s="847" t="s">
        <v>712</v>
      </c>
      <c r="C16" s="464">
        <v>100000</v>
      </c>
    </row>
    <row r="17" spans="1:3" ht="25.5" customHeight="1" x14ac:dyDescent="0.2">
      <c r="A17" s="392" t="s">
        <v>38</v>
      </c>
      <c r="B17" s="847" t="s">
        <v>709</v>
      </c>
      <c r="C17" s="464">
        <v>300000</v>
      </c>
    </row>
    <row r="18" spans="1:3" ht="25.5" customHeight="1" x14ac:dyDescent="0.2">
      <c r="A18" s="392" t="s">
        <v>40</v>
      </c>
      <c r="B18" s="847" t="s">
        <v>710</v>
      </c>
      <c r="C18" s="464">
        <v>100000</v>
      </c>
    </row>
    <row r="19" spans="1:3" ht="25.5" customHeight="1" x14ac:dyDescent="0.2">
      <c r="A19" s="392" t="s">
        <v>42</v>
      </c>
      <c r="B19" s="847" t="s">
        <v>711</v>
      </c>
      <c r="C19" s="464">
        <v>150000</v>
      </c>
    </row>
    <row r="20" spans="1:3" ht="25.5" customHeight="1" x14ac:dyDescent="0.2">
      <c r="A20" s="392" t="s">
        <v>44</v>
      </c>
      <c r="B20" s="847" t="s">
        <v>713</v>
      </c>
      <c r="C20" s="464">
        <v>390000</v>
      </c>
    </row>
    <row r="21" spans="1:3" ht="25.5" customHeight="1" x14ac:dyDescent="0.2">
      <c r="A21" s="392" t="s">
        <v>46</v>
      </c>
      <c r="B21" s="847" t="s">
        <v>714</v>
      </c>
      <c r="C21" s="464">
        <v>300000</v>
      </c>
    </row>
    <row r="22" spans="1:3" ht="25.5" customHeight="1" x14ac:dyDescent="0.2">
      <c r="A22" s="392" t="s">
        <v>48</v>
      </c>
      <c r="B22" s="847" t="s">
        <v>715</v>
      </c>
      <c r="C22" s="464">
        <v>100000</v>
      </c>
    </row>
    <row r="23" spans="1:3" ht="25.5" customHeight="1" x14ac:dyDescent="0.2">
      <c r="A23" s="392" t="s">
        <v>50</v>
      </c>
      <c r="B23" s="847" t="s">
        <v>716</v>
      </c>
      <c r="C23" s="464">
        <v>60000</v>
      </c>
    </row>
    <row r="24" spans="1:3" ht="25.5" customHeight="1" x14ac:dyDescent="0.2">
      <c r="A24" s="845" t="s">
        <v>53</v>
      </c>
      <c r="B24" s="465" t="s">
        <v>550</v>
      </c>
      <c r="C24" s="466">
        <f>SUM(C7:C23)</f>
        <v>114610550</v>
      </c>
    </row>
    <row r="25" spans="1:3" x14ac:dyDescent="0.2">
      <c r="A25" s="392" t="s">
        <v>56</v>
      </c>
      <c r="B25" s="846" t="s">
        <v>698</v>
      </c>
      <c r="C25" s="462">
        <f>'8.sz.mell. '!C123</f>
        <v>32532320</v>
      </c>
    </row>
    <row r="26" spans="1:3" ht="25.5" customHeight="1" x14ac:dyDescent="0.2">
      <c r="A26" s="392" t="s">
        <v>59</v>
      </c>
      <c r="B26" s="846" t="s">
        <v>700</v>
      </c>
      <c r="C26" s="463">
        <f>'8.sz.mell. '!C59</f>
        <v>10595394</v>
      </c>
    </row>
    <row r="27" spans="1:3" ht="25.5" customHeight="1" x14ac:dyDescent="0.2">
      <c r="A27" s="392" t="s">
        <v>61</v>
      </c>
      <c r="B27" s="846" t="s">
        <v>702</v>
      </c>
      <c r="C27" s="463">
        <v>150000</v>
      </c>
    </row>
    <row r="28" spans="1:3" ht="25.5" customHeight="1" x14ac:dyDescent="0.2">
      <c r="A28" s="845" t="s">
        <v>63</v>
      </c>
      <c r="B28" s="465" t="s">
        <v>597</v>
      </c>
      <c r="C28" s="466">
        <f>SUM(C25:C27)</f>
        <v>43277714</v>
      </c>
    </row>
    <row r="29" spans="1:3" ht="25.5" customHeight="1" x14ac:dyDescent="0.2">
      <c r="A29" s="848" t="s">
        <v>65</v>
      </c>
      <c r="B29" s="465" t="s">
        <v>364</v>
      </c>
      <c r="C29" s="466">
        <f>SUM(C24+C28)</f>
        <v>157888264</v>
      </c>
    </row>
    <row r="30" spans="1:3" ht="17.25" customHeight="1" x14ac:dyDescent="0.2">
      <c r="A30" s="393"/>
    </row>
    <row r="31" spans="1:3" ht="17.25" customHeight="1" x14ac:dyDescent="0.2">
      <c r="A31" s="393"/>
    </row>
  </sheetData>
  <mergeCells count="4">
    <mergeCell ref="A1:C1"/>
    <mergeCell ref="A3:A6"/>
    <mergeCell ref="B3:B6"/>
    <mergeCell ref="C3:C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4. melléklet a ....../2017. (......) önkormányzati rendelethez
&amp;"Times New Roman CE,Normál"&amp;10
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D20" sqref="D20"/>
    </sheetView>
  </sheetViews>
  <sheetFormatPr defaultColWidth="9.33203125" defaultRowHeight="15" x14ac:dyDescent="0.25"/>
  <cols>
    <col min="1" max="1" width="8.5" style="111" customWidth="1"/>
    <col min="2" max="2" width="9.33203125" style="111"/>
    <col min="3" max="3" width="22.1640625" style="111" customWidth="1"/>
    <col min="4" max="4" width="44.83203125" style="111" customWidth="1"/>
    <col min="5" max="5" width="26" style="113" customWidth="1"/>
    <col min="6" max="6" width="14.33203125" style="459" customWidth="1"/>
    <col min="7" max="16384" width="9.33203125" style="111"/>
  </cols>
  <sheetData>
    <row r="1" spans="1:6" ht="41.25" customHeight="1" x14ac:dyDescent="0.25">
      <c r="A1" s="1055" t="s">
        <v>616</v>
      </c>
      <c r="B1" s="1056"/>
      <c r="C1" s="1056"/>
      <c r="D1" s="1056"/>
      <c r="E1" s="1056"/>
    </row>
    <row r="2" spans="1:6" x14ac:dyDescent="0.25">
      <c r="A2" s="112"/>
      <c r="B2" s="112"/>
      <c r="C2" s="112"/>
      <c r="D2" s="112"/>
    </row>
    <row r="3" spans="1:6" x14ac:dyDescent="0.25">
      <c r="A3" s="112"/>
      <c r="B3" s="112"/>
      <c r="C3" s="112"/>
      <c r="D3" s="112"/>
      <c r="E3" s="114" t="s">
        <v>1</v>
      </c>
    </row>
    <row r="4" spans="1:6" ht="33" customHeight="1" thickBot="1" x14ac:dyDescent="0.3">
      <c r="A4" s="457" t="s">
        <v>365</v>
      </c>
      <c r="B4" s="1057" t="s">
        <v>369</v>
      </c>
      <c r="C4" s="1057"/>
      <c r="D4" s="1057"/>
      <c r="E4" s="458" t="s">
        <v>370</v>
      </c>
    </row>
    <row r="5" spans="1:6" ht="21.75" customHeight="1" x14ac:dyDescent="0.25">
      <c r="A5" s="467" t="s">
        <v>9</v>
      </c>
      <c r="B5" s="1058" t="s">
        <v>667</v>
      </c>
      <c r="C5" s="1059"/>
      <c r="D5" s="1060"/>
      <c r="E5" s="841">
        <v>250000</v>
      </c>
      <c r="F5" s="793"/>
    </row>
    <row r="6" spans="1:6" ht="21.75" customHeight="1" x14ac:dyDescent="0.25">
      <c r="A6" s="468" t="s">
        <v>12</v>
      </c>
      <c r="B6" s="1061" t="s">
        <v>668</v>
      </c>
      <c r="C6" s="1062"/>
      <c r="D6" s="1063"/>
      <c r="E6" s="842">
        <v>250000</v>
      </c>
    </row>
    <row r="7" spans="1:6" ht="21.75" customHeight="1" x14ac:dyDescent="0.25">
      <c r="A7" s="467" t="s">
        <v>15</v>
      </c>
      <c r="B7" s="1061" t="s">
        <v>669</v>
      </c>
      <c r="C7" s="1062"/>
      <c r="D7" s="1063"/>
      <c r="E7" s="842">
        <v>700000</v>
      </c>
    </row>
    <row r="8" spans="1:6" ht="21.75" customHeight="1" x14ac:dyDescent="0.25">
      <c r="A8" s="468" t="s">
        <v>18</v>
      </c>
      <c r="B8" s="1061" t="s">
        <v>670</v>
      </c>
      <c r="C8" s="1062"/>
      <c r="D8" s="1063"/>
      <c r="E8" s="842">
        <v>250000</v>
      </c>
    </row>
    <row r="9" spans="1:6" ht="21.75" customHeight="1" x14ac:dyDescent="0.25">
      <c r="A9" s="467" t="s">
        <v>21</v>
      </c>
      <c r="B9" s="1061" t="s">
        <v>671</v>
      </c>
      <c r="C9" s="1062"/>
      <c r="D9" s="1063"/>
      <c r="E9" s="842">
        <v>200000</v>
      </c>
    </row>
    <row r="10" spans="1:6" ht="29.25" customHeight="1" x14ac:dyDescent="0.25">
      <c r="A10" s="468" t="s">
        <v>24</v>
      </c>
      <c r="B10" s="1061" t="s">
        <v>672</v>
      </c>
      <c r="C10" s="1062"/>
      <c r="D10" s="1063"/>
      <c r="E10" s="842">
        <v>850000</v>
      </c>
    </row>
    <row r="11" spans="1:6" ht="21.75" customHeight="1" x14ac:dyDescent="0.25">
      <c r="A11" s="467" t="s">
        <v>27</v>
      </c>
      <c r="B11" s="1061" t="s">
        <v>673</v>
      </c>
      <c r="C11" s="1062"/>
      <c r="D11" s="1063"/>
      <c r="E11" s="842">
        <v>200000</v>
      </c>
    </row>
    <row r="12" spans="1:6" ht="21.75" customHeight="1" x14ac:dyDescent="0.25">
      <c r="A12" s="469">
        <v>8</v>
      </c>
      <c r="B12" s="1051" t="s">
        <v>219</v>
      </c>
      <c r="C12" s="1052"/>
      <c r="D12" s="1052"/>
      <c r="E12" s="470">
        <f>SUM(E5:E11)</f>
        <v>2700000</v>
      </c>
    </row>
    <row r="13" spans="1:6" ht="21.75" customHeight="1" x14ac:dyDescent="0.25">
      <c r="A13" s="469">
        <v>9</v>
      </c>
      <c r="B13" s="1053" t="s">
        <v>549</v>
      </c>
      <c r="C13" s="1054"/>
      <c r="D13" s="1054"/>
      <c r="E13" s="470">
        <v>0</v>
      </c>
    </row>
    <row r="14" spans="1:6" s="115" customFormat="1" ht="24" customHeight="1" x14ac:dyDescent="0.3">
      <c r="A14" s="1048" t="s">
        <v>535</v>
      </c>
      <c r="B14" s="1049"/>
      <c r="C14" s="1049"/>
      <c r="D14" s="1049"/>
      <c r="E14" s="471">
        <f>SUM(E12+E13)</f>
        <v>2700000</v>
      </c>
      <c r="F14" s="460"/>
    </row>
    <row r="15" spans="1:6" x14ac:dyDescent="0.25">
      <c r="A15" s="116"/>
      <c r="B15" s="1050"/>
      <c r="C15" s="1050"/>
      <c r="D15" s="1050"/>
      <c r="E15" s="117"/>
    </row>
  </sheetData>
  <mergeCells count="13">
    <mergeCell ref="A14:D14"/>
    <mergeCell ref="B15:D15"/>
    <mergeCell ref="B12:D12"/>
    <mergeCell ref="B13:D13"/>
    <mergeCell ref="A1:E1"/>
    <mergeCell ref="B4:D4"/>
    <mergeCell ref="B5:D5"/>
    <mergeCell ref="B6:D6"/>
    <mergeCell ref="B7:D7"/>
    <mergeCell ref="B8:D8"/>
    <mergeCell ref="B9:D9"/>
    <mergeCell ref="B10:D10"/>
    <mergeCell ref="B11:D11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>
      <selection activeCell="C16" sqref="C16"/>
    </sheetView>
  </sheetViews>
  <sheetFormatPr defaultColWidth="10.6640625" defaultRowHeight="12.75" x14ac:dyDescent="0.2"/>
  <cols>
    <col min="1" max="1" width="11.33203125" style="432" customWidth="1"/>
    <col min="2" max="2" width="46" style="432" customWidth="1"/>
    <col min="3" max="3" width="28.5" style="432" customWidth="1"/>
    <col min="4" max="252" width="10.6640625" style="432"/>
    <col min="253" max="253" width="7" style="432" customWidth="1"/>
    <col min="254" max="254" width="34.5" style="432" customWidth="1"/>
    <col min="255" max="255" width="11" style="432" customWidth="1"/>
    <col min="256" max="256" width="16.83203125" style="432" customWidth="1"/>
    <col min="257" max="257" width="17.1640625" style="432" customWidth="1"/>
    <col min="258" max="258" width="15.33203125" style="432" customWidth="1"/>
    <col min="259" max="259" width="15.5" style="432" customWidth="1"/>
    <col min="260" max="508" width="10.6640625" style="432"/>
    <col min="509" max="509" width="7" style="432" customWidth="1"/>
    <col min="510" max="510" width="34.5" style="432" customWidth="1"/>
    <col min="511" max="511" width="11" style="432" customWidth="1"/>
    <col min="512" max="512" width="16.83203125" style="432" customWidth="1"/>
    <col min="513" max="513" width="17.1640625" style="432" customWidth="1"/>
    <col min="514" max="514" width="15.33203125" style="432" customWidth="1"/>
    <col min="515" max="515" width="15.5" style="432" customWidth="1"/>
    <col min="516" max="764" width="10.6640625" style="432"/>
    <col min="765" max="765" width="7" style="432" customWidth="1"/>
    <col min="766" max="766" width="34.5" style="432" customWidth="1"/>
    <col min="767" max="767" width="11" style="432" customWidth="1"/>
    <col min="768" max="768" width="16.83203125" style="432" customWidth="1"/>
    <col min="769" max="769" width="17.1640625" style="432" customWidth="1"/>
    <col min="770" max="770" width="15.33203125" style="432" customWidth="1"/>
    <col min="771" max="771" width="15.5" style="432" customWidth="1"/>
    <col min="772" max="1020" width="10.6640625" style="432"/>
    <col min="1021" max="1021" width="7" style="432" customWidth="1"/>
    <col min="1022" max="1022" width="34.5" style="432" customWidth="1"/>
    <col min="1023" max="1023" width="11" style="432" customWidth="1"/>
    <col min="1024" max="1024" width="16.83203125" style="432" customWidth="1"/>
    <col min="1025" max="1025" width="17.1640625" style="432" customWidth="1"/>
    <col min="1026" max="1026" width="15.33203125" style="432" customWidth="1"/>
    <col min="1027" max="1027" width="15.5" style="432" customWidth="1"/>
    <col min="1028" max="1276" width="10.6640625" style="432"/>
    <col min="1277" max="1277" width="7" style="432" customWidth="1"/>
    <col min="1278" max="1278" width="34.5" style="432" customWidth="1"/>
    <col min="1279" max="1279" width="11" style="432" customWidth="1"/>
    <col min="1280" max="1280" width="16.83203125" style="432" customWidth="1"/>
    <col min="1281" max="1281" width="17.1640625" style="432" customWidth="1"/>
    <col min="1282" max="1282" width="15.33203125" style="432" customWidth="1"/>
    <col min="1283" max="1283" width="15.5" style="432" customWidth="1"/>
    <col min="1284" max="1532" width="10.6640625" style="432"/>
    <col min="1533" max="1533" width="7" style="432" customWidth="1"/>
    <col min="1534" max="1534" width="34.5" style="432" customWidth="1"/>
    <col min="1535" max="1535" width="11" style="432" customWidth="1"/>
    <col min="1536" max="1536" width="16.83203125" style="432" customWidth="1"/>
    <col min="1537" max="1537" width="17.1640625" style="432" customWidth="1"/>
    <col min="1538" max="1538" width="15.33203125" style="432" customWidth="1"/>
    <col min="1539" max="1539" width="15.5" style="432" customWidth="1"/>
    <col min="1540" max="1788" width="10.6640625" style="432"/>
    <col min="1789" max="1789" width="7" style="432" customWidth="1"/>
    <col min="1790" max="1790" width="34.5" style="432" customWidth="1"/>
    <col min="1791" max="1791" width="11" style="432" customWidth="1"/>
    <col min="1792" max="1792" width="16.83203125" style="432" customWidth="1"/>
    <col min="1793" max="1793" width="17.1640625" style="432" customWidth="1"/>
    <col min="1794" max="1794" width="15.33203125" style="432" customWidth="1"/>
    <col min="1795" max="1795" width="15.5" style="432" customWidth="1"/>
    <col min="1796" max="2044" width="10.6640625" style="432"/>
    <col min="2045" max="2045" width="7" style="432" customWidth="1"/>
    <col min="2046" max="2046" width="34.5" style="432" customWidth="1"/>
    <col min="2047" max="2047" width="11" style="432" customWidth="1"/>
    <col min="2048" max="2048" width="16.83203125" style="432" customWidth="1"/>
    <col min="2049" max="2049" width="17.1640625" style="432" customWidth="1"/>
    <col min="2050" max="2050" width="15.33203125" style="432" customWidth="1"/>
    <col min="2051" max="2051" width="15.5" style="432" customWidth="1"/>
    <col min="2052" max="2300" width="10.6640625" style="432"/>
    <col min="2301" max="2301" width="7" style="432" customWidth="1"/>
    <col min="2302" max="2302" width="34.5" style="432" customWidth="1"/>
    <col min="2303" max="2303" width="11" style="432" customWidth="1"/>
    <col min="2304" max="2304" width="16.83203125" style="432" customWidth="1"/>
    <col min="2305" max="2305" width="17.1640625" style="432" customWidth="1"/>
    <col min="2306" max="2306" width="15.33203125" style="432" customWidth="1"/>
    <col min="2307" max="2307" width="15.5" style="432" customWidth="1"/>
    <col min="2308" max="2556" width="10.6640625" style="432"/>
    <col min="2557" max="2557" width="7" style="432" customWidth="1"/>
    <col min="2558" max="2558" width="34.5" style="432" customWidth="1"/>
    <col min="2559" max="2559" width="11" style="432" customWidth="1"/>
    <col min="2560" max="2560" width="16.83203125" style="432" customWidth="1"/>
    <col min="2561" max="2561" width="17.1640625" style="432" customWidth="1"/>
    <col min="2562" max="2562" width="15.33203125" style="432" customWidth="1"/>
    <col min="2563" max="2563" width="15.5" style="432" customWidth="1"/>
    <col min="2564" max="2812" width="10.6640625" style="432"/>
    <col min="2813" max="2813" width="7" style="432" customWidth="1"/>
    <col min="2814" max="2814" width="34.5" style="432" customWidth="1"/>
    <col min="2815" max="2815" width="11" style="432" customWidth="1"/>
    <col min="2816" max="2816" width="16.83203125" style="432" customWidth="1"/>
    <col min="2817" max="2817" width="17.1640625" style="432" customWidth="1"/>
    <col min="2818" max="2818" width="15.33203125" style="432" customWidth="1"/>
    <col min="2819" max="2819" width="15.5" style="432" customWidth="1"/>
    <col min="2820" max="3068" width="10.6640625" style="432"/>
    <col min="3069" max="3069" width="7" style="432" customWidth="1"/>
    <col min="3070" max="3070" width="34.5" style="432" customWidth="1"/>
    <col min="3071" max="3071" width="11" style="432" customWidth="1"/>
    <col min="3072" max="3072" width="16.83203125" style="432" customWidth="1"/>
    <col min="3073" max="3073" width="17.1640625" style="432" customWidth="1"/>
    <col min="3074" max="3074" width="15.33203125" style="432" customWidth="1"/>
    <col min="3075" max="3075" width="15.5" style="432" customWidth="1"/>
    <col min="3076" max="3324" width="10.6640625" style="432"/>
    <col min="3325" max="3325" width="7" style="432" customWidth="1"/>
    <col min="3326" max="3326" width="34.5" style="432" customWidth="1"/>
    <col min="3327" max="3327" width="11" style="432" customWidth="1"/>
    <col min="3328" max="3328" width="16.83203125" style="432" customWidth="1"/>
    <col min="3329" max="3329" width="17.1640625" style="432" customWidth="1"/>
    <col min="3330" max="3330" width="15.33203125" style="432" customWidth="1"/>
    <col min="3331" max="3331" width="15.5" style="432" customWidth="1"/>
    <col min="3332" max="3580" width="10.6640625" style="432"/>
    <col min="3581" max="3581" width="7" style="432" customWidth="1"/>
    <col min="3582" max="3582" width="34.5" style="432" customWidth="1"/>
    <col min="3583" max="3583" width="11" style="432" customWidth="1"/>
    <col min="3584" max="3584" width="16.83203125" style="432" customWidth="1"/>
    <col min="3585" max="3585" width="17.1640625" style="432" customWidth="1"/>
    <col min="3586" max="3586" width="15.33203125" style="432" customWidth="1"/>
    <col min="3587" max="3587" width="15.5" style="432" customWidth="1"/>
    <col min="3588" max="3836" width="10.6640625" style="432"/>
    <col min="3837" max="3837" width="7" style="432" customWidth="1"/>
    <col min="3838" max="3838" width="34.5" style="432" customWidth="1"/>
    <col min="3839" max="3839" width="11" style="432" customWidth="1"/>
    <col min="3840" max="3840" width="16.83203125" style="432" customWidth="1"/>
    <col min="3841" max="3841" width="17.1640625" style="432" customWidth="1"/>
    <col min="3842" max="3842" width="15.33203125" style="432" customWidth="1"/>
    <col min="3843" max="3843" width="15.5" style="432" customWidth="1"/>
    <col min="3844" max="4092" width="10.6640625" style="432"/>
    <col min="4093" max="4093" width="7" style="432" customWidth="1"/>
    <col min="4094" max="4094" width="34.5" style="432" customWidth="1"/>
    <col min="4095" max="4095" width="11" style="432" customWidth="1"/>
    <col min="4096" max="4096" width="16.83203125" style="432" customWidth="1"/>
    <col min="4097" max="4097" width="17.1640625" style="432" customWidth="1"/>
    <col min="4098" max="4098" width="15.33203125" style="432" customWidth="1"/>
    <col min="4099" max="4099" width="15.5" style="432" customWidth="1"/>
    <col min="4100" max="4348" width="10.6640625" style="432"/>
    <col min="4349" max="4349" width="7" style="432" customWidth="1"/>
    <col min="4350" max="4350" width="34.5" style="432" customWidth="1"/>
    <col min="4351" max="4351" width="11" style="432" customWidth="1"/>
    <col min="4352" max="4352" width="16.83203125" style="432" customWidth="1"/>
    <col min="4353" max="4353" width="17.1640625" style="432" customWidth="1"/>
    <col min="4354" max="4354" width="15.33203125" style="432" customWidth="1"/>
    <col min="4355" max="4355" width="15.5" style="432" customWidth="1"/>
    <col min="4356" max="4604" width="10.6640625" style="432"/>
    <col min="4605" max="4605" width="7" style="432" customWidth="1"/>
    <col min="4606" max="4606" width="34.5" style="432" customWidth="1"/>
    <col min="4607" max="4607" width="11" style="432" customWidth="1"/>
    <col min="4608" max="4608" width="16.83203125" style="432" customWidth="1"/>
    <col min="4609" max="4609" width="17.1640625" style="432" customWidth="1"/>
    <col min="4610" max="4610" width="15.33203125" style="432" customWidth="1"/>
    <col min="4611" max="4611" width="15.5" style="432" customWidth="1"/>
    <col min="4612" max="4860" width="10.6640625" style="432"/>
    <col min="4861" max="4861" width="7" style="432" customWidth="1"/>
    <col min="4862" max="4862" width="34.5" style="432" customWidth="1"/>
    <col min="4863" max="4863" width="11" style="432" customWidth="1"/>
    <col min="4864" max="4864" width="16.83203125" style="432" customWidth="1"/>
    <col min="4865" max="4865" width="17.1640625" style="432" customWidth="1"/>
    <col min="4866" max="4866" width="15.33203125" style="432" customWidth="1"/>
    <col min="4867" max="4867" width="15.5" style="432" customWidth="1"/>
    <col min="4868" max="5116" width="10.6640625" style="432"/>
    <col min="5117" max="5117" width="7" style="432" customWidth="1"/>
    <col min="5118" max="5118" width="34.5" style="432" customWidth="1"/>
    <col min="5119" max="5119" width="11" style="432" customWidth="1"/>
    <col min="5120" max="5120" width="16.83203125" style="432" customWidth="1"/>
    <col min="5121" max="5121" width="17.1640625" style="432" customWidth="1"/>
    <col min="5122" max="5122" width="15.33203125" style="432" customWidth="1"/>
    <col min="5123" max="5123" width="15.5" style="432" customWidth="1"/>
    <col min="5124" max="5372" width="10.6640625" style="432"/>
    <col min="5373" max="5373" width="7" style="432" customWidth="1"/>
    <col min="5374" max="5374" width="34.5" style="432" customWidth="1"/>
    <col min="5375" max="5375" width="11" style="432" customWidth="1"/>
    <col min="5376" max="5376" width="16.83203125" style="432" customWidth="1"/>
    <col min="5377" max="5377" width="17.1640625" style="432" customWidth="1"/>
    <col min="5378" max="5378" width="15.33203125" style="432" customWidth="1"/>
    <col min="5379" max="5379" width="15.5" style="432" customWidth="1"/>
    <col min="5380" max="5628" width="10.6640625" style="432"/>
    <col min="5629" max="5629" width="7" style="432" customWidth="1"/>
    <col min="5630" max="5630" width="34.5" style="432" customWidth="1"/>
    <col min="5631" max="5631" width="11" style="432" customWidth="1"/>
    <col min="5632" max="5632" width="16.83203125" style="432" customWidth="1"/>
    <col min="5633" max="5633" width="17.1640625" style="432" customWidth="1"/>
    <col min="5634" max="5634" width="15.33203125" style="432" customWidth="1"/>
    <col min="5635" max="5635" width="15.5" style="432" customWidth="1"/>
    <col min="5636" max="5884" width="10.6640625" style="432"/>
    <col min="5885" max="5885" width="7" style="432" customWidth="1"/>
    <col min="5886" max="5886" width="34.5" style="432" customWidth="1"/>
    <col min="5887" max="5887" width="11" style="432" customWidth="1"/>
    <col min="5888" max="5888" width="16.83203125" style="432" customWidth="1"/>
    <col min="5889" max="5889" width="17.1640625" style="432" customWidth="1"/>
    <col min="5890" max="5890" width="15.33203125" style="432" customWidth="1"/>
    <col min="5891" max="5891" width="15.5" style="432" customWidth="1"/>
    <col min="5892" max="6140" width="10.6640625" style="432"/>
    <col min="6141" max="6141" width="7" style="432" customWidth="1"/>
    <col min="6142" max="6142" width="34.5" style="432" customWidth="1"/>
    <col min="6143" max="6143" width="11" style="432" customWidth="1"/>
    <col min="6144" max="6144" width="16.83203125" style="432" customWidth="1"/>
    <col min="6145" max="6145" width="17.1640625" style="432" customWidth="1"/>
    <col min="6146" max="6146" width="15.33203125" style="432" customWidth="1"/>
    <col min="6147" max="6147" width="15.5" style="432" customWidth="1"/>
    <col min="6148" max="6396" width="10.6640625" style="432"/>
    <col min="6397" max="6397" width="7" style="432" customWidth="1"/>
    <col min="6398" max="6398" width="34.5" style="432" customWidth="1"/>
    <col min="6399" max="6399" width="11" style="432" customWidth="1"/>
    <col min="6400" max="6400" width="16.83203125" style="432" customWidth="1"/>
    <col min="6401" max="6401" width="17.1640625" style="432" customWidth="1"/>
    <col min="6402" max="6402" width="15.33203125" style="432" customWidth="1"/>
    <col min="6403" max="6403" width="15.5" style="432" customWidth="1"/>
    <col min="6404" max="6652" width="10.6640625" style="432"/>
    <col min="6653" max="6653" width="7" style="432" customWidth="1"/>
    <col min="6654" max="6654" width="34.5" style="432" customWidth="1"/>
    <col min="6655" max="6655" width="11" style="432" customWidth="1"/>
    <col min="6656" max="6656" width="16.83203125" style="432" customWidth="1"/>
    <col min="6657" max="6657" width="17.1640625" style="432" customWidth="1"/>
    <col min="6658" max="6658" width="15.33203125" style="432" customWidth="1"/>
    <col min="6659" max="6659" width="15.5" style="432" customWidth="1"/>
    <col min="6660" max="6908" width="10.6640625" style="432"/>
    <col min="6909" max="6909" width="7" style="432" customWidth="1"/>
    <col min="6910" max="6910" width="34.5" style="432" customWidth="1"/>
    <col min="6911" max="6911" width="11" style="432" customWidth="1"/>
    <col min="6912" max="6912" width="16.83203125" style="432" customWidth="1"/>
    <col min="6913" max="6913" width="17.1640625" style="432" customWidth="1"/>
    <col min="6914" max="6914" width="15.33203125" style="432" customWidth="1"/>
    <col min="6915" max="6915" width="15.5" style="432" customWidth="1"/>
    <col min="6916" max="7164" width="10.6640625" style="432"/>
    <col min="7165" max="7165" width="7" style="432" customWidth="1"/>
    <col min="7166" max="7166" width="34.5" style="432" customWidth="1"/>
    <col min="7167" max="7167" width="11" style="432" customWidth="1"/>
    <col min="7168" max="7168" width="16.83203125" style="432" customWidth="1"/>
    <col min="7169" max="7169" width="17.1640625" style="432" customWidth="1"/>
    <col min="7170" max="7170" width="15.33203125" style="432" customWidth="1"/>
    <col min="7171" max="7171" width="15.5" style="432" customWidth="1"/>
    <col min="7172" max="7420" width="10.6640625" style="432"/>
    <col min="7421" max="7421" width="7" style="432" customWidth="1"/>
    <col min="7422" max="7422" width="34.5" style="432" customWidth="1"/>
    <col min="7423" max="7423" width="11" style="432" customWidth="1"/>
    <col min="7424" max="7424" width="16.83203125" style="432" customWidth="1"/>
    <col min="7425" max="7425" width="17.1640625" style="432" customWidth="1"/>
    <col min="7426" max="7426" width="15.33203125" style="432" customWidth="1"/>
    <col min="7427" max="7427" width="15.5" style="432" customWidth="1"/>
    <col min="7428" max="7676" width="10.6640625" style="432"/>
    <col min="7677" max="7677" width="7" style="432" customWidth="1"/>
    <col min="7678" max="7678" width="34.5" style="432" customWidth="1"/>
    <col min="7679" max="7679" width="11" style="432" customWidth="1"/>
    <col min="7680" max="7680" width="16.83203125" style="432" customWidth="1"/>
    <col min="7681" max="7681" width="17.1640625" style="432" customWidth="1"/>
    <col min="7682" max="7682" width="15.33203125" style="432" customWidth="1"/>
    <col min="7683" max="7683" width="15.5" style="432" customWidth="1"/>
    <col min="7684" max="7932" width="10.6640625" style="432"/>
    <col min="7933" max="7933" width="7" style="432" customWidth="1"/>
    <col min="7934" max="7934" width="34.5" style="432" customWidth="1"/>
    <col min="7935" max="7935" width="11" style="432" customWidth="1"/>
    <col min="7936" max="7936" width="16.83203125" style="432" customWidth="1"/>
    <col min="7937" max="7937" width="17.1640625" style="432" customWidth="1"/>
    <col min="7938" max="7938" width="15.33203125" style="432" customWidth="1"/>
    <col min="7939" max="7939" width="15.5" style="432" customWidth="1"/>
    <col min="7940" max="8188" width="10.6640625" style="432"/>
    <col min="8189" max="8189" width="7" style="432" customWidth="1"/>
    <col min="8190" max="8190" width="34.5" style="432" customWidth="1"/>
    <col min="8191" max="8191" width="11" style="432" customWidth="1"/>
    <col min="8192" max="8192" width="16.83203125" style="432" customWidth="1"/>
    <col min="8193" max="8193" width="17.1640625" style="432" customWidth="1"/>
    <col min="8194" max="8194" width="15.33203125" style="432" customWidth="1"/>
    <col min="8195" max="8195" width="15.5" style="432" customWidth="1"/>
    <col min="8196" max="8444" width="10.6640625" style="432"/>
    <col min="8445" max="8445" width="7" style="432" customWidth="1"/>
    <col min="8446" max="8446" width="34.5" style="432" customWidth="1"/>
    <col min="8447" max="8447" width="11" style="432" customWidth="1"/>
    <col min="8448" max="8448" width="16.83203125" style="432" customWidth="1"/>
    <col min="8449" max="8449" width="17.1640625" style="432" customWidth="1"/>
    <col min="8450" max="8450" width="15.33203125" style="432" customWidth="1"/>
    <col min="8451" max="8451" width="15.5" style="432" customWidth="1"/>
    <col min="8452" max="8700" width="10.6640625" style="432"/>
    <col min="8701" max="8701" width="7" style="432" customWidth="1"/>
    <col min="8702" max="8702" width="34.5" style="432" customWidth="1"/>
    <col min="8703" max="8703" width="11" style="432" customWidth="1"/>
    <col min="8704" max="8704" width="16.83203125" style="432" customWidth="1"/>
    <col min="8705" max="8705" width="17.1640625" style="432" customWidth="1"/>
    <col min="8706" max="8706" width="15.33203125" style="432" customWidth="1"/>
    <col min="8707" max="8707" width="15.5" style="432" customWidth="1"/>
    <col min="8708" max="8956" width="10.6640625" style="432"/>
    <col min="8957" max="8957" width="7" style="432" customWidth="1"/>
    <col min="8958" max="8958" width="34.5" style="432" customWidth="1"/>
    <col min="8959" max="8959" width="11" style="432" customWidth="1"/>
    <col min="8960" max="8960" width="16.83203125" style="432" customWidth="1"/>
    <col min="8961" max="8961" width="17.1640625" style="432" customWidth="1"/>
    <col min="8962" max="8962" width="15.33203125" style="432" customWidth="1"/>
    <col min="8963" max="8963" width="15.5" style="432" customWidth="1"/>
    <col min="8964" max="9212" width="10.6640625" style="432"/>
    <col min="9213" max="9213" width="7" style="432" customWidth="1"/>
    <col min="9214" max="9214" width="34.5" style="432" customWidth="1"/>
    <col min="9215" max="9215" width="11" style="432" customWidth="1"/>
    <col min="9216" max="9216" width="16.83203125" style="432" customWidth="1"/>
    <col min="9217" max="9217" width="17.1640625" style="432" customWidth="1"/>
    <col min="9218" max="9218" width="15.33203125" style="432" customWidth="1"/>
    <col min="9219" max="9219" width="15.5" style="432" customWidth="1"/>
    <col min="9220" max="9468" width="10.6640625" style="432"/>
    <col min="9469" max="9469" width="7" style="432" customWidth="1"/>
    <col min="9470" max="9470" width="34.5" style="432" customWidth="1"/>
    <col min="9471" max="9471" width="11" style="432" customWidth="1"/>
    <col min="9472" max="9472" width="16.83203125" style="432" customWidth="1"/>
    <col min="9473" max="9473" width="17.1640625" style="432" customWidth="1"/>
    <col min="9474" max="9474" width="15.33203125" style="432" customWidth="1"/>
    <col min="9475" max="9475" width="15.5" style="432" customWidth="1"/>
    <col min="9476" max="9724" width="10.6640625" style="432"/>
    <col min="9725" max="9725" width="7" style="432" customWidth="1"/>
    <col min="9726" max="9726" width="34.5" style="432" customWidth="1"/>
    <col min="9727" max="9727" width="11" style="432" customWidth="1"/>
    <col min="9728" max="9728" width="16.83203125" style="432" customWidth="1"/>
    <col min="9729" max="9729" width="17.1640625" style="432" customWidth="1"/>
    <col min="9730" max="9730" width="15.33203125" style="432" customWidth="1"/>
    <col min="9731" max="9731" width="15.5" style="432" customWidth="1"/>
    <col min="9732" max="9980" width="10.6640625" style="432"/>
    <col min="9981" max="9981" width="7" style="432" customWidth="1"/>
    <col min="9982" max="9982" width="34.5" style="432" customWidth="1"/>
    <col min="9983" max="9983" width="11" style="432" customWidth="1"/>
    <col min="9984" max="9984" width="16.83203125" style="432" customWidth="1"/>
    <col min="9985" max="9985" width="17.1640625" style="432" customWidth="1"/>
    <col min="9986" max="9986" width="15.33203125" style="432" customWidth="1"/>
    <col min="9987" max="9987" width="15.5" style="432" customWidth="1"/>
    <col min="9988" max="10236" width="10.6640625" style="432"/>
    <col min="10237" max="10237" width="7" style="432" customWidth="1"/>
    <col min="10238" max="10238" width="34.5" style="432" customWidth="1"/>
    <col min="10239" max="10239" width="11" style="432" customWidth="1"/>
    <col min="10240" max="10240" width="16.83203125" style="432" customWidth="1"/>
    <col min="10241" max="10241" width="17.1640625" style="432" customWidth="1"/>
    <col min="10242" max="10242" width="15.33203125" style="432" customWidth="1"/>
    <col min="10243" max="10243" width="15.5" style="432" customWidth="1"/>
    <col min="10244" max="10492" width="10.6640625" style="432"/>
    <col min="10493" max="10493" width="7" style="432" customWidth="1"/>
    <col min="10494" max="10494" width="34.5" style="432" customWidth="1"/>
    <col min="10495" max="10495" width="11" style="432" customWidth="1"/>
    <col min="10496" max="10496" width="16.83203125" style="432" customWidth="1"/>
    <col min="10497" max="10497" width="17.1640625" style="432" customWidth="1"/>
    <col min="10498" max="10498" width="15.33203125" style="432" customWidth="1"/>
    <col min="10499" max="10499" width="15.5" style="432" customWidth="1"/>
    <col min="10500" max="10748" width="10.6640625" style="432"/>
    <col min="10749" max="10749" width="7" style="432" customWidth="1"/>
    <col min="10750" max="10750" width="34.5" style="432" customWidth="1"/>
    <col min="10751" max="10751" width="11" style="432" customWidth="1"/>
    <col min="10752" max="10752" width="16.83203125" style="432" customWidth="1"/>
    <col min="10753" max="10753" width="17.1640625" style="432" customWidth="1"/>
    <col min="10754" max="10754" width="15.33203125" style="432" customWidth="1"/>
    <col min="10755" max="10755" width="15.5" style="432" customWidth="1"/>
    <col min="10756" max="11004" width="10.6640625" style="432"/>
    <col min="11005" max="11005" width="7" style="432" customWidth="1"/>
    <col min="11006" max="11006" width="34.5" style="432" customWidth="1"/>
    <col min="11007" max="11007" width="11" style="432" customWidth="1"/>
    <col min="11008" max="11008" width="16.83203125" style="432" customWidth="1"/>
    <col min="11009" max="11009" width="17.1640625" style="432" customWidth="1"/>
    <col min="11010" max="11010" width="15.33203125" style="432" customWidth="1"/>
    <col min="11011" max="11011" width="15.5" style="432" customWidth="1"/>
    <col min="11012" max="11260" width="10.6640625" style="432"/>
    <col min="11261" max="11261" width="7" style="432" customWidth="1"/>
    <col min="11262" max="11262" width="34.5" style="432" customWidth="1"/>
    <col min="11263" max="11263" width="11" style="432" customWidth="1"/>
    <col min="11264" max="11264" width="16.83203125" style="432" customWidth="1"/>
    <col min="11265" max="11265" width="17.1640625" style="432" customWidth="1"/>
    <col min="11266" max="11266" width="15.33203125" style="432" customWidth="1"/>
    <col min="11267" max="11267" width="15.5" style="432" customWidth="1"/>
    <col min="11268" max="11516" width="10.6640625" style="432"/>
    <col min="11517" max="11517" width="7" style="432" customWidth="1"/>
    <col min="11518" max="11518" width="34.5" style="432" customWidth="1"/>
    <col min="11519" max="11519" width="11" style="432" customWidth="1"/>
    <col min="11520" max="11520" width="16.83203125" style="432" customWidth="1"/>
    <col min="11521" max="11521" width="17.1640625" style="432" customWidth="1"/>
    <col min="11522" max="11522" width="15.33203125" style="432" customWidth="1"/>
    <col min="11523" max="11523" width="15.5" style="432" customWidth="1"/>
    <col min="11524" max="11772" width="10.6640625" style="432"/>
    <col min="11773" max="11773" width="7" style="432" customWidth="1"/>
    <col min="11774" max="11774" width="34.5" style="432" customWidth="1"/>
    <col min="11775" max="11775" width="11" style="432" customWidth="1"/>
    <col min="11776" max="11776" width="16.83203125" style="432" customWidth="1"/>
    <col min="11777" max="11777" width="17.1640625" style="432" customWidth="1"/>
    <col min="11778" max="11778" width="15.33203125" style="432" customWidth="1"/>
    <col min="11779" max="11779" width="15.5" style="432" customWidth="1"/>
    <col min="11780" max="12028" width="10.6640625" style="432"/>
    <col min="12029" max="12029" width="7" style="432" customWidth="1"/>
    <col min="12030" max="12030" width="34.5" style="432" customWidth="1"/>
    <col min="12031" max="12031" width="11" style="432" customWidth="1"/>
    <col min="12032" max="12032" width="16.83203125" style="432" customWidth="1"/>
    <col min="12033" max="12033" width="17.1640625" style="432" customWidth="1"/>
    <col min="12034" max="12034" width="15.33203125" style="432" customWidth="1"/>
    <col min="12035" max="12035" width="15.5" style="432" customWidth="1"/>
    <col min="12036" max="12284" width="10.6640625" style="432"/>
    <col min="12285" max="12285" width="7" style="432" customWidth="1"/>
    <col min="12286" max="12286" width="34.5" style="432" customWidth="1"/>
    <col min="12287" max="12287" width="11" style="432" customWidth="1"/>
    <col min="12288" max="12288" width="16.83203125" style="432" customWidth="1"/>
    <col min="12289" max="12289" width="17.1640625" style="432" customWidth="1"/>
    <col min="12290" max="12290" width="15.33203125" style="432" customWidth="1"/>
    <col min="12291" max="12291" width="15.5" style="432" customWidth="1"/>
    <col min="12292" max="12540" width="10.6640625" style="432"/>
    <col min="12541" max="12541" width="7" style="432" customWidth="1"/>
    <col min="12542" max="12542" width="34.5" style="432" customWidth="1"/>
    <col min="12543" max="12543" width="11" style="432" customWidth="1"/>
    <col min="12544" max="12544" width="16.83203125" style="432" customWidth="1"/>
    <col min="12545" max="12545" width="17.1640625" style="432" customWidth="1"/>
    <col min="12546" max="12546" width="15.33203125" style="432" customWidth="1"/>
    <col min="12547" max="12547" width="15.5" style="432" customWidth="1"/>
    <col min="12548" max="12796" width="10.6640625" style="432"/>
    <col min="12797" max="12797" width="7" style="432" customWidth="1"/>
    <col min="12798" max="12798" width="34.5" style="432" customWidth="1"/>
    <col min="12799" max="12799" width="11" style="432" customWidth="1"/>
    <col min="12800" max="12800" width="16.83203125" style="432" customWidth="1"/>
    <col min="12801" max="12801" width="17.1640625" style="432" customWidth="1"/>
    <col min="12802" max="12802" width="15.33203125" style="432" customWidth="1"/>
    <col min="12803" max="12803" width="15.5" style="432" customWidth="1"/>
    <col min="12804" max="13052" width="10.6640625" style="432"/>
    <col min="13053" max="13053" width="7" style="432" customWidth="1"/>
    <col min="13054" max="13054" width="34.5" style="432" customWidth="1"/>
    <col min="13055" max="13055" width="11" style="432" customWidth="1"/>
    <col min="13056" max="13056" width="16.83203125" style="432" customWidth="1"/>
    <col min="13057" max="13057" width="17.1640625" style="432" customWidth="1"/>
    <col min="13058" max="13058" width="15.33203125" style="432" customWidth="1"/>
    <col min="13059" max="13059" width="15.5" style="432" customWidth="1"/>
    <col min="13060" max="13308" width="10.6640625" style="432"/>
    <col min="13309" max="13309" width="7" style="432" customWidth="1"/>
    <col min="13310" max="13310" width="34.5" style="432" customWidth="1"/>
    <col min="13311" max="13311" width="11" style="432" customWidth="1"/>
    <col min="13312" max="13312" width="16.83203125" style="432" customWidth="1"/>
    <col min="13313" max="13313" width="17.1640625" style="432" customWidth="1"/>
    <col min="13314" max="13314" width="15.33203125" style="432" customWidth="1"/>
    <col min="13315" max="13315" width="15.5" style="432" customWidth="1"/>
    <col min="13316" max="13564" width="10.6640625" style="432"/>
    <col min="13565" max="13565" width="7" style="432" customWidth="1"/>
    <col min="13566" max="13566" width="34.5" style="432" customWidth="1"/>
    <col min="13567" max="13567" width="11" style="432" customWidth="1"/>
    <col min="13568" max="13568" width="16.83203125" style="432" customWidth="1"/>
    <col min="13569" max="13569" width="17.1640625" style="432" customWidth="1"/>
    <col min="13570" max="13570" width="15.33203125" style="432" customWidth="1"/>
    <col min="13571" max="13571" width="15.5" style="432" customWidth="1"/>
    <col min="13572" max="13820" width="10.6640625" style="432"/>
    <col min="13821" max="13821" width="7" style="432" customWidth="1"/>
    <col min="13822" max="13822" width="34.5" style="432" customWidth="1"/>
    <col min="13823" max="13823" width="11" style="432" customWidth="1"/>
    <col min="13824" max="13824" width="16.83203125" style="432" customWidth="1"/>
    <col min="13825" max="13825" width="17.1640625" style="432" customWidth="1"/>
    <col min="13826" max="13826" width="15.33203125" style="432" customWidth="1"/>
    <col min="13827" max="13827" width="15.5" style="432" customWidth="1"/>
    <col min="13828" max="14076" width="10.6640625" style="432"/>
    <col min="14077" max="14077" width="7" style="432" customWidth="1"/>
    <col min="14078" max="14078" width="34.5" style="432" customWidth="1"/>
    <col min="14079" max="14079" width="11" style="432" customWidth="1"/>
    <col min="14080" max="14080" width="16.83203125" style="432" customWidth="1"/>
    <col min="14081" max="14081" width="17.1640625" style="432" customWidth="1"/>
    <col min="14082" max="14082" width="15.33203125" style="432" customWidth="1"/>
    <col min="14083" max="14083" width="15.5" style="432" customWidth="1"/>
    <col min="14084" max="14332" width="10.6640625" style="432"/>
    <col min="14333" max="14333" width="7" style="432" customWidth="1"/>
    <col min="14334" max="14334" width="34.5" style="432" customWidth="1"/>
    <col min="14335" max="14335" width="11" style="432" customWidth="1"/>
    <col min="14336" max="14336" width="16.83203125" style="432" customWidth="1"/>
    <col min="14337" max="14337" width="17.1640625" style="432" customWidth="1"/>
    <col min="14338" max="14338" width="15.33203125" style="432" customWidth="1"/>
    <col min="14339" max="14339" width="15.5" style="432" customWidth="1"/>
    <col min="14340" max="14588" width="10.6640625" style="432"/>
    <col min="14589" max="14589" width="7" style="432" customWidth="1"/>
    <col min="14590" max="14590" width="34.5" style="432" customWidth="1"/>
    <col min="14591" max="14591" width="11" style="432" customWidth="1"/>
    <col min="14592" max="14592" width="16.83203125" style="432" customWidth="1"/>
    <col min="14593" max="14593" width="17.1640625" style="432" customWidth="1"/>
    <col min="14594" max="14594" width="15.33203125" style="432" customWidth="1"/>
    <col min="14595" max="14595" width="15.5" style="432" customWidth="1"/>
    <col min="14596" max="14844" width="10.6640625" style="432"/>
    <col min="14845" max="14845" width="7" style="432" customWidth="1"/>
    <col min="14846" max="14846" width="34.5" style="432" customWidth="1"/>
    <col min="14847" max="14847" width="11" style="432" customWidth="1"/>
    <col min="14848" max="14848" width="16.83203125" style="432" customWidth="1"/>
    <col min="14849" max="14849" width="17.1640625" style="432" customWidth="1"/>
    <col min="14850" max="14850" width="15.33203125" style="432" customWidth="1"/>
    <col min="14851" max="14851" width="15.5" style="432" customWidth="1"/>
    <col min="14852" max="15100" width="10.6640625" style="432"/>
    <col min="15101" max="15101" width="7" style="432" customWidth="1"/>
    <col min="15102" max="15102" width="34.5" style="432" customWidth="1"/>
    <col min="15103" max="15103" width="11" style="432" customWidth="1"/>
    <col min="15104" max="15104" width="16.83203125" style="432" customWidth="1"/>
    <col min="15105" max="15105" width="17.1640625" style="432" customWidth="1"/>
    <col min="15106" max="15106" width="15.33203125" style="432" customWidth="1"/>
    <col min="15107" max="15107" width="15.5" style="432" customWidth="1"/>
    <col min="15108" max="15356" width="10.6640625" style="432"/>
    <col min="15357" max="15357" width="7" style="432" customWidth="1"/>
    <col min="15358" max="15358" width="34.5" style="432" customWidth="1"/>
    <col min="15359" max="15359" width="11" style="432" customWidth="1"/>
    <col min="15360" max="15360" width="16.83203125" style="432" customWidth="1"/>
    <col min="15361" max="15361" width="17.1640625" style="432" customWidth="1"/>
    <col min="15362" max="15362" width="15.33203125" style="432" customWidth="1"/>
    <col min="15363" max="15363" width="15.5" style="432" customWidth="1"/>
    <col min="15364" max="15612" width="10.6640625" style="432"/>
    <col min="15613" max="15613" width="7" style="432" customWidth="1"/>
    <col min="15614" max="15614" width="34.5" style="432" customWidth="1"/>
    <col min="15615" max="15615" width="11" style="432" customWidth="1"/>
    <col min="15616" max="15616" width="16.83203125" style="432" customWidth="1"/>
    <col min="15617" max="15617" width="17.1640625" style="432" customWidth="1"/>
    <col min="15618" max="15618" width="15.33203125" style="432" customWidth="1"/>
    <col min="15619" max="15619" width="15.5" style="432" customWidth="1"/>
    <col min="15620" max="15868" width="10.6640625" style="432"/>
    <col min="15869" max="15869" width="7" style="432" customWidth="1"/>
    <col min="15870" max="15870" width="34.5" style="432" customWidth="1"/>
    <col min="15871" max="15871" width="11" style="432" customWidth="1"/>
    <col min="15872" max="15872" width="16.83203125" style="432" customWidth="1"/>
    <col min="15873" max="15873" width="17.1640625" style="432" customWidth="1"/>
    <col min="15874" max="15874" width="15.33203125" style="432" customWidth="1"/>
    <col min="15875" max="15875" width="15.5" style="432" customWidth="1"/>
    <col min="15876" max="16124" width="10.6640625" style="432"/>
    <col min="16125" max="16125" width="7" style="432" customWidth="1"/>
    <col min="16126" max="16126" width="34.5" style="432" customWidth="1"/>
    <col min="16127" max="16127" width="11" style="432" customWidth="1"/>
    <col min="16128" max="16128" width="16.83203125" style="432" customWidth="1"/>
    <col min="16129" max="16129" width="17.1640625" style="432" customWidth="1"/>
    <col min="16130" max="16130" width="15.33203125" style="432" customWidth="1"/>
    <col min="16131" max="16131" width="15.5" style="432" customWidth="1"/>
    <col min="16132" max="16384" width="10.6640625" style="432"/>
  </cols>
  <sheetData>
    <row r="1" spans="1:3" ht="40.5" customHeight="1" x14ac:dyDescent="0.2">
      <c r="A1" s="1064" t="s">
        <v>617</v>
      </c>
      <c r="B1" s="1065"/>
      <c r="C1" s="1065"/>
    </row>
    <row r="2" spans="1:3" x14ac:dyDescent="0.2">
      <c r="A2" s="433"/>
      <c r="B2" s="433"/>
      <c r="C2" s="448" t="s">
        <v>1</v>
      </c>
    </row>
    <row r="3" spans="1:3" s="434" customFormat="1" ht="33.75" customHeight="1" x14ac:dyDescent="0.2">
      <c r="A3" s="437" t="s">
        <v>486</v>
      </c>
      <c r="B3" s="438" t="s">
        <v>548</v>
      </c>
      <c r="C3" s="439" t="s">
        <v>490</v>
      </c>
    </row>
    <row r="4" spans="1:3" s="435" customFormat="1" ht="18.75" customHeight="1" x14ac:dyDescent="0.25">
      <c r="A4" s="440" t="s">
        <v>9</v>
      </c>
      <c r="B4" s="441" t="s">
        <v>538</v>
      </c>
      <c r="C4" s="442"/>
    </row>
    <row r="5" spans="1:3" s="435" customFormat="1" ht="18.75" customHeight="1" x14ac:dyDescent="0.25">
      <c r="A5" s="440" t="s">
        <v>12</v>
      </c>
      <c r="B5" s="441" t="s">
        <v>537</v>
      </c>
      <c r="C5" s="442">
        <v>200000</v>
      </c>
    </row>
    <row r="6" spans="1:3" s="435" customFormat="1" ht="18.75" customHeight="1" x14ac:dyDescent="0.25">
      <c r="A6" s="440" t="s">
        <v>15</v>
      </c>
      <c r="B6" s="441" t="s">
        <v>539</v>
      </c>
      <c r="C6" s="442"/>
    </row>
    <row r="7" spans="1:3" s="435" customFormat="1" ht="18.75" customHeight="1" x14ac:dyDescent="0.25">
      <c r="A7" s="440" t="s">
        <v>18</v>
      </c>
      <c r="B7" s="441" t="s">
        <v>540</v>
      </c>
      <c r="C7" s="442">
        <v>100000</v>
      </c>
    </row>
    <row r="8" spans="1:3" s="435" customFormat="1" ht="18.75" customHeight="1" x14ac:dyDescent="0.25">
      <c r="A8" s="440" t="s">
        <v>21</v>
      </c>
      <c r="B8" s="441" t="s">
        <v>599</v>
      </c>
      <c r="C8" s="442">
        <v>1500000</v>
      </c>
    </row>
    <row r="9" spans="1:3" s="435" customFormat="1" ht="18.75" customHeight="1" x14ac:dyDescent="0.25">
      <c r="A9" s="440" t="s">
        <v>24</v>
      </c>
      <c r="B9" s="443" t="s">
        <v>674</v>
      </c>
      <c r="C9" s="444">
        <v>100000</v>
      </c>
    </row>
    <row r="10" spans="1:3" s="435" customFormat="1" ht="18.75" customHeight="1" x14ac:dyDescent="0.25">
      <c r="A10" s="440" t="s">
        <v>27</v>
      </c>
      <c r="B10" s="443" t="s">
        <v>536</v>
      </c>
      <c r="C10" s="444">
        <v>1200000</v>
      </c>
    </row>
    <row r="11" spans="1:3" s="431" customFormat="1" ht="18.75" customHeight="1" x14ac:dyDescent="0.2">
      <c r="A11" s="445"/>
      <c r="B11" s="446" t="s">
        <v>470</v>
      </c>
      <c r="C11" s="447">
        <f>SUM(C4:C10)</f>
        <v>3100000</v>
      </c>
    </row>
    <row r="12" spans="1:3" s="431" customFormat="1" x14ac:dyDescent="0.2">
      <c r="A12" s="436"/>
      <c r="B12" s="436"/>
      <c r="C12" s="430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"/>
  <sheetViews>
    <sheetView workbookViewId="0">
      <selection activeCell="J11" sqref="J11"/>
    </sheetView>
  </sheetViews>
  <sheetFormatPr defaultColWidth="9.33203125" defaultRowHeight="15.75" x14ac:dyDescent="0.25"/>
  <cols>
    <col min="1" max="1" width="38" style="121" customWidth="1"/>
    <col min="2" max="2" width="17" style="121" customWidth="1"/>
    <col min="3" max="3" width="13" style="121" customWidth="1"/>
    <col min="4" max="4" width="17" style="121" customWidth="1"/>
    <col min="5" max="5" width="12.6640625" style="121" customWidth="1"/>
    <col min="6" max="6" width="17" style="121" customWidth="1"/>
    <col min="7" max="7" width="12.33203125" style="121" customWidth="1"/>
    <col min="8" max="8" width="17" style="121" customWidth="1"/>
    <col min="9" max="9" width="12.33203125" style="121" customWidth="1"/>
    <col min="10" max="10" width="16" style="121" customWidth="1"/>
    <col min="11" max="11" width="12" style="121" customWidth="1"/>
    <col min="12" max="12" width="17" style="121" customWidth="1"/>
    <col min="13" max="13" width="12.83203125" style="121" customWidth="1"/>
    <col min="14" max="14" width="13.6640625" style="121" customWidth="1"/>
    <col min="15" max="16" width="12" style="121" customWidth="1"/>
    <col min="17" max="16384" width="9.33203125" style="121"/>
  </cols>
  <sheetData>
    <row r="1" spans="1:19" ht="57.75" customHeight="1" x14ac:dyDescent="0.25">
      <c r="A1" s="1066" t="s">
        <v>618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32"/>
      <c r="N1" s="132"/>
      <c r="O1" s="132"/>
      <c r="P1" s="132"/>
    </row>
    <row r="2" spans="1:19" ht="1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067"/>
      <c r="P2" s="1067"/>
      <c r="Q2" s="122"/>
    </row>
    <row r="3" spans="1:19" ht="16.5" customHeight="1" x14ac:dyDescent="0.25">
      <c r="A3" s="128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33" t="s">
        <v>1</v>
      </c>
      <c r="M3" s="125"/>
      <c r="N3" s="129"/>
      <c r="O3" s="129"/>
      <c r="P3" s="129"/>
      <c r="Q3" s="122"/>
      <c r="R3" s="122"/>
      <c r="S3" s="122"/>
    </row>
    <row r="4" spans="1:19" ht="30" customHeight="1" x14ac:dyDescent="0.25">
      <c r="A4" s="1068" t="s">
        <v>262</v>
      </c>
      <c r="B4" s="1076" t="s">
        <v>553</v>
      </c>
      <c r="C4" s="1077"/>
      <c r="D4" s="1076" t="s">
        <v>555</v>
      </c>
      <c r="E4" s="1077"/>
      <c r="F4" s="1070" t="s">
        <v>556</v>
      </c>
      <c r="G4" s="1071"/>
      <c r="H4" s="1072" t="s">
        <v>376</v>
      </c>
      <c r="I4" s="1073"/>
      <c r="J4" s="1072" t="s">
        <v>475</v>
      </c>
      <c r="K4" s="1078"/>
      <c r="L4" s="1074" t="s">
        <v>372</v>
      </c>
      <c r="M4" s="125"/>
      <c r="N4" s="126"/>
      <c r="O4" s="126"/>
      <c r="P4" s="129"/>
      <c r="Q4" s="122"/>
      <c r="R4" s="122"/>
      <c r="S4" s="122"/>
    </row>
    <row r="5" spans="1:19" ht="62.25" customHeight="1" x14ac:dyDescent="0.25">
      <c r="A5" s="1069"/>
      <c r="B5" s="130" t="s">
        <v>552</v>
      </c>
      <c r="C5" s="130" t="s">
        <v>374</v>
      </c>
      <c r="D5" s="130" t="s">
        <v>551</v>
      </c>
      <c r="E5" s="130" t="s">
        <v>374</v>
      </c>
      <c r="F5" s="131" t="s">
        <v>373</v>
      </c>
      <c r="G5" s="130" t="s">
        <v>374</v>
      </c>
      <c r="H5" s="130" t="s">
        <v>377</v>
      </c>
      <c r="I5" s="130" t="s">
        <v>374</v>
      </c>
      <c r="J5" s="472" t="s">
        <v>554</v>
      </c>
      <c r="K5" s="656" t="s">
        <v>374</v>
      </c>
      <c r="L5" s="1075"/>
      <c r="M5" s="127"/>
      <c r="N5" s="127"/>
      <c r="O5" s="127"/>
      <c r="P5" s="129"/>
      <c r="Q5" s="122"/>
      <c r="R5" s="122"/>
      <c r="S5" s="122"/>
    </row>
    <row r="6" spans="1:19" ht="32.25" customHeight="1" x14ac:dyDescent="0.25">
      <c r="A6" s="823" t="s">
        <v>604</v>
      </c>
      <c r="B6" s="505"/>
      <c r="C6" s="818">
        <f>ROUND(B6/L6*100,1)</f>
        <v>0</v>
      </c>
      <c r="D6" s="818"/>
      <c r="E6" s="818">
        <f>ROUND(D6/L6*100,1)</f>
        <v>0</v>
      </c>
      <c r="F6" s="818"/>
      <c r="G6" s="818">
        <f>ROUND((F6/L6)*100,1)</f>
        <v>0</v>
      </c>
      <c r="H6" s="820">
        <f>'10.sz.mell'!D39</f>
        <v>39950643</v>
      </c>
      <c r="I6" s="818">
        <f>ROUND((H6/L6)*100,1)</f>
        <v>97.3</v>
      </c>
      <c r="J6" s="821">
        <f>'10.sz.mell'!D35</f>
        <v>1102783</v>
      </c>
      <c r="K6" s="657">
        <f>ROUND((J6/L6)*100,1)</f>
        <v>2.7</v>
      </c>
      <c r="L6" s="652">
        <f t="shared" ref="L6:L11" si="0">B6+D6+F6+H6+J6</f>
        <v>41053426</v>
      </c>
    </row>
    <row r="7" spans="1:19" ht="32.25" customHeight="1" x14ac:dyDescent="0.25">
      <c r="A7" s="824" t="s">
        <v>605</v>
      </c>
      <c r="B7" s="817">
        <f>'11.sz.mell'!D31</f>
        <v>500000</v>
      </c>
      <c r="C7" s="818">
        <f>ROUND(B7/L7*100,1)</f>
        <v>2.2999999999999998</v>
      </c>
      <c r="D7" s="820">
        <f>'11.sz.mell'!D38+'11.sz.mell'!D10</f>
        <v>3020080</v>
      </c>
      <c r="E7" s="818">
        <f>ROUND(D7/L7*100,1)</f>
        <v>13.7</v>
      </c>
      <c r="F7" s="818">
        <f>'11.sz.mell'!D29</f>
        <v>730000</v>
      </c>
      <c r="G7" s="818">
        <f>ROUND((F7/L7)*100,1)</f>
        <v>3.3</v>
      </c>
      <c r="H7" s="820">
        <f>'11.sz.mell'!D39</f>
        <v>17483504</v>
      </c>
      <c r="I7" s="818">
        <f>ROUND((H7/L7)*100,1)</f>
        <v>79.400000000000006</v>
      </c>
      <c r="J7" s="820">
        <f>'11.sz.mell'!D35</f>
        <v>289995</v>
      </c>
      <c r="K7" s="819">
        <f>ROUND((J7/L7)*100,1)</f>
        <v>1.3</v>
      </c>
      <c r="L7" s="652">
        <f t="shared" si="0"/>
        <v>22023579</v>
      </c>
    </row>
    <row r="8" spans="1:19" ht="27" customHeight="1" x14ac:dyDescent="0.25">
      <c r="A8" s="825" t="s">
        <v>606</v>
      </c>
      <c r="B8" s="506"/>
      <c r="C8" s="507"/>
      <c r="D8" s="506">
        <f>'12.sz.mell'!D38</f>
        <v>51582233.333333336</v>
      </c>
      <c r="E8" s="509">
        <f>ROUND(D8/L8*100,1)</f>
        <v>85.2</v>
      </c>
      <c r="F8" s="506"/>
      <c r="G8" s="507">
        <f>ROUND((F8/L8)*100,1)</f>
        <v>0</v>
      </c>
      <c r="H8" s="506">
        <f>'12.sz.mell'!D39</f>
        <v>8738289</v>
      </c>
      <c r="I8" s="507">
        <f>ROUND((H8/L8)*100,1)</f>
        <v>14.4</v>
      </c>
      <c r="J8" s="822">
        <f>'12.sz.mell'!D35</f>
        <v>213189</v>
      </c>
      <c r="K8" s="658">
        <f>ROUND((J8/L8)*100,1)</f>
        <v>0.4</v>
      </c>
      <c r="L8" s="652">
        <f t="shared" si="0"/>
        <v>60533711.333333336</v>
      </c>
    </row>
    <row r="9" spans="1:19" ht="40.5" customHeight="1" x14ac:dyDescent="0.25">
      <c r="A9" s="124" t="s">
        <v>378</v>
      </c>
      <c r="B9" s="123">
        <f>SUM(B6:B8)</f>
        <v>500000</v>
      </c>
      <c r="C9" s="508">
        <f>ROUND(B9/L9*100,1)</f>
        <v>0.4</v>
      </c>
      <c r="D9" s="123">
        <f>SUM(D6:D8)</f>
        <v>54602313.333333336</v>
      </c>
      <c r="E9" s="508">
        <f>ROUND(D9/L9*100,1)</f>
        <v>44.2</v>
      </c>
      <c r="F9" s="503">
        <f>SUM(F6:F8)</f>
        <v>730000</v>
      </c>
      <c r="G9" s="508">
        <f>ROUND((F9/L9)*100,1)</f>
        <v>0.6</v>
      </c>
      <c r="H9" s="503">
        <f>SUM(H6:H8)</f>
        <v>66172436</v>
      </c>
      <c r="I9" s="508">
        <f>ROUND((H9/L9)*100,1)</f>
        <v>53.5</v>
      </c>
      <c r="J9" s="473">
        <f>SUM(J6:J8)</f>
        <v>1605967</v>
      </c>
      <c r="K9" s="659">
        <f>ROUND((J9/L9)*100,1)</f>
        <v>1.3</v>
      </c>
      <c r="L9" s="653">
        <f t="shared" si="0"/>
        <v>123610716.33333334</v>
      </c>
    </row>
    <row r="10" spans="1:19" ht="42.75" customHeight="1" x14ac:dyDescent="0.25">
      <c r="A10" s="826" t="s">
        <v>619</v>
      </c>
      <c r="B10" s="474">
        <v>0</v>
      </c>
      <c r="C10" s="509">
        <f>ROUND(B10/L10*100,1)</f>
        <v>0</v>
      </c>
      <c r="D10" s="474">
        <f>'9.sz.mell.'!D6+'9.sz.mell.'!D8+'9.sz.mell.'!D14</f>
        <v>288596375</v>
      </c>
      <c r="E10" s="509">
        <f>ROUND(D10/L10*100,1)</f>
        <v>92.9</v>
      </c>
      <c r="F10" s="474">
        <f>'9.sz.mell.'!D45+'9.sz.mell.'!D57</f>
        <v>67613974</v>
      </c>
      <c r="G10" s="509">
        <f>ROUND((F10/L10)*100,1)</f>
        <v>21.8</v>
      </c>
      <c r="H10" s="474">
        <v>-66912407</v>
      </c>
      <c r="I10" s="509"/>
      <c r="J10" s="504">
        <f>'9.sz.mell.'!D72</f>
        <v>21202318</v>
      </c>
      <c r="K10" s="660">
        <f>ROUND((J10/L10)*100,1)</f>
        <v>6.8</v>
      </c>
      <c r="L10" s="654">
        <f t="shared" si="0"/>
        <v>310500260</v>
      </c>
    </row>
    <row r="11" spans="1:19" ht="65.25" customHeight="1" x14ac:dyDescent="0.25">
      <c r="A11" s="502" t="s">
        <v>379</v>
      </c>
      <c r="B11" s="503">
        <f>SUM(B9:B10)</f>
        <v>500000</v>
      </c>
      <c r="C11" s="508">
        <f>ROUND(B11/L11*100,2)</f>
        <v>0.12</v>
      </c>
      <c r="D11" s="503">
        <f>SUM(D9:D10)</f>
        <v>343198688.33333331</v>
      </c>
      <c r="E11" s="508">
        <f>ROUND(D11/L11*100,2)</f>
        <v>79.06</v>
      </c>
      <c r="F11" s="503">
        <f>SUM(F9:F10)</f>
        <v>68343974</v>
      </c>
      <c r="G11" s="508">
        <f>ROUND((F11/L11)*100,2)</f>
        <v>15.74</v>
      </c>
      <c r="H11" s="503">
        <f>SUM(H9:H10)</f>
        <v>-739971</v>
      </c>
      <c r="I11" s="508">
        <f>ROUND((H11/L11)*100,2)</f>
        <v>-0.17</v>
      </c>
      <c r="J11" s="503">
        <f>SUM(J9:J10)</f>
        <v>22808285</v>
      </c>
      <c r="K11" s="659">
        <f>ROUND((J11/L11)*100,2)</f>
        <v>5.25</v>
      </c>
      <c r="L11" s="655">
        <f t="shared" si="0"/>
        <v>434110976.33333331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...../2017.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6"/>
  <sheetViews>
    <sheetView workbookViewId="0">
      <selection activeCell="F86" sqref="F86"/>
    </sheetView>
  </sheetViews>
  <sheetFormatPr defaultRowHeight="12.75" x14ac:dyDescent="0.2"/>
  <cols>
    <col min="1" max="1" width="34.83203125" style="135" customWidth="1"/>
    <col min="2" max="6" width="16.5" style="135" customWidth="1"/>
    <col min="7" max="7" width="13.83203125" style="135" customWidth="1"/>
    <col min="8" max="257" width="9.33203125" style="135"/>
    <col min="258" max="258" width="34.83203125" style="135" customWidth="1"/>
    <col min="259" max="262" width="16.5" style="135" customWidth="1"/>
    <col min="263" max="263" width="13.83203125" style="135" customWidth="1"/>
    <col min="264" max="513" width="9.33203125" style="135"/>
    <col min="514" max="514" width="34.83203125" style="135" customWidth="1"/>
    <col min="515" max="518" width="16.5" style="135" customWidth="1"/>
    <col min="519" max="519" width="13.83203125" style="135" customWidth="1"/>
    <col min="520" max="769" width="9.33203125" style="135"/>
    <col min="770" max="770" width="34.83203125" style="135" customWidth="1"/>
    <col min="771" max="774" width="16.5" style="135" customWidth="1"/>
    <col min="775" max="775" width="13.83203125" style="135" customWidth="1"/>
    <col min="776" max="1025" width="9.33203125" style="135"/>
    <col min="1026" max="1026" width="34.83203125" style="135" customWidth="1"/>
    <col min="1027" max="1030" width="16.5" style="135" customWidth="1"/>
    <col min="1031" max="1031" width="13.83203125" style="135" customWidth="1"/>
    <col min="1032" max="1281" width="9.33203125" style="135"/>
    <col min="1282" max="1282" width="34.83203125" style="135" customWidth="1"/>
    <col min="1283" max="1286" width="16.5" style="135" customWidth="1"/>
    <col min="1287" max="1287" width="13.83203125" style="135" customWidth="1"/>
    <col min="1288" max="1537" width="9.33203125" style="135"/>
    <col min="1538" max="1538" width="34.83203125" style="135" customWidth="1"/>
    <col min="1539" max="1542" width="16.5" style="135" customWidth="1"/>
    <col min="1543" max="1543" width="13.83203125" style="135" customWidth="1"/>
    <col min="1544" max="1793" width="9.33203125" style="135"/>
    <col min="1794" max="1794" width="34.83203125" style="135" customWidth="1"/>
    <col min="1795" max="1798" width="16.5" style="135" customWidth="1"/>
    <col min="1799" max="1799" width="13.83203125" style="135" customWidth="1"/>
    <col min="1800" max="2049" width="9.33203125" style="135"/>
    <col min="2050" max="2050" width="34.83203125" style="135" customWidth="1"/>
    <col min="2051" max="2054" width="16.5" style="135" customWidth="1"/>
    <col min="2055" max="2055" width="13.83203125" style="135" customWidth="1"/>
    <col min="2056" max="2305" width="9.33203125" style="135"/>
    <col min="2306" max="2306" width="34.83203125" style="135" customWidth="1"/>
    <col min="2307" max="2310" width="16.5" style="135" customWidth="1"/>
    <col min="2311" max="2311" width="13.83203125" style="135" customWidth="1"/>
    <col min="2312" max="2561" width="9.33203125" style="135"/>
    <col min="2562" max="2562" width="34.83203125" style="135" customWidth="1"/>
    <col min="2563" max="2566" width="16.5" style="135" customWidth="1"/>
    <col min="2567" max="2567" width="13.83203125" style="135" customWidth="1"/>
    <col min="2568" max="2817" width="9.33203125" style="135"/>
    <col min="2818" max="2818" width="34.83203125" style="135" customWidth="1"/>
    <col min="2819" max="2822" width="16.5" style="135" customWidth="1"/>
    <col min="2823" max="2823" width="13.83203125" style="135" customWidth="1"/>
    <col min="2824" max="3073" width="9.33203125" style="135"/>
    <col min="3074" max="3074" width="34.83203125" style="135" customWidth="1"/>
    <col min="3075" max="3078" width="16.5" style="135" customWidth="1"/>
    <col min="3079" max="3079" width="13.83203125" style="135" customWidth="1"/>
    <col min="3080" max="3329" width="9.33203125" style="135"/>
    <col min="3330" max="3330" width="34.83203125" style="135" customWidth="1"/>
    <col min="3331" max="3334" width="16.5" style="135" customWidth="1"/>
    <col min="3335" max="3335" width="13.83203125" style="135" customWidth="1"/>
    <col min="3336" max="3585" width="9.33203125" style="135"/>
    <col min="3586" max="3586" width="34.83203125" style="135" customWidth="1"/>
    <col min="3587" max="3590" width="16.5" style="135" customWidth="1"/>
    <col min="3591" max="3591" width="13.83203125" style="135" customWidth="1"/>
    <col min="3592" max="3841" width="9.33203125" style="135"/>
    <col min="3842" max="3842" width="34.83203125" style="135" customWidth="1"/>
    <col min="3843" max="3846" width="16.5" style="135" customWidth="1"/>
    <col min="3847" max="3847" width="13.83203125" style="135" customWidth="1"/>
    <col min="3848" max="4097" width="9.33203125" style="135"/>
    <col min="4098" max="4098" width="34.83203125" style="135" customWidth="1"/>
    <col min="4099" max="4102" width="16.5" style="135" customWidth="1"/>
    <col min="4103" max="4103" width="13.83203125" style="135" customWidth="1"/>
    <col min="4104" max="4353" width="9.33203125" style="135"/>
    <col min="4354" max="4354" width="34.83203125" style="135" customWidth="1"/>
    <col min="4355" max="4358" width="16.5" style="135" customWidth="1"/>
    <col min="4359" max="4359" width="13.83203125" style="135" customWidth="1"/>
    <col min="4360" max="4609" width="9.33203125" style="135"/>
    <col min="4610" max="4610" width="34.83203125" style="135" customWidth="1"/>
    <col min="4611" max="4614" width="16.5" style="135" customWidth="1"/>
    <col min="4615" max="4615" width="13.83203125" style="135" customWidth="1"/>
    <col min="4616" max="4865" width="9.33203125" style="135"/>
    <col min="4866" max="4866" width="34.83203125" style="135" customWidth="1"/>
    <col min="4867" max="4870" width="16.5" style="135" customWidth="1"/>
    <col min="4871" max="4871" width="13.83203125" style="135" customWidth="1"/>
    <col min="4872" max="5121" width="9.33203125" style="135"/>
    <col min="5122" max="5122" width="34.83203125" style="135" customWidth="1"/>
    <col min="5123" max="5126" width="16.5" style="135" customWidth="1"/>
    <col min="5127" max="5127" width="13.83203125" style="135" customWidth="1"/>
    <col min="5128" max="5377" width="9.33203125" style="135"/>
    <col min="5378" max="5378" width="34.83203125" style="135" customWidth="1"/>
    <col min="5379" max="5382" width="16.5" style="135" customWidth="1"/>
    <col min="5383" max="5383" width="13.83203125" style="135" customWidth="1"/>
    <col min="5384" max="5633" width="9.33203125" style="135"/>
    <col min="5634" max="5634" width="34.83203125" style="135" customWidth="1"/>
    <col min="5635" max="5638" width="16.5" style="135" customWidth="1"/>
    <col min="5639" max="5639" width="13.83203125" style="135" customWidth="1"/>
    <col min="5640" max="5889" width="9.33203125" style="135"/>
    <col min="5890" max="5890" width="34.83203125" style="135" customWidth="1"/>
    <col min="5891" max="5894" width="16.5" style="135" customWidth="1"/>
    <col min="5895" max="5895" width="13.83203125" style="135" customWidth="1"/>
    <col min="5896" max="6145" width="9.33203125" style="135"/>
    <col min="6146" max="6146" width="34.83203125" style="135" customWidth="1"/>
    <col min="6147" max="6150" width="16.5" style="135" customWidth="1"/>
    <col min="6151" max="6151" width="13.83203125" style="135" customWidth="1"/>
    <col min="6152" max="6401" width="9.33203125" style="135"/>
    <col min="6402" max="6402" width="34.83203125" style="135" customWidth="1"/>
    <col min="6403" max="6406" width="16.5" style="135" customWidth="1"/>
    <col min="6407" max="6407" width="13.83203125" style="135" customWidth="1"/>
    <col min="6408" max="6657" width="9.33203125" style="135"/>
    <col min="6658" max="6658" width="34.83203125" style="135" customWidth="1"/>
    <col min="6659" max="6662" width="16.5" style="135" customWidth="1"/>
    <col min="6663" max="6663" width="13.83203125" style="135" customWidth="1"/>
    <col min="6664" max="6913" width="9.33203125" style="135"/>
    <col min="6914" max="6914" width="34.83203125" style="135" customWidth="1"/>
    <col min="6915" max="6918" width="16.5" style="135" customWidth="1"/>
    <col min="6919" max="6919" width="13.83203125" style="135" customWidth="1"/>
    <col min="6920" max="7169" width="9.33203125" style="135"/>
    <col min="7170" max="7170" width="34.83203125" style="135" customWidth="1"/>
    <col min="7171" max="7174" width="16.5" style="135" customWidth="1"/>
    <col min="7175" max="7175" width="13.83203125" style="135" customWidth="1"/>
    <col min="7176" max="7425" width="9.33203125" style="135"/>
    <col min="7426" max="7426" width="34.83203125" style="135" customWidth="1"/>
    <col min="7427" max="7430" width="16.5" style="135" customWidth="1"/>
    <col min="7431" max="7431" width="13.83203125" style="135" customWidth="1"/>
    <col min="7432" max="7681" width="9.33203125" style="135"/>
    <col min="7682" max="7682" width="34.83203125" style="135" customWidth="1"/>
    <col min="7683" max="7686" width="16.5" style="135" customWidth="1"/>
    <col min="7687" max="7687" width="13.83203125" style="135" customWidth="1"/>
    <col min="7688" max="7937" width="9.33203125" style="135"/>
    <col min="7938" max="7938" width="34.83203125" style="135" customWidth="1"/>
    <col min="7939" max="7942" width="16.5" style="135" customWidth="1"/>
    <col min="7943" max="7943" width="13.83203125" style="135" customWidth="1"/>
    <col min="7944" max="8193" width="9.33203125" style="135"/>
    <col min="8194" max="8194" width="34.83203125" style="135" customWidth="1"/>
    <col min="8195" max="8198" width="16.5" style="135" customWidth="1"/>
    <col min="8199" max="8199" width="13.83203125" style="135" customWidth="1"/>
    <col min="8200" max="8449" width="9.33203125" style="135"/>
    <col min="8450" max="8450" width="34.83203125" style="135" customWidth="1"/>
    <col min="8451" max="8454" width="16.5" style="135" customWidth="1"/>
    <col min="8455" max="8455" width="13.83203125" style="135" customWidth="1"/>
    <col min="8456" max="8705" width="9.33203125" style="135"/>
    <col min="8706" max="8706" width="34.83203125" style="135" customWidth="1"/>
    <col min="8707" max="8710" width="16.5" style="135" customWidth="1"/>
    <col min="8711" max="8711" width="13.83203125" style="135" customWidth="1"/>
    <col min="8712" max="8961" width="9.33203125" style="135"/>
    <col min="8962" max="8962" width="34.83203125" style="135" customWidth="1"/>
    <col min="8963" max="8966" width="16.5" style="135" customWidth="1"/>
    <col min="8967" max="8967" width="13.83203125" style="135" customWidth="1"/>
    <col min="8968" max="9217" width="9.33203125" style="135"/>
    <col min="9218" max="9218" width="34.83203125" style="135" customWidth="1"/>
    <col min="9219" max="9222" width="16.5" style="135" customWidth="1"/>
    <col min="9223" max="9223" width="13.83203125" style="135" customWidth="1"/>
    <col min="9224" max="9473" width="9.33203125" style="135"/>
    <col min="9474" max="9474" width="34.83203125" style="135" customWidth="1"/>
    <col min="9475" max="9478" width="16.5" style="135" customWidth="1"/>
    <col min="9479" max="9479" width="13.83203125" style="135" customWidth="1"/>
    <col min="9480" max="9729" width="9.33203125" style="135"/>
    <col min="9730" max="9730" width="34.83203125" style="135" customWidth="1"/>
    <col min="9731" max="9734" width="16.5" style="135" customWidth="1"/>
    <col min="9735" max="9735" width="13.83203125" style="135" customWidth="1"/>
    <col min="9736" max="9985" width="9.33203125" style="135"/>
    <col min="9986" max="9986" width="34.83203125" style="135" customWidth="1"/>
    <col min="9987" max="9990" width="16.5" style="135" customWidth="1"/>
    <col min="9991" max="9991" width="13.83203125" style="135" customWidth="1"/>
    <col min="9992" max="10241" width="9.33203125" style="135"/>
    <col min="10242" max="10242" width="34.83203125" style="135" customWidth="1"/>
    <col min="10243" max="10246" width="16.5" style="135" customWidth="1"/>
    <col min="10247" max="10247" width="13.83203125" style="135" customWidth="1"/>
    <col min="10248" max="10497" width="9.33203125" style="135"/>
    <col min="10498" max="10498" width="34.83203125" style="135" customWidth="1"/>
    <col min="10499" max="10502" width="16.5" style="135" customWidth="1"/>
    <col min="10503" max="10503" width="13.83203125" style="135" customWidth="1"/>
    <col min="10504" max="10753" width="9.33203125" style="135"/>
    <col min="10754" max="10754" width="34.83203125" style="135" customWidth="1"/>
    <col min="10755" max="10758" width="16.5" style="135" customWidth="1"/>
    <col min="10759" max="10759" width="13.83203125" style="135" customWidth="1"/>
    <col min="10760" max="11009" width="9.33203125" style="135"/>
    <col min="11010" max="11010" width="34.83203125" style="135" customWidth="1"/>
    <col min="11011" max="11014" width="16.5" style="135" customWidth="1"/>
    <col min="11015" max="11015" width="13.83203125" style="135" customWidth="1"/>
    <col min="11016" max="11265" width="9.33203125" style="135"/>
    <col min="11266" max="11266" width="34.83203125" style="135" customWidth="1"/>
    <col min="11267" max="11270" width="16.5" style="135" customWidth="1"/>
    <col min="11271" max="11271" width="13.83203125" style="135" customWidth="1"/>
    <col min="11272" max="11521" width="9.33203125" style="135"/>
    <col min="11522" max="11522" width="34.83203125" style="135" customWidth="1"/>
    <col min="11523" max="11526" width="16.5" style="135" customWidth="1"/>
    <col min="11527" max="11527" width="13.83203125" style="135" customWidth="1"/>
    <col min="11528" max="11777" width="9.33203125" style="135"/>
    <col min="11778" max="11778" width="34.83203125" style="135" customWidth="1"/>
    <col min="11779" max="11782" width="16.5" style="135" customWidth="1"/>
    <col min="11783" max="11783" width="13.83203125" style="135" customWidth="1"/>
    <col min="11784" max="12033" width="9.33203125" style="135"/>
    <col min="12034" max="12034" width="34.83203125" style="135" customWidth="1"/>
    <col min="12035" max="12038" width="16.5" style="135" customWidth="1"/>
    <col min="12039" max="12039" width="13.83203125" style="135" customWidth="1"/>
    <col min="12040" max="12289" width="9.33203125" style="135"/>
    <col min="12290" max="12290" width="34.83203125" style="135" customWidth="1"/>
    <col min="12291" max="12294" width="16.5" style="135" customWidth="1"/>
    <col min="12295" max="12295" width="13.83203125" style="135" customWidth="1"/>
    <col min="12296" max="12545" width="9.33203125" style="135"/>
    <col min="12546" max="12546" width="34.83203125" style="135" customWidth="1"/>
    <col min="12547" max="12550" width="16.5" style="135" customWidth="1"/>
    <col min="12551" max="12551" width="13.83203125" style="135" customWidth="1"/>
    <col min="12552" max="12801" width="9.33203125" style="135"/>
    <col min="12802" max="12802" width="34.83203125" style="135" customWidth="1"/>
    <col min="12803" max="12806" width="16.5" style="135" customWidth="1"/>
    <col min="12807" max="12807" width="13.83203125" style="135" customWidth="1"/>
    <col min="12808" max="13057" width="9.33203125" style="135"/>
    <col min="13058" max="13058" width="34.83203125" style="135" customWidth="1"/>
    <col min="13059" max="13062" width="16.5" style="135" customWidth="1"/>
    <col min="13063" max="13063" width="13.83203125" style="135" customWidth="1"/>
    <col min="13064" max="13313" width="9.33203125" style="135"/>
    <col min="13314" max="13314" width="34.83203125" style="135" customWidth="1"/>
    <col min="13315" max="13318" width="16.5" style="135" customWidth="1"/>
    <col min="13319" max="13319" width="13.83203125" style="135" customWidth="1"/>
    <col min="13320" max="13569" width="9.33203125" style="135"/>
    <col min="13570" max="13570" width="34.83203125" style="135" customWidth="1"/>
    <col min="13571" max="13574" width="16.5" style="135" customWidth="1"/>
    <col min="13575" max="13575" width="13.83203125" style="135" customWidth="1"/>
    <col min="13576" max="13825" width="9.33203125" style="135"/>
    <col min="13826" max="13826" width="34.83203125" style="135" customWidth="1"/>
    <col min="13827" max="13830" width="16.5" style="135" customWidth="1"/>
    <col min="13831" max="13831" width="13.83203125" style="135" customWidth="1"/>
    <col min="13832" max="14081" width="9.33203125" style="135"/>
    <col min="14082" max="14082" width="34.83203125" style="135" customWidth="1"/>
    <col min="14083" max="14086" width="16.5" style="135" customWidth="1"/>
    <col min="14087" max="14087" width="13.83203125" style="135" customWidth="1"/>
    <col min="14088" max="14337" width="9.33203125" style="135"/>
    <col min="14338" max="14338" width="34.83203125" style="135" customWidth="1"/>
    <col min="14339" max="14342" width="16.5" style="135" customWidth="1"/>
    <col min="14343" max="14343" width="13.83203125" style="135" customWidth="1"/>
    <col min="14344" max="14593" width="9.33203125" style="135"/>
    <col min="14594" max="14594" width="34.83203125" style="135" customWidth="1"/>
    <col min="14595" max="14598" width="16.5" style="135" customWidth="1"/>
    <col min="14599" max="14599" width="13.83203125" style="135" customWidth="1"/>
    <col min="14600" max="14849" width="9.33203125" style="135"/>
    <col min="14850" max="14850" width="34.83203125" style="135" customWidth="1"/>
    <col min="14851" max="14854" width="16.5" style="135" customWidth="1"/>
    <col min="14855" max="14855" width="13.83203125" style="135" customWidth="1"/>
    <col min="14856" max="15105" width="9.33203125" style="135"/>
    <col min="15106" max="15106" width="34.83203125" style="135" customWidth="1"/>
    <col min="15107" max="15110" width="16.5" style="135" customWidth="1"/>
    <col min="15111" max="15111" width="13.83203125" style="135" customWidth="1"/>
    <col min="15112" max="15361" width="9.33203125" style="135"/>
    <col min="15362" max="15362" width="34.83203125" style="135" customWidth="1"/>
    <col min="15363" max="15366" width="16.5" style="135" customWidth="1"/>
    <col min="15367" max="15367" width="13.83203125" style="135" customWidth="1"/>
    <col min="15368" max="15617" width="9.33203125" style="135"/>
    <col min="15618" max="15618" width="34.83203125" style="135" customWidth="1"/>
    <col min="15619" max="15622" width="16.5" style="135" customWidth="1"/>
    <col min="15623" max="15623" width="13.83203125" style="135" customWidth="1"/>
    <col min="15624" max="15873" width="9.33203125" style="135"/>
    <col min="15874" max="15874" width="34.83203125" style="135" customWidth="1"/>
    <col min="15875" max="15878" width="16.5" style="135" customWidth="1"/>
    <col min="15879" max="15879" width="13.83203125" style="135" customWidth="1"/>
    <col min="15880" max="16129" width="9.33203125" style="135"/>
    <col min="16130" max="16130" width="34.83203125" style="135" customWidth="1"/>
    <col min="16131" max="16134" width="16.5" style="135" customWidth="1"/>
    <col min="16135" max="16135" width="13.83203125" style="135" customWidth="1"/>
    <col min="16136" max="16384" width="9.33203125" style="135"/>
  </cols>
  <sheetData>
    <row r="1" spans="1:11" ht="39.75" customHeight="1" x14ac:dyDescent="0.2">
      <c r="A1" s="1084" t="s">
        <v>620</v>
      </c>
      <c r="B1" s="1084"/>
      <c r="C1" s="1084"/>
      <c r="D1" s="1084"/>
      <c r="E1" s="1084"/>
      <c r="F1" s="1084"/>
      <c r="G1" s="134"/>
    </row>
    <row r="2" spans="1:11" ht="16.5" customHeight="1" x14ac:dyDescent="0.25">
      <c r="A2" s="136"/>
      <c r="B2" s="1085"/>
      <c r="C2" s="1085"/>
      <c r="D2" s="137"/>
      <c r="E2" s="137"/>
      <c r="F2" s="137"/>
      <c r="G2" s="137"/>
    </row>
    <row r="3" spans="1:11" ht="15.75" customHeight="1" x14ac:dyDescent="0.25">
      <c r="A3" s="138" t="s">
        <v>380</v>
      </c>
      <c r="B3" s="804" t="s">
        <v>675</v>
      </c>
      <c r="C3" s="804"/>
      <c r="D3" s="804"/>
      <c r="E3" s="804"/>
      <c r="F3" s="804"/>
      <c r="G3" s="140"/>
      <c r="H3" s="141"/>
      <c r="I3" s="141"/>
      <c r="J3" s="141"/>
      <c r="K3" s="141"/>
    </row>
    <row r="4" spans="1:11" ht="15" customHeight="1" x14ac:dyDescent="0.2">
      <c r="A4" s="138" t="s">
        <v>381</v>
      </c>
      <c r="B4" s="1083" t="s">
        <v>676</v>
      </c>
      <c r="C4" s="1083"/>
      <c r="D4" s="1083"/>
      <c r="E4" s="1083"/>
      <c r="F4" s="1083"/>
      <c r="G4" s="142"/>
      <c r="H4" s="141"/>
      <c r="I4" s="141"/>
      <c r="J4" s="141"/>
      <c r="K4" s="141"/>
    </row>
    <row r="5" spans="1:11" ht="15.75" x14ac:dyDescent="0.2">
      <c r="A5" s="138" t="s">
        <v>526</v>
      </c>
      <c r="B5" s="1080">
        <v>102118337</v>
      </c>
      <c r="C5" s="1080"/>
      <c r="D5" s="402"/>
      <c r="E5" s="797"/>
      <c r="F5" s="139"/>
      <c r="G5" s="143"/>
      <c r="H5" s="141"/>
      <c r="I5" s="141"/>
      <c r="J5" s="141"/>
      <c r="K5" s="141"/>
    </row>
    <row r="6" spans="1:11" ht="15.75" customHeight="1" x14ac:dyDescent="0.2">
      <c r="A6" s="138" t="s">
        <v>525</v>
      </c>
      <c r="B6" s="1080"/>
      <c r="C6" s="1080"/>
      <c r="D6" s="1080"/>
      <c r="E6" s="786">
        <f>B5-E7</f>
        <v>102118337</v>
      </c>
      <c r="F6" s="139" t="s">
        <v>357</v>
      </c>
      <c r="G6" s="143"/>
      <c r="H6" s="141"/>
      <c r="I6" s="141"/>
      <c r="J6" s="141"/>
      <c r="K6" s="141"/>
    </row>
    <row r="7" spans="1:11" ht="15.75" x14ac:dyDescent="0.2">
      <c r="A7" s="138"/>
      <c r="B7" s="1080"/>
      <c r="C7" s="1080"/>
      <c r="D7" s="1080"/>
      <c r="E7" s="186"/>
      <c r="F7" s="139" t="s">
        <v>357</v>
      </c>
      <c r="G7" s="143"/>
      <c r="H7" s="141"/>
      <c r="I7" s="141"/>
      <c r="J7" s="141"/>
      <c r="K7" s="141"/>
    </row>
    <row r="8" spans="1:11" ht="15.75" x14ac:dyDescent="0.2">
      <c r="A8" s="138" t="s">
        <v>382</v>
      </c>
      <c r="B8" s="1079">
        <v>0.95</v>
      </c>
      <c r="C8" s="1079"/>
      <c r="D8" s="796"/>
      <c r="E8" s="796"/>
      <c r="F8" s="139"/>
      <c r="G8" s="144"/>
      <c r="H8" s="141"/>
      <c r="I8" s="141"/>
      <c r="J8" s="141"/>
      <c r="K8" s="141"/>
    </row>
    <row r="9" spans="1:11" ht="15.75" x14ac:dyDescent="0.2">
      <c r="A9" s="138" t="s">
        <v>383</v>
      </c>
      <c r="B9" s="1081" t="s">
        <v>493</v>
      </c>
      <c r="C9" s="1082"/>
      <c r="D9" s="798"/>
      <c r="E9" s="798"/>
      <c r="F9" s="139"/>
      <c r="G9" s="143"/>
      <c r="H9" s="141"/>
      <c r="I9" s="141"/>
      <c r="J9" s="141"/>
      <c r="K9" s="141"/>
    </row>
    <row r="10" spans="1:11" ht="15.75" x14ac:dyDescent="0.2">
      <c r="A10" s="138" t="s">
        <v>384</v>
      </c>
      <c r="B10" s="1081" t="s">
        <v>494</v>
      </c>
      <c r="C10" s="1082"/>
      <c r="D10" s="798"/>
      <c r="E10" s="798"/>
      <c r="F10" s="139"/>
      <c r="G10" s="143"/>
      <c r="H10" s="141"/>
      <c r="I10" s="141"/>
      <c r="J10" s="141"/>
      <c r="K10" s="141"/>
    </row>
    <row r="11" spans="1:11" x14ac:dyDescent="0.2">
      <c r="A11" s="145"/>
      <c r="B11" s="146"/>
      <c r="C11" s="146"/>
      <c r="D11" s="146"/>
      <c r="E11" s="146"/>
      <c r="F11" s="147" t="s">
        <v>371</v>
      </c>
      <c r="G11" s="143"/>
      <c r="H11" s="141"/>
      <c r="I11" s="141"/>
      <c r="J11" s="141"/>
      <c r="K11" s="141"/>
    </row>
    <row r="12" spans="1:11" ht="38.25" x14ac:dyDescent="0.2">
      <c r="A12" s="148" t="s">
        <v>262</v>
      </c>
      <c r="B12" s="149" t="s">
        <v>385</v>
      </c>
      <c r="C12" s="150" t="s">
        <v>386</v>
      </c>
      <c r="D12" s="150" t="s">
        <v>522</v>
      </c>
      <c r="E12" s="150" t="s">
        <v>609</v>
      </c>
      <c r="F12" s="151" t="s">
        <v>366</v>
      </c>
      <c r="G12" s="143"/>
      <c r="H12" s="141"/>
      <c r="I12" s="141"/>
      <c r="J12" s="141"/>
      <c r="K12" s="141"/>
    </row>
    <row r="13" spans="1:11" x14ac:dyDescent="0.2">
      <c r="A13" s="152" t="s">
        <v>387</v>
      </c>
      <c r="B13" s="787"/>
      <c r="C13" s="788">
        <f>SUM(C15:C20)</f>
        <v>97255559</v>
      </c>
      <c r="D13" s="788"/>
      <c r="E13" s="788"/>
      <c r="F13" s="789">
        <f>SUM(B13:C13)+F17</f>
        <v>102118337</v>
      </c>
      <c r="G13" s="143"/>
      <c r="H13" s="141"/>
      <c r="I13" s="141"/>
      <c r="J13" s="141"/>
      <c r="K13" s="141"/>
    </row>
    <row r="14" spans="1:11" x14ac:dyDescent="0.2">
      <c r="A14" s="153" t="s">
        <v>388</v>
      </c>
      <c r="B14" s="154"/>
      <c r="C14" s="154"/>
      <c r="D14" s="154"/>
      <c r="E14" s="154"/>
      <c r="F14" s="155">
        <f>SUM(B14:E14)</f>
        <v>0</v>
      </c>
      <c r="G14" s="143"/>
      <c r="H14" s="141"/>
      <c r="I14" s="141"/>
      <c r="J14" s="141"/>
      <c r="K14" s="141"/>
    </row>
    <row r="15" spans="1:11" x14ac:dyDescent="0.2">
      <c r="A15" s="156" t="s">
        <v>377</v>
      </c>
      <c r="B15" s="157"/>
      <c r="C15" s="157">
        <v>97255559</v>
      </c>
      <c r="D15" s="158"/>
      <c r="E15" s="158"/>
      <c r="F15" s="159">
        <f t="shared" ref="F15:F20" si="0">SUM(B15:E15)</f>
        <v>97255559</v>
      </c>
      <c r="G15" s="160"/>
      <c r="H15" s="141"/>
      <c r="I15" s="141"/>
      <c r="J15" s="141"/>
      <c r="K15" s="141"/>
    </row>
    <row r="16" spans="1:11" ht="15" customHeight="1" x14ac:dyDescent="0.2">
      <c r="A16" s="161" t="s">
        <v>389</v>
      </c>
      <c r="B16" s="162"/>
      <c r="C16" s="162"/>
      <c r="D16" s="163"/>
      <c r="E16" s="163"/>
      <c r="F16" s="159">
        <f t="shared" si="0"/>
        <v>0</v>
      </c>
      <c r="G16" s="142"/>
      <c r="H16" s="141"/>
      <c r="I16" s="141"/>
      <c r="J16" s="141"/>
      <c r="K16" s="141"/>
    </row>
    <row r="17" spans="1:11" ht="25.5" x14ac:dyDescent="0.2">
      <c r="A17" s="161" t="s">
        <v>523</v>
      </c>
      <c r="B17" s="162" t="s">
        <v>677</v>
      </c>
      <c r="C17" s="162">
        <v>0</v>
      </c>
      <c r="D17" s="163">
        <v>4862778</v>
      </c>
      <c r="E17" s="163"/>
      <c r="F17" s="159">
        <f t="shared" si="0"/>
        <v>4862778</v>
      </c>
      <c r="G17" s="143"/>
      <c r="H17" s="141"/>
      <c r="I17" s="141"/>
      <c r="J17" s="141"/>
      <c r="K17" s="141"/>
    </row>
    <row r="18" spans="1:11" ht="25.5" x14ac:dyDescent="0.2">
      <c r="A18" s="161" t="s">
        <v>524</v>
      </c>
      <c r="B18" s="162" t="s">
        <v>677</v>
      </c>
      <c r="C18" s="162"/>
      <c r="D18" s="163"/>
      <c r="E18" s="163"/>
      <c r="F18" s="159">
        <f t="shared" si="0"/>
        <v>0</v>
      </c>
      <c r="G18" s="143"/>
      <c r="H18" s="141"/>
      <c r="I18" s="141"/>
      <c r="J18" s="141"/>
      <c r="K18" s="141"/>
    </row>
    <row r="19" spans="1:11" x14ac:dyDescent="0.2">
      <c r="A19" s="161" t="s">
        <v>390</v>
      </c>
      <c r="B19" s="162"/>
      <c r="C19" s="162"/>
      <c r="D19" s="163"/>
      <c r="E19" s="163"/>
      <c r="F19" s="159">
        <f t="shared" si="0"/>
        <v>0</v>
      </c>
      <c r="G19" s="143"/>
      <c r="H19" s="141"/>
      <c r="I19" s="141"/>
      <c r="J19" s="141"/>
      <c r="K19" s="141"/>
    </row>
    <row r="20" spans="1:11" x14ac:dyDescent="0.2">
      <c r="A20" s="165" t="s">
        <v>391</v>
      </c>
      <c r="B20" s="166"/>
      <c r="C20" s="166"/>
      <c r="D20" s="167"/>
      <c r="E20" s="167"/>
      <c r="F20" s="159">
        <f t="shared" si="0"/>
        <v>0</v>
      </c>
      <c r="G20" s="143"/>
      <c r="H20" s="141"/>
      <c r="I20" s="141"/>
      <c r="J20" s="141"/>
      <c r="K20" s="141"/>
    </row>
    <row r="21" spans="1:11" x14ac:dyDescent="0.2">
      <c r="A21" s="571"/>
      <c r="B21" s="168"/>
      <c r="C21" s="168"/>
      <c r="D21" s="168"/>
      <c r="E21" s="168"/>
      <c r="F21" s="572"/>
      <c r="G21" s="143"/>
      <c r="H21" s="141"/>
      <c r="I21" s="141"/>
      <c r="J21" s="141"/>
      <c r="K21" s="141"/>
    </row>
    <row r="22" spans="1:11" x14ac:dyDescent="0.2">
      <c r="A22" s="169" t="s">
        <v>392</v>
      </c>
      <c r="B22" s="790"/>
      <c r="C22" s="790">
        <f>SUM(C24:C29)</f>
        <v>94955559</v>
      </c>
      <c r="D22" s="790">
        <f>SUM(D24:D29)</f>
        <v>4862778</v>
      </c>
      <c r="E22" s="790">
        <f>SUM(E24:E29)</f>
        <v>0</v>
      </c>
      <c r="F22" s="791">
        <f>SUM(F24:F29)</f>
        <v>99818337</v>
      </c>
      <c r="G22" s="143"/>
      <c r="H22" s="141"/>
      <c r="I22" s="141"/>
      <c r="J22" s="141"/>
      <c r="K22" s="141"/>
    </row>
    <row r="23" spans="1:11" x14ac:dyDescent="0.2">
      <c r="A23" s="153" t="s">
        <v>388</v>
      </c>
      <c r="B23" s="154"/>
      <c r="C23" s="154"/>
      <c r="D23" s="154"/>
      <c r="E23" s="154"/>
      <c r="F23" s="155">
        <f t="shared" ref="F23:F29" si="1">SUM(B23:E23)</f>
        <v>0</v>
      </c>
      <c r="G23" s="143"/>
      <c r="H23" s="141"/>
      <c r="I23" s="141"/>
      <c r="J23" s="141"/>
      <c r="K23" s="141"/>
    </row>
    <row r="24" spans="1:11" x14ac:dyDescent="0.2">
      <c r="A24" s="161" t="s">
        <v>393</v>
      </c>
      <c r="B24" s="170"/>
      <c r="C24" s="170"/>
      <c r="D24" s="170"/>
      <c r="E24" s="170"/>
      <c r="F24" s="164">
        <f t="shared" si="1"/>
        <v>0</v>
      </c>
      <c r="G24" s="143"/>
      <c r="H24" s="141"/>
      <c r="I24" s="141"/>
      <c r="J24" s="141"/>
      <c r="K24" s="141"/>
    </row>
    <row r="25" spans="1:11" ht="25.5" x14ac:dyDescent="0.2">
      <c r="A25" s="161" t="s">
        <v>201</v>
      </c>
      <c r="B25" s="170"/>
      <c r="C25" s="170"/>
      <c r="D25" s="170"/>
      <c r="E25" s="170"/>
      <c r="F25" s="164">
        <f t="shared" si="1"/>
        <v>0</v>
      </c>
      <c r="G25" s="172"/>
      <c r="H25" s="141"/>
      <c r="I25" s="141"/>
      <c r="J25" s="141"/>
      <c r="K25" s="141"/>
    </row>
    <row r="26" spans="1:11" x14ac:dyDescent="0.2">
      <c r="A26" s="161" t="s">
        <v>394</v>
      </c>
      <c r="B26" s="170"/>
      <c r="C26" s="170">
        <f>7509751-2300000</f>
        <v>5209751</v>
      </c>
      <c r="D26" s="171">
        <v>2300000</v>
      </c>
      <c r="E26" s="171"/>
      <c r="F26" s="164">
        <f t="shared" si="1"/>
        <v>7509751</v>
      </c>
      <c r="G26" s="173"/>
      <c r="H26" s="141"/>
      <c r="I26" s="141"/>
      <c r="J26" s="141"/>
      <c r="K26" s="141"/>
    </row>
    <row r="27" spans="1:11" ht="13.5" x14ac:dyDescent="0.25">
      <c r="A27" s="161" t="s">
        <v>395</v>
      </c>
      <c r="B27" s="170"/>
      <c r="C27" s="170">
        <f>94608586-D17</f>
        <v>89745808</v>
      </c>
      <c r="D27" s="171">
        <f>D17-D26</f>
        <v>2562778</v>
      </c>
      <c r="E27" s="171"/>
      <c r="F27" s="164">
        <f t="shared" si="1"/>
        <v>92308586</v>
      </c>
      <c r="G27" s="140"/>
      <c r="H27" s="141"/>
      <c r="I27" s="141"/>
      <c r="J27" s="141"/>
      <c r="K27" s="141"/>
    </row>
    <row r="28" spans="1:11" x14ac:dyDescent="0.2">
      <c r="A28" s="161" t="s">
        <v>396</v>
      </c>
      <c r="B28" s="170"/>
      <c r="C28" s="170"/>
      <c r="D28" s="171"/>
      <c r="E28" s="171"/>
      <c r="F28" s="164">
        <f t="shared" si="1"/>
        <v>0</v>
      </c>
      <c r="G28" s="142"/>
      <c r="H28" s="141"/>
      <c r="I28" s="141"/>
      <c r="J28" s="141"/>
      <c r="K28" s="141"/>
    </row>
    <row r="29" spans="1:11" x14ac:dyDescent="0.2">
      <c r="A29" s="165" t="s">
        <v>230</v>
      </c>
      <c r="B29" s="174"/>
      <c r="C29" s="174"/>
      <c r="D29" s="175"/>
      <c r="E29" s="175"/>
      <c r="F29" s="164">
        <f t="shared" si="1"/>
        <v>0</v>
      </c>
      <c r="G29" s="143"/>
      <c r="H29" s="141"/>
      <c r="I29" s="141"/>
      <c r="J29" s="141"/>
      <c r="K29" s="141"/>
    </row>
    <row r="30" spans="1:11" ht="27" x14ac:dyDescent="0.2">
      <c r="A30" s="403" t="s">
        <v>397</v>
      </c>
      <c r="B30" s="176">
        <f>SUM(B15:B17)</f>
        <v>0</v>
      </c>
      <c r="C30" s="176">
        <f>SUM(C15:C17)</f>
        <v>97255559</v>
      </c>
      <c r="D30" s="176">
        <f>SUM(D15:D17)</f>
        <v>4862778</v>
      </c>
      <c r="E30" s="176">
        <f>SUM(E15:E17)</f>
        <v>0</v>
      </c>
      <c r="F30" s="573">
        <f>SUM(F15:F17)</f>
        <v>102118337</v>
      </c>
      <c r="G30" s="144"/>
      <c r="H30" s="141"/>
      <c r="I30" s="141"/>
      <c r="J30" s="141"/>
      <c r="K30" s="141"/>
    </row>
    <row r="31" spans="1:11" ht="27" x14ac:dyDescent="0.2">
      <c r="A31" s="403" t="s">
        <v>398</v>
      </c>
      <c r="B31" s="176">
        <f>SUM(B18)</f>
        <v>0</v>
      </c>
      <c r="C31" s="176">
        <f>SUM(C18)</f>
        <v>0</v>
      </c>
      <c r="D31" s="177"/>
      <c r="E31" s="177"/>
      <c r="F31" s="178">
        <f>SUM(B31:C31)</f>
        <v>0</v>
      </c>
      <c r="G31" s="143"/>
      <c r="H31" s="141"/>
      <c r="I31" s="141"/>
      <c r="J31" s="141"/>
      <c r="K31" s="141"/>
    </row>
    <row r="32" spans="1:11" ht="15" x14ac:dyDescent="0.2">
      <c r="A32" s="179"/>
      <c r="B32" s="180"/>
      <c r="C32" s="180"/>
      <c r="D32" s="180"/>
      <c r="E32" s="180"/>
      <c r="F32" s="181"/>
      <c r="G32" s="143"/>
      <c r="H32" s="141"/>
      <c r="I32" s="141"/>
      <c r="J32" s="141"/>
      <c r="K32" s="141"/>
    </row>
    <row r="33" spans="1:11" x14ac:dyDescent="0.2">
      <c r="A33" s="138"/>
      <c r="B33" s="1080"/>
      <c r="C33" s="1080"/>
      <c r="D33" s="1080"/>
      <c r="E33" s="1080"/>
      <c r="F33" s="1080"/>
      <c r="G33" s="143"/>
      <c r="H33" s="141"/>
      <c r="I33" s="141"/>
      <c r="J33" s="141"/>
      <c r="K33" s="141"/>
    </row>
    <row r="34" spans="1:11" x14ac:dyDescent="0.2">
      <c r="A34" s="138" t="s">
        <v>380</v>
      </c>
      <c r="B34" s="804" t="s">
        <v>678</v>
      </c>
      <c r="C34" s="804"/>
      <c r="D34" s="804"/>
      <c r="E34" s="804"/>
      <c r="F34" s="804"/>
      <c r="G34" s="143"/>
      <c r="H34" s="141"/>
      <c r="I34" s="141"/>
      <c r="J34" s="141"/>
      <c r="K34" s="141"/>
    </row>
    <row r="35" spans="1:11" x14ac:dyDescent="0.2">
      <c r="A35" s="138" t="s">
        <v>381</v>
      </c>
      <c r="B35" s="1083" t="s">
        <v>679</v>
      </c>
      <c r="C35" s="1083"/>
      <c r="D35" s="1083"/>
      <c r="E35" s="1083"/>
      <c r="F35" s="1083"/>
      <c r="G35" s="143"/>
      <c r="H35" s="141"/>
      <c r="I35" s="141"/>
      <c r="J35" s="141"/>
      <c r="K35" s="141"/>
    </row>
    <row r="36" spans="1:11" ht="15.75" x14ac:dyDescent="0.2">
      <c r="A36" s="138" t="s">
        <v>526</v>
      </c>
      <c r="B36" s="1080">
        <v>15322486</v>
      </c>
      <c r="C36" s="1080"/>
      <c r="D36" s="402"/>
      <c r="E36" s="797"/>
      <c r="F36" s="139"/>
      <c r="G36" s="143"/>
      <c r="H36" s="141"/>
      <c r="I36" s="141"/>
      <c r="J36" s="141"/>
      <c r="K36" s="141"/>
    </row>
    <row r="37" spans="1:11" ht="15.75" x14ac:dyDescent="0.2">
      <c r="A37" s="138" t="s">
        <v>525</v>
      </c>
      <c r="B37" s="1080"/>
      <c r="C37" s="1080"/>
      <c r="D37" s="1080"/>
      <c r="E37" s="786">
        <f>B36-E38</f>
        <v>15322486</v>
      </c>
      <c r="F37" s="139" t="s">
        <v>357</v>
      </c>
      <c r="G37" s="160"/>
      <c r="H37" s="141"/>
      <c r="I37" s="141"/>
      <c r="J37" s="141"/>
      <c r="K37" s="141"/>
    </row>
    <row r="38" spans="1:11" ht="15.75" x14ac:dyDescent="0.2">
      <c r="A38" s="138"/>
      <c r="B38" s="1080"/>
      <c r="C38" s="1080"/>
      <c r="D38" s="1080"/>
      <c r="E38" s="186"/>
      <c r="F38" s="139" t="s">
        <v>357</v>
      </c>
      <c r="G38" s="142"/>
      <c r="H38" s="141"/>
      <c r="I38" s="141"/>
      <c r="J38" s="141"/>
      <c r="K38" s="141"/>
    </row>
    <row r="39" spans="1:11" ht="15.75" x14ac:dyDescent="0.2">
      <c r="A39" s="138" t="s">
        <v>382</v>
      </c>
      <c r="B39" s="1079">
        <v>1</v>
      </c>
      <c r="C39" s="1079"/>
      <c r="D39" s="796"/>
      <c r="E39" s="796"/>
      <c r="F39" s="139"/>
      <c r="G39" s="143"/>
      <c r="H39" s="141"/>
      <c r="I39" s="141"/>
      <c r="J39" s="141"/>
      <c r="K39" s="141"/>
    </row>
    <row r="40" spans="1:11" ht="15.75" x14ac:dyDescent="0.2">
      <c r="A40" s="138" t="s">
        <v>383</v>
      </c>
      <c r="B40" s="1081" t="s">
        <v>492</v>
      </c>
      <c r="C40" s="1082"/>
      <c r="D40" s="798"/>
      <c r="E40" s="798"/>
      <c r="F40" s="139"/>
      <c r="G40" s="143"/>
      <c r="H40" s="141"/>
      <c r="I40" s="141"/>
      <c r="J40" s="141"/>
      <c r="K40" s="141"/>
    </row>
    <row r="41" spans="1:11" ht="15.75" x14ac:dyDescent="0.2">
      <c r="A41" s="138" t="s">
        <v>384</v>
      </c>
      <c r="B41" s="1081" t="s">
        <v>493</v>
      </c>
      <c r="C41" s="1082"/>
      <c r="D41" s="798"/>
      <c r="E41" s="798"/>
      <c r="F41" s="139"/>
      <c r="G41" s="143"/>
      <c r="H41" s="141"/>
      <c r="I41" s="141"/>
      <c r="J41" s="141"/>
      <c r="K41" s="141"/>
    </row>
    <row r="42" spans="1:11" x14ac:dyDescent="0.2">
      <c r="A42" s="145"/>
      <c r="B42" s="146"/>
      <c r="C42" s="146"/>
      <c r="D42" s="146"/>
      <c r="E42" s="146"/>
      <c r="F42" s="147" t="s">
        <v>371</v>
      </c>
      <c r="G42" s="143"/>
      <c r="H42" s="141"/>
      <c r="I42" s="141"/>
      <c r="J42" s="141"/>
      <c r="K42" s="141"/>
    </row>
    <row r="43" spans="1:11" ht="38.25" x14ac:dyDescent="0.2">
      <c r="A43" s="148" t="s">
        <v>262</v>
      </c>
      <c r="B43" s="149" t="s">
        <v>385</v>
      </c>
      <c r="C43" s="150" t="s">
        <v>386</v>
      </c>
      <c r="D43" s="150" t="s">
        <v>522</v>
      </c>
      <c r="E43" s="150" t="s">
        <v>609</v>
      </c>
      <c r="F43" s="151" t="s">
        <v>366</v>
      </c>
      <c r="G43" s="143"/>
      <c r="H43" s="141"/>
      <c r="I43" s="141"/>
      <c r="J43" s="141"/>
      <c r="K43" s="141"/>
    </row>
    <row r="44" spans="1:11" x14ac:dyDescent="0.2">
      <c r="A44" s="152" t="s">
        <v>387</v>
      </c>
      <c r="B44" s="787"/>
      <c r="C44" s="788">
        <f>SUM(C46:C51)</f>
        <v>15322486</v>
      </c>
      <c r="D44" s="788"/>
      <c r="E44" s="788"/>
      <c r="F44" s="789">
        <f>SUM(B44:C44)</f>
        <v>15322486</v>
      </c>
      <c r="G44" s="143"/>
      <c r="H44" s="141"/>
      <c r="I44" s="141"/>
      <c r="J44" s="141"/>
      <c r="K44" s="141"/>
    </row>
    <row r="45" spans="1:11" x14ac:dyDescent="0.2">
      <c r="A45" s="153" t="s">
        <v>388</v>
      </c>
      <c r="B45" s="154"/>
      <c r="C45" s="154"/>
      <c r="D45" s="154"/>
      <c r="E45" s="154"/>
      <c r="F45" s="155">
        <f>SUM(B45:E45)</f>
        <v>0</v>
      </c>
      <c r="G45" s="143"/>
      <c r="H45" s="141"/>
      <c r="I45" s="141"/>
      <c r="J45" s="141"/>
      <c r="K45" s="141"/>
    </row>
    <row r="46" spans="1:11" x14ac:dyDescent="0.2">
      <c r="A46" s="156" t="s">
        <v>377</v>
      </c>
      <c r="B46" s="157"/>
      <c r="C46" s="157">
        <v>508000</v>
      </c>
      <c r="D46" s="158"/>
      <c r="E46" s="158"/>
      <c r="F46" s="159">
        <f t="shared" ref="F46:F51" si="2">SUM(B46:E46)</f>
        <v>508000</v>
      </c>
      <c r="G46" s="143"/>
      <c r="H46" s="141"/>
      <c r="I46" s="141"/>
      <c r="J46" s="141"/>
      <c r="K46" s="141"/>
    </row>
    <row r="47" spans="1:11" x14ac:dyDescent="0.2">
      <c r="A47" s="161" t="s">
        <v>389</v>
      </c>
      <c r="B47" s="162"/>
      <c r="C47" s="162">
        <v>14814486</v>
      </c>
      <c r="D47" s="163"/>
      <c r="E47" s="163"/>
      <c r="F47" s="159">
        <f t="shared" si="2"/>
        <v>14814486</v>
      </c>
      <c r="G47" s="172"/>
      <c r="H47" s="141"/>
      <c r="I47" s="141"/>
      <c r="J47" s="141"/>
      <c r="K47" s="141"/>
    </row>
    <row r="48" spans="1:11" ht="25.5" x14ac:dyDescent="0.2">
      <c r="A48" s="161" t="s">
        <v>523</v>
      </c>
      <c r="B48" s="162" t="s">
        <v>677</v>
      </c>
      <c r="C48" s="162"/>
      <c r="D48" s="163"/>
      <c r="E48" s="163"/>
      <c r="F48" s="159">
        <f t="shared" si="2"/>
        <v>0</v>
      </c>
      <c r="G48" s="182"/>
      <c r="H48" s="141"/>
      <c r="I48" s="141"/>
      <c r="J48" s="141"/>
      <c r="K48" s="141"/>
    </row>
    <row r="49" spans="1:11" ht="25.5" x14ac:dyDescent="0.2">
      <c r="A49" s="161" t="s">
        <v>524</v>
      </c>
      <c r="B49" s="162" t="s">
        <v>677</v>
      </c>
      <c r="C49" s="162"/>
      <c r="D49" s="163"/>
      <c r="E49" s="163"/>
      <c r="F49" s="159">
        <f t="shared" si="2"/>
        <v>0</v>
      </c>
      <c r="G49" s="172"/>
      <c r="H49" s="141"/>
      <c r="I49" s="141"/>
      <c r="J49" s="141"/>
      <c r="K49" s="141"/>
    </row>
    <row r="50" spans="1:11" x14ac:dyDescent="0.2">
      <c r="A50" s="161" t="s">
        <v>390</v>
      </c>
      <c r="B50" s="162"/>
      <c r="C50" s="162"/>
      <c r="D50" s="163"/>
      <c r="E50" s="163"/>
      <c r="F50" s="159">
        <f t="shared" si="2"/>
        <v>0</v>
      </c>
      <c r="G50" s="183"/>
      <c r="H50" s="141"/>
      <c r="I50" s="141"/>
      <c r="J50" s="184"/>
      <c r="K50" s="141"/>
    </row>
    <row r="51" spans="1:11" x14ac:dyDescent="0.2">
      <c r="A51" s="165" t="s">
        <v>391</v>
      </c>
      <c r="B51" s="166"/>
      <c r="C51" s="166"/>
      <c r="D51" s="167"/>
      <c r="E51" s="167"/>
      <c r="F51" s="159">
        <f t="shared" si="2"/>
        <v>0</v>
      </c>
      <c r="G51" s="185"/>
      <c r="H51" s="141"/>
      <c r="I51" s="141"/>
      <c r="J51" s="141"/>
      <c r="K51" s="141"/>
    </row>
    <row r="52" spans="1:11" x14ac:dyDescent="0.2">
      <c r="A52" s="571"/>
      <c r="B52" s="168"/>
      <c r="C52" s="168"/>
      <c r="D52" s="168"/>
      <c r="E52" s="168"/>
      <c r="F52" s="572"/>
      <c r="G52" s="185"/>
      <c r="H52" s="141"/>
      <c r="I52" s="141"/>
      <c r="J52" s="141"/>
      <c r="K52" s="141"/>
    </row>
    <row r="53" spans="1:11" x14ac:dyDescent="0.2">
      <c r="A53" s="169" t="s">
        <v>392</v>
      </c>
      <c r="B53" s="790"/>
      <c r="C53" s="790">
        <f>SUM(C55:C60)</f>
        <v>15322486</v>
      </c>
      <c r="D53" s="790">
        <f>SUM(D55:D60)</f>
        <v>0</v>
      </c>
      <c r="E53" s="790">
        <f>SUM(E55:E60)</f>
        <v>0</v>
      </c>
      <c r="F53" s="791">
        <f>SUM(F55:F60)</f>
        <v>15322486</v>
      </c>
      <c r="G53" s="187"/>
      <c r="H53" s="141"/>
      <c r="I53" s="141"/>
      <c r="J53" s="141"/>
      <c r="K53" s="141"/>
    </row>
    <row r="54" spans="1:11" x14ac:dyDescent="0.2">
      <c r="A54" s="153" t="s">
        <v>388</v>
      </c>
      <c r="B54" s="154"/>
      <c r="C54" s="154"/>
      <c r="D54" s="154"/>
      <c r="E54" s="154"/>
      <c r="F54" s="155">
        <f t="shared" ref="F54:F60" si="3">SUM(B54:E54)</f>
        <v>0</v>
      </c>
      <c r="G54" s="141"/>
      <c r="H54" s="141"/>
      <c r="I54" s="141"/>
      <c r="J54" s="141"/>
      <c r="K54" s="141"/>
    </row>
    <row r="55" spans="1:11" x14ac:dyDescent="0.2">
      <c r="A55" s="161" t="s">
        <v>393</v>
      </c>
      <c r="B55" s="170"/>
      <c r="C55" s="170"/>
      <c r="D55" s="170"/>
      <c r="E55" s="170"/>
      <c r="F55" s="164">
        <f t="shared" si="3"/>
        <v>0</v>
      </c>
    </row>
    <row r="56" spans="1:11" ht="25.5" x14ac:dyDescent="0.2">
      <c r="A56" s="161" t="s">
        <v>201</v>
      </c>
      <c r="B56" s="170"/>
      <c r="C56" s="170"/>
      <c r="D56" s="170"/>
      <c r="E56" s="170"/>
      <c r="F56" s="164">
        <f t="shared" si="3"/>
        <v>0</v>
      </c>
    </row>
    <row r="57" spans="1:11" x14ac:dyDescent="0.2">
      <c r="A57" s="161" t="s">
        <v>394</v>
      </c>
      <c r="B57" s="170"/>
      <c r="C57" s="170">
        <v>1746250</v>
      </c>
      <c r="D57" s="171"/>
      <c r="E57" s="171"/>
      <c r="F57" s="164">
        <f t="shared" si="3"/>
        <v>1746250</v>
      </c>
    </row>
    <row r="58" spans="1:11" x14ac:dyDescent="0.2">
      <c r="A58" s="161" t="s">
        <v>395</v>
      </c>
      <c r="B58" s="170"/>
      <c r="C58" s="170">
        <v>2980842</v>
      </c>
      <c r="D58" s="171"/>
      <c r="E58" s="171"/>
      <c r="F58" s="164">
        <f t="shared" si="3"/>
        <v>2980842</v>
      </c>
    </row>
    <row r="59" spans="1:11" x14ac:dyDescent="0.2">
      <c r="A59" s="161" t="s">
        <v>396</v>
      </c>
      <c r="B59" s="170"/>
      <c r="C59" s="170">
        <f>10087394+C46</f>
        <v>10595394</v>
      </c>
      <c r="D59" s="171"/>
      <c r="E59" s="171"/>
      <c r="F59" s="164">
        <f t="shared" si="3"/>
        <v>10595394</v>
      </c>
    </row>
    <row r="60" spans="1:11" x14ac:dyDescent="0.2">
      <c r="A60" s="165" t="s">
        <v>230</v>
      </c>
      <c r="B60" s="174"/>
      <c r="C60" s="174"/>
      <c r="D60" s="175"/>
      <c r="E60" s="175"/>
      <c r="F60" s="164">
        <f t="shared" si="3"/>
        <v>0</v>
      </c>
    </row>
    <row r="61" spans="1:11" ht="27" x14ac:dyDescent="0.2">
      <c r="A61" s="403" t="s">
        <v>397</v>
      </c>
      <c r="B61" s="176">
        <f>SUM(B46:B48)</f>
        <v>0</v>
      </c>
      <c r="C61" s="176">
        <f>SUM(C46:C48)</f>
        <v>15322486</v>
      </c>
      <c r="D61" s="176">
        <f>SUM(D46:D48)</f>
        <v>0</v>
      </c>
      <c r="E61" s="176">
        <f>SUM(E46:E48)</f>
        <v>0</v>
      </c>
      <c r="F61" s="573">
        <f>SUM(F46:F48)</f>
        <v>15322486</v>
      </c>
    </row>
    <row r="62" spans="1:11" ht="27" x14ac:dyDescent="0.2">
      <c r="A62" s="403" t="s">
        <v>398</v>
      </c>
      <c r="B62" s="176">
        <f>SUM(B49)</f>
        <v>0</v>
      </c>
      <c r="C62" s="176">
        <f>SUM(C49)</f>
        <v>0</v>
      </c>
      <c r="D62" s="177"/>
      <c r="E62" s="177"/>
      <c r="F62" s="178">
        <f>SUM(B62:C62)</f>
        <v>0</v>
      </c>
    </row>
    <row r="63" spans="1:11" ht="15" x14ac:dyDescent="0.2">
      <c r="A63" s="179"/>
      <c r="B63" s="180"/>
      <c r="C63" s="180"/>
      <c r="D63" s="180"/>
      <c r="E63" s="180"/>
      <c r="F63" s="181"/>
    </row>
    <row r="65" spans="1:6" ht="15" x14ac:dyDescent="0.2">
      <c r="A65" s="179"/>
      <c r="B65" s="180"/>
      <c r="C65" s="180"/>
      <c r="D65" s="180"/>
      <c r="E65" s="180"/>
      <c r="F65" s="181"/>
    </row>
    <row r="67" spans="1:6" x14ac:dyDescent="0.2">
      <c r="A67" s="138" t="s">
        <v>380</v>
      </c>
      <c r="B67" s="804" t="s">
        <v>680</v>
      </c>
      <c r="C67" s="804"/>
      <c r="D67" s="804"/>
      <c r="E67" s="804"/>
      <c r="F67" s="804"/>
    </row>
    <row r="68" spans="1:6" x14ac:dyDescent="0.2">
      <c r="A68" s="138" t="s">
        <v>381</v>
      </c>
      <c r="B68" s="1083" t="s">
        <v>681</v>
      </c>
      <c r="C68" s="1083"/>
      <c r="D68" s="1083"/>
      <c r="E68" s="1083"/>
      <c r="F68" s="1083"/>
    </row>
    <row r="69" spans="1:6" ht="15.75" x14ac:dyDescent="0.2">
      <c r="A69" s="138" t="s">
        <v>526</v>
      </c>
      <c r="B69" s="1080">
        <v>6000000</v>
      </c>
      <c r="C69" s="1080"/>
      <c r="D69" s="402"/>
      <c r="E69" s="797"/>
      <c r="F69" s="139"/>
    </row>
    <row r="70" spans="1:6" ht="15.75" x14ac:dyDescent="0.2">
      <c r="A70" s="138" t="s">
        <v>525</v>
      </c>
      <c r="B70" s="1080"/>
      <c r="C70" s="1080"/>
      <c r="D70" s="1080"/>
      <c r="E70" s="786">
        <f>B69-E71</f>
        <v>6000000</v>
      </c>
      <c r="F70" s="139" t="s">
        <v>357</v>
      </c>
    </row>
    <row r="71" spans="1:6" ht="15.75" x14ac:dyDescent="0.2">
      <c r="A71" s="138"/>
      <c r="B71" s="1080"/>
      <c r="C71" s="1080"/>
      <c r="D71" s="1080"/>
      <c r="E71" s="186"/>
      <c r="F71" s="139" t="s">
        <v>357</v>
      </c>
    </row>
    <row r="72" spans="1:6" ht="15.75" x14ac:dyDescent="0.2">
      <c r="A72" s="138" t="s">
        <v>382</v>
      </c>
      <c r="B72" s="1079">
        <v>1</v>
      </c>
      <c r="C72" s="1079"/>
      <c r="D72" s="796"/>
      <c r="E72" s="796"/>
      <c r="F72" s="139"/>
    </row>
    <row r="73" spans="1:6" ht="15.75" x14ac:dyDescent="0.2">
      <c r="A73" s="138" t="s">
        <v>383</v>
      </c>
      <c r="B73" s="1081" t="s">
        <v>492</v>
      </c>
      <c r="C73" s="1082"/>
      <c r="D73" s="798"/>
      <c r="E73" s="798"/>
      <c r="F73" s="139"/>
    </row>
    <row r="74" spans="1:6" ht="15.75" x14ac:dyDescent="0.2">
      <c r="A74" s="138" t="s">
        <v>384</v>
      </c>
      <c r="B74" s="1081" t="s">
        <v>493</v>
      </c>
      <c r="C74" s="1082"/>
      <c r="D74" s="798"/>
      <c r="E74" s="798"/>
      <c r="F74" s="139"/>
    </row>
    <row r="75" spans="1:6" x14ac:dyDescent="0.2">
      <c r="A75" s="145"/>
      <c r="B75" s="146"/>
      <c r="C75" s="146"/>
      <c r="D75" s="146"/>
      <c r="E75" s="146"/>
      <c r="F75" s="147" t="s">
        <v>371</v>
      </c>
    </row>
    <row r="76" spans="1:6" ht="38.25" x14ac:dyDescent="0.2">
      <c r="A76" s="148" t="s">
        <v>262</v>
      </c>
      <c r="B76" s="149" t="s">
        <v>385</v>
      </c>
      <c r="C76" s="150" t="s">
        <v>386</v>
      </c>
      <c r="D76" s="150" t="s">
        <v>522</v>
      </c>
      <c r="E76" s="150" t="s">
        <v>609</v>
      </c>
      <c r="F76" s="151" t="s">
        <v>366</v>
      </c>
    </row>
    <row r="77" spans="1:6" x14ac:dyDescent="0.2">
      <c r="A77" s="152" t="s">
        <v>387</v>
      </c>
      <c r="B77" s="787">
        <v>6000000</v>
      </c>
      <c r="C77" s="788">
        <f>SUM(C79:C84)</f>
        <v>0</v>
      </c>
      <c r="D77" s="788"/>
      <c r="E77" s="788"/>
      <c r="F77" s="789">
        <f>SUM(B77:C77)</f>
        <v>6000000</v>
      </c>
    </row>
    <row r="78" spans="1:6" x14ac:dyDescent="0.2">
      <c r="A78" s="153" t="s">
        <v>388</v>
      </c>
      <c r="B78" s="154"/>
      <c r="C78" s="154"/>
      <c r="D78" s="154"/>
      <c r="E78" s="154"/>
      <c r="F78" s="155">
        <f>SUM(B78:E78)</f>
        <v>0</v>
      </c>
    </row>
    <row r="79" spans="1:6" x14ac:dyDescent="0.2">
      <c r="A79" s="156" t="s">
        <v>377</v>
      </c>
      <c r="B79" s="157"/>
      <c r="C79" s="157"/>
      <c r="D79" s="158"/>
      <c r="E79" s="158"/>
      <c r="F79" s="159">
        <f t="shared" ref="F79:F84" si="4">SUM(B79:E79)</f>
        <v>0</v>
      </c>
    </row>
    <row r="80" spans="1:6" x14ac:dyDescent="0.2">
      <c r="A80" s="161" t="s">
        <v>389</v>
      </c>
      <c r="B80" s="162">
        <v>6000000</v>
      </c>
      <c r="C80" s="162"/>
      <c r="D80" s="163"/>
      <c r="E80" s="163"/>
      <c r="F80" s="159">
        <f t="shared" si="4"/>
        <v>6000000</v>
      </c>
    </row>
    <row r="81" spans="1:6" ht="25.5" x14ac:dyDescent="0.2">
      <c r="A81" s="161" t="s">
        <v>523</v>
      </c>
      <c r="B81" s="162" t="s">
        <v>677</v>
      </c>
      <c r="C81" s="162"/>
      <c r="D81" s="163"/>
      <c r="E81" s="163"/>
      <c r="F81" s="159">
        <f t="shared" si="4"/>
        <v>0</v>
      </c>
    </row>
    <row r="82" spans="1:6" ht="25.5" x14ac:dyDescent="0.2">
      <c r="A82" s="161" t="s">
        <v>524</v>
      </c>
      <c r="B82" s="162" t="s">
        <v>677</v>
      </c>
      <c r="C82" s="162"/>
      <c r="D82" s="163"/>
      <c r="E82" s="163"/>
      <c r="F82" s="159">
        <f t="shared" si="4"/>
        <v>0</v>
      </c>
    </row>
    <row r="83" spans="1:6" x14ac:dyDescent="0.2">
      <c r="A83" s="161" t="s">
        <v>390</v>
      </c>
      <c r="B83" s="162"/>
      <c r="C83" s="162"/>
      <c r="D83" s="163"/>
      <c r="E83" s="163"/>
      <c r="F83" s="159">
        <f t="shared" si="4"/>
        <v>0</v>
      </c>
    </row>
    <row r="84" spans="1:6" x14ac:dyDescent="0.2">
      <c r="A84" s="165" t="s">
        <v>391</v>
      </c>
      <c r="B84" s="166"/>
      <c r="C84" s="166"/>
      <c r="D84" s="167"/>
      <c r="E84" s="167"/>
      <c r="F84" s="159">
        <f t="shared" si="4"/>
        <v>0</v>
      </c>
    </row>
    <row r="85" spans="1:6" x14ac:dyDescent="0.2">
      <c r="A85" s="571"/>
      <c r="B85" s="168"/>
      <c r="C85" s="168"/>
      <c r="D85" s="168"/>
      <c r="E85" s="168"/>
      <c r="F85" s="572"/>
    </row>
    <row r="86" spans="1:6" x14ac:dyDescent="0.2">
      <c r="A86" s="169" t="s">
        <v>392</v>
      </c>
      <c r="B86" s="790">
        <f>SUM(B88:B93)</f>
        <v>3330000</v>
      </c>
      <c r="C86" s="790">
        <f>SUM(C88:C93)</f>
        <v>2667183</v>
      </c>
      <c r="D86" s="790">
        <f>SUM(D88:D93)</f>
        <v>0</v>
      </c>
      <c r="E86" s="790">
        <f>SUM(E88:E93)</f>
        <v>0</v>
      </c>
      <c r="F86" s="791">
        <f>SUM(F88:F93)</f>
        <v>5997183</v>
      </c>
    </row>
    <row r="87" spans="1:6" x14ac:dyDescent="0.2">
      <c r="A87" s="153" t="s">
        <v>388</v>
      </c>
      <c r="B87" s="154"/>
      <c r="C87" s="154"/>
      <c r="D87" s="154"/>
      <c r="E87" s="154"/>
      <c r="F87" s="155">
        <f t="shared" ref="F87:F93" si="5">SUM(B87:E87)</f>
        <v>0</v>
      </c>
    </row>
    <row r="88" spans="1:6" x14ac:dyDescent="0.2">
      <c r="A88" s="161" t="s">
        <v>393</v>
      </c>
      <c r="B88" s="170"/>
      <c r="C88" s="170">
        <v>125209</v>
      </c>
      <c r="D88" s="170"/>
      <c r="E88" s="170"/>
      <c r="F88" s="164">
        <f t="shared" si="5"/>
        <v>125209</v>
      </c>
    </row>
    <row r="89" spans="1:6" ht="25.5" x14ac:dyDescent="0.2">
      <c r="A89" s="161" t="s">
        <v>201</v>
      </c>
      <c r="B89" s="170"/>
      <c r="C89" s="170">
        <v>21974</v>
      </c>
      <c r="D89" s="170"/>
      <c r="E89" s="170"/>
      <c r="F89" s="164">
        <f t="shared" si="5"/>
        <v>21974</v>
      </c>
    </row>
    <row r="90" spans="1:6" x14ac:dyDescent="0.2">
      <c r="A90" s="161" t="s">
        <v>394</v>
      </c>
      <c r="B90" s="170">
        <v>30000</v>
      </c>
      <c r="C90" s="170">
        <v>2520000</v>
      </c>
      <c r="D90" s="171"/>
      <c r="E90" s="171"/>
      <c r="F90" s="164">
        <f t="shared" si="5"/>
        <v>2550000</v>
      </c>
    </row>
    <row r="91" spans="1:6" x14ac:dyDescent="0.2">
      <c r="A91" s="161" t="s">
        <v>395</v>
      </c>
      <c r="B91" s="170">
        <v>3300000</v>
      </c>
      <c r="C91" s="170"/>
      <c r="D91" s="171"/>
      <c r="E91" s="171"/>
      <c r="F91" s="164">
        <f t="shared" si="5"/>
        <v>3300000</v>
      </c>
    </row>
    <row r="92" spans="1:6" x14ac:dyDescent="0.2">
      <c r="A92" s="161" t="s">
        <v>396</v>
      </c>
      <c r="B92" s="170"/>
      <c r="C92" s="170"/>
      <c r="D92" s="171"/>
      <c r="E92" s="171"/>
      <c r="F92" s="164">
        <f t="shared" si="5"/>
        <v>0</v>
      </c>
    </row>
    <row r="93" spans="1:6" x14ac:dyDescent="0.2">
      <c r="A93" s="165" t="s">
        <v>230</v>
      </c>
      <c r="B93" s="174"/>
      <c r="C93" s="174"/>
      <c r="D93" s="175"/>
      <c r="E93" s="175"/>
      <c r="F93" s="164">
        <f t="shared" si="5"/>
        <v>0</v>
      </c>
    </row>
    <row r="94" spans="1:6" ht="27" x14ac:dyDescent="0.2">
      <c r="A94" s="403" t="s">
        <v>397</v>
      </c>
      <c r="B94" s="176">
        <f>SUM(B79:B81)</f>
        <v>6000000</v>
      </c>
      <c r="C94" s="176">
        <f>SUM(C79:C81)</f>
        <v>0</v>
      </c>
      <c r="D94" s="176">
        <f>SUM(D79:D81)</f>
        <v>0</v>
      </c>
      <c r="E94" s="176">
        <f>SUM(E79:E81)</f>
        <v>0</v>
      </c>
      <c r="F94" s="573">
        <f>SUM(F79:F81)</f>
        <v>6000000</v>
      </c>
    </row>
    <row r="95" spans="1:6" ht="27" x14ac:dyDescent="0.2">
      <c r="A95" s="403" t="s">
        <v>398</v>
      </c>
      <c r="B95" s="176">
        <f>SUM(B82)</f>
        <v>0</v>
      </c>
      <c r="C95" s="176">
        <f>SUM(C82)</f>
        <v>0</v>
      </c>
      <c r="D95" s="177"/>
      <c r="E95" s="177"/>
      <c r="F95" s="178">
        <f>SUM(B95:C95)</f>
        <v>0</v>
      </c>
    </row>
    <row r="96" spans="1:6" s="804" customFormat="1" ht="13.5" x14ac:dyDescent="0.2">
      <c r="A96" s="827"/>
      <c r="B96" s="188"/>
      <c r="C96" s="188"/>
      <c r="D96" s="188"/>
      <c r="E96" s="188"/>
      <c r="F96" s="189"/>
    </row>
    <row r="97" spans="1:6" ht="15" x14ac:dyDescent="0.2">
      <c r="A97" s="179"/>
      <c r="B97" s="180"/>
      <c r="C97" s="180"/>
      <c r="D97" s="180"/>
      <c r="E97" s="180"/>
      <c r="F97" s="181"/>
    </row>
    <row r="98" spans="1:6" x14ac:dyDescent="0.2">
      <c r="A98" s="138" t="s">
        <v>380</v>
      </c>
      <c r="B98" s="804" t="s">
        <v>682</v>
      </c>
      <c r="C98" s="804"/>
      <c r="D98" s="804"/>
      <c r="E98" s="804"/>
      <c r="F98" s="804"/>
    </row>
    <row r="99" spans="1:6" x14ac:dyDescent="0.2">
      <c r="A99" s="138" t="s">
        <v>381</v>
      </c>
      <c r="B99" s="1083" t="s">
        <v>683</v>
      </c>
      <c r="C99" s="1083"/>
      <c r="D99" s="1083"/>
      <c r="E99" s="1083"/>
      <c r="F99" s="1083"/>
    </row>
    <row r="100" spans="1:6" ht="15.75" x14ac:dyDescent="0.2">
      <c r="A100" s="138" t="s">
        <v>526</v>
      </c>
      <c r="B100" s="1080">
        <v>43390820</v>
      </c>
      <c r="C100" s="1080"/>
      <c r="D100" s="402"/>
      <c r="E100" s="797"/>
      <c r="F100" s="139"/>
    </row>
    <row r="101" spans="1:6" ht="15.75" x14ac:dyDescent="0.2">
      <c r="A101" s="138" t="s">
        <v>525</v>
      </c>
      <c r="B101" s="1080"/>
      <c r="C101" s="1080"/>
      <c r="D101" s="1080"/>
      <c r="E101" s="786">
        <f>B100-E102</f>
        <v>43390820</v>
      </c>
      <c r="F101" s="139" t="s">
        <v>357</v>
      </c>
    </row>
    <row r="102" spans="1:6" ht="15.75" x14ac:dyDescent="0.2">
      <c r="A102" s="138"/>
      <c r="B102" s="1080"/>
      <c r="C102" s="1080"/>
      <c r="D102" s="1080"/>
      <c r="E102" s="186"/>
      <c r="F102" s="139" t="s">
        <v>357</v>
      </c>
    </row>
    <row r="103" spans="1:6" ht="15.75" x14ac:dyDescent="0.2">
      <c r="A103" s="138" t="s">
        <v>382</v>
      </c>
      <c r="B103" s="1079">
        <v>1</v>
      </c>
      <c r="C103" s="1079"/>
      <c r="D103" s="796"/>
      <c r="E103" s="796"/>
      <c r="F103" s="139"/>
    </row>
    <row r="104" spans="1:6" ht="15.75" x14ac:dyDescent="0.2">
      <c r="A104" s="138" t="s">
        <v>383</v>
      </c>
      <c r="B104" s="1081" t="s">
        <v>492</v>
      </c>
      <c r="C104" s="1082"/>
      <c r="D104" s="798"/>
      <c r="E104" s="798"/>
      <c r="F104" s="139"/>
    </row>
    <row r="105" spans="1:6" ht="15.75" x14ac:dyDescent="0.2">
      <c r="A105" s="138" t="s">
        <v>384</v>
      </c>
      <c r="B105" s="1081" t="s">
        <v>493</v>
      </c>
      <c r="C105" s="1082"/>
      <c r="D105" s="798"/>
      <c r="E105" s="798"/>
      <c r="F105" s="139"/>
    </row>
    <row r="106" spans="1:6" x14ac:dyDescent="0.2">
      <c r="A106" s="145"/>
      <c r="B106" s="146"/>
      <c r="C106" s="146"/>
      <c r="D106" s="146"/>
      <c r="E106" s="146"/>
      <c r="F106" s="147" t="s">
        <v>371</v>
      </c>
    </row>
    <row r="107" spans="1:6" ht="38.25" x14ac:dyDescent="0.2">
      <c r="A107" s="148" t="s">
        <v>262</v>
      </c>
      <c r="B107" s="149" t="s">
        <v>385</v>
      </c>
      <c r="C107" s="150" t="s">
        <v>386</v>
      </c>
      <c r="D107" s="150" t="s">
        <v>522</v>
      </c>
      <c r="E107" s="150" t="s">
        <v>609</v>
      </c>
      <c r="F107" s="151" t="s">
        <v>366</v>
      </c>
    </row>
    <row r="108" spans="1:6" x14ac:dyDescent="0.2">
      <c r="A108" s="152" t="s">
        <v>387</v>
      </c>
      <c r="B108" s="787">
        <f>SUM(B110:B115)</f>
        <v>41338500</v>
      </c>
      <c r="C108" s="788">
        <f>SUM(C110:C115)</f>
        <v>2052320</v>
      </c>
      <c r="D108" s="788"/>
      <c r="E108" s="788"/>
      <c r="F108" s="789">
        <f>SUM(B108:C108)</f>
        <v>43390820</v>
      </c>
    </row>
    <row r="109" spans="1:6" x14ac:dyDescent="0.2">
      <c r="A109" s="153" t="s">
        <v>388</v>
      </c>
      <c r="B109" s="154"/>
      <c r="C109" s="154"/>
      <c r="D109" s="154"/>
      <c r="E109" s="154"/>
      <c r="F109" s="155">
        <f>SUM(B109:E109)</f>
        <v>0</v>
      </c>
    </row>
    <row r="110" spans="1:6" x14ac:dyDescent="0.2">
      <c r="A110" s="156" t="s">
        <v>377</v>
      </c>
      <c r="B110" s="157"/>
      <c r="C110" s="157">
        <v>2052320</v>
      </c>
      <c r="D110" s="158"/>
      <c r="E110" s="158"/>
      <c r="F110" s="159">
        <f t="shared" ref="F110:F115" si="6">SUM(B110:E110)</f>
        <v>2052320</v>
      </c>
    </row>
    <row r="111" spans="1:6" x14ac:dyDescent="0.2">
      <c r="A111" s="161" t="s">
        <v>389</v>
      </c>
      <c r="B111" s="162">
        <v>41338500</v>
      </c>
      <c r="C111" s="162"/>
      <c r="D111" s="163"/>
      <c r="E111" s="163"/>
      <c r="F111" s="159">
        <f t="shared" si="6"/>
        <v>41338500</v>
      </c>
    </row>
    <row r="112" spans="1:6" ht="25.5" x14ac:dyDescent="0.2">
      <c r="A112" s="161" t="s">
        <v>523</v>
      </c>
      <c r="B112" s="162" t="s">
        <v>677</v>
      </c>
      <c r="C112" s="162"/>
      <c r="D112" s="163"/>
      <c r="E112" s="163"/>
      <c r="F112" s="159">
        <f t="shared" si="6"/>
        <v>0</v>
      </c>
    </row>
    <row r="113" spans="1:6" ht="25.5" x14ac:dyDescent="0.2">
      <c r="A113" s="161" t="s">
        <v>524</v>
      </c>
      <c r="B113" s="162" t="s">
        <v>677</v>
      </c>
      <c r="C113" s="162"/>
      <c r="D113" s="163"/>
      <c r="E113" s="163"/>
      <c r="F113" s="159">
        <f t="shared" si="6"/>
        <v>0</v>
      </c>
    </row>
    <row r="114" spans="1:6" x14ac:dyDescent="0.2">
      <c r="A114" s="161" t="s">
        <v>390</v>
      </c>
      <c r="B114" s="162"/>
      <c r="C114" s="162"/>
      <c r="D114" s="163"/>
      <c r="E114" s="163"/>
      <c r="F114" s="159">
        <f t="shared" si="6"/>
        <v>0</v>
      </c>
    </row>
    <row r="115" spans="1:6" x14ac:dyDescent="0.2">
      <c r="A115" s="165" t="s">
        <v>391</v>
      </c>
      <c r="B115" s="166"/>
      <c r="C115" s="166"/>
      <c r="D115" s="167"/>
      <c r="E115" s="167"/>
      <c r="F115" s="159">
        <f t="shared" si="6"/>
        <v>0</v>
      </c>
    </row>
    <row r="116" spans="1:6" x14ac:dyDescent="0.2">
      <c r="A116" s="571"/>
      <c r="B116" s="168"/>
      <c r="C116" s="168"/>
      <c r="D116" s="168"/>
      <c r="E116" s="168"/>
      <c r="F116" s="572"/>
    </row>
    <row r="117" spans="1:6" x14ac:dyDescent="0.2">
      <c r="A117" s="169" t="s">
        <v>392</v>
      </c>
      <c r="B117" s="790">
        <v>1714500</v>
      </c>
      <c r="C117" s="790">
        <f>SUM(C119:C124)</f>
        <v>41676320</v>
      </c>
      <c r="D117" s="790">
        <f>SUM(D119:D124)</f>
        <v>0</v>
      </c>
      <c r="E117" s="790">
        <f>SUM(E119:E124)</f>
        <v>0</v>
      </c>
      <c r="F117" s="791">
        <f>SUM(F119:F124)</f>
        <v>43390820</v>
      </c>
    </row>
    <row r="118" spans="1:6" x14ac:dyDescent="0.2">
      <c r="A118" s="153" t="s">
        <v>388</v>
      </c>
      <c r="B118" s="154"/>
      <c r="C118" s="154"/>
      <c r="D118" s="154"/>
      <c r="E118" s="154"/>
      <c r="F118" s="155">
        <f t="shared" ref="F118:F124" si="7">SUM(B118:E118)</f>
        <v>0</v>
      </c>
    </row>
    <row r="119" spans="1:6" x14ac:dyDescent="0.2">
      <c r="A119" s="161" t="s">
        <v>393</v>
      </c>
      <c r="B119" s="170"/>
      <c r="C119" s="170"/>
      <c r="D119" s="170"/>
      <c r="E119" s="170"/>
      <c r="F119" s="164">
        <f t="shared" si="7"/>
        <v>0</v>
      </c>
    </row>
    <row r="120" spans="1:6" ht="25.5" x14ac:dyDescent="0.2">
      <c r="A120" s="161" t="s">
        <v>201</v>
      </c>
      <c r="B120" s="170"/>
      <c r="C120" s="170"/>
      <c r="D120" s="170"/>
      <c r="E120" s="170"/>
      <c r="F120" s="164">
        <f t="shared" si="7"/>
        <v>0</v>
      </c>
    </row>
    <row r="121" spans="1:6" x14ac:dyDescent="0.2">
      <c r="A121" s="161" t="s">
        <v>394</v>
      </c>
      <c r="B121" s="170">
        <v>1714500</v>
      </c>
      <c r="C121" s="170">
        <v>2159000</v>
      </c>
      <c r="D121" s="171"/>
      <c r="E121" s="171"/>
      <c r="F121" s="164">
        <f t="shared" si="7"/>
        <v>3873500</v>
      </c>
    </row>
    <row r="122" spans="1:6" x14ac:dyDescent="0.2">
      <c r="A122" s="161" t="s">
        <v>395</v>
      </c>
      <c r="B122" s="170"/>
      <c r="C122" s="170">
        <v>6985000</v>
      </c>
      <c r="D122" s="171"/>
      <c r="E122" s="171"/>
      <c r="F122" s="164">
        <f t="shared" si="7"/>
        <v>6985000</v>
      </c>
    </row>
    <row r="123" spans="1:6" x14ac:dyDescent="0.2">
      <c r="A123" s="161" t="s">
        <v>396</v>
      </c>
      <c r="B123" s="170"/>
      <c r="C123" s="170">
        <f>30480000+C110</f>
        <v>32532320</v>
      </c>
      <c r="D123" s="171"/>
      <c r="E123" s="171"/>
      <c r="F123" s="164">
        <f t="shared" si="7"/>
        <v>32532320</v>
      </c>
    </row>
    <row r="124" spans="1:6" x14ac:dyDescent="0.2">
      <c r="A124" s="165" t="s">
        <v>230</v>
      </c>
      <c r="B124" s="174"/>
      <c r="C124" s="174"/>
      <c r="D124" s="175"/>
      <c r="E124" s="175"/>
      <c r="F124" s="164">
        <f t="shared" si="7"/>
        <v>0</v>
      </c>
    </row>
    <row r="125" spans="1:6" ht="27" x14ac:dyDescent="0.2">
      <c r="A125" s="403" t="s">
        <v>397</v>
      </c>
      <c r="B125" s="176">
        <f>SUM(B110:B112)</f>
        <v>41338500</v>
      </c>
      <c r="C125" s="176">
        <f>SUM(C110:C112)</f>
        <v>2052320</v>
      </c>
      <c r="D125" s="176">
        <f>SUM(D110:D112)</f>
        <v>0</v>
      </c>
      <c r="E125" s="176">
        <f>SUM(E110:E112)</f>
        <v>0</v>
      </c>
      <c r="F125" s="573">
        <f>SUM(F110:F112)</f>
        <v>43390820</v>
      </c>
    </row>
    <row r="126" spans="1:6" ht="27" x14ac:dyDescent="0.2">
      <c r="A126" s="403" t="s">
        <v>398</v>
      </c>
      <c r="B126" s="176">
        <f>SUM(B113)</f>
        <v>0</v>
      </c>
      <c r="C126" s="176">
        <f>SUM(C113)</f>
        <v>0</v>
      </c>
      <c r="D126" s="177"/>
      <c r="E126" s="177"/>
      <c r="F126" s="178">
        <f>SUM(B126:C126)</f>
        <v>0</v>
      </c>
    </row>
  </sheetData>
  <mergeCells count="31">
    <mergeCell ref="A1:F1"/>
    <mergeCell ref="B2:C2"/>
    <mergeCell ref="B5:C5"/>
    <mergeCell ref="B4:F4"/>
    <mergeCell ref="B6:D6"/>
    <mergeCell ref="B7:D7"/>
    <mergeCell ref="B35:F35"/>
    <mergeCell ref="B68:F68"/>
    <mergeCell ref="B69:C69"/>
    <mergeCell ref="B70:D70"/>
    <mergeCell ref="B9:C9"/>
    <mergeCell ref="B10:C10"/>
    <mergeCell ref="B33:F33"/>
    <mergeCell ref="B36:C36"/>
    <mergeCell ref="B8:C8"/>
    <mergeCell ref="B71:D71"/>
    <mergeCell ref="B39:C39"/>
    <mergeCell ref="B40:C40"/>
    <mergeCell ref="B41:C41"/>
    <mergeCell ref="B37:D37"/>
    <mergeCell ref="B38:D38"/>
    <mergeCell ref="B72:C72"/>
    <mergeCell ref="B102:D102"/>
    <mergeCell ref="B103:C103"/>
    <mergeCell ref="B104:C104"/>
    <mergeCell ref="B105:C105"/>
    <mergeCell ref="B73:C73"/>
    <mergeCell ref="B74:C74"/>
    <mergeCell ref="B99:F99"/>
    <mergeCell ref="B100:C100"/>
    <mergeCell ref="B101:D101"/>
  </mergeCells>
  <conditionalFormatting sqref="G29:G36 G39:G46 G53 G5:G14 G17:G24">
    <cfRule type="cellIs" dxfId="4" priority="6" stopIfTrue="1" operator="equal">
      <formula>0</formula>
    </cfRule>
  </conditionalFormatting>
  <conditionalFormatting sqref="B14:F14 B24:F24 F25:F29">
    <cfRule type="cellIs" dxfId="3" priority="5" stopIfTrue="1" operator="equal">
      <formula>0</formula>
    </cfRule>
  </conditionalFormatting>
  <conditionalFormatting sqref="B45:F45 B55:F55 F56:F60">
    <cfRule type="cellIs" dxfId="2" priority="4" stopIfTrue="1" operator="equal">
      <formula>0</formula>
    </cfRule>
  </conditionalFormatting>
  <conditionalFormatting sqref="B78:F78 B88:F88 F89:F93">
    <cfRule type="cellIs" dxfId="1" priority="2" stopIfTrue="1" operator="equal">
      <formula>0</formula>
    </cfRule>
  </conditionalFormatting>
  <conditionalFormatting sqref="B109:F109 B119:F119 F120:F1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10</vt:i4>
      </vt:variant>
    </vt:vector>
  </HeadingPairs>
  <TitlesOfParts>
    <vt:vector size="32" baseType="lpstr">
      <vt:lpstr>Címrend</vt:lpstr>
      <vt:lpstr>1.sz.mell.</vt:lpstr>
      <vt:lpstr>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10.sz.mell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melléklet</vt:lpstr>
      <vt:lpstr>'1.sz.mell.'!Nyomtatási_cím</vt:lpstr>
      <vt:lpstr>'3.sz.mell'!Nyomtatási_cím</vt:lpstr>
      <vt:lpstr>'9.sz.mell.'!Nyomtatási_cím</vt:lpstr>
      <vt:lpstr>'1.sz.mell.'!Nyomtatási_terület</vt:lpstr>
      <vt:lpstr>'16.sz.mell'!Nyomtatási_terület</vt:lpstr>
      <vt:lpstr>'2.sz.mell  '!Nyomtatási_terület</vt:lpstr>
      <vt:lpstr>'3.sz.mell'!Nyomtatási_terület</vt:lpstr>
      <vt:lpstr>'4. 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2018-11-19T15:08:20Z</cp:lastPrinted>
  <dcterms:created xsi:type="dcterms:W3CDTF">2017-01-30T13:11:32Z</dcterms:created>
  <dcterms:modified xsi:type="dcterms:W3CDTF">2018-12-03T07:13:15Z</dcterms:modified>
</cp:coreProperties>
</file>