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65431" windowWidth="11100" windowHeight="11760" tabRatio="863" firstSheet="6" activeTab="13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sz.m.fejlesztés (2)" sheetId="6" r:id="rId6"/>
    <sheet name="6.sz.m.Dologi kiadás (2)" sheetId="7" r:id="rId7"/>
    <sheet name="7.sz.m.szociális kiadások" sheetId="8" r:id="rId8"/>
    <sheet name="8.sz.m.átadott pe (2)" sheetId="9" r:id="rId9"/>
    <sheet name="10. sz adósság kötelezettség" sheetId="10" state="hidden" r:id="rId10"/>
    <sheet name="9. saját bevételek" sheetId="11" r:id="rId11"/>
    <sheet name="10. sz.m. előir felh terv" sheetId="12" r:id="rId12"/>
    <sheet name="11.sz.m. állami támogatás" sheetId="13" r:id="rId13"/>
    <sheet name="12. sz. m. EU (2)" sheetId="14" r:id="rId14"/>
    <sheet name="üres lap" sheetId="15" r:id="rId15"/>
    <sheet name="üres lap2" sheetId="16" r:id="rId16"/>
    <sheet name="üres lap3" sheetId="17" r:id="rId17"/>
    <sheet name="üres lap4" sheetId="18" r:id="rId18"/>
    <sheet name="üres lap5" sheetId="19" r:id="rId19"/>
    <sheet name="üres lap6" sheetId="20" r:id="rId20"/>
  </sheets>
  <definedNames>
    <definedName name="_xlnm.Print_Area" localSheetId="1">'1 .sz.m.önk.össz.kiad.'!$A$1:$AC$65</definedName>
    <definedName name="_xlnm.Print_Area" localSheetId="0">'1.sz.m-önk.össze.bev'!$A$2:$V$62</definedName>
    <definedName name="_xlnm.Print_Area" localSheetId="9">'10. sz adósság kötelezettség'!$A$1:$G$14</definedName>
    <definedName name="_xlnm.Print_Area" localSheetId="11">'10. sz.m. előir felh terv'!$A$2:$O$25</definedName>
    <definedName name="_xlnm.Print_Area" localSheetId="12">'11.sz.m. állami támogatás'!$A$2:$B$36</definedName>
    <definedName name="_xlnm.Print_Area" localSheetId="2">'2.sz.m.összehasonlító'!$A$2:$N$32</definedName>
    <definedName name="_xlnm.Print_Area" localSheetId="3">'3.sz.m Önk  bev.'!$A$2:$V$62</definedName>
    <definedName name="_xlnm.Print_Area" localSheetId="4">'4.sz.m.ÖNK kiadás'!$A$2:$V$39</definedName>
    <definedName name="_xlnm.Print_Area" localSheetId="5">'5.sz.m.fejlesztés (2)'!$A$1:$M$29</definedName>
    <definedName name="_xlnm.Print_Area" localSheetId="6">'6.sz.m.Dologi kiadás (2)'!$A$2:$U$25</definedName>
    <definedName name="_xlnm.Print_Area" localSheetId="7">'7.sz.m.szociális kiadások'!$A$2:$Q$33</definedName>
    <definedName name="_xlnm.Print_Area" localSheetId="8">'8.sz.m.átadott pe (2)'!$A$2:$V$53</definedName>
    <definedName name="_xlnm.Print_Area" localSheetId="14">'üres lap'!$A$1:$R$44</definedName>
    <definedName name="_xlnm.Print_Area" localSheetId="15">'üres lap2'!$A$1:$U$48</definedName>
    <definedName name="_xlnm.Print_Area" localSheetId="16">'üres lap3'!$A$1:$R$47</definedName>
    <definedName name="_xlnm.Print_Area" localSheetId="17">'üres lap4'!$A$1:$I$18</definedName>
  </definedNames>
  <calcPr fullCalcOnLoad="1"/>
</workbook>
</file>

<file path=xl/sharedStrings.xml><?xml version="1.0" encoding="utf-8"?>
<sst xmlns="http://schemas.openxmlformats.org/spreadsheetml/2006/main" count="972" uniqueCount="475">
  <si>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</si>
  <si>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</si>
  <si>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</si>
  <si>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</si>
  <si>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</si>
  <si>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</si>
  <si>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</si>
  <si>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</si>
  <si>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</si>
  <si>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</si>
  <si>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</si>
  <si>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</si>
  <si>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</si>
  <si>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</si>
  <si>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</si>
  <si>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</si>
  <si>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</si>
  <si>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</si>
  <si>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</si>
  <si>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</si>
  <si>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</si>
  <si>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</si>
  <si>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</si>
  <si>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</si>
  <si>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</si>
  <si>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</si>
  <si>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</si>
  <si>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</si>
  <si>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</si>
  <si>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</si>
  <si>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</si>
  <si>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</si>
  <si>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</si>
  <si>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</si>
  <si>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</si>
  <si>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</si>
  <si>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</si>
  <si>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</si>
  <si>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</si>
  <si>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</si>
  <si>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</si>
  <si>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</si>
  <si>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</si>
  <si>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</si>
  <si>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</si>
  <si>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</si>
  <si>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</si>
  <si>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</si>
  <si>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</si>
  <si>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</si>
  <si>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</si>
  <si>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</si>
  <si>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</si>
  <si>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</si>
  <si>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</si>
  <si>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</si>
  <si>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</si>
  <si>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</si>
  <si>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</si>
  <si>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</si>
  <si>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</si>
  <si>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</si>
  <si>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</si>
  <si>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</si>
  <si>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</si>
  <si>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</si>
  <si>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</si>
  <si>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</si>
  <si>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</si>
  <si>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</si>
  <si>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</si>
  <si>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</si>
  <si>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</si>
  <si>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</si>
  <si>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</si>
  <si>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</si>
  <si>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</si>
  <si>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</si>
  <si>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</si>
  <si>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</si>
  <si>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</si>
  <si>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</si>
  <si>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</si>
  <si>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</si>
  <si>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</si>
  <si>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</si>
  <si>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</si>
  <si>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</si>
  <si>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</si>
  <si>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</si>
  <si>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</si>
  <si>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</si>
  <si>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</si>
  <si>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</si>
  <si>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</si>
  <si>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</si>
  <si>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</si>
  <si>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</si>
  <si>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</si>
  <si>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</si>
  <si>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</si>
  <si>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</si>
  <si>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</si>
  <si>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</si>
  <si>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</si>
  <si>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</si>
  <si>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</si>
  <si>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</si>
  <si>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</si>
  <si>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</si>
  <si>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</si>
  <si>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</si>
  <si>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</si>
  <si>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</si>
  <si>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</si>
  <si>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</si>
  <si>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</si>
  <si>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</si>
  <si>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</si>
  <si>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</si>
  <si>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</si>
  <si>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</si>
  <si>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</si>
  <si>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</si>
  <si>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</si>
  <si>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</si>
  <si>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</si>
  <si>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</si>
  <si>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</si>
  <si>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</si>
  <si>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</si>
  <si>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</si>
  <si>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</si>
  <si>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</si>
  <si>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</si>
  <si>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</si>
  <si>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</si>
  <si>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</si>
  <si>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</si>
  <si>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</si>
  <si>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</si>
  <si>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</si>
  <si>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</si>
  <si>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</si>
  <si>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</si>
  <si>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</si>
  <si>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</si>
  <si>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</si>
  <si>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</si>
  <si>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</si>
  <si>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</si>
  <si>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</si>
  <si>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</si>
  <si>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</si>
  <si>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</si>
  <si>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</si>
  <si>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</si>
  <si>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</si>
  <si>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</si>
  <si>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</si>
  <si>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</si>
  <si>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</si>
  <si>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</si>
  <si>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</si>
  <si>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</si>
  <si>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</si>
  <si>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</si>
  <si>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</si>
  <si>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</si>
  <si>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</si>
  <si>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</si>
  <si>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</si>
  <si>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</si>
  <si>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</si>
  <si>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</si>
  <si>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</si>
  <si>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</si>
  <si>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</si>
  <si>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</si>
  <si>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</si>
  <si>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</si>
  <si>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</si>
  <si>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</si>
  <si>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</si>
  <si>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</si>
  <si>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</si>
  <si>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</si>
  <si>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Rendőrörs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</si>
  <si>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</si>
  <si>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</si>
  <si>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</si>
  <si>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</si>
  <si>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</si>
  <si>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</si>
  <si>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</si>
  <si>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</si>
  <si>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</si>
  <si>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</si>
  <si>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</si>
  <si>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</si>
  <si>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</si>
  <si>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</si>
  <si>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</si>
  <si>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</si>
  <si>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</si>
  <si>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</si>
  <si>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</si>
  <si>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Telj.%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</si>
  <si>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</si>
  <si>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</si>
  <si>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</si>
  <si>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</si>
  <si>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Árvíz során keletkezett károk helyreállítása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</si>
  <si>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</si>
  <si>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</si>
  <si>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</si>
  <si>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</si>
  <si>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</si>
  <si>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</si>
  <si>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</si>
  <si>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</si>
  <si>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</si>
  <si>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</si>
  <si>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</si>
  <si>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</si>
  <si>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</si>
  <si>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</si>
  <si>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</si>
  <si>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</si>
  <si>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</si>
  <si>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</si>
  <si>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</si>
  <si>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</si>
  <si>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</si>
  <si>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</si>
  <si>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</si>
  <si>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</si>
  <si>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</si>
  <si>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</si>
  <si>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</si>
  <si>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</si>
  <si>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</si>
  <si>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</si>
  <si>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</si>
  <si>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</si>
  <si>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</si>
  <si>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</si>
  <si>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</si>
  <si>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</si>
  <si>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</si>
  <si>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</si>
  <si>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</si>
  <si>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</si>
  <si>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</si>
  <si>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</si>
  <si>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</si>
  <si>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</si>
  <si>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</si>
  <si>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</si>
  <si>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</si>
  <si>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</si>
  <si>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</si>
  <si>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</si>
  <si>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Közművelődési érdekeltségnövelő támogatás</t>
  </si>
  <si>
    <t>Nyári gyermekétkeztetés</t>
  </si>
  <si>
    <t>Könyvtári érdekeltségnövelő támogatá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</si>
  <si>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</si>
  <si>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</si>
  <si>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</si>
  <si>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</si>
  <si>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</si>
  <si>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</si>
  <si>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</si>
  <si>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</si>
  <si>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</si>
  <si>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</si>
  <si>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>Telekadó</t>
  </si>
  <si>
    <t>Magánszemélyek kommunális adója</t>
  </si>
  <si>
    <t>Talajterhelési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</si>
  <si>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</si>
  <si>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</si>
  <si>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</si>
  <si>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</si>
  <si>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</si>
  <si>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</si>
  <si>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</si>
  <si>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</si>
  <si>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</si>
  <si>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</si>
  <si>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</si>
  <si>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</si>
  <si>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</si>
  <si>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</si>
  <si>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</si>
  <si>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</si>
  <si>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</si>
  <si>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</si>
  <si>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</si>
  <si>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</si>
  <si>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</si>
  <si>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</si>
  <si>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</si>
  <si>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</si>
  <si>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</si>
  <si>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</si>
  <si>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</si>
  <si>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</si>
  <si>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</si>
  <si>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</si>
  <si>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</si>
  <si>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</si>
  <si>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</si>
  <si>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</si>
  <si>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</si>
  <si>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</si>
  <si>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</si>
  <si>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</si>
  <si>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</si>
  <si>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</si>
  <si>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</si>
  <si>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</si>
  <si>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</si>
  <si>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</si>
  <si>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</si>
  <si>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</si>
  <si>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</si>
  <si>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</si>
  <si>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</si>
  <si>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</si>
  <si>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</si>
  <si>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</si>
  <si>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</si>
  <si>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</si>
  <si>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</si>
  <si>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</si>
  <si>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</si>
  <si>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</si>
  <si>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</si>
  <si>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</si>
  <si>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</si>
  <si>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</si>
  <si>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</si>
  <si>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</si>
  <si>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</si>
  <si>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</si>
  <si>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</si>
  <si>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</si>
  <si>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</si>
  <si>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</si>
  <si>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</si>
  <si>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</si>
  <si>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</si>
  <si>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</si>
  <si>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</si>
  <si>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</si>
  <si>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</si>
  <si>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</si>
  <si>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</si>
  <si>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</si>
  <si>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</si>
  <si>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</si>
  <si>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</si>
  <si>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</si>
  <si>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</si>
  <si>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</si>
  <si>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</si>
  <si>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</si>
  <si>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</si>
  <si>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</si>
  <si>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</si>
  <si>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</si>
  <si>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</si>
  <si>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</si>
  <si>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7. számú melléklet</t>
  </si>
  <si>
    <t>2017.</t>
  </si>
  <si>
    <t>Közvilágítási feladatok</t>
  </si>
  <si>
    <t>Katolikus Egyház</t>
  </si>
  <si>
    <t>Evangélikus Egyház</t>
  </si>
  <si>
    <t>Edve Millenium Alapítvány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</si>
  <si>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</si>
  <si>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</si>
  <si>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</si>
  <si>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</si>
  <si>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</si>
  <si>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</si>
  <si>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</si>
  <si>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rendkívüli települési támogatás Szt. 45.§ (4)</t>
  </si>
  <si>
    <t>I.1.d) Lakott külterület támogatása</t>
  </si>
  <si>
    <t>IV.1.d. Közművelődési feladatok</t>
  </si>
  <si>
    <t xml:space="preserve"> Ft-ban</t>
  </si>
  <si>
    <t xml:space="preserve">Testvértelepülés tám. </t>
  </si>
  <si>
    <t>ablakcsere</t>
  </si>
  <si>
    <t>Bútor vásárlás /hivatal/</t>
  </si>
  <si>
    <t>Mázsaház építés</t>
  </si>
  <si>
    <t>Állami támogatás megelőlegzés</t>
  </si>
  <si>
    <t>Infrastruktúra fejlesztés /könyvtár/</t>
  </si>
  <si>
    <t xml:space="preserve"> forintban </t>
  </si>
  <si>
    <t>Ft-ban</t>
  </si>
  <si>
    <t xml:space="preserve"> forintban</t>
  </si>
  <si>
    <t>adatok: Ft-ban</t>
  </si>
  <si>
    <t>III.3 Egyes szociális és gyermekjóléti feladatok támogatás /falugondnok/</t>
  </si>
  <si>
    <t>1. számú melléklet</t>
  </si>
  <si>
    <t>Oktatásban résztvevők tám. /Bursa/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</si>
  <si>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</si>
  <si>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</si>
  <si>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</si>
  <si>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</si>
  <si>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</si>
  <si>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</si>
  <si>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Hiány belső finanszírozása (pénzmaradvány)</t>
  </si>
  <si>
    <t>Működési célú költségvetési támogatások és kiegészítő támogatások</t>
  </si>
  <si>
    <t>Fűnyíró vásárlása</t>
  </si>
  <si>
    <t>Porszívó vásárlása</t>
  </si>
  <si>
    <t>Petőfi u. 60. alatti ingatlan felújítása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</si>
  <si>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</si>
  <si>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</si>
  <si>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</si>
  <si>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</si>
  <si>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Önkormányzat 2017. évi kiadási előirányzatai</t>
  </si>
  <si>
    <t>Önkormányzat 2017. évi bevételi előirányzatai</t>
  </si>
  <si>
    <t>Közművelődési tevékenységek</t>
  </si>
  <si>
    <t>Könyvtári állománygyarapítás</t>
  </si>
  <si>
    <t>2017. év</t>
  </si>
  <si>
    <t>Falugondnokok Vas Megyei Egyesülete</t>
  </si>
  <si>
    <t>Edvei Tűzoltó Egyesület</t>
  </si>
  <si>
    <t>Rábaköz Vidékfejlesztési Egyesület</t>
  </si>
  <si>
    <t>Háziorvosi ügyelet - Kapuvár</t>
  </si>
  <si>
    <t>2017. évi előirányzat</t>
  </si>
  <si>
    <t>A 2017. évi általános működés és ágazati feladatok támogatásának alakulása jogcímenként</t>
  </si>
  <si>
    <t>01. Helyi önkormányzatok működésének általános támogatása</t>
  </si>
  <si>
    <t>VI. I.1.bb)-bd) pontok szerinti feladatokra korrekciós támogatás</t>
  </si>
  <si>
    <t>I.5.2016. évről áthúzódó bérkompenzáció</t>
  </si>
  <si>
    <t>Előirányzat-felhasználási terv
2017. évre</t>
  </si>
  <si>
    <t>Edve Község Önkormányzata 2017. évi bevételi előirányzatai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</si>
  <si>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</si>
  <si>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</si>
  <si>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</si>
  <si>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</si>
  <si>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</si>
  <si>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2017.évi hozzájárulás</t>
  </si>
  <si>
    <t>Beledi Szociális és Gyermekjóléti Társulás 2016.évi hozzájárulás elszámolás</t>
  </si>
  <si>
    <t>Vadászati jog bérbeadásából származó jövedelem</t>
  </si>
  <si>
    <t>Polgármesteri béremelés különbözetének támogatása 1264/2017. (V. 29.) Korm. Határozat szerint</t>
  </si>
  <si>
    <t>1312/2017. (VI. 8.) Korm. határozat
a 2017. évi minimálbér és garantált bérminimum emelése, valamint a szociális hozzájárulási adó csökkentése hatásának kompenzálására</t>
  </si>
  <si>
    <t>I. 6. Településarculati kézikönyv</t>
  </si>
  <si>
    <t>Faluház külső felújítása és energetikai fejlesztése (azonosító: 1774327298)</t>
  </si>
  <si>
    <t xml:space="preserve">Európai Uniós támogatással megvalósuló  programok, projektek 2017. évi bevételei és kiadásai  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</si>
  <si>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</si>
  <si>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</si>
  <si>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</si>
  <si>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</si>
  <si>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</si>
  <si>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Faluház külső felújítása és energetikai fejlesztése</t>
  </si>
  <si>
    <t>Önerő</t>
  </si>
  <si>
    <t>Összes bevétel</t>
  </si>
  <si>
    <t>Összes kiadás</t>
  </si>
  <si>
    <t>TÁMOP-3.2.13-12/1-2012-0310</t>
  </si>
  <si>
    <t>Pénzmaradvány</t>
  </si>
  <si>
    <t>NYDOP-3.2.1/B-12-2013-0006</t>
  </si>
  <si>
    <t xml:space="preserve">Támogatás </t>
  </si>
  <si>
    <t>Saját forrás , támogatás megelőlegezés</t>
  </si>
  <si>
    <t>Saját forrás</t>
  </si>
  <si>
    <t>EMVA az: 1774327298</t>
  </si>
  <si>
    <t>"1. számú melléklet a 2/2017. III. 03.) számú rendelethez"</t>
  </si>
  <si>
    <t>"2. számú melléklet a 2/2017. (III. 03.) számú rendelethez"</t>
  </si>
  <si>
    <t>"3. számú melléklet a 2/2017. (III. 03.) számú rendelethez"</t>
  </si>
  <si>
    <t>"4. számú melléklet a 2/2017. (III.03.) számú rendelethez"</t>
  </si>
  <si>
    <t>6. számú melléklet</t>
  </si>
  <si>
    <t>"7. számú melléklet a 2/2017. (III. 03.) számú rendelethez"</t>
  </si>
  <si>
    <t>"8. számú melléklet a 2/2017. (III. 03.) számú rendelethez"</t>
  </si>
  <si>
    <t>"9. számú melléklet a 2/2017. (III. 03.) számú rendelethez"</t>
  </si>
  <si>
    <t>"10. számú melléklet a 2/2017. (III. 03.) számú rendelethez"</t>
  </si>
  <si>
    <t>"11. számú melléklet a 2/2017. (III. 03.) számú rendelethez"</t>
  </si>
  <si>
    <t>"12. számú melléklet a 2/2017. (III. 03.) számú rendelethez"</t>
  </si>
  <si>
    <t>"14. számú melléklet a 2/2017. (III: 03.) számú rendelethez"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</si>
</sst>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</numFmts>
  <fonts count="118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0"/>
      <name val="Arial CE"/>
      <family val="0"/>
    </font>
    <font>
      <i/>
      <sz val="12"/>
      <name val="Arial CE"/>
      <family val="0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7" fillId="0" borderId="0" applyNumberFormat="0" applyFill="0" applyBorder="0" applyAlignment="0" applyProtection="0"/>
    <xf numFmtId="0" fontId="10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0" fillId="22" borderId="7" applyNumberFormat="0" applyFont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11" fillId="29" borderId="0" applyNumberFormat="0" applyBorder="0" applyAlignment="0" applyProtection="0"/>
    <xf numFmtId="0" fontId="112" fillId="30" borderId="8" applyNumberFormat="0" applyAlignment="0" applyProtection="0"/>
    <xf numFmtId="0" fontId="11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1" borderId="0" applyNumberFormat="0" applyBorder="0" applyAlignment="0" applyProtection="0"/>
    <xf numFmtId="0" fontId="116" fillId="32" borderId="0" applyNumberFormat="0" applyBorder="0" applyAlignment="0" applyProtection="0"/>
    <xf numFmtId="0" fontId="117" fillId="30" borderId="1" applyNumberFormat="0" applyAlignment="0" applyProtection="0"/>
    <xf numFmtId="9" fontId="0" fillId="0" borderId="0" applyFont="0" applyFill="0" applyBorder="0" applyAlignment="0" applyProtection="0"/>
  </cellStyleXfs>
  <cellXfs count="14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20" fillId="0" borderId="0" xfId="59">
      <alignment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17" fillId="0" borderId="0" xfId="58" applyFont="1" applyBorder="1" applyAlignment="1">
      <alignment horizontal="center"/>
      <protection/>
    </xf>
    <xf numFmtId="0" fontId="16" fillId="33" borderId="12" xfId="58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3" fontId="39" fillId="0" borderId="14" xfId="58" applyNumberFormat="1" applyFont="1" applyBorder="1" applyAlignment="1">
      <alignment horizontal="right" vertical="center" wrapText="1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horizontal="left" vertical="center" wrapText="1"/>
      <protection/>
    </xf>
    <xf numFmtId="0" fontId="6" fillId="1" borderId="17" xfId="58" applyFont="1" applyFill="1" applyBorder="1" applyAlignment="1">
      <alignment horizontal="center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0" borderId="13" xfId="58" applyFont="1" applyBorder="1" applyAlignment="1">
      <alignment vertical="center"/>
      <protection/>
    </xf>
    <xf numFmtId="3" fontId="3" fillId="0" borderId="18" xfId="58" applyNumberFormat="1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2" fillId="0" borderId="21" xfId="58" applyFont="1" applyBorder="1" applyAlignment="1">
      <alignment horizontal="center" vertical="center"/>
      <protection/>
    </xf>
    <xf numFmtId="3" fontId="7" fillId="0" borderId="22" xfId="58" applyNumberFormat="1" applyFont="1" applyBorder="1" applyAlignment="1">
      <alignment horizontal="right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/>
      <protection/>
    </xf>
    <xf numFmtId="3" fontId="7" fillId="0" borderId="24" xfId="58" applyNumberFormat="1" applyFont="1" applyBorder="1" applyAlignment="1">
      <alignment horizontal="right" vertical="center"/>
      <protection/>
    </xf>
    <xf numFmtId="0" fontId="24" fillId="0" borderId="0" xfId="58" applyFont="1">
      <alignment/>
      <protection/>
    </xf>
    <xf numFmtId="0" fontId="32" fillId="0" borderId="0" xfId="58" applyFont="1" applyAlignment="1">
      <alignment vertical="center"/>
      <protection/>
    </xf>
    <xf numFmtId="0" fontId="44" fillId="0" borderId="0" xfId="58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25" xfId="58" applyFont="1" applyBorder="1" applyAlignment="1">
      <alignment wrapText="1"/>
      <protection/>
    </xf>
    <xf numFmtId="0" fontId="15" fillId="0" borderId="25" xfId="58" applyFont="1" applyFill="1" applyBorder="1" applyAlignment="1">
      <alignment wrapText="1"/>
      <protection/>
    </xf>
    <xf numFmtId="0" fontId="12" fillId="0" borderId="26" xfId="58" applyFont="1" applyBorder="1" applyAlignment="1">
      <alignment vertical="center" wrapText="1"/>
      <protection/>
    </xf>
    <xf numFmtId="0" fontId="12" fillId="0" borderId="26" xfId="58" applyFont="1" applyBorder="1" applyAlignment="1">
      <alignment wrapText="1"/>
      <protection/>
    </xf>
    <xf numFmtId="3" fontId="45" fillId="0" borderId="14" xfId="58" applyNumberFormat="1" applyFont="1" applyFill="1" applyBorder="1" applyAlignment="1">
      <alignment horizontal="right"/>
      <protection/>
    </xf>
    <xf numFmtId="0" fontId="45" fillId="0" borderId="14" xfId="58" applyFont="1" applyBorder="1" applyAlignment="1">
      <alignment horizontal="right"/>
      <protection/>
    </xf>
    <xf numFmtId="3" fontId="45" fillId="0" borderId="24" xfId="58" applyNumberFormat="1" applyFont="1" applyBorder="1" applyAlignment="1">
      <alignment horizontal="right"/>
      <protection/>
    </xf>
    <xf numFmtId="3" fontId="45" fillId="0" borderId="14" xfId="58" applyNumberFormat="1" applyFont="1" applyBorder="1" applyAlignment="1">
      <alignment horizontal="right"/>
      <protection/>
    </xf>
    <xf numFmtId="3" fontId="18" fillId="0" borderId="27" xfId="40" applyNumberFormat="1" applyFont="1" applyBorder="1" applyAlignment="1">
      <alignment horizontal="right" vertical="center"/>
    </xf>
    <xf numFmtId="3" fontId="18" fillId="0" borderId="27" xfId="58" applyNumberFormat="1" applyFont="1" applyBorder="1" applyAlignment="1">
      <alignment horizontal="right"/>
      <protection/>
    </xf>
    <xf numFmtId="0" fontId="11" fillId="0" borderId="28" xfId="58" applyFont="1" applyBorder="1" applyAlignment="1">
      <alignment horizontal="center" vertical="center"/>
      <protection/>
    </xf>
    <xf numFmtId="0" fontId="11" fillId="0" borderId="25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left" vertical="center" wrapText="1"/>
      <protection/>
    </xf>
    <xf numFmtId="0" fontId="0" fillId="0" borderId="25" xfId="58" applyFont="1" applyFill="1" applyBorder="1" applyAlignment="1">
      <alignment horizontal="center" vertical="center"/>
      <protection/>
    </xf>
    <xf numFmtId="3" fontId="7" fillId="0" borderId="24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7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14" xfId="0" applyNumberFormat="1" applyFont="1" applyFill="1" applyBorder="1" applyAlignment="1">
      <alignment horizontal="right" vertical="center"/>
    </xf>
    <xf numFmtId="3" fontId="15" fillId="0" borderId="14" xfId="58" applyNumberFormat="1" applyFont="1" applyFill="1" applyBorder="1" applyAlignment="1">
      <alignment horizontal="right" vertical="center"/>
      <protection/>
    </xf>
    <xf numFmtId="3" fontId="15" fillId="0" borderId="24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3" fontId="15" fillId="0" borderId="20" xfId="0" applyNumberFormat="1" applyFont="1" applyFill="1" applyBorder="1" applyAlignment="1">
      <alignment horizontal="right" vertical="center"/>
    </xf>
    <xf numFmtId="3" fontId="11" fillId="0" borderId="0" xfId="58" applyNumberFormat="1" applyFont="1" applyAlignment="1">
      <alignment vertical="center"/>
      <protection/>
    </xf>
    <xf numFmtId="3" fontId="3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8" applyNumberFormat="1">
      <alignment/>
      <protection/>
    </xf>
    <xf numFmtId="3" fontId="45" fillId="0" borderId="24" xfId="58" applyNumberFormat="1" applyFont="1" applyFill="1" applyBorder="1" applyAlignment="1">
      <alignment horizontal="right"/>
      <protection/>
    </xf>
    <xf numFmtId="3" fontId="15" fillId="0" borderId="16" xfId="0" applyNumberFormat="1" applyFont="1" applyFill="1" applyBorder="1" applyAlignment="1">
      <alignment horizontal="right" vertical="center"/>
    </xf>
    <xf numFmtId="0" fontId="23" fillId="0" borderId="23" xfId="0" applyFont="1" applyBorder="1" applyAlignment="1">
      <alignment vertical="center" wrapText="1"/>
    </xf>
    <xf numFmtId="3" fontId="28" fillId="0" borderId="0" xfId="58" applyNumberFormat="1" applyFont="1" applyFill="1" applyBorder="1" applyAlignment="1">
      <alignment horizontal="center" vertical="center" wrapText="1"/>
      <protection/>
    </xf>
    <xf numFmtId="3" fontId="40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ill="1" applyAlignment="1">
      <alignment vertical="center"/>
      <protection/>
    </xf>
    <xf numFmtId="0" fontId="23" fillId="0" borderId="23" xfId="0" applyFont="1" applyFill="1" applyBorder="1" applyAlignment="1">
      <alignment vertical="center" wrapText="1"/>
    </xf>
    <xf numFmtId="3" fontId="39" fillId="0" borderId="14" xfId="58" applyNumberFormat="1" applyFont="1" applyFill="1" applyBorder="1" applyAlignment="1">
      <alignment horizontal="right" vertical="center" wrapText="1"/>
      <protection/>
    </xf>
    <xf numFmtId="0" fontId="23" fillId="0" borderId="30" xfId="0" applyFont="1" applyFill="1" applyBorder="1" applyAlignment="1">
      <alignment vertical="center" wrapText="1"/>
    </xf>
    <xf numFmtId="3" fontId="39" fillId="0" borderId="14" xfId="58" applyNumberFormat="1" applyFont="1" applyFill="1" applyBorder="1" applyAlignment="1">
      <alignment vertical="center"/>
      <protection/>
    </xf>
    <xf numFmtId="3" fontId="28" fillId="34" borderId="31" xfId="58" applyNumberFormat="1" applyFont="1" applyFill="1" applyBorder="1" applyAlignment="1">
      <alignment horizontal="center" vertical="center" wrapText="1"/>
      <protection/>
    </xf>
    <xf numFmtId="3" fontId="40" fillId="34" borderId="32" xfId="58" applyNumberFormat="1" applyFont="1" applyFill="1" applyBorder="1" applyAlignment="1">
      <alignment horizontal="right" vertical="center" wrapText="1"/>
      <protection/>
    </xf>
    <xf numFmtId="3" fontId="45" fillId="0" borderId="33" xfId="58" applyNumberFormat="1" applyFont="1" applyBorder="1" applyAlignment="1">
      <alignment horizontal="right"/>
      <protection/>
    </xf>
    <xf numFmtId="0" fontId="15" fillId="0" borderId="34" xfId="58" applyFont="1" applyBorder="1" applyAlignment="1">
      <alignment wrapText="1"/>
      <protection/>
    </xf>
    <xf numFmtId="0" fontId="14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/>
    </xf>
    <xf numFmtId="0" fontId="39" fillId="0" borderId="14" xfId="58" applyFont="1" applyFill="1" applyBorder="1" applyAlignment="1">
      <alignment vertical="center"/>
      <protection/>
    </xf>
    <xf numFmtId="0" fontId="39" fillId="0" borderId="35" xfId="58" applyFont="1" applyFill="1" applyBorder="1" applyAlignment="1">
      <alignment vertical="center"/>
      <protection/>
    </xf>
    <xf numFmtId="0" fontId="14" fillId="0" borderId="36" xfId="0" applyFont="1" applyFill="1" applyBorder="1" applyAlignment="1">
      <alignment vertical="center"/>
    </xf>
    <xf numFmtId="0" fontId="23" fillId="0" borderId="37" xfId="59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8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3" fillId="0" borderId="0" xfId="0" applyFont="1" applyAlignment="1">
      <alignment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8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/>
    </xf>
    <xf numFmtId="49" fontId="7" fillId="0" borderId="40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3" xfId="0" applyNumberFormat="1" applyFont="1" applyFill="1" applyBorder="1" applyAlignment="1">
      <alignment horizontal="righ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9" xfId="0" applyNumberFormat="1" applyFont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3" fontId="7" fillId="0" borderId="33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2" xfId="58" applyFont="1" applyBorder="1" applyAlignment="1">
      <alignment horizontal="center" vertical="center" wrapText="1"/>
      <protection/>
    </xf>
    <xf numFmtId="0" fontId="11" fillId="0" borderId="0" xfId="58" applyAlignment="1">
      <alignment vertical="center" wrapText="1"/>
      <protection/>
    </xf>
    <xf numFmtId="165" fontId="37" fillId="0" borderId="0" xfId="0" applyNumberFormat="1" applyFont="1" applyFill="1" applyAlignment="1" applyProtection="1">
      <alignment horizontal="left" vertical="center" wrapText="1"/>
      <protection/>
    </xf>
    <xf numFmtId="165" fontId="37" fillId="0" borderId="0" xfId="0" applyNumberFormat="1" applyFont="1" applyFill="1" applyAlignment="1" applyProtection="1">
      <alignment vertical="center" wrapText="1"/>
      <protection/>
    </xf>
    <xf numFmtId="165" fontId="54" fillId="0" borderId="0" xfId="0" applyNumberFormat="1" applyFont="1" applyFill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right" vertical="top"/>
      <protection locked="0"/>
    </xf>
    <xf numFmtId="165" fontId="37" fillId="0" borderId="0" xfId="0" applyNumberFormat="1" applyFont="1" applyFill="1" applyAlignment="1">
      <alignment vertical="center" wrapText="1"/>
    </xf>
    <xf numFmtId="0" fontId="56" fillId="0" borderId="0" xfId="0" applyFont="1" applyAlignment="1" applyProtection="1">
      <alignment horizontal="right" vertical="top"/>
      <protection locked="0"/>
    </xf>
    <xf numFmtId="165" fontId="57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Fill="1" applyAlignment="1">
      <alignment vertical="center"/>
    </xf>
    <xf numFmtId="0" fontId="54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right"/>
      <protection/>
    </xf>
    <xf numFmtId="0" fontId="34" fillId="0" borderId="0" xfId="0" applyFont="1" applyFill="1" applyAlignment="1">
      <alignment vertical="center"/>
    </xf>
    <xf numFmtId="0" fontId="54" fillId="0" borderId="4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horizontal="center" vertical="center" wrapText="1"/>
    </xf>
    <xf numFmtId="0" fontId="54" fillId="0" borderId="39" xfId="0" applyFont="1" applyFill="1" applyBorder="1" applyAlignment="1" applyProtection="1">
      <alignment horizontal="center" vertical="center" wrapText="1"/>
      <protection/>
    </xf>
    <xf numFmtId="0" fontId="54" fillId="0" borderId="40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left" vertical="center" wrapText="1" indent="1"/>
      <protection/>
    </xf>
    <xf numFmtId="165" fontId="58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Alignment="1">
      <alignment vertical="center" wrapText="1"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49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Font="1" applyFill="1" applyBorder="1" applyAlignment="1" applyProtection="1">
      <alignment horizontal="center" vertical="center" wrapText="1"/>
      <protection/>
    </xf>
    <xf numFmtId="0" fontId="49" fillId="0" borderId="14" xfId="60" applyFont="1" applyFill="1" applyBorder="1" applyAlignment="1" applyProtection="1">
      <alignment horizontal="left" vertical="center" wrapText="1" indent="1"/>
      <protection/>
    </xf>
    <xf numFmtId="165" fontId="4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>
      <alignment vertical="center" wrapText="1"/>
    </xf>
    <xf numFmtId="0" fontId="58" fillId="0" borderId="43" xfId="0" applyFont="1" applyFill="1" applyBorder="1" applyAlignment="1" applyProtection="1">
      <alignment horizontal="center" vertical="center" wrapText="1"/>
      <protection/>
    </xf>
    <xf numFmtId="49" fontId="58" fillId="0" borderId="35" xfId="0" applyNumberFormat="1" applyFont="1" applyFill="1" applyBorder="1" applyAlignment="1" applyProtection="1">
      <alignment horizontal="center" vertical="center" wrapText="1"/>
      <protection/>
    </xf>
    <xf numFmtId="0" fontId="58" fillId="0" borderId="35" xfId="60" applyFont="1" applyFill="1" applyBorder="1" applyAlignment="1" applyProtection="1">
      <alignment horizontal="left" vertical="center" wrapText="1" indent="1"/>
      <protection/>
    </xf>
    <xf numFmtId="0" fontId="49" fillId="0" borderId="20" xfId="60" applyFont="1" applyFill="1" applyBorder="1" applyAlignment="1" applyProtection="1">
      <alignment horizontal="left" vertical="center" wrapText="1" inden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60" applyFont="1" applyFill="1" applyBorder="1" applyAlignment="1" applyProtection="1">
      <alignment horizontal="left" vertical="center" wrapText="1" inden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49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49" fillId="0" borderId="16" xfId="60" applyFont="1" applyFill="1" applyBorder="1" applyAlignment="1" applyProtection="1">
      <alignment horizontal="left" vertical="center" wrapText="1" indent="1"/>
      <protection/>
    </xf>
    <xf numFmtId="165" fontId="4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44" xfId="0" applyFont="1" applyFill="1" applyBorder="1" applyAlignment="1" applyProtection="1">
      <alignment horizontal="center" vertical="center" wrapText="1"/>
      <protection/>
    </xf>
    <xf numFmtId="49" fontId="49" fillId="0" borderId="20" xfId="0" applyNumberFormat="1" applyFont="1" applyFill="1" applyBorder="1" applyAlignment="1" applyProtection="1">
      <alignment horizontal="center" vertical="center" wrapText="1"/>
      <protection/>
    </xf>
    <xf numFmtId="0" fontId="49" fillId="0" borderId="45" xfId="60" applyFont="1" applyFill="1" applyBorder="1" applyAlignment="1" applyProtection="1">
      <alignment horizontal="left" vertical="center" wrapText="1" indent="1"/>
      <protection/>
    </xf>
    <xf numFmtId="165" fontId="4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59" fillId="0" borderId="47" xfId="0" applyFont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58" fillId="0" borderId="42" xfId="60" applyFont="1" applyFill="1" applyBorder="1" applyAlignment="1" applyProtection="1">
      <alignment horizontal="left" vertical="center" wrapText="1" indent="1"/>
      <protection/>
    </xf>
    <xf numFmtId="49" fontId="49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35" fillId="0" borderId="26" xfId="0" applyFont="1" applyFill="1" applyBorder="1" applyAlignment="1" applyProtection="1">
      <alignment vertical="center" wrapText="1"/>
      <protection/>
    </xf>
    <xf numFmtId="49" fontId="49" fillId="0" borderId="27" xfId="60" applyNumberFormat="1" applyFont="1" applyFill="1" applyBorder="1" applyAlignment="1" applyProtection="1">
      <alignment horizontal="left" vertical="center" wrapText="1" indent="1"/>
      <protection/>
    </xf>
    <xf numFmtId="0" fontId="49" fillId="0" borderId="27" xfId="60" applyFont="1" applyFill="1" applyBorder="1" applyAlignment="1" applyProtection="1">
      <alignment horizontal="left" vertical="center" wrapText="1" indent="1"/>
      <protection/>
    </xf>
    <xf numFmtId="165" fontId="4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12" xfId="0" applyFont="1" applyBorder="1" applyAlignment="1" applyProtection="1">
      <alignment horizontal="center" vertical="center" wrapText="1"/>
      <protection/>
    </xf>
    <xf numFmtId="0" fontId="60" fillId="0" borderId="17" xfId="0" applyFont="1" applyBorder="1" applyAlignment="1" applyProtection="1">
      <alignment horizontal="center" wrapText="1"/>
      <protection/>
    </xf>
    <xf numFmtId="0" fontId="58" fillId="0" borderId="17" xfId="60" applyFont="1" applyFill="1" applyBorder="1" applyAlignment="1" applyProtection="1">
      <alignment horizontal="left" vertical="center" wrapText="1" indent="1"/>
      <protection/>
    </xf>
    <xf numFmtId="0" fontId="61" fillId="0" borderId="17" xfId="0" applyFont="1" applyBorder="1" applyAlignment="1" applyProtection="1">
      <alignment horizontal="center" wrapText="1"/>
      <protection/>
    </xf>
    <xf numFmtId="0" fontId="62" fillId="0" borderId="17" xfId="0" applyFont="1" applyBorder="1" applyAlignment="1" applyProtection="1">
      <alignment horizontal="left" wrapText="1" indent="1"/>
      <protection/>
    </xf>
    <xf numFmtId="165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center" wrapText="1" indent="1"/>
      <protection/>
    </xf>
    <xf numFmtId="165" fontId="5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3" fillId="0" borderId="0" xfId="0" applyFont="1" applyFill="1" applyAlignment="1">
      <alignment vertical="center" wrapText="1"/>
    </xf>
    <xf numFmtId="0" fontId="49" fillId="0" borderId="0" xfId="0" applyFont="1" applyFill="1" applyAlignment="1" applyProtection="1">
      <alignment horizontal="left" vertical="center" wrapText="1"/>
      <protection/>
    </xf>
    <xf numFmtId="0" fontId="49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Alignment="1" applyProtection="1">
      <alignment horizontal="right" vertical="center" wrapText="1" indent="1"/>
      <protection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58" fillId="0" borderId="41" xfId="0" applyFont="1" applyFill="1" applyBorder="1" applyAlignment="1" applyProtection="1">
      <alignment horizontal="center" vertical="center" wrapText="1"/>
      <protection/>
    </xf>
    <xf numFmtId="0" fontId="54" fillId="0" borderId="41" xfId="0" applyFont="1" applyFill="1" applyBorder="1" applyAlignment="1" applyProtection="1">
      <alignment horizontal="center" vertical="center" wrapText="1"/>
      <protection/>
    </xf>
    <xf numFmtId="0" fontId="58" fillId="0" borderId="13" xfId="60" applyFont="1" applyFill="1" applyBorder="1" applyAlignment="1" applyProtection="1">
      <alignment horizontal="left" vertical="center" wrapText="1" indent="1"/>
      <protection/>
    </xf>
    <xf numFmtId="0" fontId="58" fillId="0" borderId="28" xfId="0" applyFont="1" applyFill="1" applyBorder="1" applyAlignment="1" applyProtection="1">
      <alignment horizontal="center" vertical="center" wrapText="1"/>
      <protection/>
    </xf>
    <xf numFmtId="49" fontId="49" fillId="0" borderId="20" xfId="60" applyNumberFormat="1" applyFont="1" applyFill="1" applyBorder="1" applyAlignment="1" applyProtection="1">
      <alignment horizontal="left" vertical="center" wrapText="1" indent="1"/>
      <protection/>
    </xf>
    <xf numFmtId="0" fontId="58" fillId="0" borderId="25" xfId="0" applyFont="1" applyFill="1" applyBorder="1" applyAlignment="1" applyProtection="1">
      <alignment horizontal="center" vertical="center" wrapText="1"/>
      <protection/>
    </xf>
    <xf numFmtId="49" fontId="49" fillId="0" borderId="14" xfId="60" applyNumberFormat="1" applyFont="1" applyFill="1" applyBorder="1" applyAlignment="1" applyProtection="1">
      <alignment horizontal="left" vertical="center" wrapText="1" indent="1"/>
      <protection/>
    </xf>
    <xf numFmtId="165" fontId="4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165" fontId="58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4" fillId="0" borderId="12" xfId="0" applyFont="1" applyFill="1" applyBorder="1" applyAlignment="1" applyProtection="1">
      <alignment horizontal="left" vertical="center"/>
      <protection/>
    </xf>
    <xf numFmtId="0" fontId="64" fillId="0" borderId="41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58" fillId="0" borderId="41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33" xfId="0" applyNumberFormat="1" applyFont="1" applyFill="1" applyBorder="1" applyAlignment="1" applyProtection="1">
      <alignment horizontal="center" vertical="center" wrapText="1"/>
      <protection/>
    </xf>
    <xf numFmtId="165" fontId="58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7" fillId="0" borderId="0" xfId="60" applyFill="1">
      <alignment/>
      <protection/>
    </xf>
    <xf numFmtId="3" fontId="49" fillId="0" borderId="0" xfId="60" applyNumberFormat="1" applyFont="1" applyFill="1" applyBorder="1">
      <alignment/>
      <protection/>
    </xf>
    <xf numFmtId="165" fontId="49" fillId="0" borderId="0" xfId="60" applyNumberFormat="1" applyFont="1" applyFill="1" applyBorder="1">
      <alignment/>
      <protection/>
    </xf>
    <xf numFmtId="0" fontId="58" fillId="0" borderId="12" xfId="60" applyFont="1" applyFill="1" applyBorder="1" applyAlignment="1" applyProtection="1">
      <alignment horizontal="left" vertical="center" wrapText="1" indent="1"/>
      <protection/>
    </xf>
    <xf numFmtId="0" fontId="66" fillId="0" borderId="0" xfId="60" applyFont="1" applyFill="1">
      <alignment/>
      <protection/>
    </xf>
    <xf numFmtId="49" fontId="49" fillId="0" borderId="0" xfId="60" applyNumberFormat="1" applyFont="1" applyFill="1" applyBorder="1" applyAlignment="1" applyProtection="1">
      <alignment horizontal="left" vertical="center" wrapText="1" indent="1"/>
      <protection/>
    </xf>
    <xf numFmtId="0" fontId="49" fillId="0" borderId="0" xfId="60" applyFont="1" applyFill="1" applyBorder="1" applyAlignment="1" applyProtection="1">
      <alignment horizontal="left" indent="5"/>
      <protection/>
    </xf>
    <xf numFmtId="3" fontId="49" fillId="0" borderId="0" xfId="60" applyNumberFormat="1" applyFont="1" applyFill="1" applyBorder="1" applyAlignment="1" applyProtection="1">
      <alignment horizontal="right" vertical="center" wrapText="1"/>
      <protection/>
    </xf>
    <xf numFmtId="0" fontId="50" fillId="0" borderId="0" xfId="60" applyFont="1" applyFill="1" applyAlignment="1">
      <alignment horizontal="center" wrapText="1"/>
      <protection/>
    </xf>
    <xf numFmtId="3" fontId="49" fillId="0" borderId="0" xfId="60" applyNumberFormat="1" applyFont="1" applyFill="1">
      <alignment/>
      <protection/>
    </xf>
    <xf numFmtId="0" fontId="49" fillId="0" borderId="0" xfId="60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2" xfId="58" applyFont="1" applyBorder="1" applyAlignment="1">
      <alignment horizontal="center" vertical="center"/>
      <protection/>
    </xf>
    <xf numFmtId="0" fontId="7" fillId="0" borderId="37" xfId="0" applyFont="1" applyBorder="1" applyAlignment="1">
      <alignment horizontal="left" vertical="center" wrapText="1"/>
    </xf>
    <xf numFmtId="0" fontId="15" fillId="0" borderId="34" xfId="58" applyFont="1" applyFill="1" applyBorder="1" applyAlignment="1">
      <alignment wrapText="1"/>
      <protection/>
    </xf>
    <xf numFmtId="0" fontId="58" fillId="0" borderId="15" xfId="60" applyFont="1" applyFill="1" applyBorder="1" applyAlignment="1" applyProtection="1">
      <alignment horizontal="left" vertical="center" wrapText="1" indent="1"/>
      <protection/>
    </xf>
    <xf numFmtId="49" fontId="58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58" fillId="0" borderId="26" xfId="60" applyNumberFormat="1" applyFont="1" applyFill="1" applyBorder="1" applyAlignment="1" applyProtection="1">
      <alignment horizontal="left" vertical="center" wrapText="1" indent="1"/>
      <protection/>
    </xf>
    <xf numFmtId="165" fontId="37" fillId="0" borderId="0" xfId="0" applyNumberFormat="1" applyFont="1" applyFill="1" applyBorder="1" applyAlignment="1" applyProtection="1">
      <alignment horizontal="left" vertical="center" wrapText="1"/>
      <protection/>
    </xf>
    <xf numFmtId="165" fontId="33" fillId="0" borderId="13" xfId="60" applyNumberFormat="1" applyFont="1" applyFill="1" applyBorder="1" applyAlignment="1" applyProtection="1">
      <alignment horizontal="right" vertical="center" wrapText="1"/>
      <protection/>
    </xf>
    <xf numFmtId="165" fontId="46" fillId="0" borderId="10" xfId="60" applyNumberFormat="1" applyFont="1" applyFill="1" applyBorder="1" applyAlignment="1" applyProtection="1">
      <alignment horizontal="left" vertical="center"/>
      <protection/>
    </xf>
    <xf numFmtId="3" fontId="33" fillId="0" borderId="16" xfId="60" applyNumberFormat="1" applyFont="1" applyFill="1" applyBorder="1" applyAlignment="1" applyProtection="1">
      <alignment horizontal="right" vertical="center" wrapText="1"/>
      <protection/>
    </xf>
    <xf numFmtId="3" fontId="33" fillId="0" borderId="14" xfId="60" applyNumberFormat="1" applyFont="1" applyFill="1" applyBorder="1" applyAlignment="1" applyProtection="1">
      <alignment horizontal="right" vertical="center" wrapText="1"/>
      <protection/>
    </xf>
    <xf numFmtId="3" fontId="33" fillId="0" borderId="27" xfId="60" applyNumberFormat="1" applyFont="1" applyFill="1" applyBorder="1" applyAlignment="1" applyProtection="1">
      <alignment horizontal="right" vertical="center" wrapText="1"/>
      <protection/>
    </xf>
    <xf numFmtId="49" fontId="47" fillId="0" borderId="25" xfId="60" applyNumberFormat="1" applyFont="1" applyFill="1" applyBorder="1" applyAlignment="1" applyProtection="1">
      <alignment horizontal="left" vertical="center" wrapText="1"/>
      <protection/>
    </xf>
    <xf numFmtId="49" fontId="35" fillId="0" borderId="25" xfId="60" applyNumberFormat="1" applyFont="1" applyFill="1" applyBorder="1" applyAlignment="1">
      <alignment horizontal="left"/>
      <protection/>
    </xf>
    <xf numFmtId="49" fontId="35" fillId="0" borderId="25" xfId="60" applyNumberFormat="1" applyFont="1" applyFill="1" applyBorder="1" applyAlignment="1" applyProtection="1">
      <alignment horizontal="left" vertical="center" wrapText="1"/>
      <protection/>
    </xf>
    <xf numFmtId="0" fontId="33" fillId="0" borderId="15" xfId="60" applyFont="1" applyFill="1" applyBorder="1" applyAlignment="1">
      <alignment horizontal="center"/>
      <protection/>
    </xf>
    <xf numFmtId="3" fontId="33" fillId="0" borderId="16" xfId="60" applyNumberFormat="1" applyFont="1" applyFill="1" applyBorder="1">
      <alignment/>
      <protection/>
    </xf>
    <xf numFmtId="3" fontId="35" fillId="0" borderId="14" xfId="60" applyNumberFormat="1" applyFont="1" applyFill="1" applyBorder="1">
      <alignment/>
      <protection/>
    </xf>
    <xf numFmtId="165" fontId="35" fillId="0" borderId="14" xfId="60" applyNumberFormat="1" applyFont="1" applyFill="1" applyBorder="1">
      <alignment/>
      <protection/>
    </xf>
    <xf numFmtId="49" fontId="47" fillId="0" borderId="26" xfId="60" applyNumberFormat="1" applyFont="1" applyFill="1" applyBorder="1" applyAlignment="1">
      <alignment horizontal="left"/>
      <protection/>
    </xf>
    <xf numFmtId="3" fontId="35" fillId="0" borderId="27" xfId="60" applyNumberFormat="1" applyFont="1" applyFill="1" applyBorder="1">
      <alignment/>
      <protection/>
    </xf>
    <xf numFmtId="165" fontId="33" fillId="0" borderId="45" xfId="60" applyNumberFormat="1" applyFont="1" applyFill="1" applyBorder="1" applyAlignment="1" applyProtection="1">
      <alignment horizontal="right" vertical="center" wrapText="1"/>
      <protection/>
    </xf>
    <xf numFmtId="165" fontId="33" fillId="0" borderId="16" xfId="60" applyNumberFormat="1" applyFont="1" applyFill="1" applyBorder="1" applyAlignment="1" applyProtection="1">
      <alignment horizontal="right" vertical="center" wrapText="1"/>
      <protection/>
    </xf>
    <xf numFmtId="165" fontId="33" fillId="0" borderId="14" xfId="60" applyNumberFormat="1" applyFont="1" applyFill="1" applyBorder="1" applyAlignment="1" applyProtection="1">
      <alignment horizontal="right" vertical="center" wrapText="1"/>
      <protection/>
    </xf>
    <xf numFmtId="0" fontId="6" fillId="1" borderId="18" xfId="58" applyFont="1" applyFill="1" applyBorder="1" applyAlignment="1">
      <alignment horizontal="center" vertical="center" wrapText="1"/>
      <protection/>
    </xf>
    <xf numFmtId="3" fontId="28" fillId="34" borderId="32" xfId="58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3" fontId="18" fillId="0" borderId="48" xfId="58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5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42" xfId="0" applyNumberFormat="1" applyFont="1" applyFill="1" applyBorder="1" applyAlignment="1" applyProtection="1">
      <alignment horizontal="center" vertical="center" wrapText="1"/>
      <protection/>
    </xf>
    <xf numFmtId="165" fontId="54" fillId="0" borderId="53" xfId="0" applyNumberFormat="1" applyFont="1" applyFill="1" applyBorder="1" applyAlignment="1" applyProtection="1">
      <alignment horizontal="center" vertical="center" wrapText="1"/>
      <protection/>
    </xf>
    <xf numFmtId="165" fontId="5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36" xfId="0" applyNumberFormat="1" applyFont="1" applyFill="1" applyBorder="1" applyAlignment="1" applyProtection="1">
      <alignment horizontal="center" vertical="center" wrapText="1"/>
      <protection/>
    </xf>
    <xf numFmtId="165" fontId="54" fillId="0" borderId="55" xfId="0" applyNumberFormat="1" applyFont="1" applyFill="1" applyBorder="1" applyAlignment="1" applyProtection="1">
      <alignment horizontal="center" vertical="center" wrapText="1"/>
      <protection/>
    </xf>
    <xf numFmtId="165" fontId="58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14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0" fontId="50" fillId="0" borderId="0" xfId="60" applyFont="1" applyFill="1" applyBorder="1" applyAlignment="1">
      <alignment horizontal="center" wrapText="1"/>
      <protection/>
    </xf>
    <xf numFmtId="0" fontId="3" fillId="0" borderId="41" xfId="0" applyFont="1" applyFill="1" applyBorder="1" applyAlignment="1">
      <alignment horizontal="center" vertical="center" wrapText="1"/>
    </xf>
    <xf numFmtId="0" fontId="50" fillId="0" borderId="0" xfId="60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8" fillId="0" borderId="50" xfId="0" applyFont="1" applyFill="1" applyBorder="1" applyAlignment="1" applyProtection="1">
      <alignment horizontal="center" vertical="center" wrapText="1"/>
      <protection/>
    </xf>
    <xf numFmtId="165" fontId="54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8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16" fillId="33" borderId="47" xfId="58" applyFont="1" applyFill="1" applyBorder="1" applyAlignment="1">
      <alignment horizontal="center" vertical="center"/>
      <protection/>
    </xf>
    <xf numFmtId="0" fontId="16" fillId="33" borderId="42" xfId="58" applyFont="1" applyFill="1" applyBorder="1" applyAlignment="1">
      <alignment horizontal="center"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0" fontId="13" fillId="0" borderId="43" xfId="58" applyFont="1" applyBorder="1" applyAlignment="1">
      <alignment horizontal="center" vertical="center" wrapText="1"/>
      <protection/>
    </xf>
    <xf numFmtId="164" fontId="22" fillId="0" borderId="58" xfId="59" applyNumberFormat="1" applyFont="1" applyBorder="1" applyAlignment="1">
      <alignment horizontal="center" vertical="center" wrapText="1"/>
      <protection/>
    </xf>
    <xf numFmtId="0" fontId="28" fillId="34" borderId="39" xfId="58" applyFont="1" applyFill="1" applyBorder="1" applyAlignment="1">
      <alignment horizontal="center" vertical="center" wrapText="1"/>
      <protection/>
    </xf>
    <xf numFmtId="0" fontId="28" fillId="34" borderId="35" xfId="58" applyFont="1" applyFill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39" fillId="0" borderId="20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Alignment="1">
      <alignment wrapText="1"/>
      <protection/>
    </xf>
    <xf numFmtId="0" fontId="41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1" fillId="0" borderId="17" xfId="0" applyFont="1" applyBorder="1" applyAlignment="1" applyProtection="1">
      <alignment horizontal="center" wrapText="1"/>
      <protection/>
    </xf>
    <xf numFmtId="0" fontId="56" fillId="0" borderId="17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39" fillId="0" borderId="20" xfId="58" applyNumberFormat="1" applyFont="1" applyBorder="1" applyAlignment="1">
      <alignment horizontal="right" vertical="center" wrapText="1"/>
      <protection/>
    </xf>
    <xf numFmtId="3" fontId="7" fillId="0" borderId="16" xfId="58" applyNumberFormat="1" applyFont="1" applyFill="1" applyBorder="1" applyAlignment="1">
      <alignment horizontal="right" vertical="center"/>
      <protection/>
    </xf>
    <xf numFmtId="3" fontId="7" fillId="0" borderId="20" xfId="58" applyNumberFormat="1" applyFont="1" applyBorder="1" applyAlignment="1">
      <alignment horizontal="right" vertical="center"/>
      <protection/>
    </xf>
    <xf numFmtId="3" fontId="7" fillId="0" borderId="14" xfId="58" applyNumberFormat="1" applyFont="1" applyBorder="1" applyAlignment="1">
      <alignment horizontal="right" vertical="center"/>
      <protection/>
    </xf>
    <xf numFmtId="3" fontId="7" fillId="0" borderId="14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0" fontId="51" fillId="0" borderId="0" xfId="58" applyFont="1" applyAlignment="1">
      <alignment horizontal="center"/>
      <protection/>
    </xf>
    <xf numFmtId="0" fontId="36" fillId="0" borderId="0" xfId="58" applyFont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4" xfId="58" applyFont="1" applyFill="1" applyBorder="1" applyAlignment="1">
      <alignment horizontal="center" vertical="center"/>
      <protection/>
    </xf>
    <xf numFmtId="0" fontId="6" fillId="1" borderId="50" xfId="58" applyFont="1" applyFill="1" applyBorder="1" applyAlignment="1">
      <alignment horizontal="center" vertical="center" wrapText="1"/>
      <protection/>
    </xf>
    <xf numFmtId="3" fontId="7" fillId="0" borderId="59" xfId="58" applyNumberFormat="1" applyFont="1" applyFill="1" applyBorder="1" applyAlignment="1">
      <alignment horizontal="right" vertical="center"/>
      <protection/>
    </xf>
    <xf numFmtId="3" fontId="7" fillId="0" borderId="60" xfId="58" applyNumberFormat="1" applyFont="1" applyBorder="1" applyAlignment="1">
      <alignment horizontal="right" vertical="center"/>
      <protection/>
    </xf>
    <xf numFmtId="3" fontId="7" fillId="0" borderId="61" xfId="58" applyNumberFormat="1" applyFont="1" applyBorder="1" applyAlignment="1">
      <alignment horizontal="right" vertical="center"/>
      <protection/>
    </xf>
    <xf numFmtId="3" fontId="7" fillId="0" borderId="61" xfId="58" applyNumberFormat="1" applyFont="1" applyFill="1" applyBorder="1" applyAlignment="1">
      <alignment horizontal="right" vertical="center"/>
      <protection/>
    </xf>
    <xf numFmtId="3" fontId="3" fillId="0" borderId="50" xfId="58" applyNumberFormat="1" applyFont="1" applyBorder="1" applyAlignment="1">
      <alignment vertical="center"/>
      <protection/>
    </xf>
    <xf numFmtId="0" fontId="7" fillId="0" borderId="4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3" xfId="58" applyFont="1" applyBorder="1" applyAlignment="1">
      <alignment vertical="center" wrapText="1"/>
      <protection/>
    </xf>
    <xf numFmtId="0" fontId="11" fillId="0" borderId="39" xfId="58" applyFont="1" applyBorder="1" applyAlignment="1">
      <alignment vertical="center" wrapText="1"/>
      <protection/>
    </xf>
    <xf numFmtId="0" fontId="11" fillId="0" borderId="62" xfId="58" applyFont="1" applyBorder="1" applyAlignment="1">
      <alignment vertical="center" wrapText="1"/>
      <protection/>
    </xf>
    <xf numFmtId="0" fontId="13" fillId="0" borderId="63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9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39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40" fillId="0" borderId="63" xfId="58" applyFont="1" applyBorder="1" applyAlignment="1">
      <alignment horizontal="center"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43" applyFont="1" applyBorder="1" applyAlignment="1" applyProtection="1">
      <alignment vertical="center" wrapText="1"/>
      <protection/>
    </xf>
    <xf numFmtId="0" fontId="7" fillId="0" borderId="37" xfId="0" applyFont="1" applyFill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42" fillId="0" borderId="12" xfId="0" applyNumberFormat="1" applyFont="1" applyFill="1" applyBorder="1" applyAlignment="1">
      <alignment vertical="center"/>
    </xf>
    <xf numFmtId="3" fontId="42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7" fillId="0" borderId="34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33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28" fillId="34" borderId="64" xfId="58" applyNumberFormat="1" applyFont="1" applyFill="1" applyBorder="1" applyAlignment="1">
      <alignment horizontal="center" vertical="center" wrapText="1"/>
      <protection/>
    </xf>
    <xf numFmtId="0" fontId="28" fillId="34" borderId="65" xfId="58" applyFont="1" applyFill="1" applyBorder="1" applyAlignment="1">
      <alignment horizontal="center" vertical="center" wrapText="1"/>
      <protection/>
    </xf>
    <xf numFmtId="0" fontId="28" fillId="34" borderId="64" xfId="58" applyFont="1" applyFill="1" applyBorder="1" applyAlignment="1">
      <alignment horizontal="center" vertical="center" wrapText="1"/>
      <protection/>
    </xf>
    <xf numFmtId="49" fontId="0" fillId="0" borderId="52" xfId="0" applyNumberFormat="1" applyFont="1" applyBorder="1" applyAlignment="1">
      <alignment horizontal="left"/>
    </xf>
    <xf numFmtId="3" fontId="7" fillId="0" borderId="35" xfId="0" applyNumberFormat="1" applyFont="1" applyFill="1" applyBorder="1" applyAlignment="1">
      <alignment horizontal="right" vertical="center"/>
    </xf>
    <xf numFmtId="0" fontId="13" fillId="0" borderId="41" xfId="58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10" fontId="11" fillId="0" borderId="0" xfId="58" applyNumberFormat="1" applyAlignment="1">
      <alignment vertical="center"/>
      <protection/>
    </xf>
    <xf numFmtId="10" fontId="7" fillId="0" borderId="29" xfId="58" applyNumberFormat="1" applyFont="1" applyFill="1" applyBorder="1" applyAlignment="1">
      <alignment horizontal="right" vertical="center"/>
      <protection/>
    </xf>
    <xf numFmtId="10" fontId="11" fillId="0" borderId="0" xfId="58" applyNumberFormat="1">
      <alignment/>
      <protection/>
    </xf>
    <xf numFmtId="10" fontId="3" fillId="0" borderId="18" xfId="58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horizontal="center" vertical="center" wrapText="1"/>
    </xf>
    <xf numFmtId="3" fontId="39" fillId="0" borderId="35" xfId="58" applyNumberFormat="1" applyFont="1" applyFill="1" applyBorder="1" applyAlignment="1">
      <alignment horizontal="right" vertical="center" wrapText="1"/>
      <protection/>
    </xf>
    <xf numFmtId="10" fontId="39" fillId="0" borderId="20" xfId="58" applyNumberFormat="1" applyFont="1" applyBorder="1" applyAlignment="1">
      <alignment horizontal="right" vertical="center" wrapText="1"/>
      <protection/>
    </xf>
    <xf numFmtId="10" fontId="39" fillId="0" borderId="14" xfId="58" applyNumberFormat="1" applyFont="1" applyBorder="1" applyAlignment="1">
      <alignment horizontal="right" vertical="center" wrapText="1"/>
      <protection/>
    </xf>
    <xf numFmtId="10" fontId="40" fillId="34" borderId="32" xfId="58" applyNumberFormat="1" applyFont="1" applyFill="1" applyBorder="1" applyAlignment="1">
      <alignment horizontal="right" vertical="center" wrapText="1"/>
      <protection/>
    </xf>
    <xf numFmtId="3" fontId="28" fillId="34" borderId="67" xfId="58" applyNumberFormat="1" applyFont="1" applyFill="1" applyBorder="1" applyAlignment="1">
      <alignment horizontal="center" vertical="center" wrapText="1"/>
      <protection/>
    </xf>
    <xf numFmtId="3" fontId="39" fillId="0" borderId="33" xfId="58" applyNumberFormat="1" applyFont="1" applyFill="1" applyBorder="1" applyAlignment="1">
      <alignment horizontal="right" vertical="center" wrapText="1"/>
      <protection/>
    </xf>
    <xf numFmtId="3" fontId="11" fillId="0" borderId="0" xfId="58" applyNumberFormat="1" applyFont="1">
      <alignment/>
      <protection/>
    </xf>
    <xf numFmtId="10" fontId="58" fillId="0" borderId="18" xfId="0" applyNumberFormat="1" applyFont="1" applyFill="1" applyBorder="1" applyAlignment="1" applyProtection="1">
      <alignment horizontal="right" vertical="center" wrapText="1" indent="1"/>
      <protection/>
    </xf>
    <xf numFmtId="3" fontId="45" fillId="0" borderId="61" xfId="58" applyNumberFormat="1" applyFont="1" applyFill="1" applyBorder="1" applyAlignment="1">
      <alignment horizontal="right"/>
      <protection/>
    </xf>
    <xf numFmtId="3" fontId="45" fillId="0" borderId="61" xfId="58" applyNumberFormat="1" applyFont="1" applyBorder="1" applyAlignment="1">
      <alignment horizontal="right"/>
      <protection/>
    </xf>
    <xf numFmtId="0" fontId="12" fillId="1" borderId="25" xfId="58" applyFont="1" applyFill="1" applyBorder="1" applyAlignment="1">
      <alignment horizontal="center" vertical="center"/>
      <protection/>
    </xf>
    <xf numFmtId="0" fontId="45" fillId="0" borderId="25" xfId="58" applyFont="1" applyBorder="1" applyAlignment="1">
      <alignment horizontal="right"/>
      <protection/>
    </xf>
    <xf numFmtId="3" fontId="45" fillId="0" borderId="25" xfId="58" applyNumberFormat="1" applyFont="1" applyBorder="1" applyAlignment="1">
      <alignment horizontal="right"/>
      <protection/>
    </xf>
    <xf numFmtId="3" fontId="45" fillId="0" borderId="25" xfId="58" applyNumberFormat="1" applyFont="1" applyFill="1" applyBorder="1" applyAlignment="1">
      <alignment horizontal="right"/>
      <protection/>
    </xf>
    <xf numFmtId="3" fontId="18" fillId="0" borderId="26" xfId="40" applyNumberFormat="1" applyFont="1" applyBorder="1" applyAlignment="1">
      <alignment horizontal="right" vertical="center"/>
    </xf>
    <xf numFmtId="3" fontId="45" fillId="0" borderId="57" xfId="58" applyNumberFormat="1" applyFont="1" applyBorder="1" applyAlignment="1">
      <alignment horizontal="right"/>
      <protection/>
    </xf>
    <xf numFmtId="3" fontId="18" fillId="0" borderId="26" xfId="58" applyNumberFormat="1" applyFont="1" applyBorder="1" applyAlignment="1">
      <alignment horizontal="right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18" xfId="0" applyFont="1" applyFill="1" applyBorder="1" applyAlignment="1">
      <alignment horizontal="centerContinuous"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10" fontId="3" fillId="0" borderId="13" xfId="0" applyNumberFormat="1" applyFont="1" applyFill="1" applyBorder="1" applyAlignment="1">
      <alignment horizontal="centerContinuous" vertical="center" wrapText="1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0" fontId="4" fillId="0" borderId="13" xfId="0" applyNumberFormat="1" applyFont="1" applyBorder="1" applyAlignment="1">
      <alignment vertical="center"/>
    </xf>
    <xf numFmtId="10" fontId="4" fillId="0" borderId="18" xfId="0" applyNumberFormat="1" applyFont="1" applyBorder="1" applyAlignment="1">
      <alignment vertical="center"/>
    </xf>
    <xf numFmtId="0" fontId="11" fillId="0" borderId="38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1" fillId="0" borderId="37" xfId="58" applyFont="1" applyFill="1" applyBorder="1" applyAlignment="1">
      <alignment vertical="center" wrapText="1"/>
      <protection/>
    </xf>
    <xf numFmtId="0" fontId="11" fillId="0" borderId="40" xfId="58" applyFont="1" applyBorder="1" applyAlignment="1">
      <alignment vertical="center" wrapText="1"/>
      <protection/>
    </xf>
    <xf numFmtId="0" fontId="11" fillId="0" borderId="68" xfId="58" applyFont="1" applyBorder="1" applyAlignment="1">
      <alignment vertical="center" wrapText="1"/>
      <protection/>
    </xf>
    <xf numFmtId="0" fontId="13" fillId="0" borderId="41" xfId="58" applyFont="1" applyBorder="1" applyAlignment="1">
      <alignment vertical="center" wrapText="1"/>
      <protection/>
    </xf>
    <xf numFmtId="0" fontId="17" fillId="0" borderId="41" xfId="58" applyFont="1" applyBorder="1" applyAlignment="1">
      <alignment horizontal="center" vertical="center" wrapText="1"/>
      <protection/>
    </xf>
    <xf numFmtId="0" fontId="11" fillId="0" borderId="51" xfId="58" applyFont="1" applyBorder="1" applyAlignment="1">
      <alignment vertical="center" wrapText="1"/>
      <protection/>
    </xf>
    <xf numFmtId="0" fontId="13" fillId="0" borderId="41" xfId="58" applyFont="1" applyBorder="1" applyAlignment="1">
      <alignment vertical="center"/>
      <protection/>
    </xf>
    <xf numFmtId="0" fontId="11" fillId="0" borderId="38" xfId="58" applyFont="1" applyFill="1" applyBorder="1" applyAlignment="1">
      <alignment vertical="center" wrapText="1"/>
      <protection/>
    </xf>
    <xf numFmtId="0" fontId="11" fillId="0" borderId="40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0" fillId="0" borderId="41" xfId="58" applyFont="1" applyBorder="1" applyAlignment="1">
      <alignment horizontal="center" vertical="center"/>
      <protection/>
    </xf>
    <xf numFmtId="0" fontId="13" fillId="0" borderId="1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8" xfId="58" applyFont="1" applyBorder="1" applyAlignment="1">
      <alignment horizontal="center" vertical="center"/>
      <protection/>
    </xf>
    <xf numFmtId="3" fontId="11" fillId="0" borderId="28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11" fillId="0" borderId="34" xfId="58" applyNumberFormat="1" applyBorder="1" applyAlignment="1">
      <alignment vertical="center"/>
      <protection/>
    </xf>
    <xf numFmtId="3" fontId="11" fillId="0" borderId="33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44" xfId="58" applyNumberFormat="1" applyBorder="1" applyAlignment="1">
      <alignment vertical="center"/>
      <protection/>
    </xf>
    <xf numFmtId="3" fontId="11" fillId="0" borderId="45" xfId="58" applyNumberFormat="1" applyBorder="1" applyAlignment="1">
      <alignment vertical="center"/>
      <protection/>
    </xf>
    <xf numFmtId="3" fontId="13" fillId="0" borderId="34" xfId="58" applyNumberFormat="1" applyFont="1" applyBorder="1" applyAlignment="1">
      <alignment vertical="center"/>
      <protection/>
    </xf>
    <xf numFmtId="3" fontId="13" fillId="0" borderId="33" xfId="58" applyNumberFormat="1" applyFont="1" applyBorder="1" applyAlignment="1">
      <alignment vertical="center"/>
      <protection/>
    </xf>
    <xf numFmtId="3" fontId="13" fillId="0" borderId="12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7" fillId="0" borderId="12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1" fillId="0" borderId="15" xfId="58" applyNumberFormat="1" applyFill="1" applyBorder="1" applyAlignment="1">
      <alignment vertical="center"/>
      <protection/>
    </xf>
    <xf numFmtId="3" fontId="11" fillId="0" borderId="16" xfId="58" applyNumberFormat="1" applyFill="1" applyBorder="1" applyAlignment="1">
      <alignment vertical="center"/>
      <protection/>
    </xf>
    <xf numFmtId="3" fontId="11" fillId="0" borderId="28" xfId="58" applyNumberFormat="1" applyFont="1" applyBorder="1" applyAlignment="1">
      <alignment vertical="center"/>
      <protection/>
    </xf>
    <xf numFmtId="3" fontId="11" fillId="0" borderId="20" xfId="58" applyNumberFormat="1" applyFont="1" applyBorder="1" applyAlignment="1">
      <alignment vertical="center"/>
      <protection/>
    </xf>
    <xf numFmtId="3" fontId="17" fillId="0" borderId="34" xfId="58" applyNumberFormat="1" applyFont="1" applyBorder="1" applyAlignment="1">
      <alignment vertical="center"/>
      <protection/>
    </xf>
    <xf numFmtId="3" fontId="17" fillId="0" borderId="33" xfId="58" applyNumberFormat="1" applyFont="1" applyBorder="1" applyAlignment="1">
      <alignment vertical="center"/>
      <protection/>
    </xf>
    <xf numFmtId="3" fontId="17" fillId="0" borderId="44" xfId="58" applyNumberFormat="1" applyFont="1" applyBorder="1" applyAlignment="1">
      <alignment vertical="center"/>
      <protection/>
    </xf>
    <xf numFmtId="3" fontId="17" fillId="0" borderId="45" xfId="58" applyNumberFormat="1" applyFont="1" applyBorder="1" applyAlignment="1">
      <alignment vertical="center"/>
      <protection/>
    </xf>
    <xf numFmtId="3" fontId="40" fillId="0" borderId="44" xfId="58" applyNumberFormat="1" applyFont="1" applyBorder="1" applyAlignment="1">
      <alignment vertical="center"/>
      <protection/>
    </xf>
    <xf numFmtId="3" fontId="40" fillId="0" borderId="45" xfId="58" applyNumberFormat="1" applyFon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16" xfId="58" applyNumberFormat="1" applyBorder="1" applyAlignment="1">
      <alignment vertical="center"/>
      <protection/>
    </xf>
    <xf numFmtId="3" fontId="11" fillId="0" borderId="25" xfId="58" applyNumberFormat="1" applyFill="1" applyBorder="1" applyAlignment="1">
      <alignment vertical="center"/>
      <protection/>
    </xf>
    <xf numFmtId="3" fontId="11" fillId="0" borderId="14" xfId="58" applyNumberFormat="1" applyFill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40" fillId="0" borderId="12" xfId="58" applyNumberFormat="1" applyFont="1" applyBorder="1" applyAlignment="1">
      <alignment vertical="center"/>
      <protection/>
    </xf>
    <xf numFmtId="3" fontId="40" fillId="0" borderId="13" xfId="58" applyNumberFormat="1" applyFont="1" applyBorder="1" applyAlignment="1">
      <alignment vertical="center"/>
      <protection/>
    </xf>
    <xf numFmtId="0" fontId="3" fillId="0" borderId="12" xfId="0" applyFont="1" applyFill="1" applyBorder="1" applyAlignment="1">
      <alignment horizontal="centerContinuous"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33" borderId="26" xfId="0" applyNumberFormat="1" applyFont="1" applyFill="1" applyBorder="1" applyAlignment="1">
      <alignment horizontal="right" vertical="center" wrapText="1"/>
    </xf>
    <xf numFmtId="3" fontId="7" fillId="33" borderId="27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7" xfId="59" applyNumberFormat="1" applyFont="1" applyBorder="1" applyAlignment="1">
      <alignment horizontal="center" vertical="center" wrapText="1"/>
      <protection/>
    </xf>
    <xf numFmtId="3" fontId="22" fillId="0" borderId="42" xfId="59" applyNumberFormat="1" applyFont="1" applyBorder="1" applyAlignment="1">
      <alignment horizontal="center" vertical="center" wrapText="1"/>
      <protection/>
    </xf>
    <xf numFmtId="3" fontId="22" fillId="0" borderId="53" xfId="59" applyNumberFormat="1" applyFont="1" applyBorder="1" applyAlignment="1">
      <alignment horizontal="center" vertical="center" wrapText="1"/>
      <protection/>
    </xf>
    <xf numFmtId="3" fontId="29" fillId="0" borderId="15" xfId="59" applyNumberFormat="1" applyFont="1" applyFill="1" applyBorder="1" applyAlignment="1">
      <alignment vertical="top"/>
      <protection/>
    </xf>
    <xf numFmtId="3" fontId="29" fillId="0" borderId="16" xfId="59" applyNumberFormat="1" applyFont="1" applyFill="1" applyBorder="1" applyAlignment="1">
      <alignment vertical="top"/>
      <protection/>
    </xf>
    <xf numFmtId="3" fontId="29" fillId="0" borderId="29" xfId="59" applyNumberFormat="1" applyFont="1" applyFill="1" applyBorder="1" applyAlignment="1">
      <alignment vertical="top"/>
      <protection/>
    </xf>
    <xf numFmtId="3" fontId="29" fillId="0" borderId="25" xfId="59" applyNumberFormat="1" applyFont="1" applyFill="1" applyBorder="1" applyAlignment="1">
      <alignment vertical="top"/>
      <protection/>
    </xf>
    <xf numFmtId="3" fontId="29" fillId="0" borderId="14" xfId="59" applyNumberFormat="1" applyFont="1" applyFill="1" applyBorder="1" applyAlignment="1">
      <alignment vertical="top"/>
      <protection/>
    </xf>
    <xf numFmtId="3" fontId="29" fillId="0" borderId="25" xfId="59" applyNumberFormat="1" applyFont="1" applyFill="1" applyBorder="1">
      <alignment/>
      <protection/>
    </xf>
    <xf numFmtId="3" fontId="29" fillId="0" borderId="14" xfId="59" applyNumberFormat="1" applyFont="1" applyFill="1" applyBorder="1">
      <alignment/>
      <protection/>
    </xf>
    <xf numFmtId="3" fontId="25" fillId="0" borderId="12" xfId="59" applyNumberFormat="1" applyFont="1" applyBorder="1" applyAlignment="1">
      <alignment vertical="center"/>
      <protection/>
    </xf>
    <xf numFmtId="3" fontId="25" fillId="0" borderId="13" xfId="59" applyNumberFormat="1" applyFont="1" applyBorder="1" applyAlignment="1">
      <alignment vertical="center"/>
      <protection/>
    </xf>
    <xf numFmtId="0" fontId="11" fillId="0" borderId="26" xfId="58" applyFont="1" applyBorder="1" applyAlignment="1">
      <alignment horizontal="center" vertical="center"/>
      <protection/>
    </xf>
    <xf numFmtId="3" fontId="29" fillId="0" borderId="26" xfId="59" applyNumberFormat="1" applyFont="1" applyFill="1" applyBorder="1">
      <alignment/>
      <protection/>
    </xf>
    <xf numFmtId="3" fontId="29" fillId="0" borderId="27" xfId="59" applyNumberFormat="1" applyFont="1" applyFill="1" applyBorder="1">
      <alignment/>
      <protection/>
    </xf>
    <xf numFmtId="0" fontId="16" fillId="33" borderId="50" xfId="58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54" fillId="0" borderId="54" xfId="0" applyFont="1" applyFill="1" applyBorder="1" applyAlignment="1" applyProtection="1">
      <alignment horizontal="center" vertical="center" wrapText="1"/>
      <protection/>
    </xf>
    <xf numFmtId="0" fontId="54" fillId="0" borderId="53" xfId="0" applyFont="1" applyFill="1" applyBorder="1" applyAlignment="1" applyProtection="1">
      <alignment horizontal="center" vertical="center" wrapText="1"/>
      <protection/>
    </xf>
    <xf numFmtId="165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58" xfId="0" applyFont="1" applyFill="1" applyBorder="1" applyAlignment="1" applyProtection="1">
      <alignment horizontal="center" vertical="center" wrapText="1"/>
      <protection/>
    </xf>
    <xf numFmtId="10" fontId="58" fillId="0" borderId="41" xfId="0" applyNumberFormat="1" applyFont="1" applyFill="1" applyBorder="1" applyAlignment="1" applyProtection="1">
      <alignment horizontal="right" vertical="center" wrapText="1" indent="1"/>
      <protection/>
    </xf>
    <xf numFmtId="10" fontId="49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41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34" xfId="0" applyNumberFormat="1" applyFont="1" applyFill="1" applyBorder="1" applyAlignment="1" applyProtection="1">
      <alignment horizontal="center" vertical="center" wrapText="1"/>
      <protection/>
    </xf>
    <xf numFmtId="165" fontId="58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50" xfId="60" applyFont="1" applyFill="1" applyBorder="1" applyAlignment="1" applyProtection="1">
      <alignment horizontal="left" vertical="center" wrapText="1" indent="1"/>
      <protection/>
    </xf>
    <xf numFmtId="0" fontId="49" fillId="0" borderId="60" xfId="60" applyFont="1" applyFill="1" applyBorder="1" applyAlignment="1" applyProtection="1">
      <alignment horizontal="left" vertical="center" wrapText="1" indent="1"/>
      <protection/>
    </xf>
    <xf numFmtId="0" fontId="49" fillId="0" borderId="61" xfId="60" applyFont="1" applyFill="1" applyBorder="1" applyAlignment="1" applyProtection="1">
      <alignment horizontal="left" vertical="center" wrapText="1" indent="1"/>
      <protection/>
    </xf>
    <xf numFmtId="0" fontId="58" fillId="0" borderId="50" xfId="60" applyFont="1" applyFill="1" applyBorder="1" applyAlignment="1" applyProtection="1">
      <alignment horizontal="left" vertical="center" wrapText="1" indent="1"/>
      <protection/>
    </xf>
    <xf numFmtId="0" fontId="58" fillId="0" borderId="41" xfId="60" applyFont="1" applyFill="1" applyBorder="1" applyAlignment="1" applyProtection="1">
      <alignment horizontal="left" vertical="center" wrapText="1" indent="1"/>
      <protection/>
    </xf>
    <xf numFmtId="0" fontId="54" fillId="0" borderId="50" xfId="0" applyFont="1" applyFill="1" applyBorder="1" applyAlignment="1" applyProtection="1">
      <alignment horizontal="left" vertical="center" wrapText="1" indent="1"/>
      <protection/>
    </xf>
    <xf numFmtId="0" fontId="34" fillId="0" borderId="41" xfId="0" applyFont="1" applyFill="1" applyBorder="1" applyAlignment="1" applyProtection="1">
      <alignment vertical="center" wrapText="1"/>
      <protection/>
    </xf>
    <xf numFmtId="165" fontId="4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0" fontId="49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47" xfId="0" applyFont="1" applyFill="1" applyBorder="1" applyAlignment="1" applyProtection="1">
      <alignment horizontal="center" vertical="center" wrapText="1"/>
      <protection/>
    </xf>
    <xf numFmtId="10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49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58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3" xfId="0" applyFill="1" applyBorder="1" applyAlignment="1" applyProtection="1">
      <alignment horizontal="right" vertical="center" wrapText="1" indent="1"/>
      <protection/>
    </xf>
    <xf numFmtId="0" fontId="0" fillId="0" borderId="35" xfId="0" applyFill="1" applyBorder="1" applyAlignment="1" applyProtection="1">
      <alignment horizontal="right" vertical="center" wrapText="1" indent="1"/>
      <protection/>
    </xf>
    <xf numFmtId="0" fontId="0" fillId="0" borderId="35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71" xfId="0" applyFont="1" applyFill="1" applyBorder="1" applyAlignment="1" applyProtection="1">
      <alignment horizontal="center" vertical="center" wrapText="1"/>
      <protection/>
    </xf>
    <xf numFmtId="0" fontId="58" fillId="0" borderId="50" xfId="0" applyFont="1" applyFill="1" applyBorder="1" applyAlignment="1" applyProtection="1">
      <alignment horizontal="left" vertical="center" wrapText="1" indent="1"/>
      <protection/>
    </xf>
    <xf numFmtId="0" fontId="49" fillId="0" borderId="59" xfId="60" applyFont="1" applyFill="1" applyBorder="1" applyAlignment="1" applyProtection="1">
      <alignment horizontal="left" vertical="center" wrapText="1" indent="1"/>
      <protection/>
    </xf>
    <xf numFmtId="0" fontId="49" fillId="0" borderId="72" xfId="60" applyFont="1" applyFill="1" applyBorder="1" applyAlignment="1" applyProtection="1">
      <alignment horizontal="left" vertical="center" wrapText="1" indent="1"/>
      <protection/>
    </xf>
    <xf numFmtId="0" fontId="58" fillId="0" borderId="71" xfId="60" applyFont="1" applyFill="1" applyBorder="1" applyAlignment="1" applyProtection="1">
      <alignment horizontal="left" vertical="center" wrapText="1" indent="1"/>
      <protection/>
    </xf>
    <xf numFmtId="0" fontId="49" fillId="0" borderId="73" xfId="60" applyFont="1" applyFill="1" applyBorder="1" applyAlignment="1" applyProtection="1">
      <alignment horizontal="left" vertical="center" wrapText="1" indent="1"/>
      <protection/>
    </xf>
    <xf numFmtId="0" fontId="55" fillId="0" borderId="41" xfId="0" applyFont="1" applyBorder="1" applyAlignment="1" applyProtection="1">
      <alignment horizontal="left" wrapText="1" indent="1"/>
      <protection/>
    </xf>
    <xf numFmtId="0" fontId="58" fillId="0" borderId="49" xfId="0" applyFont="1" applyFill="1" applyBorder="1" applyAlignment="1" applyProtection="1">
      <alignment horizontal="center" vertical="center" wrapText="1"/>
      <protection/>
    </xf>
    <xf numFmtId="165" fontId="54" fillId="0" borderId="69" xfId="0" applyNumberFormat="1" applyFont="1" applyFill="1" applyBorder="1" applyAlignment="1" applyProtection="1">
      <alignment horizontal="center" vertical="center" wrapText="1"/>
      <protection/>
    </xf>
    <xf numFmtId="165" fontId="49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49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54" fillId="0" borderId="35" xfId="0" applyNumberFormat="1" applyFont="1" applyFill="1" applyBorder="1" applyAlignment="1" applyProtection="1">
      <alignment horizontal="center" vertical="center" wrapText="1"/>
      <protection/>
    </xf>
    <xf numFmtId="10" fontId="49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54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right" vertical="center" wrapText="1" indent="1"/>
      <protection/>
    </xf>
    <xf numFmtId="0" fontId="0" fillId="0" borderId="35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4" fillId="0" borderId="49" xfId="0" applyFont="1" applyFill="1" applyBorder="1" applyAlignment="1">
      <alignment vertical="center"/>
    </xf>
    <xf numFmtId="10" fontId="58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58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58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4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42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3" xfId="0" applyNumberFormat="1" applyFont="1" applyFill="1" applyBorder="1" applyAlignment="1" applyProtection="1">
      <alignment horizontal="right" vertical="center" wrapText="1" indent="1"/>
      <protection/>
    </xf>
    <xf numFmtId="49" fontId="58" fillId="0" borderId="18" xfId="0" applyNumberFormat="1" applyFont="1" applyFill="1" applyBorder="1" applyAlignment="1" applyProtection="1">
      <alignment horizontal="right" vertical="center" wrapText="1" indent="1"/>
      <protection/>
    </xf>
    <xf numFmtId="49" fontId="4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4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58" fillId="0" borderId="18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1" xfId="0" applyFont="1" applyFill="1" applyBorder="1" applyAlignment="1">
      <alignment horizontal="center" vertical="center"/>
    </xf>
    <xf numFmtId="0" fontId="14" fillId="0" borderId="61" xfId="58" applyFont="1" applyBorder="1" applyAlignment="1">
      <alignment horizontal="center" vertical="center"/>
      <protection/>
    </xf>
    <xf numFmtId="0" fontId="16" fillId="0" borderId="50" xfId="58" applyFont="1" applyBorder="1" applyAlignment="1">
      <alignment horizontal="center" vertical="center"/>
      <protection/>
    </xf>
    <xf numFmtId="0" fontId="16" fillId="33" borderId="58" xfId="58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2" fillId="0" borderId="17" xfId="58" applyNumberFormat="1" applyFont="1" applyFill="1" applyBorder="1" applyAlignment="1">
      <alignment horizontal="right" vertical="center"/>
      <protection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25" xfId="58" applyNumberFormat="1" applyFont="1" applyFill="1" applyBorder="1" applyAlignment="1">
      <alignment horizontal="right" vertical="center"/>
      <protection/>
    </xf>
    <xf numFmtId="3" fontId="12" fillId="0" borderId="12" xfId="58" applyNumberFormat="1" applyFont="1" applyFill="1" applyBorder="1" applyAlignment="1">
      <alignment horizontal="right" vertical="center"/>
      <protection/>
    </xf>
    <xf numFmtId="3" fontId="16" fillId="33" borderId="56" xfId="58" applyNumberFormat="1" applyFont="1" applyFill="1" applyBorder="1" applyAlignment="1">
      <alignment horizontal="center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25" xfId="0" applyNumberFormat="1" applyFont="1" applyFill="1" applyBorder="1" applyAlignment="1">
      <alignment vertical="center"/>
    </xf>
    <xf numFmtId="3" fontId="15" fillId="0" borderId="25" xfId="58" applyNumberFormat="1" applyFont="1" applyFill="1" applyBorder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2" fillId="0" borderId="12" xfId="58" applyNumberFormat="1" applyFont="1" applyBorder="1" applyAlignment="1">
      <alignment horizontal="right" vertical="center"/>
      <protection/>
    </xf>
    <xf numFmtId="3" fontId="28" fillId="34" borderId="81" xfId="58" applyNumberFormat="1" applyFont="1" applyFill="1" applyBorder="1" applyAlignment="1">
      <alignment horizontal="center" vertical="center" wrapText="1"/>
      <protection/>
    </xf>
    <xf numFmtId="10" fontId="39" fillId="0" borderId="22" xfId="58" applyNumberFormat="1" applyFont="1" applyBorder="1" applyAlignment="1">
      <alignment horizontal="right" vertical="center" wrapText="1"/>
      <protection/>
    </xf>
    <xf numFmtId="10" fontId="39" fillId="0" borderId="24" xfId="58" applyNumberFormat="1" applyFont="1" applyBorder="1" applyAlignment="1">
      <alignment horizontal="right" vertical="center" wrapText="1"/>
      <protection/>
    </xf>
    <xf numFmtId="10" fontId="40" fillId="34" borderId="82" xfId="58" applyNumberFormat="1" applyFont="1" applyFill="1" applyBorder="1" applyAlignment="1">
      <alignment horizontal="right" vertical="center" wrapText="1"/>
      <protection/>
    </xf>
    <xf numFmtId="3" fontId="28" fillId="34" borderId="83" xfId="58" applyNumberFormat="1" applyFont="1" applyFill="1" applyBorder="1" applyAlignment="1">
      <alignment horizontal="center" vertical="center" wrapText="1"/>
      <protection/>
    </xf>
    <xf numFmtId="0" fontId="44" fillId="0" borderId="52" xfId="58" applyFont="1" applyBorder="1" applyAlignment="1">
      <alignment vertical="center"/>
      <protection/>
    </xf>
    <xf numFmtId="0" fontId="11" fillId="0" borderId="52" xfId="58" applyBorder="1" applyAlignment="1">
      <alignment vertical="center"/>
      <protection/>
    </xf>
    <xf numFmtId="0" fontId="11" fillId="0" borderId="52" xfId="58" applyFill="1" applyBorder="1" applyAlignment="1">
      <alignment vertical="center"/>
      <protection/>
    </xf>
    <xf numFmtId="0" fontId="11" fillId="0" borderId="52" xfId="58" applyFont="1" applyBorder="1">
      <alignment/>
      <protection/>
    </xf>
    <xf numFmtId="0" fontId="11" fillId="0" borderId="52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3" fontId="37" fillId="0" borderId="0" xfId="61" applyNumberFormat="1" applyFill="1" applyProtection="1">
      <alignment/>
      <protection/>
    </xf>
    <xf numFmtId="3" fontId="37" fillId="0" borderId="0" xfId="61" applyNumberFormat="1" applyFill="1" applyAlignment="1" applyProtection="1">
      <alignment wrapText="1"/>
      <protection locked="0"/>
    </xf>
    <xf numFmtId="3" fontId="37" fillId="0" borderId="0" xfId="61" applyNumberFormat="1" applyFill="1" applyProtection="1">
      <alignment/>
      <protection locked="0"/>
    </xf>
    <xf numFmtId="3" fontId="38" fillId="0" borderId="0" xfId="56" applyNumberFormat="1" applyFont="1" applyFill="1" applyAlignment="1">
      <alignment horizontal="right"/>
      <protection/>
    </xf>
    <xf numFmtId="3" fontId="54" fillId="0" borderId="47" xfId="61" applyNumberFormat="1" applyFont="1" applyFill="1" applyBorder="1" applyAlignment="1" applyProtection="1">
      <alignment horizontal="center" vertical="center" wrapText="1"/>
      <protection/>
    </xf>
    <xf numFmtId="3" fontId="54" fillId="0" borderId="42" xfId="61" applyNumberFormat="1" applyFont="1" applyFill="1" applyBorder="1" applyAlignment="1" applyProtection="1">
      <alignment horizontal="center" vertical="center" wrapText="1"/>
      <protection/>
    </xf>
    <xf numFmtId="3" fontId="54" fillId="0" borderId="42" xfId="61" applyNumberFormat="1" applyFont="1" applyFill="1" applyBorder="1" applyAlignment="1" applyProtection="1">
      <alignment horizontal="center" vertical="center"/>
      <protection/>
    </xf>
    <xf numFmtId="3" fontId="54" fillId="0" borderId="53" xfId="61" applyNumberFormat="1" applyFont="1" applyFill="1" applyBorder="1" applyAlignment="1" applyProtection="1">
      <alignment horizontal="center" vertical="center"/>
      <protection/>
    </xf>
    <xf numFmtId="3" fontId="49" fillId="0" borderId="12" xfId="61" applyNumberFormat="1" applyFont="1" applyFill="1" applyBorder="1" applyAlignment="1" applyProtection="1">
      <alignment horizontal="left" vertical="center" indent="1"/>
      <protection/>
    </xf>
    <xf numFmtId="3" fontId="37" fillId="0" borderId="0" xfId="61" applyNumberFormat="1" applyFill="1" applyAlignment="1" applyProtection="1">
      <alignment vertical="center"/>
      <protection/>
    </xf>
    <xf numFmtId="3" fontId="49" fillId="0" borderId="43" xfId="61" applyNumberFormat="1" applyFont="1" applyFill="1" applyBorder="1" applyAlignment="1" applyProtection="1">
      <alignment horizontal="left" vertical="center" indent="1"/>
      <protection/>
    </xf>
    <xf numFmtId="3" fontId="49" fillId="0" borderId="35" xfId="61" applyNumberFormat="1" applyFont="1" applyFill="1" applyBorder="1" applyAlignment="1" applyProtection="1">
      <alignment horizontal="left" vertical="center" wrapText="1"/>
      <protection/>
    </xf>
    <xf numFmtId="3" fontId="49" fillId="0" borderId="35" xfId="61" applyNumberFormat="1" applyFont="1" applyFill="1" applyBorder="1" applyAlignment="1" applyProtection="1">
      <alignment vertical="center"/>
      <protection locked="0"/>
    </xf>
    <xf numFmtId="3" fontId="49" fillId="0" borderId="56" xfId="61" applyNumberFormat="1" applyFont="1" applyFill="1" applyBorder="1" applyAlignment="1" applyProtection="1">
      <alignment vertical="center"/>
      <protection/>
    </xf>
    <xf numFmtId="3" fontId="49" fillId="0" borderId="25" xfId="61" applyNumberFormat="1" applyFont="1" applyFill="1" applyBorder="1" applyAlignment="1" applyProtection="1">
      <alignment horizontal="left" vertical="center" indent="1"/>
      <protection/>
    </xf>
    <xf numFmtId="3" fontId="49" fillId="0" borderId="14" xfId="61" applyNumberFormat="1" applyFont="1" applyFill="1" applyBorder="1" applyAlignment="1" applyProtection="1">
      <alignment horizontal="left" vertical="center" wrapText="1"/>
      <protection/>
    </xf>
    <xf numFmtId="3" fontId="49" fillId="0" borderId="14" xfId="61" applyNumberFormat="1" applyFont="1" applyFill="1" applyBorder="1" applyAlignment="1" applyProtection="1">
      <alignment vertical="center"/>
      <protection locked="0"/>
    </xf>
    <xf numFmtId="3" fontId="49" fillId="0" borderId="24" xfId="61" applyNumberFormat="1" applyFont="1" applyFill="1" applyBorder="1" applyAlignment="1" applyProtection="1">
      <alignment vertical="center"/>
      <protection/>
    </xf>
    <xf numFmtId="3" fontId="37" fillId="0" borderId="0" xfId="61" applyNumberFormat="1" applyFill="1" applyAlignment="1" applyProtection="1">
      <alignment vertical="center"/>
      <protection locked="0"/>
    </xf>
    <xf numFmtId="3" fontId="49" fillId="0" borderId="20" xfId="61" applyNumberFormat="1" applyFont="1" applyFill="1" applyBorder="1" applyAlignment="1" applyProtection="1">
      <alignment horizontal="left" vertical="center" wrapText="1"/>
      <protection/>
    </xf>
    <xf numFmtId="3" fontId="49" fillId="0" borderId="20" xfId="61" applyNumberFormat="1" applyFont="1" applyFill="1" applyBorder="1" applyAlignment="1" applyProtection="1">
      <alignment vertical="center"/>
      <protection locked="0"/>
    </xf>
    <xf numFmtId="3" fontId="54" fillId="0" borderId="13" xfId="61" applyNumberFormat="1" applyFont="1" applyFill="1" applyBorder="1" applyAlignment="1" applyProtection="1">
      <alignment horizontal="left" vertical="center" wrapText="1"/>
      <protection/>
    </xf>
    <xf numFmtId="3" fontId="58" fillId="0" borderId="13" xfId="61" applyNumberFormat="1" applyFont="1" applyFill="1" applyBorder="1" applyAlignment="1" applyProtection="1">
      <alignment vertical="center"/>
      <protection/>
    </xf>
    <xf numFmtId="3" fontId="58" fillId="0" borderId="18" xfId="61" applyNumberFormat="1" applyFont="1" applyFill="1" applyBorder="1" applyAlignment="1" applyProtection="1">
      <alignment vertical="center"/>
      <protection/>
    </xf>
    <xf numFmtId="3" fontId="49" fillId="0" borderId="22" xfId="61" applyNumberFormat="1" applyFont="1" applyFill="1" applyBorder="1" applyAlignment="1" applyProtection="1">
      <alignment vertical="center"/>
      <protection/>
    </xf>
    <xf numFmtId="3" fontId="54" fillId="0" borderId="13" xfId="61" applyNumberFormat="1" applyFont="1" applyFill="1" applyBorder="1" applyAlignment="1" applyProtection="1">
      <alignment horizontal="left" wrapText="1"/>
      <protection/>
    </xf>
    <xf numFmtId="3" fontId="58" fillId="0" borderId="13" xfId="61" applyNumberFormat="1" applyFont="1" applyFill="1" applyBorder="1" applyProtection="1">
      <alignment/>
      <protection/>
    </xf>
    <xf numFmtId="3" fontId="58" fillId="0" borderId="18" xfId="61" applyNumberFormat="1" applyFont="1" applyFill="1" applyBorder="1" applyProtection="1">
      <alignment/>
      <protection/>
    </xf>
    <xf numFmtId="3" fontId="64" fillId="0" borderId="0" xfId="61" applyNumberFormat="1" applyFont="1" applyFill="1" applyProtection="1">
      <alignment/>
      <protection/>
    </xf>
    <xf numFmtId="3" fontId="33" fillId="0" borderId="0" xfId="61" applyNumberFormat="1" applyFont="1" applyFill="1" applyAlignment="1" applyProtection="1">
      <alignment wrapText="1"/>
      <protection locked="0"/>
    </xf>
    <xf numFmtId="3" fontId="50" fillId="0" borderId="0" xfId="61" applyNumberFormat="1" applyFont="1" applyFill="1" applyProtection="1">
      <alignment/>
      <protection locked="0"/>
    </xf>
    <xf numFmtId="0" fontId="7" fillId="0" borderId="37" xfId="0" applyFont="1" applyBorder="1" applyAlignment="1">
      <alignment horizontal="left" wrapText="1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18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8" applyBorder="1" applyAlignment="1">
      <alignment vertical="center" wrapText="1"/>
      <protection/>
    </xf>
    <xf numFmtId="0" fontId="70" fillId="0" borderId="39" xfId="56" applyFont="1" applyBorder="1">
      <alignment/>
      <protection/>
    </xf>
    <xf numFmtId="3" fontId="77" fillId="0" borderId="14" xfId="0" applyNumberFormat="1" applyFont="1" applyFill="1" applyBorder="1" applyAlignment="1">
      <alignment vertical="center"/>
    </xf>
    <xf numFmtId="165" fontId="58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35" fillId="0" borderId="0" xfId="60" applyFont="1" applyFill="1">
      <alignment/>
      <protection/>
    </xf>
    <xf numFmtId="0" fontId="35" fillId="0" borderId="0" xfId="60" applyFont="1" applyFill="1" applyAlignment="1">
      <alignment vertical="center" wrapText="1"/>
      <protection/>
    </xf>
    <xf numFmtId="165" fontId="79" fillId="0" borderId="0" xfId="60" applyNumberFormat="1" applyFont="1" applyFill="1" applyBorder="1" applyAlignment="1" applyProtection="1">
      <alignment vertical="center" wrapText="1"/>
      <protection/>
    </xf>
    <xf numFmtId="165" fontId="33" fillId="0" borderId="0" xfId="60" applyNumberFormat="1" applyFont="1" applyFill="1" applyBorder="1" applyAlignment="1" applyProtection="1">
      <alignment horizontal="centerContinuous" vertical="center"/>
      <protection/>
    </xf>
    <xf numFmtId="165" fontId="33" fillId="0" borderId="0" xfId="60" applyNumberFormat="1" applyFont="1" applyFill="1" applyBorder="1" applyAlignment="1" applyProtection="1">
      <alignment horizontal="centerContinuous"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50" fillId="0" borderId="0" xfId="60" applyFont="1" applyFill="1" applyBorder="1" applyAlignment="1">
      <alignment vertical="center" wrapText="1"/>
      <protection/>
    </xf>
    <xf numFmtId="0" fontId="37" fillId="0" borderId="12" xfId="60" applyFont="1" applyFill="1" applyBorder="1" applyAlignment="1">
      <alignment horizontal="center" vertical="center"/>
      <protection/>
    </xf>
    <xf numFmtId="0" fontId="37" fillId="0" borderId="13" xfId="60" applyFont="1" applyFill="1" applyBorder="1" applyAlignment="1">
      <alignment horizontal="center" vertical="center" wrapText="1"/>
      <protection/>
    </xf>
    <xf numFmtId="0" fontId="37" fillId="0" borderId="28" xfId="60" applyFont="1" applyFill="1" applyBorder="1" applyAlignment="1">
      <alignment horizontal="center" vertical="center"/>
      <protection/>
    </xf>
    <xf numFmtId="0" fontId="37" fillId="0" borderId="20" xfId="60" applyFont="1" applyFill="1" applyBorder="1" applyAlignment="1" applyProtection="1">
      <alignment vertical="center" wrapText="1"/>
      <protection locked="0"/>
    </xf>
    <xf numFmtId="0" fontId="37" fillId="0" borderId="25" xfId="60" applyFont="1" applyFill="1" applyBorder="1" applyAlignment="1">
      <alignment horizontal="center" vertical="center"/>
      <protection/>
    </xf>
    <xf numFmtId="0" fontId="37" fillId="0" borderId="14" xfId="60" applyFont="1" applyFill="1" applyBorder="1" applyAlignment="1" applyProtection="1">
      <alignment vertical="center" wrapText="1"/>
      <protection locked="0"/>
    </xf>
    <xf numFmtId="0" fontId="37" fillId="0" borderId="34" xfId="60" applyFont="1" applyFill="1" applyBorder="1" applyAlignment="1">
      <alignment horizontal="center" vertical="center"/>
      <protection/>
    </xf>
    <xf numFmtId="0" fontId="37" fillId="0" borderId="33" xfId="60" applyFont="1" applyFill="1" applyBorder="1" applyAlignment="1" applyProtection="1">
      <alignment vertical="center" wrapText="1"/>
      <protection locked="0"/>
    </xf>
    <xf numFmtId="0" fontId="50" fillId="0" borderId="13" xfId="60" applyFont="1" applyFill="1" applyBorder="1" applyAlignment="1">
      <alignment vertical="center" wrapText="1"/>
      <protection/>
    </xf>
    <xf numFmtId="0" fontId="35" fillId="0" borderId="0" xfId="60" applyFont="1" applyFill="1" applyBorder="1" applyAlignment="1">
      <alignment vertical="center" wrapText="1"/>
      <protection/>
    </xf>
    <xf numFmtId="0" fontId="37" fillId="0" borderId="0" xfId="60" applyFont="1" applyFill="1" applyBorder="1" applyAlignment="1" applyProtection="1">
      <alignment vertical="center" wrapText="1"/>
      <protection locked="0"/>
    </xf>
    <xf numFmtId="0" fontId="35" fillId="0" borderId="0" xfId="60" applyFont="1" applyFill="1" applyAlignment="1">
      <alignment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50" fillId="0" borderId="15" xfId="60" applyFont="1" applyFill="1" applyBorder="1" applyAlignment="1" applyProtection="1">
      <alignment horizontal="center" vertical="center" wrapText="1"/>
      <protection/>
    </xf>
    <xf numFmtId="0" fontId="50" fillId="0" borderId="16" xfId="60" applyFont="1" applyFill="1" applyBorder="1" applyAlignment="1" applyProtection="1">
      <alignment horizontal="center" vertical="center" wrapText="1"/>
      <protection/>
    </xf>
    <xf numFmtId="0" fontId="50" fillId="0" borderId="29" xfId="60" applyFont="1" applyFill="1" applyBorder="1" applyAlignment="1" applyProtection="1">
      <alignment horizontal="center" vertical="center" wrapText="1"/>
      <protection/>
    </xf>
    <xf numFmtId="0" fontId="37" fillId="0" borderId="12" xfId="60" applyFont="1" applyFill="1" applyBorder="1" applyAlignment="1" applyProtection="1">
      <alignment horizontal="center" vertical="center"/>
      <protection/>
    </xf>
    <xf numFmtId="0" fontId="37" fillId="0" borderId="13" xfId="60" applyFont="1" applyFill="1" applyBorder="1" applyAlignment="1" applyProtection="1">
      <alignment horizontal="center" vertical="center"/>
      <protection/>
    </xf>
    <xf numFmtId="0" fontId="37" fillId="0" borderId="18" xfId="60" applyFont="1" applyFill="1" applyBorder="1" applyAlignment="1" applyProtection="1">
      <alignment horizontal="center" vertical="center"/>
      <protection/>
    </xf>
    <xf numFmtId="0" fontId="37" fillId="0" borderId="15" xfId="60" applyFont="1" applyFill="1" applyBorder="1" applyAlignment="1" applyProtection="1">
      <alignment horizontal="center" vertical="center"/>
      <protection/>
    </xf>
    <xf numFmtId="0" fontId="37" fillId="0" borderId="20" xfId="60" applyFont="1" applyFill="1" applyBorder="1" applyAlignment="1" applyProtection="1">
      <alignment vertical="center"/>
      <protection/>
    </xf>
    <xf numFmtId="166" fontId="37" fillId="0" borderId="29" xfId="40" applyNumberFormat="1" applyFont="1" applyFill="1" applyBorder="1" applyAlignment="1" applyProtection="1">
      <alignment vertical="center"/>
      <protection locked="0"/>
    </xf>
    <xf numFmtId="0" fontId="37" fillId="0" borderId="28" xfId="60" applyFont="1" applyFill="1" applyBorder="1" applyAlignment="1" applyProtection="1">
      <alignment horizontal="center" vertical="center"/>
      <protection/>
    </xf>
    <xf numFmtId="166" fontId="37" fillId="0" borderId="22" xfId="40" applyNumberFormat="1" applyFont="1" applyFill="1" applyBorder="1" applyAlignment="1" applyProtection="1">
      <alignment vertical="center"/>
      <protection locked="0"/>
    </xf>
    <xf numFmtId="0" fontId="37" fillId="0" borderId="25" xfId="6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justify" vertical="center" wrapText="1"/>
    </xf>
    <xf numFmtId="166" fontId="37" fillId="0" borderId="24" xfId="40" applyNumberFormat="1" applyFont="1" applyFill="1" applyBorder="1" applyAlignment="1" applyProtection="1">
      <alignment vertical="center"/>
      <protection locked="0"/>
    </xf>
    <xf numFmtId="0" fontId="29" fillId="0" borderId="14" xfId="0" applyFont="1" applyFill="1" applyBorder="1" applyAlignment="1">
      <alignment vertical="center" wrapText="1"/>
    </xf>
    <xf numFmtId="166" fontId="37" fillId="0" borderId="55" xfId="40" applyNumberFormat="1" applyFont="1" applyFill="1" applyBorder="1" applyAlignment="1" applyProtection="1">
      <alignment vertical="center"/>
      <protection locked="0"/>
    </xf>
    <xf numFmtId="0" fontId="29" fillId="0" borderId="27" xfId="0" applyFont="1" applyFill="1" applyBorder="1" applyAlignment="1">
      <alignment vertical="center" wrapText="1"/>
    </xf>
    <xf numFmtId="166" fontId="50" fillId="0" borderId="18" xfId="4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 horizontal="center"/>
    </xf>
    <xf numFmtId="0" fontId="6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4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165" fontId="0" fillId="0" borderId="20" xfId="0" applyNumberFormat="1" applyBorder="1" applyAlignment="1" applyProtection="1">
      <alignment/>
      <protection locked="0"/>
    </xf>
    <xf numFmtId="165" fontId="0" fillId="0" borderId="22" xfId="0" applyNumberFormat="1" applyBorder="1" applyAlignment="1">
      <alignment/>
    </xf>
    <xf numFmtId="0" fontId="64" fillId="0" borderId="25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165" fontId="0" fillId="0" borderId="14" xfId="0" applyNumberFormat="1" applyBorder="1" applyAlignment="1" applyProtection="1">
      <alignment/>
      <protection locked="0"/>
    </xf>
    <xf numFmtId="165" fontId="0" fillId="0" borderId="24" xfId="0" applyNumberFormat="1" applyBorder="1" applyAlignment="1">
      <alignment/>
    </xf>
    <xf numFmtId="0" fontId="64" fillId="0" borderId="34" xfId="0" applyFon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165" fontId="0" fillId="0" borderId="33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4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vertical="center" wrapText="1"/>
    </xf>
    <xf numFmtId="165" fontId="34" fillId="0" borderId="13" xfId="0" applyNumberFormat="1" applyFont="1" applyBorder="1" applyAlignment="1">
      <alignment/>
    </xf>
    <xf numFmtId="165" fontId="34" fillId="0" borderId="18" xfId="0" applyNumberFormat="1" applyFont="1" applyBorder="1" applyAlignment="1">
      <alignment/>
    </xf>
    <xf numFmtId="0" fontId="0" fillId="0" borderId="84" xfId="0" applyBorder="1" applyAlignment="1">
      <alignment/>
    </xf>
    <xf numFmtId="0" fontId="38" fillId="0" borderId="84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wrapText="1"/>
    </xf>
    <xf numFmtId="3" fontId="6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6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3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33" xfId="0" applyFont="1" applyBorder="1" applyAlignment="1">
      <alignment vertical="center" wrapText="1"/>
    </xf>
    <xf numFmtId="3" fontId="0" fillId="0" borderId="33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55" xfId="0" applyBorder="1" applyAlignment="1">
      <alignment/>
    </xf>
    <xf numFmtId="0" fontId="0" fillId="0" borderId="27" xfId="0" applyBorder="1" applyAlignment="1">
      <alignment wrapText="1"/>
    </xf>
    <xf numFmtId="3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3" fontId="0" fillId="0" borderId="29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7" xfId="0" applyBorder="1" applyAlignment="1">
      <alignment vertical="center" wrapText="1"/>
    </xf>
    <xf numFmtId="3" fontId="0" fillId="0" borderId="48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3" fontId="0" fillId="0" borderId="35" xfId="0" applyNumberFormat="1" applyFont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8" fillId="0" borderId="43" xfId="0" applyFont="1" applyFill="1" applyBorder="1" applyAlignment="1" applyProtection="1">
      <alignment horizontal="center" vertical="center" wrapText="1"/>
      <protection/>
    </xf>
    <xf numFmtId="49" fontId="49" fillId="0" borderId="35" xfId="60" applyNumberFormat="1" applyFont="1" applyFill="1" applyBorder="1" applyAlignment="1" applyProtection="1">
      <alignment horizontal="left" vertical="center" wrapText="1" indent="1"/>
      <protection/>
    </xf>
    <xf numFmtId="165" fontId="4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5" fontId="49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5" xfId="0" applyNumberFormat="1" applyFont="1" applyFill="1" applyBorder="1" applyAlignment="1">
      <alignment horizontal="right" vertical="center" wrapText="1"/>
    </xf>
    <xf numFmtId="49" fontId="0" fillId="0" borderId="86" xfId="0" applyNumberFormat="1" applyFont="1" applyBorder="1" applyAlignment="1">
      <alignment horizontal="left"/>
    </xf>
    <xf numFmtId="3" fontId="7" fillId="0" borderId="14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0" fontId="13" fillId="0" borderId="10" xfId="58" applyFont="1" applyBorder="1" applyAlignment="1">
      <alignment vertical="center" wrapText="1"/>
      <protection/>
    </xf>
    <xf numFmtId="0" fontId="0" fillId="0" borderId="14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87" xfId="58" applyNumberFormat="1" applyFont="1" applyBorder="1" applyAlignment="1">
      <alignment horizontal="right"/>
      <protection/>
    </xf>
    <xf numFmtId="0" fontId="11" fillId="0" borderId="43" xfId="58" applyFont="1" applyBorder="1" applyAlignment="1">
      <alignment horizontal="center" vertical="center"/>
      <protection/>
    </xf>
    <xf numFmtId="3" fontId="29" fillId="0" borderId="35" xfId="59" applyNumberFormat="1" applyFont="1" applyFill="1" applyBorder="1">
      <alignment/>
      <protection/>
    </xf>
    <xf numFmtId="0" fontId="50" fillId="0" borderId="57" xfId="60" applyFont="1" applyFill="1" applyBorder="1" applyAlignment="1">
      <alignment horizontal="center" vertical="center" wrapText="1"/>
      <protection/>
    </xf>
    <xf numFmtId="0" fontId="37" fillId="0" borderId="50" xfId="60" applyFont="1" applyFill="1" applyBorder="1" applyAlignment="1">
      <alignment horizontal="center" vertical="center"/>
      <protection/>
    </xf>
    <xf numFmtId="166" fontId="37" fillId="0" borderId="61" xfId="40" applyNumberFormat="1" applyFont="1" applyFill="1" applyBorder="1" applyAlignment="1" applyProtection="1">
      <alignment horizontal="right" vertical="center"/>
      <protection locked="0"/>
    </xf>
    <xf numFmtId="166" fontId="37" fillId="0" borderId="57" xfId="40" applyNumberFormat="1" applyFont="1" applyFill="1" applyBorder="1" applyAlignment="1" applyProtection="1">
      <alignment horizontal="right" vertical="center"/>
      <protection locked="0"/>
    </xf>
    <xf numFmtId="0" fontId="50" fillId="0" borderId="52" xfId="60" applyFont="1" applyFill="1" applyBorder="1" applyAlignment="1">
      <alignment horizontal="center" vertical="center" wrapText="1"/>
      <protection/>
    </xf>
    <xf numFmtId="0" fontId="50" fillId="0" borderId="0" xfId="60" applyFont="1" applyFill="1" applyBorder="1" applyAlignment="1">
      <alignment horizontal="center" vertical="center" wrapText="1"/>
      <protection/>
    </xf>
    <xf numFmtId="0" fontId="37" fillId="0" borderId="52" xfId="60" applyFont="1" applyFill="1" applyBorder="1" applyAlignment="1">
      <alignment horizontal="center" vertical="center"/>
      <protection/>
    </xf>
    <xf numFmtId="0" fontId="37" fillId="0" borderId="0" xfId="60" applyFont="1" applyFill="1" applyBorder="1" applyAlignment="1">
      <alignment horizontal="center" vertical="center"/>
      <protection/>
    </xf>
    <xf numFmtId="166" fontId="37" fillId="0" borderId="52" xfId="40" applyNumberFormat="1" applyFont="1" applyFill="1" applyBorder="1" applyAlignment="1" applyProtection="1">
      <alignment horizontal="right" vertical="center"/>
      <protection locked="0"/>
    </xf>
    <xf numFmtId="166" fontId="37" fillId="0" borderId="0" xfId="40" applyNumberFormat="1" applyFont="1" applyFill="1" applyBorder="1" applyAlignment="1" applyProtection="1">
      <alignment horizontal="right" vertical="center"/>
      <protection locked="0"/>
    </xf>
    <xf numFmtId="166" fontId="37" fillId="0" borderId="52" xfId="60" applyNumberFormat="1" applyFont="1" applyFill="1" applyBorder="1" applyAlignment="1">
      <alignment horizontal="right" vertical="center"/>
      <protection/>
    </xf>
    <xf numFmtId="166" fontId="37" fillId="0" borderId="0" xfId="60" applyNumberFormat="1" applyFont="1" applyFill="1" applyBorder="1" applyAlignment="1">
      <alignment horizontal="right" vertical="center"/>
      <protection/>
    </xf>
    <xf numFmtId="0" fontId="37" fillId="0" borderId="43" xfId="60" applyFont="1" applyFill="1" applyBorder="1" applyAlignment="1">
      <alignment horizontal="center" vertical="center"/>
      <protection/>
    </xf>
    <xf numFmtId="0" fontId="37" fillId="0" borderId="35" xfId="60" applyFont="1" applyFill="1" applyBorder="1" applyAlignment="1" applyProtection="1">
      <alignment vertical="center" wrapText="1"/>
      <protection locked="0"/>
    </xf>
    <xf numFmtId="166" fontId="37" fillId="0" borderId="88" xfId="40" applyNumberFormat="1" applyFont="1" applyFill="1" applyBorder="1" applyAlignment="1" applyProtection="1">
      <alignment horizontal="right" vertical="center"/>
      <protection locked="0"/>
    </xf>
    <xf numFmtId="3" fontId="29" fillId="0" borderId="34" xfId="59" applyNumberFormat="1" applyFont="1" applyFill="1" applyBorder="1">
      <alignment/>
      <protection/>
    </xf>
    <xf numFmtId="0" fontId="37" fillId="0" borderId="50" xfId="60" applyFont="1" applyFill="1" applyBorder="1" applyAlignment="1">
      <alignment horizontal="center" vertical="center" wrapText="1"/>
      <protection/>
    </xf>
    <xf numFmtId="0" fontId="37" fillId="0" borderId="60" xfId="60" applyFont="1" applyFill="1" applyBorder="1" applyAlignment="1" applyProtection="1">
      <alignment vertical="center" wrapText="1"/>
      <protection locked="0"/>
    </xf>
    <xf numFmtId="0" fontId="37" fillId="0" borderId="61" xfId="60" applyFont="1" applyFill="1" applyBorder="1" applyAlignment="1" applyProtection="1">
      <alignment vertical="center" wrapText="1"/>
      <protection locked="0"/>
    </xf>
    <xf numFmtId="0" fontId="37" fillId="0" borderId="57" xfId="60" applyFont="1" applyFill="1" applyBorder="1" applyAlignment="1" applyProtection="1">
      <alignment vertical="center" wrapText="1"/>
      <protection locked="0"/>
    </xf>
    <xf numFmtId="0" fontId="37" fillId="0" borderId="88" xfId="60" applyFont="1" applyFill="1" applyBorder="1" applyAlignment="1" applyProtection="1">
      <alignment vertical="center" wrapText="1"/>
      <protection locked="0"/>
    </xf>
    <xf numFmtId="0" fontId="50" fillId="0" borderId="50" xfId="60" applyFont="1" applyFill="1" applyBorder="1" applyAlignment="1">
      <alignment vertical="center" wrapText="1"/>
      <protection/>
    </xf>
    <xf numFmtId="165" fontId="78" fillId="0" borderId="0" xfId="60" applyNumberFormat="1" applyFont="1" applyFill="1" applyBorder="1" applyAlignment="1" applyProtection="1">
      <alignment vertical="center" wrapText="1"/>
      <protection/>
    </xf>
    <xf numFmtId="166" fontId="50" fillId="0" borderId="50" xfId="60" applyNumberFormat="1" applyFont="1" applyFill="1" applyBorder="1" applyAlignment="1">
      <alignment horizontal="right" vertical="center"/>
      <protection/>
    </xf>
    <xf numFmtId="3" fontId="1" fillId="0" borderId="14" xfId="56" applyNumberFormat="1" applyFont="1" applyFill="1" applyBorder="1">
      <alignment/>
      <protection/>
    </xf>
    <xf numFmtId="3" fontId="70" fillId="0" borderId="27" xfId="56" applyNumberFormat="1" applyFont="1" applyFill="1" applyBorder="1">
      <alignment/>
      <protection/>
    </xf>
    <xf numFmtId="10" fontId="29" fillId="0" borderId="16" xfId="59" applyNumberFormat="1" applyFont="1" applyFill="1" applyBorder="1" applyAlignment="1">
      <alignment vertical="top"/>
      <protection/>
    </xf>
    <xf numFmtId="10" fontId="29" fillId="0" borderId="14" xfId="59" applyNumberFormat="1" applyFont="1" applyFill="1" applyBorder="1" applyAlignment="1">
      <alignment vertical="top"/>
      <protection/>
    </xf>
    <xf numFmtId="10" fontId="29" fillId="0" borderId="35" xfId="59" applyNumberFormat="1" applyFont="1" applyFill="1" applyBorder="1">
      <alignment/>
      <protection/>
    </xf>
    <xf numFmtId="10" fontId="29" fillId="0" borderId="27" xfId="59" applyNumberFormat="1" applyFont="1" applyFill="1" applyBorder="1">
      <alignment/>
      <protection/>
    </xf>
    <xf numFmtId="0" fontId="11" fillId="0" borderId="25" xfId="58" applyBorder="1">
      <alignment/>
      <protection/>
    </xf>
    <xf numFmtId="0" fontId="11" fillId="0" borderId="35" xfId="58" applyBorder="1">
      <alignment/>
      <protection/>
    </xf>
    <xf numFmtId="10" fontId="25" fillId="0" borderId="13" xfId="59" applyNumberFormat="1" applyFont="1" applyBorder="1" applyAlignment="1">
      <alignment vertical="center"/>
      <protection/>
    </xf>
    <xf numFmtId="3" fontId="22" fillId="0" borderId="89" xfId="59" applyNumberFormat="1" applyFont="1" applyBorder="1" applyAlignment="1">
      <alignment horizontal="center" vertical="center" wrapText="1"/>
      <protection/>
    </xf>
    <xf numFmtId="3" fontId="29" fillId="0" borderId="90" xfId="59" applyNumberFormat="1" applyFont="1" applyFill="1" applyBorder="1" applyAlignment="1">
      <alignment vertical="top"/>
      <protection/>
    </xf>
    <xf numFmtId="0" fontId="11" fillId="0" borderId="52" xfId="58" applyBorder="1">
      <alignment/>
      <protection/>
    </xf>
    <xf numFmtId="3" fontId="29" fillId="0" borderId="79" xfId="59" applyNumberFormat="1" applyFont="1" applyFill="1" applyBorder="1" applyAlignment="1">
      <alignment vertical="top"/>
      <protection/>
    </xf>
    <xf numFmtId="10" fontId="29" fillId="0" borderId="79" xfId="59" applyNumberFormat="1" applyFont="1" applyFill="1" applyBorder="1" applyAlignment="1">
      <alignment vertical="top"/>
      <protection/>
    </xf>
    <xf numFmtId="3" fontId="29" fillId="0" borderId="79" xfId="59" applyNumberFormat="1" applyFont="1" applyFill="1" applyBorder="1">
      <alignment/>
      <protection/>
    </xf>
    <xf numFmtId="3" fontId="29" fillId="0" borderId="87" xfId="59" applyNumberFormat="1" applyFont="1" applyFill="1" applyBorder="1">
      <alignment/>
      <protection/>
    </xf>
    <xf numFmtId="3" fontId="29" fillId="0" borderId="91" xfId="59" applyNumberFormat="1" applyFont="1" applyFill="1" applyBorder="1">
      <alignment/>
      <protection/>
    </xf>
    <xf numFmtId="3" fontId="25" fillId="0" borderId="78" xfId="59" applyNumberFormat="1" applyFont="1" applyBorder="1" applyAlignment="1">
      <alignment vertical="center"/>
      <protection/>
    </xf>
    <xf numFmtId="10" fontId="25" fillId="0" borderId="78" xfId="59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3" fontId="30" fillId="0" borderId="0" xfId="0" applyNumberFormat="1" applyFont="1" applyBorder="1" applyAlignment="1">
      <alignment horizontal="right" vertical="center"/>
    </xf>
    <xf numFmtId="3" fontId="11" fillId="0" borderId="28" xfId="58" applyNumberFormat="1" applyFont="1" applyFill="1" applyBorder="1" applyAlignment="1">
      <alignment vertical="center"/>
      <protection/>
    </xf>
    <xf numFmtId="3" fontId="16" fillId="33" borderId="12" xfId="58" applyNumberFormat="1" applyFont="1" applyFill="1" applyBorder="1" applyAlignment="1">
      <alignment horizontal="center" vertical="center"/>
      <protection/>
    </xf>
    <xf numFmtId="3" fontId="16" fillId="33" borderId="41" xfId="58" applyNumberFormat="1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3" fontId="15" fillId="0" borderId="34" xfId="58" applyNumberFormat="1" applyFont="1" applyFill="1" applyBorder="1" applyAlignment="1">
      <alignment horizontal="right" vertical="center"/>
      <protection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29" xfId="58" applyNumberFormat="1" applyFont="1" applyFill="1" applyBorder="1" applyAlignment="1">
      <alignment horizontal="right" vertical="center"/>
      <protection/>
    </xf>
    <xf numFmtId="3" fontId="15" fillId="0" borderId="28" xfId="58" applyNumberFormat="1" applyFont="1" applyFill="1" applyBorder="1" applyAlignment="1">
      <alignment horizontal="right" vertical="center"/>
      <protection/>
    </xf>
    <xf numFmtId="3" fontId="15" fillId="0" borderId="22" xfId="58" applyNumberFormat="1" applyFont="1" applyFill="1" applyBorder="1" applyAlignment="1">
      <alignment horizontal="right" vertical="center"/>
      <protection/>
    </xf>
    <xf numFmtId="3" fontId="15" fillId="0" borderId="25" xfId="58" applyNumberFormat="1" applyFont="1" applyBorder="1" applyAlignment="1">
      <alignment horizontal="right" vertical="center"/>
      <protection/>
    </xf>
    <xf numFmtId="3" fontId="15" fillId="0" borderId="24" xfId="58" applyNumberFormat="1" applyFont="1" applyBorder="1" applyAlignment="1">
      <alignment horizontal="right" vertical="center"/>
      <protection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4" fillId="0" borderId="0" xfId="57" applyFont="1" applyFill="1" applyBorder="1" applyAlignment="1" applyProtection="1">
      <alignment horizontal="center" vertical="center"/>
      <protection/>
    </xf>
    <xf numFmtId="0" fontId="75" fillId="0" borderId="0" xfId="57" applyFont="1" applyFill="1" applyBorder="1" applyAlignment="1" applyProtection="1">
      <alignment horizontal="right"/>
      <protection/>
    </xf>
    <xf numFmtId="0" fontId="55" fillId="0" borderId="11" xfId="57" applyFont="1" applyFill="1" applyBorder="1" applyAlignment="1" applyProtection="1">
      <alignment horizontal="center" vertical="center" wrapText="1"/>
      <protection/>
    </xf>
    <xf numFmtId="0" fontId="55" fillId="0" borderId="13" xfId="57" applyFont="1" applyFill="1" applyBorder="1" applyAlignment="1" applyProtection="1">
      <alignment horizontal="center" vertical="center" wrapText="1"/>
      <protection/>
    </xf>
    <xf numFmtId="0" fontId="55" fillId="0" borderId="18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70" fillId="0" borderId="25" xfId="57" applyFont="1" applyBorder="1">
      <alignment/>
      <protection/>
    </xf>
    <xf numFmtId="3" fontId="70" fillId="0" borderId="20" xfId="57" applyNumberFormat="1" applyFont="1" applyBorder="1" applyAlignment="1">
      <alignment horizontal="right"/>
      <protection/>
    </xf>
    <xf numFmtId="3" fontId="70" fillId="0" borderId="22" xfId="57" applyNumberFormat="1" applyFont="1" applyBorder="1" applyAlignment="1">
      <alignment horizontal="right"/>
      <protection/>
    </xf>
    <xf numFmtId="0" fontId="63" fillId="0" borderId="0" xfId="57" applyFont="1" applyFill="1" applyAlignment="1">
      <alignment vertical="center"/>
      <protection/>
    </xf>
    <xf numFmtId="3" fontId="63" fillId="0" borderId="0" xfId="57" applyNumberFormat="1" applyFont="1" applyFill="1" applyAlignment="1">
      <alignment vertical="center"/>
      <protection/>
    </xf>
    <xf numFmtId="0" fontId="1" fillId="0" borderId="25" xfId="57" applyBorder="1">
      <alignment/>
      <protection/>
    </xf>
    <xf numFmtId="3" fontId="1" fillId="0" borderId="14" xfId="57" applyNumberFormat="1" applyFont="1" applyBorder="1" applyAlignment="1">
      <alignment horizontal="right"/>
      <protection/>
    </xf>
    <xf numFmtId="3" fontId="1" fillId="0" borderId="24" xfId="57" applyNumberFormat="1" applyFont="1" applyBorder="1" applyAlignment="1">
      <alignment horizontal="right"/>
      <protection/>
    </xf>
    <xf numFmtId="0" fontId="1" fillId="0" borderId="25" xfId="57" applyFont="1" applyBorder="1">
      <alignment/>
      <protection/>
    </xf>
    <xf numFmtId="3" fontId="70" fillId="0" borderId="14" xfId="57" applyNumberFormat="1" applyFont="1" applyBorder="1" applyAlignment="1">
      <alignment horizontal="right"/>
      <protection/>
    </xf>
    <xf numFmtId="3" fontId="70" fillId="0" borderId="24" xfId="57" applyNumberFormat="1" applyFont="1" applyBorder="1" applyAlignment="1">
      <alignment horizontal="right"/>
      <protection/>
    </xf>
    <xf numFmtId="0" fontId="70" fillId="0" borderId="23" xfId="57" applyFont="1" applyBorder="1">
      <alignment/>
      <protection/>
    </xf>
    <xf numFmtId="3" fontId="70" fillId="0" borderId="33" xfId="57" applyNumberFormat="1" applyFont="1" applyBorder="1" applyAlignment="1">
      <alignment horizontal="right"/>
      <protection/>
    </xf>
    <xf numFmtId="3" fontId="70" fillId="0" borderId="55" xfId="57" applyNumberFormat="1" applyFont="1" applyBorder="1" applyAlignment="1">
      <alignment horizontal="right"/>
      <protection/>
    </xf>
    <xf numFmtId="3" fontId="70" fillId="0" borderId="56" xfId="57" applyNumberFormat="1" applyFont="1" applyBorder="1" applyAlignment="1">
      <alignment horizontal="right"/>
      <protection/>
    </xf>
    <xf numFmtId="0" fontId="70" fillId="0" borderId="39" xfId="57" applyFont="1" applyBorder="1">
      <alignment/>
      <protection/>
    </xf>
    <xf numFmtId="0" fontId="70" fillId="0" borderId="11" xfId="57" applyFont="1" applyBorder="1" applyAlignment="1">
      <alignment vertical="center"/>
      <protection/>
    </xf>
    <xf numFmtId="3" fontId="70" fillId="0" borderId="13" xfId="57" applyNumberFormat="1" applyFont="1" applyBorder="1" applyAlignment="1">
      <alignment horizontal="right" vertical="center"/>
      <protection/>
    </xf>
    <xf numFmtId="3" fontId="70" fillId="0" borderId="18" xfId="57" applyNumberFormat="1" applyFont="1" applyBorder="1" applyAlignment="1">
      <alignment horizontal="right" vertical="center"/>
      <protection/>
    </xf>
    <xf numFmtId="0" fontId="1" fillId="0" borderId="0" xfId="57" applyFill="1" applyAlignment="1">
      <alignment vertical="center"/>
      <protection/>
    </xf>
    <xf numFmtId="0" fontId="70" fillId="0" borderId="52" xfId="57" applyFont="1" applyFill="1" applyBorder="1">
      <alignment/>
      <protection/>
    </xf>
    <xf numFmtId="3" fontId="70" fillId="0" borderId="20" xfId="57" applyNumberFormat="1" applyFont="1" applyFill="1" applyBorder="1">
      <alignment/>
      <protection/>
    </xf>
    <xf numFmtId="3" fontId="70" fillId="0" borderId="22" xfId="57" applyNumberFormat="1" applyFont="1" applyFill="1" applyBorder="1">
      <alignment/>
      <protection/>
    </xf>
    <xf numFmtId="0" fontId="70" fillId="0" borderId="25" xfId="57" applyFont="1" applyFill="1" applyBorder="1">
      <alignment/>
      <protection/>
    </xf>
    <xf numFmtId="3" fontId="70" fillId="0" borderId="14" xfId="57" applyNumberFormat="1" applyFont="1" applyFill="1" applyBorder="1">
      <alignment/>
      <protection/>
    </xf>
    <xf numFmtId="3" fontId="70" fillId="0" borderId="55" xfId="57" applyNumberFormat="1" applyFont="1" applyFill="1" applyBorder="1">
      <alignment/>
      <protection/>
    </xf>
    <xf numFmtId="0" fontId="70" fillId="0" borderId="0" xfId="57" applyFont="1" applyFill="1">
      <alignment/>
      <protection/>
    </xf>
    <xf numFmtId="0" fontId="1" fillId="0" borderId="23" xfId="57" applyFont="1" applyFill="1" applyBorder="1">
      <alignment/>
      <protection/>
    </xf>
    <xf numFmtId="3" fontId="1" fillId="0" borderId="14" xfId="57" applyNumberFormat="1" applyFont="1" applyFill="1" applyBorder="1">
      <alignment/>
      <protection/>
    </xf>
    <xf numFmtId="3" fontId="70" fillId="0" borderId="56" xfId="57" applyNumberFormat="1" applyFont="1" applyFill="1" applyBorder="1">
      <alignment/>
      <protection/>
    </xf>
    <xf numFmtId="0" fontId="70" fillId="0" borderId="62" xfId="57" applyFont="1" applyFill="1" applyBorder="1">
      <alignment/>
      <protection/>
    </xf>
    <xf numFmtId="3" fontId="70" fillId="0" borderId="27" xfId="57" applyNumberFormat="1" applyFont="1" applyFill="1" applyBorder="1">
      <alignment/>
      <protection/>
    </xf>
    <xf numFmtId="0" fontId="70" fillId="0" borderId="11" xfId="57" applyFont="1" applyFill="1" applyBorder="1" applyAlignment="1">
      <alignment vertical="center"/>
      <protection/>
    </xf>
    <xf numFmtId="3" fontId="70" fillId="0" borderId="13" xfId="57" applyNumberFormat="1" applyFont="1" applyFill="1" applyBorder="1" applyAlignment="1">
      <alignment vertical="center"/>
      <protection/>
    </xf>
    <xf numFmtId="3" fontId="70" fillId="0" borderId="18" xfId="57" applyNumberFormat="1" applyFont="1" applyFill="1" applyBorder="1" applyAlignment="1">
      <alignment vertical="center"/>
      <protection/>
    </xf>
    <xf numFmtId="0" fontId="70" fillId="0" borderId="0" xfId="57" applyFont="1" applyFill="1" applyAlignment="1">
      <alignment vertical="center"/>
      <protection/>
    </xf>
    <xf numFmtId="0" fontId="70" fillId="0" borderId="11" xfId="57" applyFont="1" applyFill="1" applyBorder="1">
      <alignment/>
      <protection/>
    </xf>
    <xf numFmtId="3" fontId="70" fillId="0" borderId="13" xfId="57" applyNumberFormat="1" applyFont="1" applyFill="1" applyBorder="1">
      <alignment/>
      <protection/>
    </xf>
    <xf numFmtId="3" fontId="70" fillId="0" borderId="18" xfId="57" applyNumberFormat="1" applyFont="1" applyFill="1" applyBorder="1">
      <alignment/>
      <protection/>
    </xf>
    <xf numFmtId="3" fontId="70" fillId="0" borderId="24" xfId="57" applyNumberFormat="1" applyFont="1" applyBorder="1">
      <alignment/>
      <protection/>
    </xf>
    <xf numFmtId="3" fontId="70" fillId="0" borderId="33" xfId="57" applyNumberFormat="1" applyFont="1" applyBorder="1">
      <alignment/>
      <protection/>
    </xf>
    <xf numFmtId="3" fontId="70" fillId="0" borderId="55" xfId="57" applyNumberFormat="1" applyFont="1" applyBorder="1">
      <alignment/>
      <protection/>
    </xf>
    <xf numFmtId="0" fontId="76" fillId="0" borderId="62" xfId="57" applyFont="1" applyBorder="1" applyAlignment="1">
      <alignment vertical="center"/>
      <protection/>
    </xf>
    <xf numFmtId="3" fontId="76" fillId="0" borderId="27" xfId="57" applyNumberFormat="1" applyFont="1" applyBorder="1" applyAlignment="1">
      <alignment vertical="center"/>
      <protection/>
    </xf>
    <xf numFmtId="3" fontId="76" fillId="0" borderId="48" xfId="57" applyNumberFormat="1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3" fontId="1" fillId="0" borderId="0" xfId="57" applyNumberFormat="1" applyFill="1">
      <alignment/>
      <protection/>
    </xf>
    <xf numFmtId="0" fontId="1" fillId="0" borderId="23" xfId="56" applyFont="1" applyFill="1" applyBorder="1">
      <alignment/>
      <protection/>
    </xf>
    <xf numFmtId="0" fontId="1" fillId="0" borderId="62" xfId="56" applyFont="1" applyFill="1" applyBorder="1">
      <alignment/>
      <protection/>
    </xf>
    <xf numFmtId="3" fontId="1" fillId="0" borderId="27" xfId="56" applyNumberFormat="1" applyFont="1" applyFill="1" applyBorder="1">
      <alignment/>
      <protection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16" fillId="33" borderId="49" xfId="58" applyNumberFormat="1" applyFont="1" applyFill="1" applyBorder="1" applyAlignment="1">
      <alignment horizontal="center" vertical="center"/>
      <protection/>
    </xf>
    <xf numFmtId="10" fontId="15" fillId="0" borderId="37" xfId="58" applyNumberFormat="1" applyFont="1" applyFill="1" applyBorder="1" applyAlignment="1">
      <alignment vertical="center"/>
      <protection/>
    </xf>
    <xf numFmtId="10" fontId="12" fillId="0" borderId="41" xfId="58" applyNumberFormat="1" applyFont="1" applyFill="1" applyBorder="1" applyAlignment="1">
      <alignment horizontal="right" vertical="center"/>
      <protection/>
    </xf>
    <xf numFmtId="10" fontId="15" fillId="0" borderId="70" xfId="58" applyNumberFormat="1" applyFont="1" applyFill="1" applyBorder="1" applyAlignment="1">
      <alignment vertical="center"/>
      <protection/>
    </xf>
    <xf numFmtId="3" fontId="16" fillId="33" borderId="47" xfId="58" applyNumberFormat="1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 wrapText="1"/>
      <protection/>
    </xf>
    <xf numFmtId="3" fontId="16" fillId="33" borderId="53" xfId="58" applyNumberFormat="1" applyFont="1" applyFill="1" applyBorder="1" applyAlignment="1">
      <alignment horizontal="center" vertical="center" wrapText="1"/>
      <protection/>
    </xf>
    <xf numFmtId="3" fontId="12" fillId="0" borderId="18" xfId="58" applyNumberFormat="1" applyFont="1" applyFill="1" applyBorder="1" applyAlignment="1">
      <alignment horizontal="right" vertical="center"/>
      <protection/>
    </xf>
    <xf numFmtId="3" fontId="15" fillId="0" borderId="16" xfId="58" applyNumberFormat="1" applyFont="1" applyFill="1" applyBorder="1" applyAlignment="1">
      <alignment horizontal="right" vertical="center"/>
      <protection/>
    </xf>
    <xf numFmtId="3" fontId="15" fillId="0" borderId="20" xfId="58" applyNumberFormat="1" applyFont="1" applyFill="1" applyBorder="1" applyAlignment="1">
      <alignment horizontal="right" vertical="center"/>
      <protection/>
    </xf>
    <xf numFmtId="3" fontId="15" fillId="0" borderId="14" xfId="58" applyNumberFormat="1" applyFont="1" applyBorder="1" applyAlignment="1">
      <alignment horizontal="right" vertical="center"/>
      <protection/>
    </xf>
    <xf numFmtId="3" fontId="12" fillId="0" borderId="18" xfId="58" applyNumberFormat="1" applyFont="1" applyBorder="1" applyAlignment="1">
      <alignment horizontal="right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10" fontId="15" fillId="0" borderId="14" xfId="58" applyNumberFormat="1" applyFont="1" applyFill="1" applyBorder="1" applyAlignment="1">
      <alignment vertical="center"/>
      <protection/>
    </xf>
    <xf numFmtId="3" fontId="15" fillId="0" borderId="16" xfId="58" applyNumberFormat="1" applyFont="1" applyBorder="1" applyAlignment="1">
      <alignment vertical="center"/>
      <protection/>
    </xf>
    <xf numFmtId="3" fontId="15" fillId="0" borderId="14" xfId="58" applyNumberFormat="1" applyFont="1" applyBorder="1" applyAlignment="1">
      <alignment vertical="center"/>
      <protection/>
    </xf>
    <xf numFmtId="3" fontId="15" fillId="0" borderId="14" xfId="58" applyNumberFormat="1" applyFont="1" applyFill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16" fillId="33" borderId="18" xfId="58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vertical="center" wrapText="1"/>
    </xf>
    <xf numFmtId="0" fontId="14" fillId="0" borderId="60" xfId="0" applyFont="1" applyFill="1" applyBorder="1" applyAlignment="1">
      <alignment horizontal="center" vertical="center"/>
    </xf>
    <xf numFmtId="3" fontId="15" fillId="0" borderId="28" xfId="58" applyNumberFormat="1" applyFont="1" applyFill="1" applyBorder="1" applyAlignment="1">
      <alignment vertical="center"/>
      <protection/>
    </xf>
    <xf numFmtId="3" fontId="15" fillId="0" borderId="20" xfId="58" applyNumberFormat="1" applyFont="1" applyFill="1" applyBorder="1" applyAlignment="1">
      <alignment vertical="center"/>
      <protection/>
    </xf>
    <xf numFmtId="3" fontId="15" fillId="0" borderId="22" xfId="58" applyNumberFormat="1" applyFont="1" applyFill="1" applyBorder="1" applyAlignment="1">
      <alignment vertical="center"/>
      <protection/>
    </xf>
    <xf numFmtId="10" fontId="15" fillId="0" borderId="38" xfId="58" applyNumberFormat="1" applyFont="1" applyFill="1" applyBorder="1" applyAlignment="1">
      <alignment vertical="center"/>
      <protection/>
    </xf>
    <xf numFmtId="10" fontId="15" fillId="0" borderId="76" xfId="58" applyNumberFormat="1" applyFont="1" applyFill="1" applyBorder="1" applyAlignment="1">
      <alignment vertical="center"/>
      <protection/>
    </xf>
    <xf numFmtId="3" fontId="15" fillId="0" borderId="28" xfId="0" applyNumberFormat="1" applyFont="1" applyFill="1" applyBorder="1" applyAlignment="1">
      <alignment horizontal="right" vertical="center"/>
    </xf>
    <xf numFmtId="3" fontId="16" fillId="33" borderId="13" xfId="58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3" fontId="7" fillId="33" borderId="92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92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92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7" fillId="0" borderId="92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7" fillId="33" borderId="93" xfId="0" applyNumberFormat="1" applyFont="1" applyFill="1" applyBorder="1" applyAlignment="1">
      <alignment horizontal="right" vertical="center" wrapText="1"/>
    </xf>
    <xf numFmtId="3" fontId="7" fillId="0" borderId="92" xfId="0" applyNumberFormat="1" applyFont="1" applyFill="1" applyBorder="1" applyAlignment="1">
      <alignment horizontal="right" vertical="center" wrapText="1"/>
    </xf>
    <xf numFmtId="3" fontId="7" fillId="0" borderId="94" xfId="0" applyNumberFormat="1" applyFont="1" applyFill="1" applyBorder="1" applyAlignment="1">
      <alignment horizontal="right" vertical="center" wrapText="1"/>
    </xf>
    <xf numFmtId="3" fontId="3" fillId="0" borderId="93" xfId="0" applyNumberFormat="1" applyFont="1" applyFill="1" applyBorder="1" applyAlignment="1">
      <alignment horizontal="right" vertical="center"/>
    </xf>
    <xf numFmtId="3" fontId="3" fillId="0" borderId="92" xfId="0" applyNumberFormat="1" applyFont="1" applyFill="1" applyBorder="1" applyAlignment="1">
      <alignment horizontal="right" vertical="center"/>
    </xf>
    <xf numFmtId="3" fontId="3" fillId="0" borderId="94" xfId="0" applyNumberFormat="1" applyFont="1" applyFill="1" applyBorder="1" applyAlignment="1">
      <alignment horizontal="right" vertical="center"/>
    </xf>
    <xf numFmtId="3" fontId="7" fillId="0" borderId="94" xfId="0" applyNumberFormat="1" applyFont="1" applyFill="1" applyBorder="1" applyAlignment="1">
      <alignment horizontal="right" vertical="center"/>
    </xf>
    <xf numFmtId="3" fontId="7" fillId="0" borderId="93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24" xfId="0" applyNumberFormat="1" applyFont="1" applyFill="1" applyBorder="1" applyAlignment="1">
      <alignment horizontal="right" vertical="center" wrapText="1"/>
    </xf>
    <xf numFmtId="3" fontId="7" fillId="33" borderId="4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48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Continuous" vertical="center" wrapText="1"/>
    </xf>
    <xf numFmtId="3" fontId="7" fillId="0" borderId="21" xfId="0" applyNumberFormat="1" applyFont="1" applyFill="1" applyBorder="1" applyAlignment="1">
      <alignment vertical="center"/>
    </xf>
    <xf numFmtId="3" fontId="7" fillId="0" borderId="92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95" xfId="0" applyNumberFormat="1" applyFont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vertical="center"/>
    </xf>
    <xf numFmtId="10" fontId="29" fillId="0" borderId="14" xfId="59" applyNumberFormat="1" applyFont="1" applyFill="1" applyBorder="1">
      <alignment/>
      <protection/>
    </xf>
    <xf numFmtId="3" fontId="7" fillId="0" borderId="26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70" fillId="0" borderId="56" xfId="57" applyNumberFormat="1" applyFont="1" applyBorder="1" applyAlignment="1">
      <alignment horizontal="right" vertical="center"/>
      <protection/>
    </xf>
    <xf numFmtId="0" fontId="70" fillId="0" borderId="15" xfId="57" applyFont="1" applyFill="1" applyBorder="1">
      <alignment/>
      <protection/>
    </xf>
    <xf numFmtId="0" fontId="7" fillId="0" borderId="37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3" fillId="0" borderId="41" xfId="0" applyFont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left" wrapText="1"/>
    </xf>
    <xf numFmtId="49" fontId="43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165" fontId="65" fillId="0" borderId="0" xfId="60" applyNumberFormat="1" applyFont="1" applyFill="1" applyBorder="1" applyAlignment="1" applyProtection="1">
      <alignment horizontal="left" vertical="center"/>
      <protection/>
    </xf>
    <xf numFmtId="0" fontId="50" fillId="0" borderId="0" xfId="60" applyFont="1" applyFill="1" applyBorder="1" applyAlignment="1">
      <alignment horizontal="center" wrapText="1"/>
      <protection/>
    </xf>
    <xf numFmtId="0" fontId="7" fillId="0" borderId="37" xfId="0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49" fontId="7" fillId="0" borderId="57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left" vertical="center" wrapText="1"/>
    </xf>
    <xf numFmtId="0" fontId="33" fillId="0" borderId="50" xfId="60" applyFont="1" applyFill="1" applyBorder="1" applyAlignment="1" applyProtection="1">
      <alignment horizontal="left" vertical="center" wrapText="1"/>
      <protection/>
    </xf>
    <xf numFmtId="0" fontId="33" fillId="0" borderId="41" xfId="60" applyFont="1" applyFill="1" applyBorder="1" applyAlignment="1" applyProtection="1">
      <alignment horizontal="left" vertical="center" wrapText="1"/>
      <protection/>
    </xf>
    <xf numFmtId="0" fontId="33" fillId="0" borderId="17" xfId="60" applyFont="1" applyFill="1" applyBorder="1" applyAlignment="1" applyProtection="1">
      <alignment horizontal="left" vertical="center" wrapText="1"/>
      <protection/>
    </xf>
    <xf numFmtId="0" fontId="35" fillId="0" borderId="59" xfId="60" applyFont="1" applyFill="1" applyBorder="1" applyAlignment="1" applyProtection="1">
      <alignment horizontal="left" vertical="center" wrapText="1"/>
      <protection/>
    </xf>
    <xf numFmtId="0" fontId="35" fillId="0" borderId="51" xfId="60" applyFont="1" applyFill="1" applyBorder="1" applyAlignment="1" applyProtection="1">
      <alignment horizontal="left" vertical="center" wrapText="1"/>
      <protection/>
    </xf>
    <xf numFmtId="0" fontId="35" fillId="0" borderId="93" xfId="60" applyFont="1" applyFill="1" applyBorder="1" applyAlignment="1" applyProtection="1">
      <alignment horizontal="left" vertical="center" wrapText="1"/>
      <protection/>
    </xf>
    <xf numFmtId="0" fontId="50" fillId="0" borderId="0" xfId="60" applyFont="1" applyFill="1" applyAlignment="1">
      <alignment horizontal="center"/>
      <protection/>
    </xf>
    <xf numFmtId="0" fontId="35" fillId="0" borderId="61" xfId="60" applyFont="1" applyFill="1" applyBorder="1" applyAlignment="1" applyProtection="1">
      <alignment horizontal="left" vertical="center" wrapText="1"/>
      <protection/>
    </xf>
    <xf numFmtId="0" fontId="35" fillId="0" borderId="37" xfId="60" applyFont="1" applyFill="1" applyBorder="1" applyAlignment="1" applyProtection="1">
      <alignment horizontal="left" vertical="center" wrapText="1"/>
      <protection/>
    </xf>
    <xf numFmtId="0" fontId="35" fillId="0" borderId="92" xfId="60" applyFont="1" applyFill="1" applyBorder="1" applyAlignment="1" applyProtection="1">
      <alignment horizontal="left" vertical="center" wrapText="1"/>
      <protection/>
    </xf>
    <xf numFmtId="49" fontId="7" fillId="0" borderId="37" xfId="0" applyNumberFormat="1" applyFont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5" fillId="0" borderId="14" xfId="60" applyFont="1" applyFill="1" applyBorder="1" applyAlignment="1">
      <alignment horizontal="left"/>
      <protection/>
    </xf>
    <xf numFmtId="0" fontId="69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46" fillId="0" borderId="0" xfId="60" applyNumberFormat="1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>
      <alignment horizontal="center" vertical="center" wrapText="1"/>
    </xf>
    <xf numFmtId="165" fontId="65" fillId="0" borderId="10" xfId="60" applyNumberFormat="1" applyFont="1" applyFill="1" applyBorder="1" applyAlignment="1" applyProtection="1">
      <alignment horizontal="left" vertical="center"/>
      <protection/>
    </xf>
    <xf numFmtId="0" fontId="35" fillId="0" borderId="72" xfId="60" applyFont="1" applyFill="1" applyBorder="1" applyAlignment="1" applyProtection="1">
      <alignment horizontal="left" vertical="center" wrapText="1"/>
      <protection/>
    </xf>
    <xf numFmtId="0" fontId="35" fillId="0" borderId="10" xfId="60" applyFont="1" applyFill="1" applyBorder="1" applyAlignment="1" applyProtection="1">
      <alignment horizontal="left" vertical="center" wrapText="1"/>
      <protection/>
    </xf>
    <xf numFmtId="0" fontId="35" fillId="0" borderId="96" xfId="60" applyFont="1" applyFill="1" applyBorder="1" applyAlignment="1" applyProtection="1">
      <alignment horizontal="left" vertical="center" wrapText="1"/>
      <protection/>
    </xf>
    <xf numFmtId="0" fontId="47" fillId="0" borderId="14" xfId="60" applyFont="1" applyFill="1" applyBorder="1" applyAlignment="1">
      <alignment horizontal="left"/>
      <protection/>
    </xf>
    <xf numFmtId="0" fontId="47" fillId="0" borderId="27" xfId="60" applyFont="1" applyFill="1" applyBorder="1" applyAlignment="1">
      <alignment horizontal="left"/>
      <protection/>
    </xf>
    <xf numFmtId="0" fontId="35" fillId="0" borderId="73" xfId="60" applyFont="1" applyFill="1" applyBorder="1" applyAlignment="1" applyProtection="1">
      <alignment horizontal="left" vertical="center" wrapText="1"/>
      <protection/>
    </xf>
    <xf numFmtId="0" fontId="35" fillId="0" borderId="68" xfId="60" applyFont="1" applyFill="1" applyBorder="1" applyAlignment="1" applyProtection="1">
      <alignment horizontal="left" vertical="center" wrapText="1"/>
      <protection/>
    </xf>
    <xf numFmtId="0" fontId="35" fillId="0" borderId="94" xfId="60" applyFont="1" applyFill="1" applyBorder="1" applyAlignment="1" applyProtection="1">
      <alignment horizontal="left" vertical="center" wrapText="1"/>
      <protection/>
    </xf>
    <xf numFmtId="0" fontId="33" fillId="0" borderId="16" xfId="60" applyFont="1" applyFill="1" applyBorder="1" applyAlignment="1">
      <alignment horizontal="left"/>
      <protection/>
    </xf>
    <xf numFmtId="0" fontId="50" fillId="0" borderId="0" xfId="60" applyFont="1" applyFill="1" applyAlignment="1">
      <alignment horizontal="center" wrapText="1"/>
      <protection/>
    </xf>
    <xf numFmtId="0" fontId="65" fillId="0" borderId="0" xfId="60" applyFont="1" applyFill="1" applyBorder="1" applyAlignment="1">
      <alignment horizontal="left"/>
      <protection/>
    </xf>
    <xf numFmtId="0" fontId="10" fillId="0" borderId="0" xfId="58" applyFont="1" applyAlignment="1">
      <alignment horizontal="right" vertical="center"/>
      <protection/>
    </xf>
    <xf numFmtId="0" fontId="26" fillId="0" borderId="0" xfId="58" applyFont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0" xfId="58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left" vertical="center" wrapText="1"/>
    </xf>
    <xf numFmtId="49" fontId="7" fillId="0" borderId="77" xfId="0" applyNumberFormat="1" applyFont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right" vertical="center"/>
    </xf>
    <xf numFmtId="0" fontId="14" fillId="0" borderId="0" xfId="58" applyFont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1" xfId="58" applyFont="1" applyBorder="1" applyAlignment="1">
      <alignment horizontal="center" vertical="center"/>
      <protection/>
    </xf>
    <xf numFmtId="0" fontId="12" fillId="0" borderId="17" xfId="58" applyFont="1" applyBorder="1" applyAlignment="1">
      <alignment horizontal="center" vertical="center"/>
      <protection/>
    </xf>
    <xf numFmtId="0" fontId="16" fillId="33" borderId="11" xfId="58" applyFont="1" applyFill="1" applyBorder="1" applyAlignment="1">
      <alignment horizontal="center" vertical="center"/>
      <protection/>
    </xf>
    <xf numFmtId="0" fontId="16" fillId="33" borderId="41" xfId="58" applyFont="1" applyFill="1" applyBorder="1" applyAlignment="1">
      <alignment horizontal="center" vertical="center"/>
      <protection/>
    </xf>
    <xf numFmtId="0" fontId="16" fillId="33" borderId="49" xfId="58" applyFont="1" applyFill="1" applyBorder="1" applyAlignment="1">
      <alignment horizontal="center" vertical="center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41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0" fontId="16" fillId="33" borderId="12" xfId="58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8" xfId="58" applyFont="1" applyFill="1" applyBorder="1" applyAlignment="1">
      <alignment horizontal="center" vertical="center"/>
      <protection/>
    </xf>
    <xf numFmtId="0" fontId="25" fillId="0" borderId="41" xfId="59" applyFont="1" applyBorder="1" applyAlignment="1">
      <alignment horizontal="center" vertical="center" wrapText="1"/>
      <protection/>
    </xf>
    <xf numFmtId="0" fontId="23" fillId="0" borderId="37" xfId="59" applyFont="1" applyFill="1" applyBorder="1" applyAlignment="1">
      <alignment horizontal="left"/>
      <protection/>
    </xf>
    <xf numFmtId="164" fontId="23" fillId="0" borderId="37" xfId="59" applyNumberFormat="1" applyFont="1" applyBorder="1" applyAlignment="1">
      <alignment horizontal="left" wrapText="1"/>
      <protection/>
    </xf>
    <xf numFmtId="164" fontId="23" fillId="0" borderId="61" xfId="59" applyNumberFormat="1" applyFont="1" applyBorder="1" applyAlignment="1">
      <alignment horizontal="left" wrapText="1"/>
      <protection/>
    </xf>
    <xf numFmtId="164" fontId="23" fillId="0" borderId="57" xfId="59" applyNumberFormat="1" applyFont="1" applyBorder="1" applyAlignment="1">
      <alignment horizontal="left" wrapText="1"/>
      <protection/>
    </xf>
    <xf numFmtId="164" fontId="23" fillId="0" borderId="40" xfId="59" applyNumberFormat="1" applyFont="1" applyBorder="1" applyAlignment="1">
      <alignment horizontal="left" wrapText="1"/>
      <protection/>
    </xf>
    <xf numFmtId="164" fontId="23" fillId="0" borderId="73" xfId="59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8" applyBorder="1" applyAlignment="1">
      <alignment/>
      <protection/>
    </xf>
    <xf numFmtId="0" fontId="11" fillId="0" borderId="38" xfId="58" applyBorder="1" applyAlignment="1">
      <alignment/>
      <protection/>
    </xf>
    <xf numFmtId="0" fontId="0" fillId="0" borderId="97" xfId="0" applyBorder="1" applyAlignment="1">
      <alignment horizontal="left" wrapText="1"/>
    </xf>
    <xf numFmtId="164" fontId="22" fillId="0" borderId="41" xfId="59" applyNumberFormat="1" applyFont="1" applyBorder="1" applyAlignment="1">
      <alignment horizontal="center" vertical="center" wrapText="1"/>
      <protection/>
    </xf>
    <xf numFmtId="0" fontId="23" fillId="0" borderId="59" xfId="59" applyFont="1" applyFill="1" applyBorder="1" applyAlignment="1">
      <alignment horizontal="left" wrapText="1"/>
      <protection/>
    </xf>
    <xf numFmtId="0" fontId="23" fillId="0" borderId="74" xfId="59" applyFont="1" applyFill="1" applyBorder="1" applyAlignment="1">
      <alignment horizontal="left" wrapText="1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0" fontId="51" fillId="0" borderId="0" xfId="58" applyFont="1" applyAlignment="1">
      <alignment horizontal="center"/>
      <protection/>
    </xf>
    <xf numFmtId="0" fontId="36" fillId="0" borderId="0" xfId="58" applyFont="1" applyAlignment="1">
      <alignment horizontal="center"/>
      <protection/>
    </xf>
    <xf numFmtId="3" fontId="22" fillId="0" borderId="12" xfId="59" applyNumberFormat="1" applyFont="1" applyBorder="1" applyAlignment="1">
      <alignment horizontal="center" vertical="center" wrapText="1"/>
      <protection/>
    </xf>
    <xf numFmtId="3" fontId="22" fillId="0" borderId="13" xfId="59" applyNumberFormat="1" applyFont="1" applyBorder="1" applyAlignment="1">
      <alignment horizontal="center" vertical="center" wrapText="1"/>
      <protection/>
    </xf>
    <xf numFmtId="3" fontId="22" fillId="0" borderId="18" xfId="59" applyNumberFormat="1" applyFont="1" applyBorder="1" applyAlignment="1">
      <alignment horizontal="center" vertical="center" wrapText="1"/>
      <protection/>
    </xf>
    <xf numFmtId="3" fontId="22" fillId="0" borderId="78" xfId="59" applyNumberFormat="1" applyFont="1" applyBorder="1" applyAlignment="1">
      <alignment horizontal="center" vertical="center" wrapText="1"/>
      <protection/>
    </xf>
    <xf numFmtId="0" fontId="28" fillId="34" borderId="86" xfId="58" applyFont="1" applyFill="1" applyBorder="1" applyAlignment="1">
      <alignment horizontal="center" vertical="center" wrapText="1"/>
      <protection/>
    </xf>
    <xf numFmtId="0" fontId="28" fillId="34" borderId="23" xfId="58" applyFont="1" applyFill="1" applyBorder="1" applyAlignment="1">
      <alignment horizontal="center" vertical="center" wrapText="1"/>
      <protection/>
    </xf>
    <xf numFmtId="0" fontId="28" fillId="34" borderId="30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 vertical="center"/>
      <protection/>
    </xf>
    <xf numFmtId="3" fontId="28" fillId="34" borderId="71" xfId="58" applyNumberFormat="1" applyFont="1" applyFill="1" applyBorder="1" applyAlignment="1">
      <alignment horizontal="center" vertical="center" wrapText="1"/>
      <protection/>
    </xf>
    <xf numFmtId="3" fontId="28" fillId="34" borderId="58" xfId="58" applyNumberFormat="1" applyFont="1" applyFill="1" applyBorder="1" applyAlignment="1">
      <alignment horizontal="center" vertical="center" wrapText="1"/>
      <protection/>
    </xf>
    <xf numFmtId="3" fontId="28" fillId="34" borderId="54" xfId="58" applyNumberFormat="1" applyFont="1" applyFill="1" applyBorder="1" applyAlignment="1">
      <alignment horizontal="center" vertical="center" wrapText="1"/>
      <protection/>
    </xf>
    <xf numFmtId="3" fontId="28" fillId="34" borderId="88" xfId="58" applyNumberFormat="1" applyFont="1" applyFill="1" applyBorder="1" applyAlignment="1">
      <alignment horizontal="center" vertical="center" wrapText="1"/>
      <protection/>
    </xf>
    <xf numFmtId="3" fontId="28" fillId="34" borderId="0" xfId="58" applyNumberFormat="1" applyFont="1" applyFill="1" applyBorder="1" applyAlignment="1">
      <alignment horizontal="center" vertical="center" wrapText="1"/>
      <protection/>
    </xf>
    <xf numFmtId="3" fontId="28" fillId="34" borderId="95" xfId="58" applyNumberFormat="1" applyFont="1" applyFill="1" applyBorder="1" applyAlignment="1">
      <alignment horizontal="center" vertical="center" wrapText="1"/>
      <protection/>
    </xf>
    <xf numFmtId="3" fontId="28" fillId="34" borderId="98" xfId="58" applyNumberFormat="1" applyFont="1" applyFill="1" applyBorder="1" applyAlignment="1">
      <alignment horizontal="center" vertical="center" wrapText="1"/>
      <protection/>
    </xf>
    <xf numFmtId="3" fontId="28" fillId="34" borderId="99" xfId="58" applyNumberFormat="1" applyFont="1" applyFill="1" applyBorder="1" applyAlignment="1">
      <alignment horizontal="center" vertical="center" wrapText="1"/>
      <protection/>
    </xf>
    <xf numFmtId="3" fontId="28" fillId="34" borderId="100" xfId="58" applyNumberFormat="1" applyFont="1" applyFill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left" vertical="center" wrapText="1"/>
      <protection/>
    </xf>
    <xf numFmtId="0" fontId="31" fillId="0" borderId="10" xfId="58" applyFont="1" applyBorder="1" applyAlignment="1">
      <alignment horizontal="left" vertical="center"/>
      <protection/>
    </xf>
    <xf numFmtId="3" fontId="28" fillId="34" borderId="69" xfId="58" applyNumberFormat="1" applyFont="1" applyFill="1" applyBorder="1" applyAlignment="1">
      <alignment horizontal="center" vertical="center" wrapText="1"/>
      <protection/>
    </xf>
    <xf numFmtId="3" fontId="28" fillId="34" borderId="85" xfId="58" applyNumberFormat="1" applyFont="1" applyFill="1" applyBorder="1" applyAlignment="1">
      <alignment horizontal="center" vertical="center" wrapText="1"/>
      <protection/>
    </xf>
    <xf numFmtId="3" fontId="28" fillId="34" borderId="101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28" fillId="34" borderId="42" xfId="58" applyFont="1" applyFill="1" applyBorder="1" applyAlignment="1">
      <alignment horizontal="center" vertical="center" wrapText="1"/>
      <protection/>
    </xf>
    <xf numFmtId="0" fontId="28" fillId="34" borderId="35" xfId="58" applyFont="1" applyFill="1" applyBorder="1" applyAlignment="1">
      <alignment horizontal="center" vertical="center" wrapText="1"/>
      <protection/>
    </xf>
    <xf numFmtId="0" fontId="28" fillId="34" borderId="102" xfId="58" applyFont="1" applyFill="1" applyBorder="1" applyAlignment="1">
      <alignment horizontal="center" vertical="center" wrapText="1"/>
      <protection/>
    </xf>
    <xf numFmtId="0" fontId="31" fillId="0" borderId="0" xfId="58" applyFont="1" applyAlignment="1">
      <alignment horizontal="left" vertical="center" wrapText="1"/>
      <protection/>
    </xf>
    <xf numFmtId="0" fontId="31" fillId="0" borderId="0" xfId="58" applyFont="1" applyAlignment="1">
      <alignment horizontal="left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12" fillId="1" borderId="61" xfId="58" applyFont="1" applyFill="1" applyBorder="1" applyAlignment="1">
      <alignment horizontal="center" vertical="center"/>
      <protection/>
    </xf>
    <xf numFmtId="0" fontId="12" fillId="1" borderId="37" xfId="58" applyFont="1" applyFill="1" applyBorder="1" applyAlignment="1">
      <alignment horizontal="center" vertical="center"/>
      <protection/>
    </xf>
    <xf numFmtId="0" fontId="12" fillId="1" borderId="92" xfId="58" applyFont="1" applyFill="1" applyBorder="1" applyAlignment="1">
      <alignment horizontal="center" vertical="center"/>
      <protection/>
    </xf>
    <xf numFmtId="0" fontId="12" fillId="1" borderId="25" xfId="58" applyFont="1" applyFill="1" applyBorder="1" applyAlignment="1">
      <alignment horizontal="center" vertical="center"/>
      <protection/>
    </xf>
    <xf numFmtId="0" fontId="12" fillId="1" borderId="14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16" xfId="58" applyFont="1" applyFill="1" applyBorder="1" applyAlignment="1">
      <alignment horizontal="center" vertical="center"/>
      <protection/>
    </xf>
    <xf numFmtId="0" fontId="12" fillId="1" borderId="29" xfId="58" applyFont="1" applyFill="1" applyBorder="1" applyAlignment="1">
      <alignment horizontal="center" vertical="center"/>
      <protection/>
    </xf>
    <xf numFmtId="0" fontId="12" fillId="1" borderId="59" xfId="58" applyFont="1" applyFill="1" applyBorder="1" applyAlignment="1">
      <alignment horizontal="center" vertical="center"/>
      <protection/>
    </xf>
    <xf numFmtId="0" fontId="12" fillId="1" borderId="51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14" fillId="0" borderId="0" xfId="58" applyFont="1" applyAlignment="1">
      <alignment horizontal="center" wrapText="1"/>
      <protection/>
    </xf>
    <xf numFmtId="0" fontId="12" fillId="1" borderId="47" xfId="58" applyFont="1" applyFill="1" applyBorder="1" applyAlignment="1">
      <alignment horizontal="center" vertical="center" wrapText="1"/>
      <protection/>
    </xf>
    <xf numFmtId="0" fontId="12" fillId="1" borderId="28" xfId="58" applyFont="1" applyFill="1" applyBorder="1" applyAlignment="1">
      <alignment horizontal="center" vertical="center" wrapText="1"/>
      <protection/>
    </xf>
    <xf numFmtId="0" fontId="2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46" fillId="0" borderId="0" xfId="60" applyFont="1" applyFill="1" applyAlignment="1">
      <alignment horizontal="right"/>
      <protection/>
    </xf>
    <xf numFmtId="0" fontId="65" fillId="0" borderId="0" xfId="0" applyFont="1" applyFill="1" applyBorder="1" applyAlignment="1" applyProtection="1">
      <alignment horizontal="right"/>
      <protection/>
    </xf>
    <xf numFmtId="0" fontId="50" fillId="0" borderId="15" xfId="60" applyFont="1" applyFill="1" applyBorder="1" applyAlignment="1">
      <alignment horizontal="center" vertical="center" wrapText="1"/>
      <protection/>
    </xf>
    <xf numFmtId="0" fontId="50" fillId="0" borderId="34" xfId="60" applyFont="1" applyFill="1" applyBorder="1" applyAlignment="1">
      <alignment horizontal="center" vertical="center" wrapText="1"/>
      <protection/>
    </xf>
    <xf numFmtId="0" fontId="50" fillId="0" borderId="16" xfId="60" applyFont="1" applyFill="1" applyBorder="1" applyAlignment="1">
      <alignment horizontal="center" vertical="center" wrapText="1"/>
      <protection/>
    </xf>
    <xf numFmtId="0" fontId="50" fillId="0" borderId="33" xfId="60" applyFont="1" applyFill="1" applyBorder="1" applyAlignment="1">
      <alignment horizontal="center" vertical="center" wrapText="1"/>
      <protection/>
    </xf>
    <xf numFmtId="165" fontId="78" fillId="0" borderId="0" xfId="60" applyNumberFormat="1" applyFont="1" applyFill="1" applyBorder="1" applyAlignment="1" applyProtection="1">
      <alignment horizontal="center" vertical="center" wrapText="1"/>
      <protection/>
    </xf>
    <xf numFmtId="0" fontId="50" fillId="0" borderId="59" xfId="60" applyFont="1" applyFill="1" applyBorder="1" applyAlignment="1">
      <alignment horizontal="center" vertical="center" wrapText="1"/>
      <protection/>
    </xf>
    <xf numFmtId="0" fontId="50" fillId="0" borderId="51" xfId="60" applyFont="1" applyFill="1" applyBorder="1" applyAlignment="1">
      <alignment horizontal="center" vertical="center" wrapText="1"/>
      <protection/>
    </xf>
    <xf numFmtId="0" fontId="50" fillId="0" borderId="74" xfId="60" applyFont="1" applyFill="1" applyBorder="1" applyAlignment="1">
      <alignment horizontal="center" vertical="center" wrapText="1"/>
      <protection/>
    </xf>
    <xf numFmtId="165" fontId="80" fillId="0" borderId="0" xfId="60" applyNumberFormat="1" applyFont="1" applyFill="1" applyBorder="1" applyAlignment="1" applyProtection="1">
      <alignment horizontal="center" vertical="center" wrapText="1"/>
      <protection/>
    </xf>
    <xf numFmtId="0" fontId="50" fillId="0" borderId="12" xfId="60" applyFont="1" applyFill="1" applyBorder="1" applyAlignment="1" applyProtection="1">
      <alignment horizontal="left" vertical="center"/>
      <protection/>
    </xf>
    <xf numFmtId="0" fontId="50" fillId="0" borderId="13" xfId="60" applyFont="1" applyFill="1" applyBorder="1" applyAlignment="1" applyProtection="1">
      <alignment horizontal="left" vertical="center"/>
      <protection/>
    </xf>
    <xf numFmtId="0" fontId="49" fillId="0" borderId="58" xfId="60" applyFont="1" applyFill="1" applyBorder="1" applyAlignment="1">
      <alignment horizontal="justify" vertical="center" wrapText="1"/>
      <protection/>
    </xf>
    <xf numFmtId="3" fontId="50" fillId="0" borderId="0" xfId="61" applyNumberFormat="1" applyFont="1" applyFill="1" applyAlignment="1" applyProtection="1">
      <alignment horizontal="center" wrapText="1"/>
      <protection/>
    </xf>
    <xf numFmtId="3" fontId="50" fillId="0" borderId="0" xfId="61" applyNumberFormat="1" applyFont="1" applyFill="1" applyAlignment="1" applyProtection="1">
      <alignment horizontal="center"/>
      <protection/>
    </xf>
    <xf numFmtId="3" fontId="65" fillId="0" borderId="50" xfId="61" applyNumberFormat="1" applyFont="1" applyFill="1" applyBorder="1" applyAlignment="1" applyProtection="1">
      <alignment horizontal="left" vertical="center" indent="1"/>
      <protection/>
    </xf>
    <xf numFmtId="3" fontId="65" fillId="0" borderId="41" xfId="61" applyNumberFormat="1" applyFont="1" applyFill="1" applyBorder="1" applyAlignment="1" applyProtection="1">
      <alignment horizontal="left" vertical="center" indent="1"/>
      <protection/>
    </xf>
    <xf numFmtId="3" fontId="65" fillId="0" borderId="49" xfId="61" applyNumberFormat="1" applyFont="1" applyFill="1" applyBorder="1" applyAlignment="1" applyProtection="1">
      <alignment horizontal="left" vertical="center" indent="1"/>
      <protection/>
    </xf>
    <xf numFmtId="0" fontId="73" fillId="0" borderId="0" xfId="57" applyFont="1" applyFill="1" applyAlignment="1">
      <alignment horizontal="right" vertical="center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center" vertical="center"/>
      <protection locked="0"/>
    </xf>
    <xf numFmtId="165" fontId="67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54" fillId="0" borderId="50" xfId="0" applyFont="1" applyFill="1" applyBorder="1" applyAlignment="1" applyProtection="1">
      <alignment horizontal="center" vertical="center" wrapText="1"/>
      <protection/>
    </xf>
    <xf numFmtId="0" fontId="54" fillId="0" borderId="4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7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3" fontId="0" fillId="0" borderId="55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33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70" fillId="0" borderId="39" xfId="57" applyFont="1" applyBorder="1" applyAlignment="1">
      <alignment wrapText="1"/>
      <protection/>
    </xf>
    <xf numFmtId="0" fontId="70" fillId="0" borderId="62" xfId="57" applyFont="1" applyBorder="1">
      <alignment/>
      <protection/>
    </xf>
    <xf numFmtId="3" fontId="70" fillId="0" borderId="27" xfId="57" applyNumberFormat="1" applyFont="1" applyBorder="1" applyAlignment="1">
      <alignment horizontal="right"/>
      <protection/>
    </xf>
    <xf numFmtId="0" fontId="1" fillId="0" borderId="10" xfId="57" applyFont="1" applyFill="1" applyBorder="1" applyAlignment="1">
      <alignment horizontal="right"/>
      <protection/>
    </xf>
    <xf numFmtId="0" fontId="0" fillId="0" borderId="0" xfId="55" applyAlignment="1">
      <alignment wrapText="1"/>
      <protection/>
    </xf>
    <xf numFmtId="3" fontId="0" fillId="0" borderId="0" xfId="55" applyNumberFormat="1">
      <alignment/>
      <protection/>
    </xf>
    <xf numFmtId="0" fontId="9" fillId="0" borderId="0" xfId="55" applyFont="1" applyAlignment="1">
      <alignment horizontal="right"/>
      <protection/>
    </xf>
    <xf numFmtId="0" fontId="0" fillId="0" borderId="0" xfId="55">
      <alignment/>
      <protection/>
    </xf>
    <xf numFmtId="0" fontId="42" fillId="0" borderId="0" xfId="55" applyFont="1" applyAlignment="1">
      <alignment horizontal="center"/>
      <protection/>
    </xf>
    <xf numFmtId="0" fontId="42" fillId="0" borderId="0" xfId="55" applyFont="1" applyAlignment="1">
      <alignment horizontal="center"/>
      <protection/>
    </xf>
    <xf numFmtId="0" fontId="7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50" xfId="55" applyFont="1" applyBorder="1" applyAlignment="1">
      <alignment horizontal="center" vertical="center"/>
      <protection/>
    </xf>
    <xf numFmtId="0" fontId="6" fillId="0" borderId="41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49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0" fillId="0" borderId="0" xfId="55" applyFont="1" applyAlignment="1">
      <alignment wrapText="1"/>
      <protection/>
    </xf>
    <xf numFmtId="0" fontId="0" fillId="0" borderId="14" xfId="55" applyBorder="1" applyAlignment="1">
      <alignment wrapText="1"/>
      <protection/>
    </xf>
    <xf numFmtId="3" fontId="6" fillId="0" borderId="14" xfId="55" applyNumberFormat="1" applyFont="1" applyBorder="1" applyAlignment="1">
      <alignment wrapText="1"/>
      <protection/>
    </xf>
    <xf numFmtId="3" fontId="6" fillId="0" borderId="14" xfId="55" applyNumberFormat="1" applyFont="1" applyBorder="1">
      <alignment/>
      <protection/>
    </xf>
    <xf numFmtId="0" fontId="0" fillId="0" borderId="14" xfId="55" applyBorder="1">
      <alignment/>
      <protection/>
    </xf>
    <xf numFmtId="0" fontId="6" fillId="0" borderId="28" xfId="55" applyFont="1" applyBorder="1" applyAlignment="1">
      <alignment horizontal="center" vertical="center"/>
      <protection/>
    </xf>
    <xf numFmtId="0" fontId="0" fillId="0" borderId="20" xfId="55" applyFont="1" applyBorder="1" applyAlignment="1">
      <alignment wrapText="1"/>
      <protection/>
    </xf>
    <xf numFmtId="3" fontId="0" fillId="0" borderId="20" xfId="55" applyNumberFormat="1" applyBorder="1">
      <alignment/>
      <protection/>
    </xf>
    <xf numFmtId="0" fontId="0" fillId="0" borderId="20" xfId="55" applyFont="1" applyBorder="1" applyAlignment="1">
      <alignment/>
      <protection/>
    </xf>
    <xf numFmtId="0" fontId="0" fillId="0" borderId="0" xfId="55" applyFont="1">
      <alignment/>
      <protection/>
    </xf>
    <xf numFmtId="0" fontId="0" fillId="0" borderId="34" xfId="55" applyFont="1" applyBorder="1" applyAlignment="1">
      <alignment horizontal="left" vertical="center" wrapText="1"/>
      <protection/>
    </xf>
    <xf numFmtId="0" fontId="0" fillId="0" borderId="33" xfId="55" applyFont="1" applyBorder="1" applyAlignment="1">
      <alignment vertical="center" wrapText="1"/>
      <protection/>
    </xf>
    <xf numFmtId="3" fontId="0" fillId="0" borderId="33" xfId="55" applyNumberFormat="1" applyBorder="1">
      <alignment/>
      <protection/>
    </xf>
    <xf numFmtId="0" fontId="0" fillId="0" borderId="33" xfId="55" applyFont="1" applyBorder="1">
      <alignment/>
      <protection/>
    </xf>
    <xf numFmtId="0" fontId="0" fillId="0" borderId="33" xfId="55" applyBorder="1">
      <alignment/>
      <protection/>
    </xf>
    <xf numFmtId="0" fontId="0" fillId="0" borderId="44" xfId="55" applyFont="1" applyBorder="1" applyAlignment="1">
      <alignment horizontal="left" vertical="center" wrapText="1"/>
      <protection/>
    </xf>
    <xf numFmtId="0" fontId="0" fillId="0" borderId="27" xfId="55" applyBorder="1" applyAlignment="1">
      <alignment wrapText="1"/>
      <protection/>
    </xf>
    <xf numFmtId="3" fontId="0" fillId="0" borderId="27" xfId="55" applyNumberFormat="1" applyBorder="1" applyAlignment="1">
      <alignment/>
      <protection/>
    </xf>
    <xf numFmtId="0" fontId="0" fillId="0" borderId="27" xfId="55" applyBorder="1" applyAlignment="1">
      <alignment/>
      <protection/>
    </xf>
    <xf numFmtId="0" fontId="0" fillId="0" borderId="0" xfId="55" applyFont="1" applyBorder="1" applyAlignment="1">
      <alignment horizontal="left" vertical="center" wrapText="1"/>
      <protection/>
    </xf>
    <xf numFmtId="0" fontId="0" fillId="0" borderId="0" xfId="55" applyBorder="1" applyAlignment="1">
      <alignment wrapText="1"/>
      <protection/>
    </xf>
    <xf numFmtId="3" fontId="0" fillId="0" borderId="0" xfId="55" applyNumberFormat="1" applyBorder="1" applyAlignment="1">
      <alignment/>
      <protection/>
    </xf>
    <xf numFmtId="0" fontId="0" fillId="0" borderId="0" xfId="55" applyBorder="1" applyAlignment="1">
      <alignment/>
      <protection/>
    </xf>
    <xf numFmtId="3" fontId="0" fillId="0" borderId="0" xfId="55" applyNumberFormat="1" applyBorder="1">
      <alignment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left" vertical="center" wrapText="1"/>
      <protection/>
    </xf>
    <xf numFmtId="3" fontId="0" fillId="0" borderId="16" xfId="55" applyNumberFormat="1" applyBorder="1" applyAlignment="1">
      <alignment horizontal="right" vertical="center"/>
      <protection/>
    </xf>
    <xf numFmtId="0" fontId="0" fillId="0" borderId="16" xfId="55" applyFont="1" applyBorder="1" applyAlignment="1">
      <alignment horizontal="left" vertical="center"/>
      <protection/>
    </xf>
    <xf numFmtId="3" fontId="0" fillId="0" borderId="29" xfId="55" applyNumberFormat="1" applyBorder="1" applyAlignment="1">
      <alignment horizontal="right" vertical="center"/>
      <protection/>
    </xf>
    <xf numFmtId="0" fontId="0" fillId="0" borderId="33" xfId="55" applyFont="1" applyBorder="1" applyAlignment="1">
      <alignment horizontal="left" vertical="center" wrapText="1"/>
      <protection/>
    </xf>
    <xf numFmtId="3" fontId="0" fillId="0" borderId="33" xfId="55" applyNumberFormat="1" applyBorder="1" applyAlignment="1">
      <alignment horizontal="right" vertical="center"/>
      <protection/>
    </xf>
    <xf numFmtId="0" fontId="0" fillId="0" borderId="33" xfId="55" applyFont="1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3" fontId="0" fillId="0" borderId="55" xfId="55" applyNumberFormat="1" applyBorder="1" applyAlignment="1">
      <alignment horizontal="right" vertical="center"/>
      <protection/>
    </xf>
    <xf numFmtId="0" fontId="0" fillId="0" borderId="43" xfId="55" applyFont="1" applyBorder="1" applyAlignment="1">
      <alignment horizontal="left" vertical="center" wrapText="1"/>
      <protection/>
    </xf>
    <xf numFmtId="0" fontId="0" fillId="0" borderId="20" xfId="55" applyFont="1" applyBorder="1" applyAlignment="1">
      <alignment horizontal="left" vertical="center" wrapText="1"/>
      <protection/>
    </xf>
    <xf numFmtId="3" fontId="0" fillId="0" borderId="20" xfId="55" applyNumberFormat="1" applyBorder="1" applyAlignment="1">
      <alignment horizontal="right" vertic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20" xfId="55" applyBorder="1" applyAlignment="1">
      <alignment horizontal="center"/>
      <protection/>
    </xf>
    <xf numFmtId="3" fontId="0" fillId="0" borderId="22" xfId="55" applyNumberFormat="1" applyBorder="1" applyAlignment="1">
      <alignment horizontal="right" vertical="center"/>
      <protection/>
    </xf>
    <xf numFmtId="0" fontId="0" fillId="0" borderId="27" xfId="55" applyBorder="1" applyAlignment="1">
      <alignment vertical="center" wrapText="1"/>
      <protection/>
    </xf>
    <xf numFmtId="3" fontId="0" fillId="0" borderId="27" xfId="55" applyNumberFormat="1" applyBorder="1">
      <alignment/>
      <protection/>
    </xf>
    <xf numFmtId="0" fontId="0" fillId="0" borderId="0" xfId="55" applyBorder="1" applyAlignment="1">
      <alignment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0" fillId="0" borderId="16" xfId="55" applyFont="1" applyBorder="1" applyAlignment="1">
      <alignment vertical="center" wrapText="1"/>
      <protection/>
    </xf>
    <xf numFmtId="3" fontId="0" fillId="0" borderId="16" xfId="55" applyNumberFormat="1" applyFont="1" applyBorder="1" applyAlignment="1">
      <alignment vertical="center" wrapText="1"/>
      <protection/>
    </xf>
    <xf numFmtId="0" fontId="0" fillId="0" borderId="16" xfId="55" applyFont="1" applyBorder="1" applyAlignment="1">
      <alignment vertical="center"/>
      <protection/>
    </xf>
    <xf numFmtId="3" fontId="0" fillId="0" borderId="29" xfId="55" applyNumberFormat="1" applyFont="1" applyBorder="1" applyAlignment="1">
      <alignment vertical="center"/>
      <protection/>
    </xf>
    <xf numFmtId="0" fontId="0" fillId="0" borderId="35" xfId="55" applyFont="1" applyBorder="1" applyAlignment="1">
      <alignment vertical="center" wrapText="1"/>
      <protection/>
    </xf>
    <xf numFmtId="3" fontId="0" fillId="0" borderId="35" xfId="55" applyNumberFormat="1" applyFont="1" applyBorder="1" applyAlignment="1">
      <alignment vertical="center" wrapText="1"/>
      <protection/>
    </xf>
    <xf numFmtId="0" fontId="0" fillId="0" borderId="35" xfId="55" applyFont="1" applyBorder="1" applyAlignment="1">
      <alignment vertical="center"/>
      <protection/>
    </xf>
    <xf numFmtId="3" fontId="0" fillId="0" borderId="56" xfId="55" applyNumberFormat="1" applyFont="1" applyBorder="1" applyAlignment="1">
      <alignment vertical="center"/>
      <protection/>
    </xf>
    <xf numFmtId="0" fontId="0" fillId="0" borderId="55" xfId="55" applyBorder="1">
      <alignment/>
      <protection/>
    </xf>
    <xf numFmtId="3" fontId="0" fillId="0" borderId="48" xfId="55" applyNumberFormat="1" applyBorder="1">
      <alignment/>
      <protection/>
    </xf>
    <xf numFmtId="3" fontId="0" fillId="0" borderId="0" xfId="55" applyNumberFormat="1" applyBorder="1" applyAlignment="1">
      <alignment horizontal="right" vertical="center"/>
      <protection/>
    </xf>
    <xf numFmtId="3" fontId="0" fillId="0" borderId="33" xfId="55" applyNumberFormat="1" applyBorder="1" applyAlignment="1">
      <alignment horizontal="right" vertical="center"/>
      <protection/>
    </xf>
    <xf numFmtId="0" fontId="0" fillId="0" borderId="55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3" fontId="0" fillId="0" borderId="20" xfId="55" applyNumberFormat="1" applyBorder="1" applyAlignment="1">
      <alignment horizontal="right" vertical="center"/>
      <protection/>
    </xf>
    <xf numFmtId="0" fontId="0" fillId="0" borderId="22" xfId="55" applyBorder="1" applyAlignment="1">
      <alignment horizontal="center"/>
      <protection/>
    </xf>
    <xf numFmtId="3" fontId="5" fillId="0" borderId="0" xfId="0" applyNumberFormat="1" applyFont="1" applyFill="1" applyAlignment="1">
      <alignment horizontal="right"/>
    </xf>
    <xf numFmtId="3" fontId="96" fillId="0" borderId="0" xfId="0" applyNumberFormat="1" applyFont="1" applyFill="1" applyAlignment="1">
      <alignment horizontal="right"/>
    </xf>
    <xf numFmtId="3" fontId="97" fillId="0" borderId="0" xfId="0" applyNumberFormat="1" applyFont="1" applyBorder="1" applyAlignment="1">
      <alignment horizontal="right" vertical="center"/>
    </xf>
    <xf numFmtId="3" fontId="98" fillId="0" borderId="0" xfId="58" applyNumberFormat="1" applyFont="1" applyAlignment="1">
      <alignment horizontal="right"/>
      <protection/>
    </xf>
    <xf numFmtId="0" fontId="99" fillId="0" borderId="0" xfId="58" applyFont="1" applyAlignment="1">
      <alignment horizontal="right"/>
      <protection/>
    </xf>
    <xf numFmtId="0" fontId="46" fillId="0" borderId="0" xfId="60" applyFont="1" applyFill="1" applyAlignment="1">
      <alignment horizontal="right" vertical="center"/>
      <protection/>
    </xf>
    <xf numFmtId="0" fontId="47" fillId="0" borderId="0" xfId="60" applyFont="1" applyFill="1" applyAlignment="1">
      <alignment horizontal="right" vertical="center"/>
      <protection/>
    </xf>
    <xf numFmtId="3" fontId="67" fillId="0" borderId="0" xfId="61" applyNumberFormat="1" applyFont="1" applyFill="1" applyAlignment="1" applyProtection="1">
      <alignment horizontal="center"/>
      <protection locked="0"/>
    </xf>
    <xf numFmtId="3" fontId="72" fillId="0" borderId="0" xfId="61" applyNumberFormat="1" applyFont="1" applyFill="1" applyAlignment="1" applyProtection="1">
      <alignment horizontal="right"/>
      <protection locked="0"/>
    </xf>
    <xf numFmtId="0" fontId="100" fillId="0" borderId="0" xfId="57" applyFont="1" applyFill="1" applyAlignment="1">
      <alignment horizontal="right" vertical="center"/>
      <protection/>
    </xf>
    <xf numFmtId="0" fontId="53" fillId="0" borderId="0" xfId="0" applyFont="1" applyAlignment="1">
      <alignment horizontal="right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2" xfId="57"/>
    <cellStyle name="Normál_2007. év költségvetés terv 1.mellékletek" xfId="58"/>
    <cellStyle name="Normál_Dologi kiad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workbookViewId="0" topLeftCell="A35">
      <selection activeCell="A3" sqref="A3:Q3"/>
    </sheetView>
  </sheetViews>
  <sheetFormatPr defaultColWidth="9.140625" defaultRowHeight="12.75"/>
  <cols>
    <col min="1" max="2" width="5.7109375" style="127" customWidth="1"/>
    <col min="3" max="3" width="8.8515625" style="127" customWidth="1"/>
    <col min="4" max="4" width="56.00390625" style="23" bestFit="1" customWidth="1"/>
    <col min="5" max="5" width="17.28125" style="381" bestFit="1" customWidth="1"/>
    <col min="6" max="7" width="14.57421875" style="381" customWidth="1"/>
    <col min="8" max="9" width="10.8515625" style="381" hidden="1" customWidth="1"/>
    <col min="10" max="10" width="13.140625" style="381" hidden="1" customWidth="1"/>
    <col min="11" max="11" width="17.28125" style="382" bestFit="1" customWidth="1"/>
    <col min="12" max="13" width="14.57421875" style="382" customWidth="1"/>
    <col min="14" max="16" width="10.8515625" style="382" hidden="1" customWidth="1"/>
    <col min="17" max="17" width="12.8515625" style="383" customWidth="1"/>
    <col min="18" max="18" width="15.57421875" style="382" customWidth="1"/>
    <col min="19" max="19" width="13.421875" style="382" customWidth="1"/>
    <col min="20" max="20" width="11.00390625" style="382" hidden="1" customWidth="1"/>
    <col min="21" max="21" width="12.7109375" style="383" hidden="1" customWidth="1"/>
    <col min="22" max="22" width="11.8515625" style="383" hidden="1" customWidth="1"/>
    <col min="23" max="16384" width="9.140625" style="383" customWidth="1"/>
  </cols>
  <sheetData>
    <row r="1" spans="5:19" ht="12.75">
      <c r="E1" s="1397" t="s">
        <v>401</v>
      </c>
      <c r="F1" s="1397"/>
      <c r="G1" s="1397"/>
      <c r="H1" s="1397"/>
      <c r="I1" s="1397"/>
      <c r="J1" s="1397"/>
      <c r="K1" s="1397"/>
      <c r="L1" s="1397"/>
      <c r="M1" s="1397"/>
      <c r="N1" s="1397"/>
      <c r="O1" s="1397"/>
      <c r="P1" s="1397"/>
      <c r="Q1" s="1397"/>
      <c r="R1" s="1397"/>
      <c r="S1" s="1397"/>
    </row>
    <row r="2" spans="1:19" ht="12.75">
      <c r="A2" s="124"/>
      <c r="B2" s="124"/>
      <c r="C2" s="124"/>
      <c r="D2" s="125"/>
      <c r="E2" s="1397" t="s">
        <v>463</v>
      </c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  <c r="R2" s="1397"/>
      <c r="S2" s="1397"/>
    </row>
    <row r="3" spans="1:20" s="385" customFormat="1" ht="34.5" customHeight="1">
      <c r="A3" s="1119" t="s">
        <v>433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280"/>
      <c r="S3" s="384"/>
      <c r="T3" s="384"/>
    </row>
    <row r="4" spans="1:17" ht="13.5" thickBot="1">
      <c r="A4" s="126"/>
      <c r="B4" s="126"/>
      <c r="C4" s="126"/>
      <c r="D4" s="122"/>
      <c r="K4" s="96"/>
      <c r="L4" s="96"/>
      <c r="M4" s="96"/>
      <c r="N4" s="96"/>
      <c r="O4" s="96"/>
      <c r="P4" s="96"/>
      <c r="Q4" s="53" t="s">
        <v>389</v>
      </c>
    </row>
    <row r="5" spans="1:22" ht="45.75" customHeight="1" thickBot="1">
      <c r="A5" s="1120" t="s">
        <v>5</v>
      </c>
      <c r="B5" s="1121"/>
      <c r="C5" s="1121"/>
      <c r="D5" s="393" t="s">
        <v>8</v>
      </c>
      <c r="E5" s="1109" t="s">
        <v>4</v>
      </c>
      <c r="F5" s="1110"/>
      <c r="G5" s="1110"/>
      <c r="H5" s="1110"/>
      <c r="I5" s="1110"/>
      <c r="J5" s="1111"/>
      <c r="K5" s="1109" t="s">
        <v>65</v>
      </c>
      <c r="L5" s="1110"/>
      <c r="M5" s="1110"/>
      <c r="N5" s="1110"/>
      <c r="O5" s="1110"/>
      <c r="P5" s="1111"/>
      <c r="Q5" s="1109" t="s">
        <v>66</v>
      </c>
      <c r="R5" s="1110"/>
      <c r="S5" s="1110"/>
      <c r="T5" s="1110"/>
      <c r="U5" s="1110"/>
      <c r="V5" s="1111"/>
    </row>
    <row r="6" spans="1:22" ht="45.75" customHeight="1" thickBot="1">
      <c r="A6" s="347"/>
      <c r="B6" s="348"/>
      <c r="C6" s="348"/>
      <c r="D6" s="393"/>
      <c r="E6" s="427" t="s">
        <v>71</v>
      </c>
      <c r="F6" s="428" t="s">
        <v>189</v>
      </c>
      <c r="G6" s="428" t="s">
        <v>195</v>
      </c>
      <c r="H6" s="428" t="s">
        <v>198</v>
      </c>
      <c r="I6" s="428" t="s">
        <v>217</v>
      </c>
      <c r="J6" s="429" t="s">
        <v>250</v>
      </c>
      <c r="K6" s="427" t="s">
        <v>71</v>
      </c>
      <c r="L6" s="428" t="s">
        <v>189</v>
      </c>
      <c r="M6" s="428" t="s">
        <v>195</v>
      </c>
      <c r="N6" s="428" t="s">
        <v>198</v>
      </c>
      <c r="O6" s="428" t="s">
        <v>217</v>
      </c>
      <c r="P6" s="429" t="s">
        <v>250</v>
      </c>
      <c r="Q6" s="427" t="s">
        <v>71</v>
      </c>
      <c r="R6" s="428" t="s">
        <v>189</v>
      </c>
      <c r="S6" s="428" t="s">
        <v>195</v>
      </c>
      <c r="T6" s="428" t="s">
        <v>198</v>
      </c>
      <c r="U6" s="428" t="s">
        <v>217</v>
      </c>
      <c r="V6" s="429" t="s">
        <v>250</v>
      </c>
    </row>
    <row r="7" spans="1:22" s="7" customFormat="1" ht="21.75" customHeight="1" thickBot="1">
      <c r="A7" s="137"/>
      <c r="B7" s="1097"/>
      <c r="C7" s="1097"/>
      <c r="D7" s="1097"/>
      <c r="E7" s="430"/>
      <c r="F7" s="326"/>
      <c r="G7" s="326"/>
      <c r="H7" s="326"/>
      <c r="I7" s="326"/>
      <c r="J7" s="1058"/>
      <c r="K7" s="430"/>
      <c r="L7" s="326"/>
      <c r="M7" s="326"/>
      <c r="N7" s="326"/>
      <c r="O7" s="326"/>
      <c r="P7" s="1058"/>
      <c r="Q7" s="430"/>
      <c r="R7" s="326"/>
      <c r="S7" s="326"/>
      <c r="T7" s="326"/>
      <c r="U7" s="326"/>
      <c r="V7" s="1058"/>
    </row>
    <row r="8" spans="1:22" s="7" customFormat="1" ht="21.75" customHeight="1" thickBot="1">
      <c r="A8" s="137" t="s">
        <v>25</v>
      </c>
      <c r="B8" s="1097" t="s">
        <v>286</v>
      </c>
      <c r="C8" s="1097"/>
      <c r="D8" s="1097"/>
      <c r="E8" s="430">
        <f>E9+E14+E17+E18+E21</f>
        <v>1310000</v>
      </c>
      <c r="F8" s="326">
        <f>F9+F14+F17+F18+F21</f>
        <v>1369715</v>
      </c>
      <c r="G8" s="326">
        <f>G9+G14+G17+G18+G21</f>
        <v>1377214</v>
      </c>
      <c r="H8" s="326">
        <f aca="true" t="shared" si="0" ref="H8:P8">H9+H14+H17</f>
        <v>0</v>
      </c>
      <c r="I8" s="326">
        <f t="shared" si="0"/>
        <v>0</v>
      </c>
      <c r="J8" s="1058">
        <f t="shared" si="0"/>
        <v>0</v>
      </c>
      <c r="K8" s="430">
        <f>K9+K14+K17+K18+K21</f>
        <v>1310000</v>
      </c>
      <c r="L8" s="326">
        <f>L9+L14+L17+L18+L21</f>
        <v>1369715</v>
      </c>
      <c r="M8" s="326">
        <f>M9+M14+M17+M18+M21</f>
        <v>1377214</v>
      </c>
      <c r="N8" s="326">
        <f t="shared" si="0"/>
        <v>0</v>
      </c>
      <c r="O8" s="326">
        <f t="shared" si="0"/>
        <v>0</v>
      </c>
      <c r="P8" s="1058">
        <f t="shared" si="0"/>
        <v>0</v>
      </c>
      <c r="Q8" s="430">
        <f aca="true" t="shared" si="1" ref="Q8:V8">Q9+Q14+Q17+Q18+Q21</f>
        <v>0</v>
      </c>
      <c r="R8" s="326">
        <f t="shared" si="1"/>
        <v>0</v>
      </c>
      <c r="S8" s="326">
        <f t="shared" si="1"/>
        <v>0</v>
      </c>
      <c r="T8" s="326">
        <f t="shared" si="1"/>
        <v>0</v>
      </c>
      <c r="U8" s="326">
        <f t="shared" si="1"/>
        <v>0</v>
      </c>
      <c r="V8" s="1058">
        <f t="shared" si="1"/>
        <v>0</v>
      </c>
    </row>
    <row r="9" spans="1:22" ht="21.75" customHeight="1">
      <c r="A9" s="869"/>
      <c r="B9" s="282" t="s">
        <v>34</v>
      </c>
      <c r="C9" s="1117" t="s">
        <v>287</v>
      </c>
      <c r="D9" s="1117"/>
      <c r="E9" s="549">
        <f aca="true" t="shared" si="2" ref="E9:P9">SUM(E10:E13)</f>
        <v>1000000</v>
      </c>
      <c r="F9" s="550">
        <f>SUM(F10:F13)</f>
        <v>1019518</v>
      </c>
      <c r="G9" s="550">
        <f>SUM(G10:G13)</f>
        <v>1019518</v>
      </c>
      <c r="H9" s="550">
        <f t="shared" si="2"/>
        <v>0</v>
      </c>
      <c r="I9" s="550">
        <f t="shared" si="2"/>
        <v>0</v>
      </c>
      <c r="J9" s="1059">
        <f t="shared" si="2"/>
        <v>0</v>
      </c>
      <c r="K9" s="549">
        <f>SUM(K10:K13)</f>
        <v>1000000</v>
      </c>
      <c r="L9" s="550">
        <f>SUM(L10:L13)</f>
        <v>1019518</v>
      </c>
      <c r="M9" s="550">
        <f>SUM(M10:M13)</f>
        <v>1019518</v>
      </c>
      <c r="N9" s="550">
        <f t="shared" si="2"/>
        <v>0</v>
      </c>
      <c r="O9" s="550">
        <f t="shared" si="2"/>
        <v>0</v>
      </c>
      <c r="P9" s="1059">
        <f t="shared" si="2"/>
        <v>0</v>
      </c>
      <c r="Q9" s="549">
        <f aca="true" t="shared" si="3" ref="Q9:V9">SUM(Q10:Q13)</f>
        <v>0</v>
      </c>
      <c r="R9" s="550">
        <f t="shared" si="3"/>
        <v>0</v>
      </c>
      <c r="S9" s="550">
        <f t="shared" si="3"/>
        <v>0</v>
      </c>
      <c r="T9" s="550">
        <f t="shared" si="3"/>
        <v>0</v>
      </c>
      <c r="U9" s="550">
        <f t="shared" si="3"/>
        <v>0</v>
      </c>
      <c r="V9" s="1059">
        <f t="shared" si="3"/>
        <v>0</v>
      </c>
    </row>
    <row r="10" spans="1:22" ht="21.75" customHeight="1">
      <c r="A10" s="134"/>
      <c r="B10" s="130"/>
      <c r="C10" s="130" t="s">
        <v>292</v>
      </c>
      <c r="D10" s="394" t="s">
        <v>288</v>
      </c>
      <c r="E10" s="432">
        <f>'3.sz.m Önk  bev.'!E10</f>
        <v>0</v>
      </c>
      <c r="F10" s="328">
        <f>'3.sz.m Önk  bev.'!F10</f>
        <v>0</v>
      </c>
      <c r="G10" s="328">
        <f>'3.sz.m Önk  bev.'!G10</f>
        <v>0</v>
      </c>
      <c r="H10" s="328"/>
      <c r="I10" s="328"/>
      <c r="J10" s="1060"/>
      <c r="K10" s="432">
        <f>'3.sz.m Önk  bev.'!K10</f>
        <v>0</v>
      </c>
      <c r="L10" s="328">
        <f>'3.sz.m Önk  bev.'!L10</f>
        <v>0</v>
      </c>
      <c r="M10" s="328">
        <f>'3.sz.m Önk  bev.'!M10</f>
        <v>0</v>
      </c>
      <c r="N10" s="328"/>
      <c r="O10" s="328"/>
      <c r="P10" s="1060"/>
      <c r="Q10" s="432">
        <f>'3.sz.m Önk  bev.'!Q10</f>
        <v>0</v>
      </c>
      <c r="R10" s="328">
        <f>'3.sz.m Önk  bev.'!R10</f>
        <v>0</v>
      </c>
      <c r="S10" s="328">
        <f>'3.sz.m Önk  bev.'!S10</f>
        <v>0</v>
      </c>
      <c r="T10" s="328">
        <f>'3.sz.m Önk  bev.'!T10</f>
        <v>0</v>
      </c>
      <c r="U10" s="328">
        <f>'3.sz.m Önk  bev.'!U10</f>
        <v>0</v>
      </c>
      <c r="V10" s="1060">
        <f>'3.sz.m Önk  bev.'!V10</f>
        <v>0</v>
      </c>
    </row>
    <row r="11" spans="1:22" ht="21.75" customHeight="1">
      <c r="A11" s="134"/>
      <c r="B11" s="130"/>
      <c r="C11" s="130" t="s">
        <v>293</v>
      </c>
      <c r="D11" s="394" t="s">
        <v>277</v>
      </c>
      <c r="E11" s="432">
        <f>'3.sz.m Önk  bev.'!E11</f>
        <v>1000000</v>
      </c>
      <c r="F11" s="328">
        <f>'3.sz.m Önk  bev.'!F11</f>
        <v>1000000</v>
      </c>
      <c r="G11" s="328">
        <f>'3.sz.m Önk  bev.'!G11</f>
        <v>1000000</v>
      </c>
      <c r="H11" s="328"/>
      <c r="I11" s="328"/>
      <c r="J11" s="1060"/>
      <c r="K11" s="432">
        <f>'3.sz.m Önk  bev.'!K11</f>
        <v>1000000</v>
      </c>
      <c r="L11" s="328">
        <f>'3.sz.m Önk  bev.'!L11</f>
        <v>1000000</v>
      </c>
      <c r="M11" s="328">
        <f>'3.sz.m Önk  bev.'!M11</f>
        <v>1000000</v>
      </c>
      <c r="N11" s="328"/>
      <c r="O11" s="328"/>
      <c r="P11" s="1060"/>
      <c r="Q11" s="432">
        <f>'3.sz.m Önk  bev.'!Q11</f>
        <v>0</v>
      </c>
      <c r="R11" s="328">
        <f>'3.sz.m Önk  bev.'!R11</f>
        <v>0</v>
      </c>
      <c r="S11" s="328">
        <f>'3.sz.m Önk  bev.'!S11</f>
        <v>0</v>
      </c>
      <c r="T11" s="328">
        <f>'3.sz.m Önk  bev.'!T11</f>
        <v>0</v>
      </c>
      <c r="U11" s="328">
        <f>'3.sz.m Önk  bev.'!U11</f>
        <v>0</v>
      </c>
      <c r="V11" s="1060">
        <f>'3.sz.m Önk  bev.'!V11</f>
        <v>0</v>
      </c>
    </row>
    <row r="12" spans="1:22" ht="21.75" customHeight="1">
      <c r="A12" s="134"/>
      <c r="B12" s="130"/>
      <c r="C12" s="130" t="s">
        <v>294</v>
      </c>
      <c r="D12" s="394" t="s">
        <v>276</v>
      </c>
      <c r="E12" s="432">
        <f>'3.sz.m Önk  bev.'!E12</f>
        <v>0</v>
      </c>
      <c r="F12" s="328">
        <f>'3.sz.m Önk  bev.'!F12</f>
        <v>19518</v>
      </c>
      <c r="G12" s="328">
        <f>'3.sz.m Önk  bev.'!G12</f>
        <v>19518</v>
      </c>
      <c r="H12" s="328"/>
      <c r="I12" s="328"/>
      <c r="J12" s="1060"/>
      <c r="K12" s="432">
        <f>'3.sz.m Önk  bev.'!K12</f>
        <v>0</v>
      </c>
      <c r="L12" s="328">
        <f>'3.sz.m Önk  bev.'!L12</f>
        <v>19518</v>
      </c>
      <c r="M12" s="328">
        <f>'3.sz.m Önk  bev.'!M12</f>
        <v>19518</v>
      </c>
      <c r="N12" s="328"/>
      <c r="O12" s="328"/>
      <c r="P12" s="1060"/>
      <c r="Q12" s="432">
        <f>'3.sz.m Önk  bev.'!Q12</f>
        <v>0</v>
      </c>
      <c r="R12" s="328">
        <f>'3.sz.m Önk  bev.'!R12</f>
        <v>0</v>
      </c>
      <c r="S12" s="328">
        <f>'3.sz.m Önk  bev.'!S12</f>
        <v>0</v>
      </c>
      <c r="T12" s="328">
        <f>'3.sz.m Önk  bev.'!T12</f>
        <v>0</v>
      </c>
      <c r="U12" s="328">
        <f>'3.sz.m Önk  bev.'!U12</f>
        <v>0</v>
      </c>
      <c r="V12" s="1060">
        <f>'3.sz.m Önk  bev.'!V12</f>
        <v>0</v>
      </c>
    </row>
    <row r="13" spans="1:32" ht="21.75" customHeight="1" hidden="1">
      <c r="A13" s="134"/>
      <c r="B13" s="130"/>
      <c r="C13" s="130"/>
      <c r="D13" s="394"/>
      <c r="E13" s="432"/>
      <c r="F13" s="328"/>
      <c r="G13" s="328"/>
      <c r="H13" s="328"/>
      <c r="I13" s="328"/>
      <c r="J13" s="1060"/>
      <c r="K13" s="432"/>
      <c r="L13" s="328"/>
      <c r="M13" s="328"/>
      <c r="N13" s="328"/>
      <c r="O13" s="328"/>
      <c r="P13" s="1060"/>
      <c r="Q13" s="432"/>
      <c r="R13" s="328"/>
      <c r="S13" s="328"/>
      <c r="T13" s="328"/>
      <c r="U13" s="328"/>
      <c r="V13" s="1060"/>
      <c r="AF13" s="383" t="s">
        <v>214</v>
      </c>
    </row>
    <row r="14" spans="1:22" ht="21.75" customHeight="1">
      <c r="A14" s="134"/>
      <c r="B14" s="130" t="s">
        <v>35</v>
      </c>
      <c r="C14" s="1118" t="s">
        <v>289</v>
      </c>
      <c r="D14" s="1118"/>
      <c r="E14" s="432">
        <f>SUM(E15:E16)</f>
        <v>0</v>
      </c>
      <c r="F14" s="328">
        <f>SUM(F15:F16)</f>
        <v>0</v>
      </c>
      <c r="G14" s="328">
        <f>SUM(G15:G16)</f>
        <v>0</v>
      </c>
      <c r="H14" s="328"/>
      <c r="I14" s="328"/>
      <c r="J14" s="1060"/>
      <c r="K14" s="432">
        <f>SUM(K15:K16)</f>
        <v>0</v>
      </c>
      <c r="L14" s="328">
        <f>SUM(L15:L16)</f>
        <v>0</v>
      </c>
      <c r="M14" s="328">
        <f>SUM(M15:M16)</f>
        <v>0</v>
      </c>
      <c r="N14" s="328"/>
      <c r="O14" s="328"/>
      <c r="P14" s="1060"/>
      <c r="Q14" s="432">
        <f aca="true" t="shared" si="4" ref="Q14:V14">SUM(Q15:Q16)</f>
        <v>0</v>
      </c>
      <c r="R14" s="328">
        <f t="shared" si="4"/>
        <v>0</v>
      </c>
      <c r="S14" s="328">
        <f t="shared" si="4"/>
        <v>0</v>
      </c>
      <c r="T14" s="328">
        <f t="shared" si="4"/>
        <v>0</v>
      </c>
      <c r="U14" s="328">
        <f t="shared" si="4"/>
        <v>0</v>
      </c>
      <c r="V14" s="1060">
        <f t="shared" si="4"/>
        <v>0</v>
      </c>
    </row>
    <row r="15" spans="1:22" ht="21.75" customHeight="1">
      <c r="A15" s="134"/>
      <c r="B15" s="130"/>
      <c r="C15" s="130" t="s">
        <v>290</v>
      </c>
      <c r="D15" s="719" t="s">
        <v>295</v>
      </c>
      <c r="E15" s="432">
        <f>'3.sz.m Önk  bev.'!E15</f>
        <v>0</v>
      </c>
      <c r="F15" s="328">
        <f>'3.sz.m Önk  bev.'!F15</f>
        <v>0</v>
      </c>
      <c r="G15" s="328">
        <f>'3.sz.m Önk  bev.'!G15</f>
        <v>0</v>
      </c>
      <c r="H15" s="328"/>
      <c r="I15" s="328"/>
      <c r="J15" s="1060"/>
      <c r="K15" s="432">
        <f>'3.sz.m Önk  bev.'!K15</f>
        <v>0</v>
      </c>
      <c r="L15" s="328">
        <f>'3.sz.m Önk  bev.'!L15</f>
        <v>0</v>
      </c>
      <c r="M15" s="328">
        <f>'3.sz.m Önk  bev.'!M15</f>
        <v>0</v>
      </c>
      <c r="N15" s="328"/>
      <c r="O15" s="328"/>
      <c r="P15" s="1060"/>
      <c r="Q15" s="432">
        <f>'3.sz.m Önk  bev.'!Q15</f>
        <v>0</v>
      </c>
      <c r="R15" s="328">
        <f>'3.sz.m Önk  bev.'!R15</f>
        <v>0</v>
      </c>
      <c r="S15" s="328">
        <f>'3.sz.m Önk  bev.'!S15</f>
        <v>0</v>
      </c>
      <c r="T15" s="328">
        <f>'3.sz.m Önk  bev.'!T15</f>
        <v>0</v>
      </c>
      <c r="U15" s="328">
        <f>'3.sz.m Önk  bev.'!U15</f>
        <v>0</v>
      </c>
      <c r="V15" s="1060">
        <f>'3.sz.m Önk  bev.'!V15</f>
        <v>0</v>
      </c>
    </row>
    <row r="16" spans="1:22" ht="21.75" customHeight="1">
      <c r="A16" s="134"/>
      <c r="B16" s="130"/>
      <c r="C16" s="130" t="s">
        <v>291</v>
      </c>
      <c r="D16" s="719" t="s">
        <v>296</v>
      </c>
      <c r="E16" s="432">
        <f>'3.sz.m Önk  bev.'!E16</f>
        <v>0</v>
      </c>
      <c r="F16" s="328">
        <f>'3.sz.m Önk  bev.'!F16</f>
        <v>0</v>
      </c>
      <c r="G16" s="328">
        <f>'3.sz.m Önk  bev.'!G16</f>
        <v>0</v>
      </c>
      <c r="H16" s="328"/>
      <c r="I16" s="328"/>
      <c r="J16" s="1060"/>
      <c r="K16" s="432">
        <f>'3.sz.m Önk  bev.'!K16</f>
        <v>0</v>
      </c>
      <c r="L16" s="328">
        <f>'3.sz.m Önk  bev.'!L16</f>
        <v>0</v>
      </c>
      <c r="M16" s="328">
        <f>'3.sz.m Önk  bev.'!M16</f>
        <v>0</v>
      </c>
      <c r="N16" s="328"/>
      <c r="O16" s="328"/>
      <c r="P16" s="1060"/>
      <c r="Q16" s="432">
        <f>'3.sz.m Önk  bev.'!Q16</f>
        <v>0</v>
      </c>
      <c r="R16" s="328">
        <f>'3.sz.m Önk  bev.'!R16</f>
        <v>0</v>
      </c>
      <c r="S16" s="328">
        <f>'3.sz.m Önk  bev.'!S16</f>
        <v>0</v>
      </c>
      <c r="T16" s="328">
        <f>'3.sz.m Önk  bev.'!T16</f>
        <v>0</v>
      </c>
      <c r="U16" s="328">
        <f>'3.sz.m Önk  bev.'!U16</f>
        <v>0</v>
      </c>
      <c r="V16" s="1060">
        <f>'3.sz.m Önk  bev.'!V16</f>
        <v>0</v>
      </c>
    </row>
    <row r="17" spans="1:22" ht="21.75" customHeight="1">
      <c r="A17" s="134"/>
      <c r="B17" s="130" t="s">
        <v>113</v>
      </c>
      <c r="C17" s="1118" t="s">
        <v>297</v>
      </c>
      <c r="D17" s="1118"/>
      <c r="E17" s="432">
        <f>'3.sz.m Önk  bev.'!E17</f>
        <v>270000</v>
      </c>
      <c r="F17" s="328">
        <f>'3.sz.m Önk  bev.'!F17</f>
        <v>270000</v>
      </c>
      <c r="G17" s="328">
        <f>'3.sz.m Önk  bev.'!G17</f>
        <v>270000</v>
      </c>
      <c r="H17" s="870"/>
      <c r="I17" s="870"/>
      <c r="J17" s="1083"/>
      <c r="K17" s="432">
        <f>'3.sz.m Önk  bev.'!K17</f>
        <v>270000</v>
      </c>
      <c r="L17" s="328">
        <f>'3.sz.m Önk  bev.'!L17</f>
        <v>270000</v>
      </c>
      <c r="M17" s="328">
        <f>'3.sz.m Önk  bev.'!M17</f>
        <v>270000</v>
      </c>
      <c r="N17" s="870"/>
      <c r="O17" s="870"/>
      <c r="P17" s="1083"/>
      <c r="Q17" s="432">
        <f>'3.sz.m Önk  bev.'!Q17</f>
        <v>0</v>
      </c>
      <c r="R17" s="328">
        <f>'3.sz.m Önk  bev.'!R17</f>
        <v>0</v>
      </c>
      <c r="S17" s="328">
        <f>'3.sz.m Önk  bev.'!S17</f>
        <v>0</v>
      </c>
      <c r="T17" s="328">
        <f>'3.sz.m Önk  bev.'!T17</f>
        <v>0</v>
      </c>
      <c r="U17" s="328">
        <f>'3.sz.m Önk  bev.'!U17</f>
        <v>0</v>
      </c>
      <c r="V17" s="1060">
        <f>'3.sz.m Önk  bev.'!V17</f>
        <v>0</v>
      </c>
    </row>
    <row r="18" spans="1:22" ht="21.75" customHeight="1">
      <c r="A18" s="134"/>
      <c r="B18" s="130" t="s">
        <v>49</v>
      </c>
      <c r="C18" s="1098" t="s">
        <v>298</v>
      </c>
      <c r="D18" s="1099"/>
      <c r="E18" s="432">
        <f>SUM(E19:E20)</f>
        <v>0</v>
      </c>
      <c r="F18" s="328">
        <f>SUM(F19:F20)</f>
        <v>0</v>
      </c>
      <c r="G18" s="328">
        <f>SUM(G19:G20)</f>
        <v>0</v>
      </c>
      <c r="H18" s="870"/>
      <c r="I18" s="870"/>
      <c r="J18" s="1083"/>
      <c r="K18" s="432">
        <f>SUM(K19:K20)</f>
        <v>0</v>
      </c>
      <c r="L18" s="328">
        <f>SUM(L19:L20)</f>
        <v>0</v>
      </c>
      <c r="M18" s="328">
        <f>SUM(M19:M20)</f>
        <v>0</v>
      </c>
      <c r="N18" s="870"/>
      <c r="O18" s="870"/>
      <c r="P18" s="1083"/>
      <c r="Q18" s="432">
        <f aca="true" t="shared" si="5" ref="Q18:V18">SUM(Q19:Q20)</f>
        <v>0</v>
      </c>
      <c r="R18" s="328">
        <f t="shared" si="5"/>
        <v>0</v>
      </c>
      <c r="S18" s="328">
        <f t="shared" si="5"/>
        <v>0</v>
      </c>
      <c r="T18" s="328">
        <f t="shared" si="5"/>
        <v>0</v>
      </c>
      <c r="U18" s="328">
        <f t="shared" si="5"/>
        <v>0</v>
      </c>
      <c r="V18" s="1060">
        <f t="shared" si="5"/>
        <v>0</v>
      </c>
    </row>
    <row r="19" spans="1:22" ht="21.75" customHeight="1">
      <c r="A19" s="134"/>
      <c r="B19" s="130"/>
      <c r="C19" s="130" t="s">
        <v>299</v>
      </c>
      <c r="D19" s="719" t="s">
        <v>301</v>
      </c>
      <c r="E19" s="432">
        <f>'3.sz.m Önk  bev.'!E19</f>
        <v>0</v>
      </c>
      <c r="F19" s="328">
        <f>'3.sz.m Önk  bev.'!F19</f>
        <v>0</v>
      </c>
      <c r="G19" s="328">
        <f>'3.sz.m Önk  bev.'!G19</f>
        <v>0</v>
      </c>
      <c r="H19" s="870"/>
      <c r="I19" s="870"/>
      <c r="J19" s="1083"/>
      <c r="K19" s="432">
        <f>'3.sz.m Önk  bev.'!K19</f>
        <v>0</v>
      </c>
      <c r="L19" s="328">
        <f>'3.sz.m Önk  bev.'!L19</f>
        <v>0</v>
      </c>
      <c r="M19" s="328">
        <f>'3.sz.m Önk  bev.'!M19</f>
        <v>0</v>
      </c>
      <c r="N19" s="870"/>
      <c r="O19" s="870"/>
      <c r="P19" s="1083"/>
      <c r="Q19" s="432">
        <f>'3.sz.m Önk  bev.'!Q19</f>
        <v>0</v>
      </c>
      <c r="R19" s="328">
        <f>'3.sz.m Önk  bev.'!R19</f>
        <v>0</v>
      </c>
      <c r="S19" s="328">
        <f>'3.sz.m Önk  bev.'!S19</f>
        <v>0</v>
      </c>
      <c r="T19" s="328">
        <f>'3.sz.m Önk  bev.'!T19</f>
        <v>0</v>
      </c>
      <c r="U19" s="328">
        <f>'3.sz.m Önk  bev.'!U19</f>
        <v>0</v>
      </c>
      <c r="V19" s="1060">
        <f>'3.sz.m Önk  bev.'!V19</f>
        <v>0</v>
      </c>
    </row>
    <row r="20" spans="1:22" ht="21.75" customHeight="1">
      <c r="A20" s="134"/>
      <c r="B20" s="130"/>
      <c r="C20" s="130" t="s">
        <v>300</v>
      </c>
      <c r="D20" s="719" t="s">
        <v>278</v>
      </c>
      <c r="E20" s="432">
        <f>'3.sz.m Önk  bev.'!E20</f>
        <v>0</v>
      </c>
      <c r="F20" s="328">
        <f>'3.sz.m Önk  bev.'!F20</f>
        <v>0</v>
      </c>
      <c r="G20" s="328">
        <f>'3.sz.m Önk  bev.'!G20</f>
        <v>0</v>
      </c>
      <c r="H20" s="870"/>
      <c r="I20" s="870"/>
      <c r="J20" s="1083"/>
      <c r="K20" s="432">
        <f>'3.sz.m Önk  bev.'!K20</f>
        <v>0</v>
      </c>
      <c r="L20" s="328">
        <f>'3.sz.m Önk  bev.'!L20</f>
        <v>0</v>
      </c>
      <c r="M20" s="328">
        <f>'3.sz.m Önk  bev.'!M20</f>
        <v>0</v>
      </c>
      <c r="N20" s="870"/>
      <c r="O20" s="870"/>
      <c r="P20" s="1083"/>
      <c r="Q20" s="432">
        <f>'3.sz.m Önk  bev.'!Q20</f>
        <v>0</v>
      </c>
      <c r="R20" s="328">
        <f>'3.sz.m Önk  bev.'!R20</f>
        <v>0</v>
      </c>
      <c r="S20" s="328">
        <f>'3.sz.m Önk  bev.'!S20</f>
        <v>0</v>
      </c>
      <c r="T20" s="328">
        <f>'3.sz.m Önk  bev.'!T20</f>
        <v>0</v>
      </c>
      <c r="U20" s="328">
        <f>'3.sz.m Önk  bev.'!U20</f>
        <v>0</v>
      </c>
      <c r="V20" s="1060">
        <f>'3.sz.m Önk  bev.'!V20</f>
        <v>0</v>
      </c>
    </row>
    <row r="21" spans="1:22" ht="21.75" customHeight="1" thickBot="1">
      <c r="A21" s="553"/>
      <c r="B21" s="871" t="s">
        <v>50</v>
      </c>
      <c r="C21" s="1100" t="s">
        <v>302</v>
      </c>
      <c r="D21" s="1101"/>
      <c r="E21" s="432">
        <f>'3.sz.m Önk  bev.'!E21</f>
        <v>40000</v>
      </c>
      <c r="F21" s="328">
        <f>'3.sz.m Önk  bev.'!F21</f>
        <v>80197</v>
      </c>
      <c r="G21" s="328">
        <f>'3.sz.m Önk  bev.'!G21</f>
        <v>87696</v>
      </c>
      <c r="H21" s="872"/>
      <c r="I21" s="872"/>
      <c r="J21" s="1084"/>
      <c r="K21" s="432">
        <f>'3.sz.m Önk  bev.'!K21</f>
        <v>40000</v>
      </c>
      <c r="L21" s="328">
        <f>'3.sz.m Önk  bev.'!L21</f>
        <v>80197</v>
      </c>
      <c r="M21" s="328">
        <f>'3.sz.m Önk  bev.'!M21</f>
        <v>87696</v>
      </c>
      <c r="N21" s="872"/>
      <c r="O21" s="872"/>
      <c r="P21" s="1084"/>
      <c r="Q21" s="432">
        <f>'3.sz.m Önk  bev.'!Q21</f>
        <v>0</v>
      </c>
      <c r="R21" s="328">
        <f>'3.sz.m Önk  bev.'!R21</f>
        <v>0</v>
      </c>
      <c r="S21" s="328">
        <f>'3.sz.m Önk  bev.'!S21</f>
        <v>0</v>
      </c>
      <c r="T21" s="328">
        <f>'3.sz.m Önk  bev.'!T21</f>
        <v>0</v>
      </c>
      <c r="U21" s="328">
        <f>'3.sz.m Önk  bev.'!U21</f>
        <v>0</v>
      </c>
      <c r="V21" s="1060">
        <f>'3.sz.m Önk  bev.'!V21</f>
        <v>0</v>
      </c>
    </row>
    <row r="22" spans="1:22" ht="21.75" customHeight="1" thickBot="1">
      <c r="A22" s="137" t="s">
        <v>303</v>
      </c>
      <c r="B22" s="1097" t="s">
        <v>304</v>
      </c>
      <c r="C22" s="1097"/>
      <c r="D22" s="1097"/>
      <c r="E22" s="430">
        <f>E23+E24+E25+E29+E30+E31+E32</f>
        <v>102154</v>
      </c>
      <c r="F22" s="326">
        <f>F23+F24+F25+F29+F30+F31+F32</f>
        <v>112654</v>
      </c>
      <c r="G22" s="326">
        <f>G23+G24+G25+G29+G30+G31+G32</f>
        <v>149767</v>
      </c>
      <c r="H22" s="485">
        <f aca="true" t="shared" si="6" ref="H22:P22">SUM(H23:H32)</f>
        <v>0</v>
      </c>
      <c r="I22" s="485">
        <f t="shared" si="6"/>
        <v>0</v>
      </c>
      <c r="J22" s="1085">
        <f t="shared" si="6"/>
        <v>0</v>
      </c>
      <c r="K22" s="430">
        <f>K23+K24+K25+K29+K30+K31+K32</f>
        <v>102154</v>
      </c>
      <c r="L22" s="326">
        <f>L23+L24+L25+L29+L30+L31+L32</f>
        <v>112654</v>
      </c>
      <c r="M22" s="326">
        <f>M23+M24+M25+M29+M30+M31+M32</f>
        <v>149767</v>
      </c>
      <c r="N22" s="485">
        <f t="shared" si="6"/>
        <v>0</v>
      </c>
      <c r="O22" s="485">
        <f t="shared" si="6"/>
        <v>0</v>
      </c>
      <c r="P22" s="1085">
        <f t="shared" si="6"/>
        <v>0</v>
      </c>
      <c r="Q22" s="430">
        <f aca="true" t="shared" si="7" ref="Q22:V22">Q23+Q24+Q25+Q29+Q30+Q31+Q32</f>
        <v>0</v>
      </c>
      <c r="R22" s="326">
        <f t="shared" si="7"/>
        <v>0</v>
      </c>
      <c r="S22" s="326">
        <f t="shared" si="7"/>
        <v>0</v>
      </c>
      <c r="T22" s="326">
        <f t="shared" si="7"/>
        <v>0</v>
      </c>
      <c r="U22" s="326">
        <f t="shared" si="7"/>
        <v>0</v>
      </c>
      <c r="V22" s="1058">
        <f t="shared" si="7"/>
        <v>0</v>
      </c>
    </row>
    <row r="23" spans="1:22" ht="21.75" customHeight="1">
      <c r="A23" s="135"/>
      <c r="B23" s="136" t="s">
        <v>37</v>
      </c>
      <c r="C23" s="1103" t="s">
        <v>305</v>
      </c>
      <c r="D23" s="1103"/>
      <c r="E23" s="431">
        <f>'3.sz.m Önk  bev.'!E23+'üres lap3'!D9</f>
        <v>0</v>
      </c>
      <c r="F23" s="327">
        <f>'3.sz.m Önk  bev.'!F23+'üres lap3'!E9</f>
        <v>0</v>
      </c>
      <c r="G23" s="327">
        <f>'3.sz.m Önk  bev.'!G23+'üres lap3'!F9</f>
        <v>20000</v>
      </c>
      <c r="H23" s="486"/>
      <c r="I23" s="486"/>
      <c r="J23" s="1086"/>
      <c r="K23" s="431">
        <f>'3.sz.m Önk  bev.'!K23+'üres lap3'!J9</f>
        <v>0</v>
      </c>
      <c r="L23" s="327">
        <f>'3.sz.m Önk  bev.'!L23+'üres lap3'!K9</f>
        <v>0</v>
      </c>
      <c r="M23" s="327">
        <f>'3.sz.m Önk  bev.'!M23+'üres lap3'!L9</f>
        <v>20000</v>
      </c>
      <c r="N23" s="486"/>
      <c r="O23" s="486"/>
      <c r="P23" s="1086"/>
      <c r="Q23" s="431">
        <f>'3.sz.m Önk  bev.'!Q23+'üres lap3'!P9</f>
        <v>0</v>
      </c>
      <c r="R23" s="327">
        <f>'3.sz.m Önk  bev.'!R23+'üres lap3'!Q9</f>
        <v>0</v>
      </c>
      <c r="S23" s="327">
        <f>'3.sz.m Önk  bev.'!S23+'üres lap3'!R9</f>
        <v>0</v>
      </c>
      <c r="T23" s="327">
        <f>'3.sz.m Önk  bev.'!T23+'üres lap3'!S9</f>
        <v>0</v>
      </c>
      <c r="U23" s="327">
        <f>'3.sz.m Önk  bev.'!U23+'üres lap3'!T9</f>
        <v>0</v>
      </c>
      <c r="V23" s="1062">
        <f>'3.sz.m Önk  bev.'!V23+'üres lap3'!U9</f>
        <v>0</v>
      </c>
    </row>
    <row r="24" spans="1:22" ht="21.75" customHeight="1">
      <c r="A24" s="134"/>
      <c r="B24" s="130" t="s">
        <v>38</v>
      </c>
      <c r="C24" s="1095" t="s">
        <v>306</v>
      </c>
      <c r="D24" s="1095"/>
      <c r="E24" s="437">
        <f>'3.sz.m Önk  bev.'!E24</f>
        <v>0</v>
      </c>
      <c r="F24" s="330">
        <f>'3.sz.m Önk  bev.'!F24</f>
        <v>0</v>
      </c>
      <c r="G24" s="330">
        <f>'3.sz.m Önk  bev.'!G24</f>
        <v>0</v>
      </c>
      <c r="H24" s="330"/>
      <c r="I24" s="330"/>
      <c r="J24" s="720"/>
      <c r="K24" s="437">
        <f>'3.sz.m Önk  bev.'!K24</f>
        <v>0</v>
      </c>
      <c r="L24" s="330">
        <f>'3.sz.m Önk  bev.'!L24</f>
        <v>0</v>
      </c>
      <c r="M24" s="330">
        <f>'3.sz.m Önk  bev.'!M24</f>
        <v>0</v>
      </c>
      <c r="N24" s="330"/>
      <c r="O24" s="330"/>
      <c r="P24" s="720"/>
      <c r="Q24" s="437">
        <f>'3.sz.m Önk  bev.'!Q24</f>
        <v>0</v>
      </c>
      <c r="R24" s="330">
        <f>'3.sz.m Önk  bev.'!R24</f>
        <v>0</v>
      </c>
      <c r="S24" s="330">
        <f>'3.sz.m Önk  bev.'!S24</f>
        <v>0</v>
      </c>
      <c r="T24" s="330">
        <f>'3.sz.m Önk  bev.'!T24</f>
        <v>0</v>
      </c>
      <c r="U24" s="330">
        <f>'3.sz.m Önk  bev.'!U24</f>
        <v>0</v>
      </c>
      <c r="V24" s="720">
        <f>'3.sz.m Önk  bev.'!V24</f>
        <v>0</v>
      </c>
    </row>
    <row r="25" spans="1:22" ht="21.75" customHeight="1">
      <c r="A25" s="134"/>
      <c r="B25" s="130" t="s">
        <v>39</v>
      </c>
      <c r="C25" s="1095" t="s">
        <v>307</v>
      </c>
      <c r="D25" s="1095"/>
      <c r="E25" s="437">
        <f>SUM(E26:E28)</f>
        <v>102154</v>
      </c>
      <c r="F25" s="330">
        <f>SUM(F26:F28)</f>
        <v>102154</v>
      </c>
      <c r="G25" s="330">
        <f>SUM(G26:G28)</f>
        <v>119267</v>
      </c>
      <c r="H25" s="330"/>
      <c r="I25" s="330"/>
      <c r="J25" s="720"/>
      <c r="K25" s="437">
        <f>SUM(K26:K28)</f>
        <v>102154</v>
      </c>
      <c r="L25" s="330">
        <f>SUM(L26:L28)</f>
        <v>102154</v>
      </c>
      <c r="M25" s="330">
        <f>SUM(M26:M28)</f>
        <v>119267</v>
      </c>
      <c r="N25" s="330"/>
      <c r="O25" s="330"/>
      <c r="P25" s="720"/>
      <c r="Q25" s="437">
        <f aca="true" t="shared" si="8" ref="Q25:V25">SUM(Q26:Q28)</f>
        <v>0</v>
      </c>
      <c r="R25" s="330">
        <f t="shared" si="8"/>
        <v>0</v>
      </c>
      <c r="S25" s="330">
        <f t="shared" si="8"/>
        <v>0</v>
      </c>
      <c r="T25" s="330">
        <f t="shared" si="8"/>
        <v>0</v>
      </c>
      <c r="U25" s="330">
        <f t="shared" si="8"/>
        <v>0</v>
      </c>
      <c r="V25" s="720">
        <f t="shared" si="8"/>
        <v>0</v>
      </c>
    </row>
    <row r="26" spans="1:22" ht="21.75" customHeight="1">
      <c r="A26" s="134"/>
      <c r="B26" s="130"/>
      <c r="C26" s="130" t="s">
        <v>103</v>
      </c>
      <c r="D26" s="394" t="s">
        <v>308</v>
      </c>
      <c r="E26" s="437">
        <f>'3.sz.m Önk  bev.'!E26</f>
        <v>84348</v>
      </c>
      <c r="F26" s="330">
        <f>'3.sz.m Önk  bev.'!F26</f>
        <v>84348</v>
      </c>
      <c r="G26" s="330">
        <f>'3.sz.m Önk  bev.'!G26</f>
        <v>84348</v>
      </c>
      <c r="H26" s="330"/>
      <c r="I26" s="330"/>
      <c r="J26" s="720"/>
      <c r="K26" s="437">
        <f>'3.sz.m Önk  bev.'!K26</f>
        <v>84348</v>
      </c>
      <c r="L26" s="330">
        <f>'3.sz.m Önk  bev.'!L26</f>
        <v>84348</v>
      </c>
      <c r="M26" s="330">
        <f>'3.sz.m Önk  bev.'!M26</f>
        <v>84348</v>
      </c>
      <c r="N26" s="330"/>
      <c r="O26" s="330"/>
      <c r="P26" s="720"/>
      <c r="Q26" s="437">
        <f>'3.sz.m Önk  bev.'!Q26</f>
        <v>0</v>
      </c>
      <c r="R26" s="330">
        <f>'3.sz.m Önk  bev.'!R26</f>
        <v>0</v>
      </c>
      <c r="S26" s="330">
        <f>'3.sz.m Önk  bev.'!S26</f>
        <v>0</v>
      </c>
      <c r="T26" s="330">
        <f>'3.sz.m Önk  bev.'!T26</f>
        <v>0</v>
      </c>
      <c r="U26" s="330">
        <f>'3.sz.m Önk  bev.'!U26</f>
        <v>0</v>
      </c>
      <c r="V26" s="720">
        <f>'3.sz.m Önk  bev.'!V26</f>
        <v>0</v>
      </c>
    </row>
    <row r="27" spans="1:22" ht="41.25" customHeight="1">
      <c r="A27" s="134"/>
      <c r="B27" s="130"/>
      <c r="C27" s="130" t="s">
        <v>104</v>
      </c>
      <c r="D27" s="394" t="s">
        <v>309</v>
      </c>
      <c r="E27" s="437">
        <f>'3.sz.m Önk  bev.'!E27</f>
        <v>17806</v>
      </c>
      <c r="F27" s="330">
        <f>'3.sz.m Önk  bev.'!F27</f>
        <v>17806</v>
      </c>
      <c r="G27" s="330">
        <f>'3.sz.m Önk  bev.'!G27</f>
        <v>17806</v>
      </c>
      <c r="H27" s="330"/>
      <c r="I27" s="330"/>
      <c r="J27" s="720"/>
      <c r="K27" s="437">
        <f>'3.sz.m Önk  bev.'!K27</f>
        <v>17806</v>
      </c>
      <c r="L27" s="330">
        <f>'3.sz.m Önk  bev.'!L27</f>
        <v>17806</v>
      </c>
      <c r="M27" s="330">
        <f>'3.sz.m Önk  bev.'!M27</f>
        <v>17806</v>
      </c>
      <c r="N27" s="330"/>
      <c r="O27" s="330"/>
      <c r="P27" s="720"/>
      <c r="Q27" s="437">
        <f>'3.sz.m Önk  bev.'!Q27</f>
        <v>0</v>
      </c>
      <c r="R27" s="330">
        <f>'3.sz.m Önk  bev.'!R27</f>
        <v>0</v>
      </c>
      <c r="S27" s="330">
        <f>'3.sz.m Önk  bev.'!S27</f>
        <v>0</v>
      </c>
      <c r="T27" s="330">
        <f>'3.sz.m Önk  bev.'!T27</f>
        <v>0</v>
      </c>
      <c r="U27" s="330">
        <f>'3.sz.m Önk  bev.'!U27</f>
        <v>0</v>
      </c>
      <c r="V27" s="720">
        <f>'3.sz.m Önk  bev.'!V27</f>
        <v>0</v>
      </c>
    </row>
    <row r="28" spans="1:22" ht="21.75" customHeight="1">
      <c r="A28" s="134"/>
      <c r="B28" s="130"/>
      <c r="C28" s="130" t="s">
        <v>105</v>
      </c>
      <c r="D28" s="394" t="s">
        <v>310</v>
      </c>
      <c r="E28" s="437">
        <f>'3.sz.m Önk  bev.'!E28</f>
        <v>0</v>
      </c>
      <c r="F28" s="330">
        <f>'3.sz.m Önk  bev.'!F28</f>
        <v>0</v>
      </c>
      <c r="G28" s="330">
        <f>'3.sz.m Önk  bev.'!G28</f>
        <v>17113</v>
      </c>
      <c r="H28" s="330"/>
      <c r="I28" s="330"/>
      <c r="J28" s="720"/>
      <c r="K28" s="437">
        <f>'3.sz.m Önk  bev.'!K28</f>
        <v>0</v>
      </c>
      <c r="L28" s="330">
        <f>'3.sz.m Önk  bev.'!L28</f>
        <v>0</v>
      </c>
      <c r="M28" s="330">
        <f>'3.sz.m Önk  bev.'!M28</f>
        <v>17113</v>
      </c>
      <c r="N28" s="330"/>
      <c r="O28" s="330"/>
      <c r="P28" s="720"/>
      <c r="Q28" s="437">
        <f>'3.sz.m Önk  bev.'!Q28</f>
        <v>0</v>
      </c>
      <c r="R28" s="330">
        <f>'3.sz.m Önk  bev.'!R28</f>
        <v>0</v>
      </c>
      <c r="S28" s="330">
        <f>'3.sz.m Önk  bev.'!S28</f>
        <v>0</v>
      </c>
      <c r="T28" s="330">
        <f>'3.sz.m Önk  bev.'!T28</f>
        <v>0</v>
      </c>
      <c r="U28" s="330">
        <f>'3.sz.m Önk  bev.'!U28</f>
        <v>0</v>
      </c>
      <c r="V28" s="720">
        <f>'3.sz.m Önk  bev.'!V28</f>
        <v>0</v>
      </c>
    </row>
    <row r="29" spans="1:22" ht="21.75" customHeight="1">
      <c r="A29" s="134"/>
      <c r="B29" s="130" t="s">
        <v>279</v>
      </c>
      <c r="C29" s="1095" t="s">
        <v>311</v>
      </c>
      <c r="D29" s="1095"/>
      <c r="E29" s="437">
        <f>'3.sz.m Önk  bev.'!E29</f>
        <v>0</v>
      </c>
      <c r="F29" s="330">
        <f>'3.sz.m Önk  bev.'!F29</f>
        <v>0</v>
      </c>
      <c r="G29" s="330">
        <f>'3.sz.m Önk  bev.'!G29</f>
        <v>0</v>
      </c>
      <c r="H29" s="330"/>
      <c r="I29" s="330"/>
      <c r="J29" s="720"/>
      <c r="K29" s="437">
        <f>'3.sz.m Önk  bev.'!K29</f>
        <v>0</v>
      </c>
      <c r="L29" s="330">
        <f>'3.sz.m Önk  bev.'!L29</f>
        <v>0</v>
      </c>
      <c r="M29" s="330">
        <f>'3.sz.m Önk  bev.'!M29</f>
        <v>0</v>
      </c>
      <c r="N29" s="330"/>
      <c r="O29" s="330"/>
      <c r="P29" s="720"/>
      <c r="Q29" s="437">
        <f>'3.sz.m Önk  bev.'!Q29</f>
        <v>0</v>
      </c>
      <c r="R29" s="330">
        <f>'3.sz.m Önk  bev.'!R29</f>
        <v>0</v>
      </c>
      <c r="S29" s="330">
        <f>'3.sz.m Önk  bev.'!S29</f>
        <v>0</v>
      </c>
      <c r="T29" s="330">
        <f>'3.sz.m Önk  bev.'!T29</f>
        <v>0</v>
      </c>
      <c r="U29" s="330">
        <f>'3.sz.m Önk  bev.'!U29</f>
        <v>0</v>
      </c>
      <c r="V29" s="720">
        <f>'3.sz.m Önk  bev.'!V29</f>
        <v>0</v>
      </c>
    </row>
    <row r="30" spans="1:22" ht="21.75" customHeight="1">
      <c r="A30" s="138"/>
      <c r="B30" s="139" t="s">
        <v>312</v>
      </c>
      <c r="C30" s="1095" t="s">
        <v>313</v>
      </c>
      <c r="D30" s="1096"/>
      <c r="E30" s="437">
        <f>'3.sz.m Önk  bev.'!E30</f>
        <v>0</v>
      </c>
      <c r="F30" s="330">
        <f>'3.sz.m Önk  bev.'!F30</f>
        <v>0</v>
      </c>
      <c r="G30" s="330">
        <f>'3.sz.m Önk  bev.'!G30</f>
        <v>0</v>
      </c>
      <c r="H30" s="330"/>
      <c r="I30" s="330"/>
      <c r="J30" s="720"/>
      <c r="K30" s="437">
        <f>'3.sz.m Önk  bev.'!K30</f>
        <v>0</v>
      </c>
      <c r="L30" s="330">
        <f>'3.sz.m Önk  bev.'!L30</f>
        <v>0</v>
      </c>
      <c r="M30" s="330">
        <f>'3.sz.m Önk  bev.'!M30</f>
        <v>0</v>
      </c>
      <c r="N30" s="330"/>
      <c r="O30" s="330"/>
      <c r="P30" s="720"/>
      <c r="Q30" s="437">
        <f>'3.sz.m Önk  bev.'!Q30</f>
        <v>0</v>
      </c>
      <c r="R30" s="330">
        <f>'3.sz.m Önk  bev.'!R30</f>
        <v>0</v>
      </c>
      <c r="S30" s="330">
        <f>'3.sz.m Önk  bev.'!S30</f>
        <v>0</v>
      </c>
      <c r="T30" s="330">
        <f>'3.sz.m Önk  bev.'!T30</f>
        <v>0</v>
      </c>
      <c r="U30" s="330">
        <f>'3.sz.m Önk  bev.'!U30</f>
        <v>0</v>
      </c>
      <c r="V30" s="720">
        <f>'3.sz.m Önk  bev.'!V30</f>
        <v>0</v>
      </c>
    </row>
    <row r="31" spans="1:22" ht="21.75" customHeight="1">
      <c r="A31" s="138"/>
      <c r="B31" s="139" t="s">
        <v>314</v>
      </c>
      <c r="C31" s="1095" t="s">
        <v>315</v>
      </c>
      <c r="D31" s="1096"/>
      <c r="E31" s="437">
        <f>'3.sz.m Önk  bev.'!E31</f>
        <v>0</v>
      </c>
      <c r="F31" s="330">
        <f>'3.sz.m Önk  bev.'!F31</f>
        <v>2500</v>
      </c>
      <c r="G31" s="330">
        <f>'3.sz.m Önk  bev.'!G31</f>
        <v>2500</v>
      </c>
      <c r="H31" s="330"/>
      <c r="I31" s="330"/>
      <c r="J31" s="720"/>
      <c r="K31" s="437">
        <f>'3.sz.m Önk  bev.'!K31</f>
        <v>0</v>
      </c>
      <c r="L31" s="330">
        <f>'3.sz.m Önk  bev.'!L31</f>
        <v>2500</v>
      </c>
      <c r="M31" s="330">
        <f>'3.sz.m Önk  bev.'!M31</f>
        <v>2500</v>
      </c>
      <c r="N31" s="330"/>
      <c r="O31" s="330"/>
      <c r="P31" s="720"/>
      <c r="Q31" s="437">
        <f>'3.sz.m Önk  bev.'!Q31</f>
        <v>0</v>
      </c>
      <c r="R31" s="330">
        <f>'3.sz.m Önk  bev.'!R31</f>
        <v>0</v>
      </c>
      <c r="S31" s="330">
        <f>'3.sz.m Önk  bev.'!S31</f>
        <v>0</v>
      </c>
      <c r="T31" s="330">
        <f>'3.sz.m Önk  bev.'!T31</f>
        <v>0</v>
      </c>
      <c r="U31" s="330">
        <f>'3.sz.m Önk  bev.'!U31</f>
        <v>0</v>
      </c>
      <c r="V31" s="720">
        <f>'3.sz.m Önk  bev.'!V31</f>
        <v>0</v>
      </c>
    </row>
    <row r="32" spans="1:22" ht="21.75" customHeight="1" thickBot="1">
      <c r="A32" s="138"/>
      <c r="B32" s="139" t="s">
        <v>76</v>
      </c>
      <c r="C32" s="1112" t="s">
        <v>77</v>
      </c>
      <c r="D32" s="1112"/>
      <c r="E32" s="437">
        <f>'3.sz.m Önk  bev.'!E32</f>
        <v>0</v>
      </c>
      <c r="F32" s="330">
        <f>'3.sz.m Önk  bev.'!F32</f>
        <v>8000</v>
      </c>
      <c r="G32" s="330">
        <f>'3.sz.m Önk  bev.'!G32</f>
        <v>8000</v>
      </c>
      <c r="H32" s="330"/>
      <c r="I32" s="330"/>
      <c r="J32" s="720"/>
      <c r="K32" s="437">
        <f>'3.sz.m Önk  bev.'!K32</f>
        <v>0</v>
      </c>
      <c r="L32" s="330">
        <f>'3.sz.m Önk  bev.'!L32</f>
        <v>8000</v>
      </c>
      <c r="M32" s="330">
        <f>'3.sz.m Önk  bev.'!M32</f>
        <v>8000</v>
      </c>
      <c r="N32" s="330"/>
      <c r="O32" s="330"/>
      <c r="P32" s="720"/>
      <c r="Q32" s="437">
        <f>'3.sz.m Önk  bev.'!Q32</f>
        <v>0</v>
      </c>
      <c r="R32" s="330">
        <f>'3.sz.m Önk  bev.'!R32</f>
        <v>0</v>
      </c>
      <c r="S32" s="330">
        <f>'3.sz.m Önk  bev.'!S32</f>
        <v>0</v>
      </c>
      <c r="T32" s="330">
        <f>'3.sz.m Önk  bev.'!T32</f>
        <v>0</v>
      </c>
      <c r="U32" s="330">
        <f>'3.sz.m Önk  bev.'!U32</f>
        <v>0</v>
      </c>
      <c r="V32" s="720">
        <f>'3.sz.m Önk  bev.'!V32</f>
        <v>0</v>
      </c>
    </row>
    <row r="33" spans="1:22" ht="21.75" customHeight="1" thickBot="1">
      <c r="A33" s="141" t="s">
        <v>9</v>
      </c>
      <c r="B33" s="1097" t="s">
        <v>316</v>
      </c>
      <c r="C33" s="1097"/>
      <c r="D33" s="1097"/>
      <c r="E33" s="425">
        <f>SUM(E34:E37)</f>
        <v>14891249</v>
      </c>
      <c r="F33" s="144">
        <f>SUM(F34:F37)</f>
        <v>14891249</v>
      </c>
      <c r="G33" s="144">
        <f>SUM(G34:G37)</f>
        <v>16789823</v>
      </c>
      <c r="H33" s="144"/>
      <c r="I33" s="144"/>
      <c r="J33" s="1063"/>
      <c r="K33" s="425">
        <f>SUM(K34:K37)</f>
        <v>14891249</v>
      </c>
      <c r="L33" s="144">
        <f>SUM(L34:L37)</f>
        <v>14891249</v>
      </c>
      <c r="M33" s="144">
        <f>SUM(M34:M37)</f>
        <v>16789823</v>
      </c>
      <c r="N33" s="144"/>
      <c r="O33" s="144"/>
      <c r="P33" s="1063"/>
      <c r="Q33" s="425">
        <f aca="true" t="shared" si="9" ref="Q33:V33">SUM(Q34:Q37)</f>
        <v>0</v>
      </c>
      <c r="R33" s="144">
        <f t="shared" si="9"/>
        <v>0</v>
      </c>
      <c r="S33" s="144">
        <f t="shared" si="9"/>
        <v>0</v>
      </c>
      <c r="T33" s="144">
        <f t="shared" si="9"/>
        <v>0</v>
      </c>
      <c r="U33" s="144">
        <f t="shared" si="9"/>
        <v>0</v>
      </c>
      <c r="V33" s="1063">
        <f t="shared" si="9"/>
        <v>0</v>
      </c>
    </row>
    <row r="34" spans="1:22" ht="21.75" customHeight="1">
      <c r="A34" s="135"/>
      <c r="B34" s="139" t="s">
        <v>40</v>
      </c>
      <c r="C34" s="1113" t="s">
        <v>317</v>
      </c>
      <c r="D34" s="1114"/>
      <c r="E34" s="437">
        <f>'3.sz.m Önk  bev.'!E34</f>
        <v>13029503</v>
      </c>
      <c r="F34" s="330">
        <f>'3.sz.m Önk  bev.'!F34</f>
        <v>13159429</v>
      </c>
      <c r="G34" s="330">
        <f>'3.sz.m Önk  bev.'!G34</f>
        <v>14236751</v>
      </c>
      <c r="H34" s="875"/>
      <c r="I34" s="875"/>
      <c r="J34" s="1064"/>
      <c r="K34" s="437">
        <f>'3.sz.m Önk  bev.'!K34</f>
        <v>13029503</v>
      </c>
      <c r="L34" s="330">
        <f>'3.sz.m Önk  bev.'!L34</f>
        <v>13159429</v>
      </c>
      <c r="M34" s="330">
        <f>'3.sz.m Önk  bev.'!M34</f>
        <v>14236751</v>
      </c>
      <c r="N34" s="875"/>
      <c r="O34" s="875"/>
      <c r="P34" s="1064"/>
      <c r="Q34" s="437">
        <f>'3.sz.m Önk  bev.'!Q34</f>
        <v>0</v>
      </c>
      <c r="R34" s="330">
        <f>'3.sz.m Önk  bev.'!R34</f>
        <v>0</v>
      </c>
      <c r="S34" s="330">
        <f>'3.sz.m Önk  bev.'!S34</f>
        <v>0</v>
      </c>
      <c r="T34" s="330">
        <f>'3.sz.m Önk  bev.'!T34</f>
        <v>0</v>
      </c>
      <c r="U34" s="330">
        <f>'3.sz.m Önk  bev.'!U34</f>
        <v>0</v>
      </c>
      <c r="V34" s="720">
        <f>'3.sz.m Önk  bev.'!V34</f>
        <v>0</v>
      </c>
    </row>
    <row r="35" spans="1:22" ht="21.75" customHeight="1">
      <c r="A35" s="134"/>
      <c r="B35" s="139" t="s">
        <v>41</v>
      </c>
      <c r="C35" s="1095" t="s">
        <v>410</v>
      </c>
      <c r="D35" s="1096"/>
      <c r="E35" s="437">
        <f>'3.sz.m Önk  bev.'!E35</f>
        <v>0</v>
      </c>
      <c r="F35" s="330">
        <f>'3.sz.m Önk  bev.'!F35</f>
        <v>0</v>
      </c>
      <c r="G35" s="330">
        <f>'3.sz.m Önk  bev.'!G35</f>
        <v>848574</v>
      </c>
      <c r="H35" s="877"/>
      <c r="I35" s="877"/>
      <c r="J35" s="1065"/>
      <c r="K35" s="437">
        <f>'3.sz.m Önk  bev.'!K35</f>
        <v>0</v>
      </c>
      <c r="L35" s="330">
        <f>'3.sz.m Önk  bev.'!L35</f>
        <v>0</v>
      </c>
      <c r="M35" s="330">
        <f>'3.sz.m Önk  bev.'!M35</f>
        <v>848574</v>
      </c>
      <c r="N35" s="877"/>
      <c r="O35" s="877"/>
      <c r="P35" s="1065"/>
      <c r="Q35" s="437">
        <f>'3.sz.m Önk  bev.'!Q35</f>
        <v>0</v>
      </c>
      <c r="R35" s="330">
        <f>'3.sz.m Önk  bev.'!R35</f>
        <v>0</v>
      </c>
      <c r="S35" s="330">
        <f>'3.sz.m Önk  bev.'!S35</f>
        <v>0</v>
      </c>
      <c r="T35" s="330">
        <f>'3.sz.m Önk  bev.'!T35</f>
        <v>0</v>
      </c>
      <c r="U35" s="330">
        <f>'3.sz.m Önk  bev.'!U35</f>
        <v>0</v>
      </c>
      <c r="V35" s="720">
        <f>'3.sz.m Önk  bev.'!V35</f>
        <v>0</v>
      </c>
    </row>
    <row r="36" spans="1:22" ht="21.75" customHeight="1">
      <c r="A36" s="134"/>
      <c r="B36" s="139" t="s">
        <v>74</v>
      </c>
      <c r="C36" s="1095" t="s">
        <v>318</v>
      </c>
      <c r="D36" s="1096"/>
      <c r="E36" s="437">
        <f>'3.sz.m Önk  bev.'!E36</f>
        <v>0</v>
      </c>
      <c r="F36" s="330">
        <f>'3.sz.m Önk  bev.'!F36</f>
        <v>0</v>
      </c>
      <c r="G36" s="330">
        <f>'3.sz.m Önk  bev.'!G36</f>
        <v>0</v>
      </c>
      <c r="H36" s="877"/>
      <c r="I36" s="877"/>
      <c r="J36" s="1065"/>
      <c r="K36" s="437">
        <f>'3.sz.m Önk  bev.'!K36</f>
        <v>0</v>
      </c>
      <c r="L36" s="330">
        <f>'3.sz.m Önk  bev.'!L36</f>
        <v>0</v>
      </c>
      <c r="M36" s="330">
        <f>'3.sz.m Önk  bev.'!M36</f>
        <v>0</v>
      </c>
      <c r="N36" s="877"/>
      <c r="O36" s="877"/>
      <c r="P36" s="1065"/>
      <c r="Q36" s="437">
        <f>'3.sz.m Önk  bev.'!Q36</f>
        <v>0</v>
      </c>
      <c r="R36" s="330">
        <f>'3.sz.m Önk  bev.'!R36</f>
        <v>0</v>
      </c>
      <c r="S36" s="330">
        <f>'3.sz.m Önk  bev.'!S36</f>
        <v>0</v>
      </c>
      <c r="T36" s="330">
        <f>'3.sz.m Önk  bev.'!T36</f>
        <v>0</v>
      </c>
      <c r="U36" s="330">
        <f>'3.sz.m Önk  bev.'!U36</f>
        <v>0</v>
      </c>
      <c r="V36" s="720">
        <f>'3.sz.m Önk  bev.'!V36</f>
        <v>0</v>
      </c>
    </row>
    <row r="37" spans="1:22" ht="21.75" customHeight="1">
      <c r="A37" s="134"/>
      <c r="B37" s="139" t="s">
        <v>75</v>
      </c>
      <c r="C37" s="1095" t="s">
        <v>319</v>
      </c>
      <c r="D37" s="1096"/>
      <c r="E37" s="437">
        <f>SUM(E38:E40)</f>
        <v>1861746</v>
      </c>
      <c r="F37" s="330">
        <f>SUM(F38:F40)</f>
        <v>1731820</v>
      </c>
      <c r="G37" s="330">
        <f>SUM(G38:G40)</f>
        <v>1704498</v>
      </c>
      <c r="H37" s="877"/>
      <c r="I37" s="877"/>
      <c r="J37" s="1065"/>
      <c r="K37" s="437">
        <f>SUM(K38:K40)</f>
        <v>1861746</v>
      </c>
      <c r="L37" s="330">
        <f>SUM(L38:L40)</f>
        <v>1731820</v>
      </c>
      <c r="M37" s="330">
        <f>SUM(M38:M40)</f>
        <v>1704498</v>
      </c>
      <c r="N37" s="877"/>
      <c r="O37" s="877"/>
      <c r="P37" s="1065"/>
      <c r="Q37" s="437">
        <f aca="true" t="shared" si="10" ref="Q37:V37">SUM(Q38:Q40)</f>
        <v>0</v>
      </c>
      <c r="R37" s="330">
        <f t="shared" si="10"/>
        <v>0</v>
      </c>
      <c r="S37" s="330">
        <f t="shared" si="10"/>
        <v>0</v>
      </c>
      <c r="T37" s="330">
        <f t="shared" si="10"/>
        <v>0</v>
      </c>
      <c r="U37" s="330">
        <f t="shared" si="10"/>
        <v>0</v>
      </c>
      <c r="V37" s="720">
        <f t="shared" si="10"/>
        <v>0</v>
      </c>
    </row>
    <row r="38" spans="1:22" ht="21.75" customHeight="1">
      <c r="A38" s="134"/>
      <c r="B38" s="139"/>
      <c r="C38" s="136" t="s">
        <v>320</v>
      </c>
      <c r="D38" s="873" t="s">
        <v>29</v>
      </c>
      <c r="E38" s="437">
        <f>'3.sz.m Önk  bev.'!E38</f>
        <v>0</v>
      </c>
      <c r="F38" s="330">
        <f>'3.sz.m Önk  bev.'!F38</f>
        <v>0</v>
      </c>
      <c r="G38" s="330">
        <f>'3.sz.m Önk  bev.'!G38</f>
        <v>0</v>
      </c>
      <c r="H38" s="877"/>
      <c r="I38" s="877"/>
      <c r="J38" s="1065"/>
      <c r="K38" s="437">
        <f>'3.sz.m Önk  bev.'!K38</f>
        <v>0</v>
      </c>
      <c r="L38" s="330">
        <f>'3.sz.m Önk  bev.'!L38</f>
        <v>0</v>
      </c>
      <c r="M38" s="330">
        <f>'3.sz.m Önk  bev.'!M38</f>
        <v>0</v>
      </c>
      <c r="N38" s="877"/>
      <c r="O38" s="877"/>
      <c r="P38" s="1065"/>
      <c r="Q38" s="437">
        <f>'3.sz.m Önk  bev.'!Q38</f>
        <v>0</v>
      </c>
      <c r="R38" s="330">
        <f>'3.sz.m Önk  bev.'!R38</f>
        <v>0</v>
      </c>
      <c r="S38" s="330">
        <f>'3.sz.m Önk  bev.'!S38</f>
        <v>0</v>
      </c>
      <c r="T38" s="330">
        <f>'3.sz.m Önk  bev.'!T38</f>
        <v>0</v>
      </c>
      <c r="U38" s="330">
        <f>'3.sz.m Önk  bev.'!U38</f>
        <v>0</v>
      </c>
      <c r="V38" s="720">
        <f>'3.sz.m Önk  bev.'!V38</f>
        <v>0</v>
      </c>
    </row>
    <row r="39" spans="1:22" ht="21.75" customHeight="1">
      <c r="A39" s="134"/>
      <c r="B39" s="139"/>
      <c r="C39" s="130" t="s">
        <v>321</v>
      </c>
      <c r="D39" s="394" t="s">
        <v>28</v>
      </c>
      <c r="E39" s="437">
        <f>'3.sz.m Önk  bev.'!E39+'üres lap3'!D12</f>
        <v>0</v>
      </c>
      <c r="F39" s="330">
        <f>'3.sz.m Önk  bev.'!F39+'üres lap3'!E12</f>
        <v>0</v>
      </c>
      <c r="G39" s="330">
        <f>'3.sz.m Önk  bev.'!G39+'üres lap3'!F12</f>
        <v>0</v>
      </c>
      <c r="H39" s="877"/>
      <c r="I39" s="877"/>
      <c r="J39" s="1065"/>
      <c r="K39" s="437">
        <f>'3.sz.m Önk  bev.'!K39+'üres lap3'!J12</f>
        <v>0</v>
      </c>
      <c r="L39" s="330">
        <f>'3.sz.m Önk  bev.'!L39+'üres lap3'!K12</f>
        <v>0</v>
      </c>
      <c r="M39" s="330">
        <f>'3.sz.m Önk  bev.'!M39+'üres lap3'!L12</f>
        <v>0</v>
      </c>
      <c r="N39" s="877"/>
      <c r="O39" s="877"/>
      <c r="P39" s="1065"/>
      <c r="Q39" s="437">
        <f>'3.sz.m Önk  bev.'!Q39+'üres lap3'!P12</f>
        <v>0</v>
      </c>
      <c r="R39" s="330">
        <f>'3.sz.m Önk  bev.'!R39+'üres lap3'!Q12</f>
        <v>0</v>
      </c>
      <c r="S39" s="330">
        <f>'3.sz.m Önk  bev.'!S39+'üres lap3'!R12</f>
        <v>0</v>
      </c>
      <c r="T39" s="330">
        <f>'3.sz.m Önk  bev.'!T39+'üres lap3'!S12</f>
        <v>0</v>
      </c>
      <c r="U39" s="330">
        <f>'3.sz.m Önk  bev.'!U39+'üres lap3'!T12</f>
        <v>0</v>
      </c>
      <c r="V39" s="720">
        <f>'3.sz.m Önk  bev.'!V39+'üres lap3'!U12</f>
        <v>0</v>
      </c>
    </row>
    <row r="40" spans="1:22" ht="21.75" customHeight="1" thickBot="1">
      <c r="A40" s="134"/>
      <c r="B40" s="139"/>
      <c r="C40" s="130" t="s">
        <v>322</v>
      </c>
      <c r="D40" s="394" t="s">
        <v>30</v>
      </c>
      <c r="E40" s="437">
        <f>'3.sz.m Önk  bev.'!E40</f>
        <v>1861746</v>
      </c>
      <c r="F40" s="330">
        <f>'3.sz.m Önk  bev.'!F40</f>
        <v>1731820</v>
      </c>
      <c r="G40" s="330">
        <f>'3.sz.m Önk  bev.'!G40</f>
        <v>1704498</v>
      </c>
      <c r="H40" s="879"/>
      <c r="I40" s="879"/>
      <c r="J40" s="1066"/>
      <c r="K40" s="437">
        <f>'3.sz.m Önk  bev.'!K40</f>
        <v>1861746</v>
      </c>
      <c r="L40" s="330">
        <f>'3.sz.m Önk  bev.'!L40</f>
        <v>1731820</v>
      </c>
      <c r="M40" s="330">
        <f>'3.sz.m Önk  bev.'!M40</f>
        <v>1704498</v>
      </c>
      <c r="N40" s="879"/>
      <c r="O40" s="879"/>
      <c r="P40" s="1066"/>
      <c r="Q40" s="437">
        <f>'3.sz.m Önk  bev.'!Q40</f>
        <v>0</v>
      </c>
      <c r="R40" s="330">
        <f>'3.sz.m Önk  bev.'!R40</f>
        <v>0</v>
      </c>
      <c r="S40" s="330">
        <f>'3.sz.m Önk  bev.'!S40</f>
        <v>0</v>
      </c>
      <c r="T40" s="330">
        <f>'3.sz.m Önk  bev.'!T40</f>
        <v>0</v>
      </c>
      <c r="U40" s="330">
        <f>'3.sz.m Önk  bev.'!U40</f>
        <v>0</v>
      </c>
      <c r="V40" s="720">
        <f>'3.sz.m Önk  bev.'!V40</f>
        <v>0</v>
      </c>
    </row>
    <row r="41" spans="1:22" ht="21.75" customHeight="1" thickBot="1">
      <c r="A41" s="141" t="s">
        <v>10</v>
      </c>
      <c r="B41" s="1102" t="s">
        <v>323</v>
      </c>
      <c r="C41" s="1102"/>
      <c r="D41" s="1102"/>
      <c r="E41" s="425">
        <f>SUM(E42:E43)</f>
        <v>0</v>
      </c>
      <c r="F41" s="144">
        <f>SUM(F42:F43)</f>
        <v>0</v>
      </c>
      <c r="G41" s="144">
        <f>SUM(G42:G43)</f>
        <v>12381732</v>
      </c>
      <c r="H41" s="144">
        <f>SUM(H42:H46)</f>
        <v>0</v>
      </c>
      <c r="I41" s="144">
        <f>SUM(I42:I46)</f>
        <v>0</v>
      </c>
      <c r="J41" s="1063">
        <f>SUM(J42:J48)</f>
        <v>0</v>
      </c>
      <c r="K41" s="425">
        <f>SUM(K42:K43)</f>
        <v>0</v>
      </c>
      <c r="L41" s="144">
        <f>SUM(L42:L43)</f>
        <v>0</v>
      </c>
      <c r="M41" s="144">
        <f>SUM(M42:M43)</f>
        <v>12381732</v>
      </c>
      <c r="N41" s="144">
        <f>SUM(N42:N46)</f>
        <v>0</v>
      </c>
      <c r="O41" s="144">
        <f>SUM(O42:O46)</f>
        <v>0</v>
      </c>
      <c r="P41" s="1063">
        <f>SUM(P42:P48)</f>
        <v>0</v>
      </c>
      <c r="Q41" s="425">
        <f aca="true" t="shared" si="11" ref="Q41:V41">SUM(Q42:Q43)</f>
        <v>0</v>
      </c>
      <c r="R41" s="144">
        <f t="shared" si="11"/>
        <v>0</v>
      </c>
      <c r="S41" s="144">
        <f t="shared" si="11"/>
        <v>0</v>
      </c>
      <c r="T41" s="144">
        <f t="shared" si="11"/>
        <v>0</v>
      </c>
      <c r="U41" s="144">
        <f t="shared" si="11"/>
        <v>0</v>
      </c>
      <c r="V41" s="1063">
        <f t="shared" si="11"/>
        <v>0</v>
      </c>
    </row>
    <row r="42" spans="1:22" ht="21.75" customHeight="1">
      <c r="A42" s="135"/>
      <c r="B42" s="142" t="s">
        <v>324</v>
      </c>
      <c r="C42" s="1103" t="s">
        <v>326</v>
      </c>
      <c r="D42" s="1103"/>
      <c r="E42" s="437">
        <f>'3.sz.m Önk  bev.'!E42</f>
        <v>0</v>
      </c>
      <c r="F42" s="330">
        <f>'3.sz.m Önk  bev.'!F42</f>
        <v>0</v>
      </c>
      <c r="G42" s="330">
        <f>'3.sz.m Önk  bev.'!G42</f>
        <v>0</v>
      </c>
      <c r="H42" s="435"/>
      <c r="I42" s="435"/>
      <c r="J42" s="1067"/>
      <c r="K42" s="437">
        <f>'3.sz.m Önk  bev.'!K42</f>
        <v>0</v>
      </c>
      <c r="L42" s="330">
        <f>'3.sz.m Önk  bev.'!L42</f>
        <v>0</v>
      </c>
      <c r="M42" s="330">
        <f>'3.sz.m Önk  bev.'!M42</f>
        <v>0</v>
      </c>
      <c r="N42" s="435"/>
      <c r="O42" s="435"/>
      <c r="P42" s="1067"/>
      <c r="Q42" s="437">
        <f>'3.sz.m Önk  bev.'!Q42</f>
        <v>0</v>
      </c>
      <c r="R42" s="330">
        <f>'3.sz.m Önk  bev.'!R42</f>
        <v>0</v>
      </c>
      <c r="S42" s="330">
        <f>'3.sz.m Önk  bev.'!S42</f>
        <v>0</v>
      </c>
      <c r="T42" s="330">
        <f>'3.sz.m Önk  bev.'!T42</f>
        <v>0</v>
      </c>
      <c r="U42" s="330">
        <f>'3.sz.m Önk  bev.'!U42</f>
        <v>0</v>
      </c>
      <c r="V42" s="720">
        <f>'3.sz.m Önk  bev.'!V42</f>
        <v>0</v>
      </c>
    </row>
    <row r="43" spans="1:22" ht="21.75" customHeight="1">
      <c r="A43" s="134"/>
      <c r="B43" s="131" t="s">
        <v>325</v>
      </c>
      <c r="C43" s="1095" t="s">
        <v>327</v>
      </c>
      <c r="D43" s="1095"/>
      <c r="E43" s="437">
        <f>SUM(E44:E46)</f>
        <v>0</v>
      </c>
      <c r="F43" s="330">
        <f>SUM(F44:F46)</f>
        <v>0</v>
      </c>
      <c r="G43" s="330">
        <f>SUM(G44:G46)</f>
        <v>12381732</v>
      </c>
      <c r="H43" s="330"/>
      <c r="I43" s="330"/>
      <c r="J43" s="720"/>
      <c r="K43" s="437">
        <f>SUM(K44:K46)</f>
        <v>0</v>
      </c>
      <c r="L43" s="330">
        <f>SUM(L44:L46)</f>
        <v>0</v>
      </c>
      <c r="M43" s="330">
        <f>SUM(M44:M46)</f>
        <v>12381732</v>
      </c>
      <c r="N43" s="330"/>
      <c r="O43" s="330"/>
      <c r="P43" s="720"/>
      <c r="Q43" s="437">
        <f aca="true" t="shared" si="12" ref="Q43:V43">SUM(Q44:Q46)</f>
        <v>0</v>
      </c>
      <c r="R43" s="330">
        <f t="shared" si="12"/>
        <v>0</v>
      </c>
      <c r="S43" s="330">
        <f t="shared" si="12"/>
        <v>0</v>
      </c>
      <c r="T43" s="330">
        <f t="shared" si="12"/>
        <v>0</v>
      </c>
      <c r="U43" s="330">
        <f t="shared" si="12"/>
        <v>0</v>
      </c>
      <c r="V43" s="720">
        <f t="shared" si="12"/>
        <v>0</v>
      </c>
    </row>
    <row r="44" spans="1:22" ht="21.75" customHeight="1">
      <c r="A44" s="134"/>
      <c r="B44" s="142"/>
      <c r="C44" s="136" t="s">
        <v>328</v>
      </c>
      <c r="D44" s="873" t="s">
        <v>29</v>
      </c>
      <c r="E44" s="437">
        <f>'3.sz.m Önk  bev.'!E44</f>
        <v>0</v>
      </c>
      <c r="F44" s="330">
        <f>'3.sz.m Önk  bev.'!F44</f>
        <v>0</v>
      </c>
      <c r="G44" s="330">
        <f>'3.sz.m Önk  bev.'!G44</f>
        <v>0</v>
      </c>
      <c r="H44" s="330"/>
      <c r="I44" s="330"/>
      <c r="J44" s="720"/>
      <c r="K44" s="437">
        <f>'3.sz.m Önk  bev.'!K44</f>
        <v>0</v>
      </c>
      <c r="L44" s="330">
        <f>'3.sz.m Önk  bev.'!L44</f>
        <v>0</v>
      </c>
      <c r="M44" s="330">
        <f>'3.sz.m Önk  bev.'!M44</f>
        <v>0</v>
      </c>
      <c r="N44" s="330"/>
      <c r="O44" s="330"/>
      <c r="P44" s="720"/>
      <c r="Q44" s="437">
        <f>'3.sz.m Önk  bev.'!Q44</f>
        <v>0</v>
      </c>
      <c r="R44" s="330">
        <f>'3.sz.m Önk  bev.'!R44</f>
        <v>0</v>
      </c>
      <c r="S44" s="330">
        <f>'3.sz.m Önk  bev.'!S44</f>
        <v>0</v>
      </c>
      <c r="T44" s="330">
        <f>'3.sz.m Önk  bev.'!T44</f>
        <v>0</v>
      </c>
      <c r="U44" s="330">
        <f>'3.sz.m Önk  bev.'!U44</f>
        <v>0</v>
      </c>
      <c r="V44" s="720">
        <f>'3.sz.m Önk  bev.'!V44</f>
        <v>0</v>
      </c>
    </row>
    <row r="45" spans="1:22" ht="21.75" customHeight="1">
      <c r="A45" s="134"/>
      <c r="B45" s="131"/>
      <c r="C45" s="130" t="s">
        <v>329</v>
      </c>
      <c r="D45" s="873" t="s">
        <v>28</v>
      </c>
      <c r="E45" s="437">
        <f>'3.sz.m Önk  bev.'!E45</f>
        <v>0</v>
      </c>
      <c r="F45" s="330">
        <f>'3.sz.m Önk  bev.'!F45</f>
        <v>0</v>
      </c>
      <c r="G45" s="330">
        <f>'3.sz.m Önk  bev.'!G45</f>
        <v>12381732</v>
      </c>
      <c r="H45" s="330"/>
      <c r="I45" s="330"/>
      <c r="J45" s="720"/>
      <c r="K45" s="437">
        <f>'3.sz.m Önk  bev.'!K45</f>
        <v>0</v>
      </c>
      <c r="L45" s="330">
        <f>'3.sz.m Önk  bev.'!L45</f>
        <v>0</v>
      </c>
      <c r="M45" s="330">
        <f>'3.sz.m Önk  bev.'!M45</f>
        <v>12381732</v>
      </c>
      <c r="N45" s="330"/>
      <c r="O45" s="330"/>
      <c r="P45" s="720"/>
      <c r="Q45" s="437">
        <f>'3.sz.m Önk  bev.'!Q45</f>
        <v>0</v>
      </c>
      <c r="R45" s="330">
        <f>'3.sz.m Önk  bev.'!R45</f>
        <v>0</v>
      </c>
      <c r="S45" s="330">
        <f>'3.sz.m Önk  bev.'!S45</f>
        <v>0</v>
      </c>
      <c r="T45" s="330">
        <f>'3.sz.m Önk  bev.'!T45</f>
        <v>0</v>
      </c>
      <c r="U45" s="330">
        <f>'3.sz.m Önk  bev.'!U45</f>
        <v>0</v>
      </c>
      <c r="V45" s="720">
        <f>'3.sz.m Önk  bev.'!V45</f>
        <v>0</v>
      </c>
    </row>
    <row r="46" spans="1:22" ht="21.75" customHeight="1" thickBot="1">
      <c r="A46" s="138"/>
      <c r="B46" s="142"/>
      <c r="C46" s="136" t="s">
        <v>330</v>
      </c>
      <c r="D46" s="873" t="s">
        <v>331</v>
      </c>
      <c r="E46" s="437">
        <f>'3.sz.m Önk  bev.'!E46</f>
        <v>0</v>
      </c>
      <c r="F46" s="330">
        <f>'3.sz.m Önk  bev.'!F46</f>
        <v>0</v>
      </c>
      <c r="G46" s="330">
        <f>'3.sz.m Önk  bev.'!G46</f>
        <v>0</v>
      </c>
      <c r="H46" s="330"/>
      <c r="I46" s="330"/>
      <c r="J46" s="720"/>
      <c r="K46" s="437">
        <f>'3.sz.m Önk  bev.'!K46</f>
        <v>0</v>
      </c>
      <c r="L46" s="330">
        <f>'3.sz.m Önk  bev.'!L46</f>
        <v>0</v>
      </c>
      <c r="M46" s="330">
        <f>'3.sz.m Önk  bev.'!M46</f>
        <v>0</v>
      </c>
      <c r="N46" s="330"/>
      <c r="O46" s="330"/>
      <c r="P46" s="720"/>
      <c r="Q46" s="437">
        <f>'3.sz.m Önk  bev.'!Q46</f>
        <v>0</v>
      </c>
      <c r="R46" s="330">
        <f>'3.sz.m Önk  bev.'!R46</f>
        <v>0</v>
      </c>
      <c r="S46" s="330">
        <f>'3.sz.m Önk  bev.'!S46</f>
        <v>0</v>
      </c>
      <c r="T46" s="330">
        <f>'3.sz.m Önk  bev.'!T46</f>
        <v>0</v>
      </c>
      <c r="U46" s="330">
        <f>'3.sz.m Önk  bev.'!U46</f>
        <v>0</v>
      </c>
      <c r="V46" s="720">
        <f>'3.sz.m Önk  bev.'!V46</f>
        <v>0</v>
      </c>
    </row>
    <row r="47" spans="1:22" ht="21.75" customHeight="1" hidden="1">
      <c r="A47" s="444"/>
      <c r="B47" s="131"/>
      <c r="C47" s="1095"/>
      <c r="D47" s="1096"/>
      <c r="E47" s="437"/>
      <c r="F47" s="330"/>
      <c r="G47" s="330"/>
      <c r="H47" s="330"/>
      <c r="I47" s="330"/>
      <c r="J47" s="720"/>
      <c r="K47" s="437"/>
      <c r="L47" s="330"/>
      <c r="M47" s="330"/>
      <c r="N47" s="330"/>
      <c r="O47" s="330"/>
      <c r="P47" s="720"/>
      <c r="Q47" s="437"/>
      <c r="R47" s="330"/>
      <c r="S47" s="330"/>
      <c r="T47" s="330"/>
      <c r="U47" s="330"/>
      <c r="V47" s="720"/>
    </row>
    <row r="48" spans="1:22" ht="21.75" customHeight="1" hidden="1" thickBot="1">
      <c r="A48" s="444"/>
      <c r="B48" s="142"/>
      <c r="C48" s="1115"/>
      <c r="D48" s="1116"/>
      <c r="E48" s="721"/>
      <c r="F48" s="722"/>
      <c r="G48" s="722"/>
      <c r="H48" s="722"/>
      <c r="I48" s="722"/>
      <c r="J48" s="723"/>
      <c r="K48" s="721"/>
      <c r="L48" s="722"/>
      <c r="M48" s="722"/>
      <c r="N48" s="722"/>
      <c r="O48" s="722"/>
      <c r="P48" s="723"/>
      <c r="Q48" s="721"/>
      <c r="R48" s="722"/>
      <c r="S48" s="722"/>
      <c r="T48" s="722"/>
      <c r="U48" s="722"/>
      <c r="V48" s="723"/>
    </row>
    <row r="49" spans="1:22" ht="21.75" customHeight="1" thickBot="1">
      <c r="A49" s="141" t="s">
        <v>11</v>
      </c>
      <c r="B49" s="1097" t="s">
        <v>81</v>
      </c>
      <c r="C49" s="1097"/>
      <c r="D49" s="1097"/>
      <c r="E49" s="425">
        <f aca="true" t="shared" si="13" ref="E49:P49">E50+E51</f>
        <v>0</v>
      </c>
      <c r="F49" s="144">
        <f>F50+F51</f>
        <v>0</v>
      </c>
      <c r="G49" s="144">
        <f>G50+G51</f>
        <v>0</v>
      </c>
      <c r="H49" s="144">
        <f t="shared" si="13"/>
        <v>0</v>
      </c>
      <c r="I49" s="144">
        <f t="shared" si="13"/>
        <v>0</v>
      </c>
      <c r="J49" s="1063">
        <f t="shared" si="13"/>
        <v>0</v>
      </c>
      <c r="K49" s="425">
        <f>K50+K51</f>
        <v>0</v>
      </c>
      <c r="L49" s="144">
        <f>L50+L51</f>
        <v>0</v>
      </c>
      <c r="M49" s="144">
        <f>M50+M51</f>
        <v>0</v>
      </c>
      <c r="N49" s="144">
        <f t="shared" si="13"/>
        <v>0</v>
      </c>
      <c r="O49" s="144">
        <f t="shared" si="13"/>
        <v>0</v>
      </c>
      <c r="P49" s="1063">
        <f t="shared" si="13"/>
        <v>0</v>
      </c>
      <c r="Q49" s="425">
        <f aca="true" t="shared" si="14" ref="Q49:V49">Q50+Q51</f>
        <v>0</v>
      </c>
      <c r="R49" s="144">
        <f t="shared" si="14"/>
        <v>0</v>
      </c>
      <c r="S49" s="144">
        <f t="shared" si="14"/>
        <v>0</v>
      </c>
      <c r="T49" s="144">
        <f t="shared" si="14"/>
        <v>0</v>
      </c>
      <c r="U49" s="144" t="e">
        <f t="shared" si="14"/>
        <v>#REF!</v>
      </c>
      <c r="V49" s="1063" t="e">
        <f t="shared" si="14"/>
        <v>#REF!</v>
      </c>
    </row>
    <row r="50" spans="1:22" s="7" customFormat="1" ht="21.75" customHeight="1">
      <c r="A50" s="143"/>
      <c r="B50" s="142" t="s">
        <v>42</v>
      </c>
      <c r="C50" s="1103" t="s">
        <v>79</v>
      </c>
      <c r="D50" s="1103"/>
      <c r="E50" s="437">
        <f>'3.sz.m Önk  bev.'!E50</f>
        <v>0</v>
      </c>
      <c r="F50" s="330">
        <f>'3.sz.m Önk  bev.'!F50</f>
        <v>0</v>
      </c>
      <c r="G50" s="330">
        <f>'3.sz.m Önk  bev.'!G50</f>
        <v>0</v>
      </c>
      <c r="H50" s="329"/>
      <c r="I50" s="329"/>
      <c r="J50" s="1068"/>
      <c r="K50" s="437">
        <f>'3.sz.m Önk  bev.'!K50</f>
        <v>0</v>
      </c>
      <c r="L50" s="330">
        <f>'3.sz.m Önk  bev.'!L50</f>
        <v>0</v>
      </c>
      <c r="M50" s="330">
        <f>'3.sz.m Önk  bev.'!M50</f>
        <v>0</v>
      </c>
      <c r="N50" s="329"/>
      <c r="O50" s="329"/>
      <c r="P50" s="1068"/>
      <c r="Q50" s="437">
        <f>'3.sz.m Önk  bev.'!Q50</f>
        <v>0</v>
      </c>
      <c r="R50" s="330">
        <f>'3.sz.m Önk  bev.'!R50</f>
        <v>0</v>
      </c>
      <c r="S50" s="330">
        <f>'3.sz.m Önk  bev.'!S50</f>
        <v>0</v>
      </c>
      <c r="T50" s="330">
        <f>'3.sz.m Önk  bev.'!T50</f>
        <v>0</v>
      </c>
      <c r="U50" s="330" t="e">
        <f>'3.sz.m Önk  bev.'!U50</f>
        <v>#REF!</v>
      </c>
      <c r="V50" s="720" t="e">
        <f>'3.sz.m Önk  bev.'!V50</f>
        <v>#REF!</v>
      </c>
    </row>
    <row r="51" spans="1:22" ht="21.75" customHeight="1" thickBot="1">
      <c r="A51" s="134"/>
      <c r="B51" s="130" t="s">
        <v>43</v>
      </c>
      <c r="C51" s="1095" t="s">
        <v>80</v>
      </c>
      <c r="D51" s="1095"/>
      <c r="E51" s="437">
        <f>'3.sz.m Önk  bev.'!E51</f>
        <v>0</v>
      </c>
      <c r="F51" s="330">
        <f>'3.sz.m Önk  bev.'!F51</f>
        <v>0</v>
      </c>
      <c r="G51" s="330">
        <f>'3.sz.m Önk  bev.'!G51</f>
        <v>0</v>
      </c>
      <c r="H51" s="331"/>
      <c r="I51" s="331"/>
      <c r="J51" s="1069"/>
      <c r="K51" s="437">
        <f>'3.sz.m Önk  bev.'!K51</f>
        <v>0</v>
      </c>
      <c r="L51" s="330">
        <f>'3.sz.m Önk  bev.'!L51</f>
        <v>0</v>
      </c>
      <c r="M51" s="330">
        <f>'3.sz.m Önk  bev.'!M51</f>
        <v>0</v>
      </c>
      <c r="N51" s="331"/>
      <c r="O51" s="331"/>
      <c r="P51" s="1069"/>
      <c r="Q51" s="437">
        <f>'3.sz.m Önk  bev.'!Q51</f>
        <v>0</v>
      </c>
      <c r="R51" s="330">
        <f>'3.sz.m Önk  bev.'!R51</f>
        <v>0</v>
      </c>
      <c r="S51" s="330">
        <f>'3.sz.m Önk  bev.'!S51</f>
        <v>0</v>
      </c>
      <c r="T51" s="330">
        <f>'3.sz.m Önk  bev.'!T51</f>
        <v>0</v>
      </c>
      <c r="U51" s="330" t="e">
        <f>'3.sz.m Önk  bev.'!U51</f>
        <v>#REF!</v>
      </c>
      <c r="V51" s="720" t="e">
        <f>'3.sz.m Önk  bev.'!V51</f>
        <v>#REF!</v>
      </c>
    </row>
    <row r="52" spans="1:22" ht="21.75" customHeight="1" thickBot="1">
      <c r="A52" s="141" t="s">
        <v>12</v>
      </c>
      <c r="B52" s="1097" t="s">
        <v>332</v>
      </c>
      <c r="C52" s="1097"/>
      <c r="D52" s="1097"/>
      <c r="E52" s="420">
        <f aca="true" t="shared" si="15" ref="E52:P52">SUM(E53:E54)</f>
        <v>0</v>
      </c>
      <c r="F52" s="333">
        <f>SUM(F53:F54)</f>
        <v>0</v>
      </c>
      <c r="G52" s="333">
        <f>SUM(G53:G54)</f>
        <v>0</v>
      </c>
      <c r="H52" s="333">
        <f t="shared" si="15"/>
        <v>0</v>
      </c>
      <c r="I52" s="333">
        <f t="shared" si="15"/>
        <v>0</v>
      </c>
      <c r="J52" s="1070">
        <f t="shared" si="15"/>
        <v>0</v>
      </c>
      <c r="K52" s="420">
        <f>SUM(K53:K54)</f>
        <v>0</v>
      </c>
      <c r="L52" s="333">
        <f>SUM(L53:L54)</f>
        <v>0</v>
      </c>
      <c r="M52" s="333">
        <f>SUM(M53:M54)</f>
        <v>0</v>
      </c>
      <c r="N52" s="333">
        <f t="shared" si="15"/>
        <v>0</v>
      </c>
      <c r="O52" s="333">
        <f t="shared" si="15"/>
        <v>0</v>
      </c>
      <c r="P52" s="1070">
        <f t="shared" si="15"/>
        <v>0</v>
      </c>
      <c r="Q52" s="420">
        <f aca="true" t="shared" si="16" ref="Q52:V52">SUM(Q53:Q54)</f>
        <v>0</v>
      </c>
      <c r="R52" s="333">
        <f t="shared" si="16"/>
        <v>0</v>
      </c>
      <c r="S52" s="333">
        <f t="shared" si="16"/>
        <v>0</v>
      </c>
      <c r="T52" s="333">
        <f t="shared" si="16"/>
        <v>2</v>
      </c>
      <c r="U52" s="333">
        <f t="shared" si="16"/>
        <v>3</v>
      </c>
      <c r="V52" s="1070">
        <f t="shared" si="16"/>
        <v>4</v>
      </c>
    </row>
    <row r="53" spans="1:22" s="7" customFormat="1" ht="21.75" customHeight="1">
      <c r="A53" s="143"/>
      <c r="B53" s="136" t="s">
        <v>44</v>
      </c>
      <c r="C53" s="1103" t="s">
        <v>334</v>
      </c>
      <c r="D53" s="1103"/>
      <c r="E53" s="421">
        <f>'3.sz.m Önk  bev.'!E53</f>
        <v>0</v>
      </c>
      <c r="F53" s="335">
        <f>'3.sz.m Önk  bev.'!F53</f>
        <v>0</v>
      </c>
      <c r="G53" s="335">
        <f>'3.sz.m Önk  bev.'!G53</f>
        <v>0</v>
      </c>
      <c r="H53" s="335">
        <v>0</v>
      </c>
      <c r="I53" s="335">
        <v>0</v>
      </c>
      <c r="J53" s="1075">
        <v>0</v>
      </c>
      <c r="K53" s="421">
        <f>'3.sz.m Önk  bev.'!K53</f>
        <v>0</v>
      </c>
      <c r="L53" s="335">
        <f>'3.sz.m Önk  bev.'!L53</f>
        <v>0</v>
      </c>
      <c r="M53" s="335">
        <f>'3.sz.m Önk  bev.'!M53</f>
        <v>0</v>
      </c>
      <c r="N53" s="334">
        <v>0</v>
      </c>
      <c r="O53" s="334">
        <v>0</v>
      </c>
      <c r="P53" s="1071">
        <v>0</v>
      </c>
      <c r="Q53" s="440">
        <f>'3.sz.m Önk  bev.'!Q53</f>
        <v>0</v>
      </c>
      <c r="R53" s="334">
        <f>'3.sz.m Önk  bev.'!R53</f>
        <v>0</v>
      </c>
      <c r="S53" s="334">
        <f>'3.sz.m Önk  bev.'!S53</f>
        <v>0</v>
      </c>
      <c r="T53" s="334">
        <f>'3.sz.m Önk  bev.'!T53</f>
        <v>0</v>
      </c>
      <c r="U53" s="334">
        <f>'3.sz.m Önk  bev.'!U53</f>
        <v>0</v>
      </c>
      <c r="V53" s="1071">
        <f>'3.sz.m Önk  bev.'!V53</f>
        <v>0</v>
      </c>
    </row>
    <row r="54" spans="1:22" ht="21.75" customHeight="1" thickBot="1">
      <c r="A54" s="138"/>
      <c r="B54" s="139" t="s">
        <v>333</v>
      </c>
      <c r="C54" s="1112" t="s">
        <v>335</v>
      </c>
      <c r="D54" s="1112"/>
      <c r="E54" s="438">
        <v>0</v>
      </c>
      <c r="F54" s="439">
        <v>0</v>
      </c>
      <c r="G54" s="439">
        <v>0</v>
      </c>
      <c r="H54" s="439">
        <v>0</v>
      </c>
      <c r="I54" s="439">
        <v>0</v>
      </c>
      <c r="J54" s="1072">
        <v>0</v>
      </c>
      <c r="K54" s="438">
        <v>0</v>
      </c>
      <c r="L54" s="439">
        <v>0</v>
      </c>
      <c r="M54" s="439">
        <v>0</v>
      </c>
      <c r="N54" s="439">
        <v>0</v>
      </c>
      <c r="O54" s="439">
        <v>0</v>
      </c>
      <c r="P54" s="1072">
        <v>0</v>
      </c>
      <c r="Q54" s="438">
        <v>0</v>
      </c>
      <c r="R54" s="439">
        <v>0</v>
      </c>
      <c r="S54" s="439">
        <v>0</v>
      </c>
      <c r="T54" s="439">
        <v>2</v>
      </c>
      <c r="U54" s="439">
        <v>3</v>
      </c>
      <c r="V54" s="1072">
        <v>4</v>
      </c>
    </row>
    <row r="55" spans="1:22" ht="21.75" customHeight="1" thickBot="1">
      <c r="A55" s="141" t="s">
        <v>13</v>
      </c>
      <c r="B55" s="1106" t="s">
        <v>83</v>
      </c>
      <c r="C55" s="1106"/>
      <c r="D55" s="1106"/>
      <c r="E55" s="420">
        <f>E8+E22+E41+E49+E52+E33</f>
        <v>16303403</v>
      </c>
      <c r="F55" s="333">
        <f>F8+F22+F41+F49+F52+F33</f>
        <v>16373618</v>
      </c>
      <c r="G55" s="333">
        <f>G8+G22+G41+G49+G52+G33</f>
        <v>30698536</v>
      </c>
      <c r="H55" s="333">
        <f aca="true" t="shared" si="17" ref="H55:P55">H8+H22+H41+H49+H52+H33</f>
        <v>0</v>
      </c>
      <c r="I55" s="333">
        <f t="shared" si="17"/>
        <v>0</v>
      </c>
      <c r="J55" s="1070">
        <f t="shared" si="17"/>
        <v>0</v>
      </c>
      <c r="K55" s="420">
        <f>K8+K22+K41+K49+K52+K33</f>
        <v>16303403</v>
      </c>
      <c r="L55" s="333">
        <f>L8+L22+L41+L49+L52+L33</f>
        <v>16373618</v>
      </c>
      <c r="M55" s="333">
        <f>M8+M22+M41+M49+M52+M33</f>
        <v>30698536</v>
      </c>
      <c r="N55" s="333">
        <f t="shared" si="17"/>
        <v>0</v>
      </c>
      <c r="O55" s="333">
        <f t="shared" si="17"/>
        <v>0</v>
      </c>
      <c r="P55" s="1070">
        <f t="shared" si="17"/>
        <v>0</v>
      </c>
      <c r="Q55" s="420">
        <f aca="true" t="shared" si="18" ref="Q55:V55">Q8+Q22+Q41+Q49+Q52+Q33</f>
        <v>0</v>
      </c>
      <c r="R55" s="333">
        <f t="shared" si="18"/>
        <v>0</v>
      </c>
      <c r="S55" s="333">
        <f t="shared" si="18"/>
        <v>0</v>
      </c>
      <c r="T55" s="333">
        <f t="shared" si="18"/>
        <v>2</v>
      </c>
      <c r="U55" s="333" t="e">
        <f t="shared" si="18"/>
        <v>#REF!</v>
      </c>
      <c r="V55" s="1070" t="e">
        <f t="shared" si="18"/>
        <v>#REF!</v>
      </c>
    </row>
    <row r="56" spans="1:22" ht="24" customHeight="1" thickBot="1">
      <c r="A56" s="137" t="s">
        <v>57</v>
      </c>
      <c r="B56" s="1097" t="s">
        <v>336</v>
      </c>
      <c r="C56" s="1097"/>
      <c r="D56" s="1097"/>
      <c r="E56" s="420">
        <f>SUM(E57:E59)</f>
        <v>4487677</v>
      </c>
      <c r="F56" s="333">
        <f>SUM(F57:F59)</f>
        <v>4487677</v>
      </c>
      <c r="G56" s="333">
        <f>SUM(G57:G59)</f>
        <v>4487677</v>
      </c>
      <c r="H56" s="333">
        <f aca="true" t="shared" si="19" ref="H56:P56">SUM(H57:H59)</f>
        <v>0</v>
      </c>
      <c r="I56" s="333">
        <f t="shared" si="19"/>
        <v>0</v>
      </c>
      <c r="J56" s="1070">
        <f t="shared" si="19"/>
        <v>0</v>
      </c>
      <c r="K56" s="420">
        <f>SUM(K57:K59)</f>
        <v>3131129</v>
      </c>
      <c r="L56" s="333">
        <f>SUM(L57:L59)</f>
        <v>3193649</v>
      </c>
      <c r="M56" s="333">
        <f>SUM(M57:M59)</f>
        <v>3193649</v>
      </c>
      <c r="N56" s="333">
        <f t="shared" si="19"/>
        <v>0</v>
      </c>
      <c r="O56" s="333">
        <f t="shared" si="19"/>
        <v>0</v>
      </c>
      <c r="P56" s="1070">
        <f t="shared" si="19"/>
        <v>0</v>
      </c>
      <c r="Q56" s="420">
        <f aca="true" t="shared" si="20" ref="Q56:V56">SUM(Q57:Q59)</f>
        <v>1356548</v>
      </c>
      <c r="R56" s="333">
        <f t="shared" si="20"/>
        <v>1294028</v>
      </c>
      <c r="S56" s="333">
        <f t="shared" si="20"/>
        <v>1294028</v>
      </c>
      <c r="T56" s="333">
        <f t="shared" si="20"/>
        <v>0</v>
      </c>
      <c r="U56" s="333">
        <f t="shared" si="20"/>
        <v>0</v>
      </c>
      <c r="V56" s="1070">
        <f t="shared" si="20"/>
        <v>0</v>
      </c>
    </row>
    <row r="57" spans="1:22" ht="21.75" customHeight="1">
      <c r="A57" s="135"/>
      <c r="B57" s="136" t="s">
        <v>45</v>
      </c>
      <c r="C57" s="1103" t="s">
        <v>337</v>
      </c>
      <c r="D57" s="1103"/>
      <c r="E57" s="437">
        <f>'3.sz.m Önk  bev.'!E57</f>
        <v>0</v>
      </c>
      <c r="F57" s="330">
        <f>'3.sz.m Önk  bev.'!F57</f>
        <v>0</v>
      </c>
      <c r="G57" s="330">
        <f>'3.sz.m Önk  bev.'!G57</f>
        <v>0</v>
      </c>
      <c r="H57" s="334"/>
      <c r="I57" s="334"/>
      <c r="J57" s="1071"/>
      <c r="K57" s="437">
        <f>'3.sz.m Önk  bev.'!K57</f>
        <v>0</v>
      </c>
      <c r="L57" s="330">
        <f>'3.sz.m Önk  bev.'!L57</f>
        <v>0</v>
      </c>
      <c r="M57" s="330">
        <f>'3.sz.m Önk  bev.'!M57</f>
        <v>0</v>
      </c>
      <c r="N57" s="334"/>
      <c r="O57" s="334"/>
      <c r="P57" s="1071"/>
      <c r="Q57" s="437">
        <f>'3.sz.m Önk  bev.'!Q57</f>
        <v>0</v>
      </c>
      <c r="R57" s="330">
        <f>'3.sz.m Önk  bev.'!R57</f>
        <v>0</v>
      </c>
      <c r="S57" s="330">
        <f>'3.sz.m Önk  bev.'!S57</f>
        <v>0</v>
      </c>
      <c r="T57" s="330">
        <f>'3.sz.m Önk  bev.'!T57</f>
        <v>0</v>
      </c>
      <c r="U57" s="330">
        <f>'3.sz.m Önk  bev.'!U57</f>
        <v>0</v>
      </c>
      <c r="V57" s="720">
        <f>'3.sz.m Önk  bev.'!V57</f>
        <v>0</v>
      </c>
    </row>
    <row r="58" spans="1:22" ht="21.75" customHeight="1">
      <c r="A58" s="134"/>
      <c r="B58" s="131" t="s">
        <v>46</v>
      </c>
      <c r="C58" s="1103" t="s">
        <v>338</v>
      </c>
      <c r="D58" s="1103"/>
      <c r="E58" s="437">
        <f>'3.sz.m Önk  bev.'!E58</f>
        <v>0</v>
      </c>
      <c r="F58" s="330">
        <f>'3.sz.m Önk  bev.'!F58</f>
        <v>0</v>
      </c>
      <c r="G58" s="330">
        <f>'3.sz.m Önk  bev.'!G58</f>
        <v>0</v>
      </c>
      <c r="H58" s="332"/>
      <c r="I58" s="332"/>
      <c r="J58" s="1073"/>
      <c r="K58" s="437">
        <f>'3.sz.m Önk  bev.'!K58</f>
        <v>0</v>
      </c>
      <c r="L58" s="330">
        <f>'3.sz.m Önk  bev.'!L58</f>
        <v>0</v>
      </c>
      <c r="M58" s="330">
        <f>'3.sz.m Önk  bev.'!M58</f>
        <v>0</v>
      </c>
      <c r="N58" s="332"/>
      <c r="O58" s="332"/>
      <c r="P58" s="1073"/>
      <c r="Q58" s="437">
        <f>'3.sz.m Önk  bev.'!Q58</f>
        <v>0</v>
      </c>
      <c r="R58" s="330">
        <f>'3.sz.m Önk  bev.'!R58</f>
        <v>0</v>
      </c>
      <c r="S58" s="330">
        <f>'3.sz.m Önk  bev.'!S58</f>
        <v>0</v>
      </c>
      <c r="T58" s="330">
        <f>'3.sz.m Önk  bev.'!T58</f>
        <v>0</v>
      </c>
      <c r="U58" s="330">
        <f>'3.sz.m Önk  bev.'!U58</f>
        <v>0</v>
      </c>
      <c r="V58" s="720">
        <f>'3.sz.m Önk  bev.'!V58</f>
        <v>0</v>
      </c>
    </row>
    <row r="59" spans="1:22" ht="21.75" customHeight="1" thickBot="1">
      <c r="A59" s="134"/>
      <c r="B59" s="131" t="s">
        <v>82</v>
      </c>
      <c r="C59" s="1103" t="s">
        <v>339</v>
      </c>
      <c r="D59" s="1103"/>
      <c r="E59" s="437">
        <f>'3.sz.m Önk  bev.'!E59+'üres lap2'!D22+'üres lap3'!D21</f>
        <v>4487677</v>
      </c>
      <c r="F59" s="330">
        <f>'3.sz.m Önk  bev.'!F59+'üres lap2'!E22+'üres lap3'!E21</f>
        <v>4487677</v>
      </c>
      <c r="G59" s="330">
        <f>'3.sz.m Önk  bev.'!G59+'üres lap2'!F22+'üres lap3'!F21</f>
        <v>4487677</v>
      </c>
      <c r="H59" s="332"/>
      <c r="I59" s="332"/>
      <c r="J59" s="1073"/>
      <c r="K59" s="437">
        <f>'3.sz.m Önk  bev.'!K59+'üres lap2'!J22+'üres lap3'!J21</f>
        <v>3131129</v>
      </c>
      <c r="L59" s="330">
        <f>'3.sz.m Önk  bev.'!L59+'üres lap2'!K22+'üres lap3'!K21</f>
        <v>3193649</v>
      </c>
      <c r="M59" s="330">
        <f>'3.sz.m Önk  bev.'!M59+'üres lap2'!L22+'üres lap3'!L21</f>
        <v>3193649</v>
      </c>
      <c r="N59" s="332"/>
      <c r="O59" s="332"/>
      <c r="P59" s="1073"/>
      <c r="Q59" s="437">
        <f>'3.sz.m Önk  bev.'!Q59+'üres lap2'!P22+'üres lap3'!P21</f>
        <v>1356548</v>
      </c>
      <c r="R59" s="330">
        <f>'3.sz.m Önk  bev.'!R59+'üres lap2'!Q22+'üres lap3'!Q21</f>
        <v>1294028</v>
      </c>
      <c r="S59" s="330">
        <f>'3.sz.m Önk  bev.'!S59+'üres lap2'!R22+'üres lap3'!R21</f>
        <v>1294028</v>
      </c>
      <c r="T59" s="330">
        <f>'3.sz.m Önk  bev.'!T59+'üres lap2'!S22+'üres lap3'!S21</f>
        <v>0</v>
      </c>
      <c r="U59" s="330">
        <f>'3.sz.m Önk  bev.'!U59+'üres lap2'!T22+'üres lap3'!T21</f>
        <v>0</v>
      </c>
      <c r="V59" s="720">
        <f>'3.sz.m Önk  bev.'!V59+'üres lap2'!U22+'üres lap3'!U21</f>
        <v>0</v>
      </c>
    </row>
    <row r="60" spans="1:22" ht="35.25" customHeight="1" thickBot="1">
      <c r="A60" s="141" t="s">
        <v>58</v>
      </c>
      <c r="B60" s="1105" t="s">
        <v>84</v>
      </c>
      <c r="C60" s="1105"/>
      <c r="D60" s="1105"/>
      <c r="E60" s="422">
        <f>E55+E56</f>
        <v>20791080</v>
      </c>
      <c r="F60" s="92">
        <f>F55+F56</f>
        <v>20861295</v>
      </c>
      <c r="G60" s="92">
        <f>G55+G56</f>
        <v>35186213</v>
      </c>
      <c r="H60" s="92">
        <f aca="true" t="shared" si="21" ref="H60:P60">H55+H56</f>
        <v>0</v>
      </c>
      <c r="I60" s="92">
        <f t="shared" si="21"/>
        <v>0</v>
      </c>
      <c r="J60" s="1074">
        <f t="shared" si="21"/>
        <v>0</v>
      </c>
      <c r="K60" s="422">
        <f>K55+K56</f>
        <v>19434532</v>
      </c>
      <c r="L60" s="92">
        <f>L55+L56</f>
        <v>19567267</v>
      </c>
      <c r="M60" s="92">
        <f>M55+M56</f>
        <v>33892185</v>
      </c>
      <c r="N60" s="92">
        <f t="shared" si="21"/>
        <v>0</v>
      </c>
      <c r="O60" s="92">
        <f t="shared" si="21"/>
        <v>0</v>
      </c>
      <c r="P60" s="1074">
        <f t="shared" si="21"/>
        <v>0</v>
      </c>
      <c r="Q60" s="422">
        <f aca="true" t="shared" si="22" ref="Q60:V60">Q55+Q56</f>
        <v>1356548</v>
      </c>
      <c r="R60" s="92">
        <f t="shared" si="22"/>
        <v>1294028</v>
      </c>
      <c r="S60" s="92">
        <f t="shared" si="22"/>
        <v>1294028</v>
      </c>
      <c r="T60" s="92">
        <f t="shared" si="22"/>
        <v>2</v>
      </c>
      <c r="U60" s="92" t="e">
        <f t="shared" si="22"/>
        <v>#REF!</v>
      </c>
      <c r="V60" s="1074" t="e">
        <f t="shared" si="22"/>
        <v>#REF!</v>
      </c>
    </row>
    <row r="61" spans="1:22" ht="21.75" customHeight="1" hidden="1" thickBot="1">
      <c r="A61" s="1107" t="s">
        <v>215</v>
      </c>
      <c r="B61" s="1108"/>
      <c r="C61" s="1108"/>
      <c r="D61" s="1108"/>
      <c r="E61" s="724"/>
      <c r="F61" s="725"/>
      <c r="G61" s="725"/>
      <c r="H61" s="725"/>
      <c r="I61" s="725"/>
      <c r="J61" s="726"/>
      <c r="K61" s="724"/>
      <c r="L61" s="724"/>
      <c r="M61" s="725"/>
      <c r="N61" s="725"/>
      <c r="O61" s="725"/>
      <c r="P61" s="726"/>
      <c r="Q61" s="724"/>
      <c r="R61" s="724"/>
      <c r="S61" s="724"/>
      <c r="T61" s="724"/>
      <c r="U61" s="724"/>
      <c r="V61" s="724"/>
    </row>
    <row r="62" spans="1:22" ht="21.75" customHeight="1" hidden="1" thickBot="1">
      <c r="A62" s="1104" t="s">
        <v>6</v>
      </c>
      <c r="B62" s="1105"/>
      <c r="C62" s="1105"/>
      <c r="D62" s="1105"/>
      <c r="E62" s="487"/>
      <c r="F62" s="488"/>
      <c r="G62" s="488"/>
      <c r="H62" s="488"/>
      <c r="I62" s="488"/>
      <c r="J62" s="489"/>
      <c r="K62" s="487"/>
      <c r="L62" s="487"/>
      <c r="M62" s="488"/>
      <c r="N62" s="488"/>
      <c r="O62" s="488"/>
      <c r="P62" s="489"/>
      <c r="Q62" s="487"/>
      <c r="R62" s="487"/>
      <c r="S62" s="487"/>
      <c r="T62" s="487"/>
      <c r="U62" s="487"/>
      <c r="V62" s="487"/>
    </row>
    <row r="63" spans="1:22" ht="21.75" customHeight="1">
      <c r="A63" s="727"/>
      <c r="B63" s="728"/>
      <c r="C63" s="728"/>
      <c r="D63" s="728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29"/>
      <c r="S63" s="729"/>
      <c r="T63" s="729"/>
      <c r="U63" s="729"/>
      <c r="V63" s="729"/>
    </row>
    <row r="64" spans="1:20" ht="21.75" customHeight="1">
      <c r="A64" s="119"/>
      <c r="B64" s="166"/>
      <c r="C64" s="166"/>
      <c r="D64" s="166"/>
      <c r="E64" s="383"/>
      <c r="F64" s="383"/>
      <c r="G64" s="383"/>
      <c r="H64" s="383"/>
      <c r="I64" s="383"/>
      <c r="J64" s="383"/>
      <c r="K64" s="383"/>
      <c r="L64" s="383"/>
      <c r="R64" s="383"/>
      <c r="S64" s="383"/>
      <c r="T64" s="383"/>
    </row>
    <row r="65" spans="1:20" ht="35.25" customHeight="1">
      <c r="A65" s="119"/>
      <c r="B65" s="166"/>
      <c r="C65" s="166"/>
      <c r="D65" s="166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R65" s="383"/>
      <c r="S65" s="383"/>
      <c r="T65" s="383"/>
    </row>
    <row r="66" spans="1:20" ht="35.25" customHeight="1">
      <c r="A66" s="119"/>
      <c r="B66" s="166"/>
      <c r="C66" s="166"/>
      <c r="D66" s="166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R66" s="383"/>
      <c r="S66" s="383"/>
      <c r="T66" s="383"/>
    </row>
    <row r="67" spans="5:20" ht="12.75"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R67" s="383"/>
      <c r="S67" s="383"/>
      <c r="T67" s="383"/>
    </row>
    <row r="68" spans="5:20" ht="12.75"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R68" s="383"/>
      <c r="S68" s="383"/>
      <c r="T68" s="383"/>
    </row>
    <row r="69" spans="5:20" ht="12.75"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R69" s="383"/>
      <c r="S69" s="383"/>
      <c r="T69" s="383"/>
    </row>
    <row r="70" spans="4:20" ht="12.75">
      <c r="D70" s="128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R70" s="383"/>
      <c r="S70" s="383"/>
      <c r="T70" s="383"/>
    </row>
    <row r="71" spans="4:20" ht="48.75" customHeight="1">
      <c r="D71" s="128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R71" s="383"/>
      <c r="S71" s="383"/>
      <c r="T71" s="383"/>
    </row>
    <row r="72" spans="4:20" ht="46.5" customHeight="1">
      <c r="D72" s="128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R72" s="383"/>
      <c r="S72" s="383"/>
      <c r="T72" s="383"/>
    </row>
    <row r="73" spans="5:20" ht="41.25" customHeight="1"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R73" s="383"/>
      <c r="S73" s="383"/>
      <c r="T73" s="383"/>
    </row>
    <row r="74" spans="5:20" ht="12.75"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R74" s="383"/>
      <c r="S74" s="383"/>
      <c r="T74" s="383"/>
    </row>
    <row r="75" spans="5:20" ht="12.75"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R75" s="383"/>
      <c r="S75" s="383"/>
      <c r="T75" s="383"/>
    </row>
    <row r="76" spans="5:20" ht="12.75"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R76" s="383"/>
      <c r="S76" s="383"/>
      <c r="T76" s="383"/>
    </row>
    <row r="77" spans="5:20" ht="12.75"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R77" s="383"/>
      <c r="S77" s="383"/>
      <c r="T77" s="383"/>
    </row>
    <row r="78" spans="5:20" ht="12.75"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R78" s="383"/>
      <c r="S78" s="383"/>
      <c r="T78" s="383"/>
    </row>
    <row r="79" spans="5:20" ht="12.75"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R79" s="383"/>
      <c r="S79" s="383"/>
      <c r="T79" s="383"/>
    </row>
    <row r="80" spans="5:20" ht="12.75"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R80" s="383"/>
      <c r="S80" s="383"/>
      <c r="T80" s="383"/>
    </row>
    <row r="81" spans="5:20" ht="12.75"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R81" s="383"/>
      <c r="S81" s="383"/>
      <c r="T81" s="383"/>
    </row>
    <row r="82" spans="5:20" ht="12.75"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R82" s="383"/>
      <c r="S82" s="383"/>
      <c r="T82" s="383"/>
    </row>
    <row r="83" spans="5:20" ht="12.75"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R83" s="383"/>
      <c r="S83" s="383"/>
      <c r="T83" s="383"/>
    </row>
    <row r="84" spans="5:20" ht="12.75"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R84" s="383"/>
      <c r="S84" s="383"/>
      <c r="T84" s="383"/>
    </row>
    <row r="85" spans="5:20" ht="12.75"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R85" s="383"/>
      <c r="S85" s="383"/>
      <c r="T85" s="383"/>
    </row>
    <row r="86" spans="5:20" ht="12.75"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R86" s="383"/>
      <c r="S86" s="383"/>
      <c r="T86" s="383"/>
    </row>
    <row r="87" spans="5:20" ht="12.75"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R87" s="383"/>
      <c r="S87" s="383"/>
      <c r="T87" s="383"/>
    </row>
    <row r="88" spans="5:20" ht="12.75"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R88" s="383"/>
      <c r="S88" s="383"/>
      <c r="T88" s="383"/>
    </row>
    <row r="89" spans="5:20" ht="12.75"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R89" s="383"/>
      <c r="S89" s="383"/>
      <c r="T89" s="383"/>
    </row>
    <row r="90" spans="5:20" ht="12.75"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R90" s="383"/>
      <c r="S90" s="383"/>
      <c r="T90" s="383"/>
    </row>
    <row r="91" spans="5:20" ht="12.75"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R91" s="383"/>
      <c r="S91" s="383"/>
      <c r="T91" s="383"/>
    </row>
    <row r="92" spans="5:20" ht="12.75"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R92" s="383"/>
      <c r="S92" s="383"/>
      <c r="T92" s="383"/>
    </row>
    <row r="93" spans="5:20" ht="12.75"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R93" s="383"/>
      <c r="S93" s="383"/>
      <c r="T93" s="383"/>
    </row>
    <row r="94" spans="5:20" ht="12.75"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R94" s="383"/>
      <c r="S94" s="383"/>
      <c r="T94" s="383"/>
    </row>
    <row r="95" spans="5:20" ht="12.75"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R95" s="383"/>
      <c r="S95" s="383"/>
      <c r="T95" s="383"/>
    </row>
    <row r="96" spans="5:20" ht="12.75"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R96" s="383"/>
      <c r="S96" s="383"/>
      <c r="T96" s="383"/>
    </row>
    <row r="97" spans="5:20" ht="12.75"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R97" s="383"/>
      <c r="S97" s="383"/>
      <c r="T97" s="383"/>
    </row>
    <row r="98" spans="5:20" ht="12.75"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R98" s="383"/>
      <c r="S98" s="383"/>
      <c r="T98" s="383"/>
    </row>
    <row r="99" spans="5:20" ht="12.75"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R99" s="383"/>
      <c r="S99" s="383"/>
      <c r="T99" s="383"/>
    </row>
    <row r="100" spans="5:20" ht="12.75"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R100" s="383"/>
      <c r="S100" s="383"/>
      <c r="T100" s="383"/>
    </row>
    <row r="101" spans="5:20" ht="12.75"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R101" s="383"/>
      <c r="S101" s="383"/>
      <c r="T101" s="383"/>
    </row>
    <row r="102" spans="5:20" ht="12.75"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R102" s="383"/>
      <c r="S102" s="383"/>
      <c r="T102" s="383"/>
    </row>
    <row r="103" spans="5:20" ht="12.75"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R103" s="383"/>
      <c r="S103" s="383"/>
      <c r="T103" s="383"/>
    </row>
    <row r="104" spans="5:20" ht="12.75"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R104" s="383"/>
      <c r="S104" s="383"/>
      <c r="T104" s="383"/>
    </row>
    <row r="105" spans="5:20" ht="12.75">
      <c r="E105" s="383"/>
      <c r="F105" s="383"/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R105" s="383"/>
      <c r="S105" s="383"/>
      <c r="T105" s="383"/>
    </row>
    <row r="106" spans="5:20" ht="12.75">
      <c r="E106" s="383"/>
      <c r="F106" s="383"/>
      <c r="G106" s="383"/>
      <c r="H106" s="383"/>
      <c r="I106" s="383"/>
      <c r="J106" s="383"/>
      <c r="K106" s="383"/>
      <c r="L106" s="383"/>
      <c r="M106" s="383"/>
      <c r="N106" s="383"/>
      <c r="O106" s="383"/>
      <c r="P106" s="383"/>
      <c r="R106" s="383"/>
      <c r="S106" s="383"/>
      <c r="T106" s="383"/>
    </row>
    <row r="107" spans="5:20" ht="12.75"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R107" s="383"/>
      <c r="S107" s="383"/>
      <c r="T107" s="383"/>
    </row>
    <row r="108" spans="5:20" ht="12.75"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R108" s="383"/>
      <c r="S108" s="383"/>
      <c r="T108" s="383"/>
    </row>
    <row r="109" spans="5:20" ht="12.75"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R109" s="383"/>
      <c r="S109" s="383"/>
      <c r="T109" s="383"/>
    </row>
    <row r="110" spans="5:20" ht="12.75">
      <c r="E110" s="383"/>
      <c r="F110" s="383"/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R110" s="383"/>
      <c r="S110" s="383"/>
      <c r="T110" s="383"/>
    </row>
    <row r="111" spans="5:20" ht="12.75"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R111" s="383"/>
      <c r="S111" s="383"/>
      <c r="T111" s="383"/>
    </row>
  </sheetData>
  <sheetProtection/>
  <mergeCells count="46"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C48:D48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C58:D58"/>
    <mergeCell ref="B49:D49"/>
    <mergeCell ref="B52:D52"/>
    <mergeCell ref="B41:D41"/>
    <mergeCell ref="C42:D42"/>
    <mergeCell ref="C43:D43"/>
    <mergeCell ref="C47:D47"/>
    <mergeCell ref="C35:D35"/>
    <mergeCell ref="C36:D36"/>
    <mergeCell ref="C31:D31"/>
    <mergeCell ref="B22:D22"/>
    <mergeCell ref="C25:D25"/>
    <mergeCell ref="C18:D18"/>
    <mergeCell ref="C21:D21"/>
    <mergeCell ref="C30:D3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40" customWidth="1"/>
    <col min="2" max="2" width="58.57421875" style="741" customWidth="1"/>
    <col min="3" max="5" width="13.57421875" style="741" customWidth="1"/>
    <col min="6" max="6" width="14.7109375" style="740" customWidth="1"/>
    <col min="7" max="7" width="4.00390625" style="740" customWidth="1"/>
    <col min="8" max="9" width="14.7109375" style="740" customWidth="1"/>
    <col min="10" max="16384" width="9.140625" style="740" customWidth="1"/>
  </cols>
  <sheetData>
    <row r="1" spans="4:6" ht="15">
      <c r="D1" s="1251" t="s">
        <v>165</v>
      </c>
      <c r="E1" s="1251"/>
      <c r="F1" s="1251"/>
    </row>
    <row r="2" spans="1:9" ht="48.75" customHeight="1">
      <c r="A2" s="1257" t="s">
        <v>269</v>
      </c>
      <c r="B2" s="1257"/>
      <c r="C2" s="1257"/>
      <c r="D2" s="1257"/>
      <c r="E2" s="1257"/>
      <c r="F2" s="1257"/>
      <c r="G2" s="908"/>
      <c r="H2" s="908"/>
      <c r="I2" s="742"/>
    </row>
    <row r="3" spans="1:10" ht="15.75" customHeight="1" thickBot="1">
      <c r="A3" s="743"/>
      <c r="B3" s="744"/>
      <c r="C3" s="744"/>
      <c r="D3" s="1252" t="s">
        <v>396</v>
      </c>
      <c r="E3" s="1252"/>
      <c r="F3" s="1252"/>
      <c r="J3" s="745"/>
    </row>
    <row r="4" spans="1:9" ht="63" customHeight="1">
      <c r="A4" s="1253" t="s">
        <v>218</v>
      </c>
      <c r="B4" s="1255" t="s">
        <v>270</v>
      </c>
      <c r="C4" s="1258" t="s">
        <v>369</v>
      </c>
      <c r="D4" s="1259"/>
      <c r="E4" s="1259"/>
      <c r="F4" s="1260"/>
      <c r="G4" s="890"/>
      <c r="H4" s="891"/>
      <c r="I4" s="746"/>
    </row>
    <row r="5" spans="1:8" ht="16.5" thickBot="1">
      <c r="A5" s="1254"/>
      <c r="B5" s="1256"/>
      <c r="C5" s="886" t="s">
        <v>370</v>
      </c>
      <c r="D5" s="886" t="s">
        <v>371</v>
      </c>
      <c r="E5" s="886" t="s">
        <v>374</v>
      </c>
      <c r="F5" s="886" t="s">
        <v>384</v>
      </c>
      <c r="G5" s="890"/>
      <c r="H5" s="891"/>
    </row>
    <row r="6" spans="1:8" ht="16.5" thickBot="1">
      <c r="A6" s="747">
        <v>1</v>
      </c>
      <c r="B6" s="748">
        <v>2</v>
      </c>
      <c r="C6" s="902">
        <v>3</v>
      </c>
      <c r="D6" s="902">
        <v>4</v>
      </c>
      <c r="E6" s="902">
        <v>5</v>
      </c>
      <c r="F6" s="887">
        <v>6</v>
      </c>
      <c r="G6" s="892"/>
      <c r="H6" s="893"/>
    </row>
    <row r="7" spans="1:8" ht="27" customHeight="1" thickBot="1">
      <c r="A7" s="749">
        <v>2</v>
      </c>
      <c r="B7" s="750" t="s">
        <v>382</v>
      </c>
      <c r="C7" s="903">
        <v>0</v>
      </c>
      <c r="D7" s="903">
        <v>0</v>
      </c>
      <c r="E7" s="903">
        <v>0</v>
      </c>
      <c r="F7" s="888">
        <v>0</v>
      </c>
      <c r="G7" s="894"/>
      <c r="H7" s="895"/>
    </row>
    <row r="8" spans="1:8" ht="27.75" customHeight="1" hidden="1">
      <c r="A8" s="751" t="s">
        <v>26</v>
      </c>
      <c r="B8" s="750"/>
      <c r="C8" s="903"/>
      <c r="D8" s="903"/>
      <c r="E8" s="903"/>
      <c r="F8" s="888"/>
      <c r="G8" s="894"/>
      <c r="H8" s="895"/>
    </row>
    <row r="9" spans="1:8" ht="29.25" customHeight="1" hidden="1">
      <c r="A9" s="751" t="s">
        <v>9</v>
      </c>
      <c r="B9" s="752"/>
      <c r="C9" s="904"/>
      <c r="D9" s="904"/>
      <c r="E9" s="904"/>
      <c r="F9" s="888"/>
      <c r="G9" s="894"/>
      <c r="H9" s="895"/>
    </row>
    <row r="10" spans="1:8" ht="24.75" customHeight="1" hidden="1">
      <c r="A10" s="751">
        <v>4</v>
      </c>
      <c r="B10" s="752"/>
      <c r="C10" s="904"/>
      <c r="D10" s="904"/>
      <c r="E10" s="904"/>
      <c r="F10" s="888"/>
      <c r="G10" s="894"/>
      <c r="H10" s="895"/>
    </row>
    <row r="11" spans="1:8" ht="27" customHeight="1" hidden="1">
      <c r="A11" s="751">
        <v>5</v>
      </c>
      <c r="B11" s="752"/>
      <c r="C11" s="904"/>
      <c r="D11" s="904"/>
      <c r="E11" s="904"/>
      <c r="F11" s="888"/>
      <c r="G11" s="894"/>
      <c r="H11" s="895"/>
    </row>
    <row r="12" spans="1:8" ht="32.25" customHeight="1" hidden="1" thickBot="1">
      <c r="A12" s="753" t="s">
        <v>11</v>
      </c>
      <c r="B12" s="754"/>
      <c r="C12" s="905"/>
      <c r="D12" s="905"/>
      <c r="E12" s="905"/>
      <c r="F12" s="889"/>
      <c r="G12" s="894"/>
      <c r="H12" s="895"/>
    </row>
    <row r="13" spans="1:8" ht="32.25" customHeight="1" hidden="1" thickBot="1">
      <c r="A13" s="898" t="s">
        <v>12</v>
      </c>
      <c r="B13" s="899"/>
      <c r="C13" s="906"/>
      <c r="D13" s="906"/>
      <c r="E13" s="906"/>
      <c r="F13" s="900"/>
      <c r="G13" s="894"/>
      <c r="H13" s="895"/>
    </row>
    <row r="14" spans="1:8" ht="27" customHeight="1" thickBot="1">
      <c r="A14" s="747">
        <v>3</v>
      </c>
      <c r="B14" s="755" t="s">
        <v>372</v>
      </c>
      <c r="C14" s="907">
        <f>SUM(C7)</f>
        <v>0</v>
      </c>
      <c r="D14" s="907">
        <f>SUM(D7)</f>
        <v>0</v>
      </c>
      <c r="E14" s="907">
        <f>SUM(E7)</f>
        <v>0</v>
      </c>
      <c r="F14" s="909">
        <f>SUM(F7:F13)</f>
        <v>0</v>
      </c>
      <c r="G14" s="896"/>
      <c r="H14" s="897"/>
    </row>
    <row r="17" spans="2:5" ht="15">
      <c r="B17" s="756"/>
      <c r="C17" s="756"/>
      <c r="D17" s="756"/>
      <c r="E17" s="756"/>
    </row>
    <row r="18" spans="2:5" ht="15.75">
      <c r="B18" s="757"/>
      <c r="C18" s="757"/>
      <c r="D18" s="757"/>
      <c r="E18" s="757"/>
    </row>
    <row r="19" spans="2:5" ht="15">
      <c r="B19" s="756"/>
      <c r="C19" s="756"/>
      <c r="D19" s="756"/>
      <c r="E19" s="756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B1">
      <selection activeCell="B1" sqref="B1:E2"/>
    </sheetView>
  </sheetViews>
  <sheetFormatPr defaultColWidth="9.140625" defaultRowHeight="12.75"/>
  <cols>
    <col min="1" max="1" width="8.140625" style="758" customWidth="1"/>
    <col min="2" max="2" width="64.00390625" style="758" customWidth="1"/>
    <col min="3" max="3" width="16.7109375" style="758" customWidth="1"/>
    <col min="4" max="4" width="12.7109375" style="758" customWidth="1"/>
    <col min="5" max="5" width="13.421875" style="758" customWidth="1"/>
    <col min="6" max="16384" width="9.140625" style="758" customWidth="1"/>
  </cols>
  <sheetData>
    <row r="1" spans="3:5" ht="15">
      <c r="C1" s="1402" t="s">
        <v>164</v>
      </c>
      <c r="D1" s="1402"/>
      <c r="E1" s="1402"/>
    </row>
    <row r="2" spans="2:5" ht="15">
      <c r="B2" s="1403" t="s">
        <v>471</v>
      </c>
      <c r="C2" s="1403"/>
      <c r="D2" s="1403"/>
      <c r="E2" s="1403"/>
    </row>
    <row r="3" spans="1:3" ht="68.25" customHeight="1">
      <c r="A3" s="1261" t="s">
        <v>271</v>
      </c>
      <c r="B3" s="1261"/>
      <c r="C3" s="1261"/>
    </row>
    <row r="4" spans="1:4" ht="15.75" customHeight="1" thickBot="1">
      <c r="A4" s="743"/>
      <c r="B4" s="743"/>
      <c r="C4" s="759" t="s">
        <v>396</v>
      </c>
      <c r="D4" s="760"/>
    </row>
    <row r="5" spans="1:5" ht="44.25" customHeight="1" thickBot="1">
      <c r="A5" s="761" t="s">
        <v>218</v>
      </c>
      <c r="B5" s="762" t="s">
        <v>272</v>
      </c>
      <c r="C5" s="763" t="s">
        <v>427</v>
      </c>
      <c r="D5" s="763" t="s">
        <v>190</v>
      </c>
      <c r="E5" s="763" t="s">
        <v>194</v>
      </c>
    </row>
    <row r="6" spans="1:5" ht="26.25" customHeight="1" thickBot="1">
      <c r="A6" s="764">
        <v>1</v>
      </c>
      <c r="B6" s="765">
        <v>2</v>
      </c>
      <c r="C6" s="766">
        <v>3</v>
      </c>
      <c r="D6" s="766">
        <v>4</v>
      </c>
      <c r="E6" s="766">
        <v>5</v>
      </c>
    </row>
    <row r="7" spans="1:5" ht="26.25" customHeight="1">
      <c r="A7" s="767" t="s">
        <v>25</v>
      </c>
      <c r="B7" s="768" t="s">
        <v>287</v>
      </c>
      <c r="C7" s="769">
        <f>'3.sz.m Önk  bev.'!E9</f>
        <v>1000000</v>
      </c>
      <c r="D7" s="769">
        <f>'3.sz.m Önk  bev.'!F9</f>
        <v>1019518</v>
      </c>
      <c r="E7" s="769">
        <f>'3.sz.m Önk  bev.'!G9</f>
        <v>1019518</v>
      </c>
    </row>
    <row r="8" spans="1:5" ht="26.25" customHeight="1">
      <c r="A8" s="770" t="s">
        <v>26</v>
      </c>
      <c r="B8" s="768" t="s">
        <v>366</v>
      </c>
      <c r="C8" s="771">
        <f>'3.sz.m Önk  bev.'!E20</f>
        <v>0</v>
      </c>
      <c r="D8" s="771">
        <f>'3.sz.m Önk  bev.'!F20</f>
        <v>0</v>
      </c>
      <c r="E8" s="771">
        <f>'3.sz.m Önk  bev.'!G20</f>
        <v>0</v>
      </c>
    </row>
    <row r="9" spans="1:5" ht="33.75" customHeight="1">
      <c r="A9" s="772" t="s">
        <v>9</v>
      </c>
      <c r="B9" s="773" t="s">
        <v>367</v>
      </c>
      <c r="C9" s="774">
        <f>'3.sz.m Önk  bev.'!E25</f>
        <v>102154</v>
      </c>
      <c r="D9" s="774">
        <f>'3.sz.m Önk  bev.'!F25</f>
        <v>102154</v>
      </c>
      <c r="E9" s="774">
        <f>'3.sz.m Önk  bev.'!G25</f>
        <v>119267</v>
      </c>
    </row>
    <row r="10" spans="1:5" ht="33" customHeight="1">
      <c r="A10" s="770" t="s">
        <v>10</v>
      </c>
      <c r="B10" s="775" t="s">
        <v>368</v>
      </c>
      <c r="C10" s="774">
        <f>'3.sz.m Önk  bev.'!E53</f>
        <v>0</v>
      </c>
      <c r="D10" s="774">
        <f>'3.sz.m Önk  bev.'!F53</f>
        <v>0</v>
      </c>
      <c r="E10" s="774">
        <f>'3.sz.m Önk  bev.'!G53</f>
        <v>0</v>
      </c>
    </row>
    <row r="11" spans="1:5" ht="26.25" customHeight="1" thickBot="1">
      <c r="A11" s="772" t="s">
        <v>11</v>
      </c>
      <c r="B11" s="775" t="s">
        <v>273</v>
      </c>
      <c r="C11" s="776">
        <f>'1.sz.m-önk.össze.bev'!E21</f>
        <v>40000</v>
      </c>
      <c r="D11" s="776">
        <f>'1.sz.m-önk.össze.bev'!F21</f>
        <v>80197</v>
      </c>
      <c r="E11" s="776">
        <f>'1.sz.m-önk.össze.bev'!G21</f>
        <v>87696</v>
      </c>
    </row>
    <row r="12" spans="1:5" ht="26.25" customHeight="1" hidden="1" thickBot="1">
      <c r="A12" s="772" t="s">
        <v>12</v>
      </c>
      <c r="B12" s="777" t="s">
        <v>274</v>
      </c>
      <c r="C12" s="774"/>
      <c r="D12" s="774"/>
      <c r="E12" s="774"/>
    </row>
    <row r="13" spans="1:5" ht="26.25" customHeight="1" thickBot="1">
      <c r="A13" s="1262" t="s">
        <v>275</v>
      </c>
      <c r="B13" s="1263"/>
      <c r="C13" s="778">
        <f>SUM(C7:C12)</f>
        <v>1142154</v>
      </c>
      <c r="D13" s="778">
        <f>SUM(D7:D12)</f>
        <v>1201869</v>
      </c>
      <c r="E13" s="778">
        <f>SUM(E7:E12)</f>
        <v>1226481</v>
      </c>
    </row>
    <row r="14" spans="1:3" ht="23.25" customHeight="1">
      <c r="A14" s="1264"/>
      <c r="B14" s="1264"/>
      <c r="C14" s="1264"/>
    </row>
  </sheetData>
  <sheetProtection/>
  <mergeCells count="5">
    <mergeCell ref="A3:C3"/>
    <mergeCell ref="A13:B13"/>
    <mergeCell ref="A14:C14"/>
    <mergeCell ref="C1:E1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K1" sqref="K1:O2"/>
    </sheetView>
  </sheetViews>
  <sheetFormatPr defaultColWidth="9.140625" defaultRowHeight="12.75"/>
  <cols>
    <col min="1" max="1" width="5.57421875" style="688" customWidth="1"/>
    <col min="2" max="2" width="24.7109375" style="689" customWidth="1"/>
    <col min="3" max="4" width="7.7109375" style="690" customWidth="1"/>
    <col min="5" max="5" width="8.140625" style="690" customWidth="1"/>
    <col min="6" max="6" width="7.57421875" style="690" customWidth="1"/>
    <col min="7" max="7" width="8.140625" style="690" customWidth="1"/>
    <col min="8" max="8" width="7.57421875" style="690" customWidth="1"/>
    <col min="9" max="13" width="8.140625" style="690" customWidth="1"/>
    <col min="14" max="14" width="9.421875" style="690" customWidth="1"/>
    <col min="15" max="15" width="10.8515625" style="688" customWidth="1"/>
    <col min="16" max="17" width="0" style="690" hidden="1" customWidth="1"/>
    <col min="18" max="18" width="10.140625" style="690" bestFit="1" customWidth="1"/>
    <col min="19" max="16384" width="9.140625" style="690" customWidth="1"/>
  </cols>
  <sheetData>
    <row r="1" spans="13:15" ht="15.75">
      <c r="M1" s="1404" t="s">
        <v>165</v>
      </c>
      <c r="N1" s="1404"/>
      <c r="O1" s="1404"/>
    </row>
    <row r="2" spans="11:15" ht="15.75">
      <c r="K2" s="1405" t="s">
        <v>472</v>
      </c>
      <c r="L2" s="1405"/>
      <c r="M2" s="1405"/>
      <c r="N2" s="1405"/>
      <c r="O2" s="1405"/>
    </row>
    <row r="3" spans="1:15" ht="31.5" customHeight="1">
      <c r="A3" s="1265" t="s">
        <v>432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</row>
    <row r="4" ht="16.5" thickBot="1">
      <c r="O4" s="691" t="s">
        <v>398</v>
      </c>
    </row>
    <row r="5" spans="1:15" s="688" customFormat="1" ht="35.25" customHeight="1" thickBot="1">
      <c r="A5" s="692" t="s">
        <v>218</v>
      </c>
      <c r="B5" s="693" t="s">
        <v>3</v>
      </c>
      <c r="C5" s="694" t="s">
        <v>219</v>
      </c>
      <c r="D5" s="694" t="s">
        <v>220</v>
      </c>
      <c r="E5" s="694" t="s">
        <v>221</v>
      </c>
      <c r="F5" s="694" t="s">
        <v>222</v>
      </c>
      <c r="G5" s="694" t="s">
        <v>223</v>
      </c>
      <c r="H5" s="694" t="s">
        <v>224</v>
      </c>
      <c r="I5" s="694" t="s">
        <v>225</v>
      </c>
      <c r="J5" s="694" t="s">
        <v>226</v>
      </c>
      <c r="K5" s="694" t="s">
        <v>227</v>
      </c>
      <c r="L5" s="694" t="s">
        <v>228</v>
      </c>
      <c r="M5" s="694" t="s">
        <v>229</v>
      </c>
      <c r="N5" s="694" t="s">
        <v>230</v>
      </c>
      <c r="O5" s="695" t="s">
        <v>16</v>
      </c>
    </row>
    <row r="6" spans="1:15" s="697" customFormat="1" ht="15" customHeight="1" thickBot="1">
      <c r="A6" s="696" t="s">
        <v>25</v>
      </c>
      <c r="B6" s="1267" t="s">
        <v>112</v>
      </c>
      <c r="C6" s="1268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6" s="697" customFormat="1" ht="15" customHeight="1">
      <c r="A7" s="698" t="s">
        <v>26</v>
      </c>
      <c r="B7" s="699" t="s">
        <v>231</v>
      </c>
      <c r="C7" s="700"/>
      <c r="D7" s="700"/>
      <c r="E7" s="700">
        <v>655000</v>
      </c>
      <c r="F7" s="700"/>
      <c r="G7" s="700"/>
      <c r="H7" s="700">
        <v>59715</v>
      </c>
      <c r="I7" s="700"/>
      <c r="J7" s="700"/>
      <c r="K7" s="700">
        <f>7499+655000</f>
        <v>662499</v>
      </c>
      <c r="L7" s="700"/>
      <c r="M7" s="700"/>
      <c r="N7" s="700"/>
      <c r="O7" s="701">
        <f aca="true" t="shared" si="0" ref="O7:O14">SUM(C7:N7)</f>
        <v>1377214</v>
      </c>
      <c r="P7" s="697">
        <v>105070</v>
      </c>
    </row>
    <row r="8" spans="1:16" s="706" customFormat="1" ht="13.5" customHeight="1">
      <c r="A8" s="702" t="s">
        <v>9</v>
      </c>
      <c r="B8" s="703" t="s">
        <v>434</v>
      </c>
      <c r="C8" s="704">
        <v>8903</v>
      </c>
      <c r="D8" s="704"/>
      <c r="E8" s="704"/>
      <c r="F8" s="704"/>
      <c r="G8" s="704">
        <v>50000</v>
      </c>
      <c r="H8" s="704">
        <v>10500</v>
      </c>
      <c r="I8" s="704">
        <v>8903</v>
      </c>
      <c r="J8" s="704"/>
      <c r="K8" s="704">
        <v>37113</v>
      </c>
      <c r="L8" s="704">
        <v>34348</v>
      </c>
      <c r="M8" s="704"/>
      <c r="N8" s="704"/>
      <c r="O8" s="705">
        <f t="shared" si="0"/>
        <v>149767</v>
      </c>
      <c r="P8" s="706">
        <v>73977</v>
      </c>
    </row>
    <row r="9" spans="1:16" s="706" customFormat="1" ht="21.75" customHeight="1">
      <c r="A9" s="702" t="s">
        <v>10</v>
      </c>
      <c r="B9" s="707" t="s">
        <v>435</v>
      </c>
      <c r="C9" s="708">
        <v>1240937</v>
      </c>
      <c r="D9" s="708">
        <v>1240938</v>
      </c>
      <c r="E9" s="708">
        <v>1240937</v>
      </c>
      <c r="F9" s="708">
        <v>1240938</v>
      </c>
      <c r="G9" s="708">
        <v>1240937</v>
      </c>
      <c r="H9" s="708">
        <v>1240938</v>
      </c>
      <c r="I9" s="708">
        <v>1240937</v>
      </c>
      <c r="J9" s="708">
        <v>1240938</v>
      </c>
      <c r="K9" s="708">
        <f>898574+1240937</f>
        <v>2139511</v>
      </c>
      <c r="L9" s="708">
        <v>1240938</v>
      </c>
      <c r="M9" s="708">
        <v>1240937</v>
      </c>
      <c r="N9" s="708">
        <f>1000000+1240937</f>
        <v>2240937</v>
      </c>
      <c r="O9" s="705">
        <f t="shared" si="0"/>
        <v>16789823</v>
      </c>
      <c r="P9" s="706">
        <v>246945</v>
      </c>
    </row>
    <row r="10" spans="1:16" s="706" customFormat="1" ht="23.25" customHeight="1">
      <c r="A10" s="702" t="s">
        <v>11</v>
      </c>
      <c r="B10" s="703" t="s">
        <v>232</v>
      </c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5">
        <f t="shared" si="0"/>
        <v>0</v>
      </c>
      <c r="P10" s="706">
        <v>118427</v>
      </c>
    </row>
    <row r="11" spans="1:16" s="706" customFormat="1" ht="23.25" customHeight="1">
      <c r="A11" s="702" t="s">
        <v>12</v>
      </c>
      <c r="B11" s="703" t="s">
        <v>233</v>
      </c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05">
        <f t="shared" si="0"/>
        <v>0</v>
      </c>
      <c r="P11" s="706">
        <v>0</v>
      </c>
    </row>
    <row r="12" spans="1:16" s="706" customFormat="1" ht="23.25" customHeight="1">
      <c r="A12" s="702" t="s">
        <v>13</v>
      </c>
      <c r="B12" s="703" t="s">
        <v>234</v>
      </c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704"/>
      <c r="N12" s="704">
        <f>'1.sz.m-önk.össze.bev'!G41</f>
        <v>12381732</v>
      </c>
      <c r="O12" s="705">
        <f t="shared" si="0"/>
        <v>12381732</v>
      </c>
      <c r="P12" s="706">
        <v>7592</v>
      </c>
    </row>
    <row r="13" spans="1:16" s="706" customFormat="1" ht="23.25" customHeight="1">
      <c r="A13" s="702" t="s">
        <v>57</v>
      </c>
      <c r="B13" s="703" t="s">
        <v>235</v>
      </c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5">
        <f t="shared" si="0"/>
        <v>0</v>
      </c>
      <c r="P13" s="706">
        <v>0</v>
      </c>
    </row>
    <row r="14" spans="1:16" s="706" customFormat="1" ht="13.5" customHeight="1" thickBot="1">
      <c r="A14" s="702" t="s">
        <v>58</v>
      </c>
      <c r="B14" s="703" t="s">
        <v>236</v>
      </c>
      <c r="C14" s="704">
        <v>4487677</v>
      </c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5">
        <f t="shared" si="0"/>
        <v>4487677</v>
      </c>
      <c r="P14" s="706">
        <v>156053</v>
      </c>
    </row>
    <row r="15" spans="1:17" s="697" customFormat="1" ht="15.75" customHeight="1" thickBot="1">
      <c r="A15" s="702" t="s">
        <v>59</v>
      </c>
      <c r="B15" s="709" t="s">
        <v>237</v>
      </c>
      <c r="C15" s="710">
        <f aca="true" t="shared" si="1" ref="C15:O15">SUM(C7:C14)</f>
        <v>5737517</v>
      </c>
      <c r="D15" s="710">
        <f t="shared" si="1"/>
        <v>1240938</v>
      </c>
      <c r="E15" s="710">
        <f t="shared" si="1"/>
        <v>1895937</v>
      </c>
      <c r="F15" s="710">
        <f t="shared" si="1"/>
        <v>1240938</v>
      </c>
      <c r="G15" s="710">
        <f t="shared" si="1"/>
        <v>1290937</v>
      </c>
      <c r="H15" s="710">
        <f t="shared" si="1"/>
        <v>1311153</v>
      </c>
      <c r="I15" s="710">
        <f t="shared" si="1"/>
        <v>1249840</v>
      </c>
      <c r="J15" s="710">
        <f t="shared" si="1"/>
        <v>1240938</v>
      </c>
      <c r="K15" s="710">
        <f t="shared" si="1"/>
        <v>2839123</v>
      </c>
      <c r="L15" s="710">
        <f t="shared" si="1"/>
        <v>1275286</v>
      </c>
      <c r="M15" s="710">
        <f t="shared" si="1"/>
        <v>1240937</v>
      </c>
      <c r="N15" s="710">
        <f t="shared" si="1"/>
        <v>14622669</v>
      </c>
      <c r="O15" s="711">
        <f t="shared" si="1"/>
        <v>35186213</v>
      </c>
      <c r="Q15" s="697">
        <f>SUM(P7:P14)</f>
        <v>708064</v>
      </c>
    </row>
    <row r="16" spans="1:15" s="697" customFormat="1" ht="15" customHeight="1" thickBot="1">
      <c r="A16" s="702" t="s">
        <v>60</v>
      </c>
      <c r="B16" s="1267" t="s">
        <v>114</v>
      </c>
      <c r="C16" s="1268"/>
      <c r="D16" s="1268"/>
      <c r="E16" s="1268"/>
      <c r="F16" s="1268"/>
      <c r="G16" s="1268"/>
      <c r="H16" s="1268"/>
      <c r="I16" s="1268"/>
      <c r="J16" s="1268"/>
      <c r="K16" s="1268"/>
      <c r="L16" s="1268"/>
      <c r="M16" s="1268"/>
      <c r="N16" s="1268"/>
      <c r="O16" s="1269"/>
    </row>
    <row r="17" spans="1:16" s="706" customFormat="1" ht="13.5" customHeight="1">
      <c r="A17" s="702" t="s">
        <v>61</v>
      </c>
      <c r="B17" s="707" t="s">
        <v>436</v>
      </c>
      <c r="C17" s="708">
        <v>1312973</v>
      </c>
      <c r="D17" s="708">
        <v>1312973</v>
      </c>
      <c r="E17" s="708">
        <v>1312973</v>
      </c>
      <c r="F17" s="708">
        <v>1312974</v>
      </c>
      <c r="G17" s="708">
        <f>1312973+787264</f>
        <v>2100237</v>
      </c>
      <c r="H17" s="708">
        <f>1312973+13500</f>
        <v>1326473</v>
      </c>
      <c r="I17" s="708">
        <v>1312973</v>
      </c>
      <c r="J17" s="708">
        <v>1312974</v>
      </c>
      <c r="K17" s="708">
        <f>1312973+1050114</f>
        <v>2363087</v>
      </c>
      <c r="L17" s="708">
        <v>1312973</v>
      </c>
      <c r="M17" s="708">
        <v>1312973</v>
      </c>
      <c r="N17" s="708">
        <f>1000000+1312973</f>
        <v>2312973</v>
      </c>
      <c r="O17" s="712">
        <f>SUM(C17:N17)</f>
        <v>18606556</v>
      </c>
      <c r="P17" s="706">
        <v>550166</v>
      </c>
    </row>
    <row r="18" spans="1:16" s="706" customFormat="1" ht="27" customHeight="1">
      <c r="A18" s="702" t="s">
        <v>238</v>
      </c>
      <c r="B18" s="703" t="s">
        <v>437</v>
      </c>
      <c r="C18" s="704"/>
      <c r="D18" s="704"/>
      <c r="E18" s="704"/>
      <c r="F18" s="704">
        <v>300000</v>
      </c>
      <c r="G18" s="704"/>
      <c r="H18" s="704"/>
      <c r="I18" s="704">
        <v>180000</v>
      </c>
      <c r="J18" s="704"/>
      <c r="K18" s="704"/>
      <c r="L18" s="704"/>
      <c r="M18" s="704"/>
      <c r="N18" s="704">
        <f>'1 .sz.m.önk.össz.kiad.'!G18</f>
        <v>15088126</v>
      </c>
      <c r="O18" s="705">
        <f>SUM(C18:N18)</f>
        <v>15568126</v>
      </c>
      <c r="P18" s="706">
        <v>124458</v>
      </c>
    </row>
    <row r="19" spans="1:16" s="706" customFormat="1" ht="13.5" customHeight="1">
      <c r="A19" s="702" t="s">
        <v>239</v>
      </c>
      <c r="B19" s="703" t="s">
        <v>240</v>
      </c>
      <c r="C19" s="704"/>
      <c r="D19" s="704"/>
      <c r="E19" s="704"/>
      <c r="F19" s="704"/>
      <c r="G19" s="704"/>
      <c r="H19" s="704"/>
      <c r="I19" s="704"/>
      <c r="J19" s="704"/>
      <c r="K19" s="704"/>
      <c r="L19" s="704"/>
      <c r="M19" s="704"/>
      <c r="N19" s="704"/>
      <c r="O19" s="705">
        <f>SUM(C19:N19)</f>
        <v>0</v>
      </c>
      <c r="P19" s="706">
        <v>0</v>
      </c>
    </row>
    <row r="20" spans="1:16" s="706" customFormat="1" ht="13.5" customHeight="1">
      <c r="A20" s="702" t="s">
        <v>241</v>
      </c>
      <c r="B20" s="703" t="s">
        <v>242</v>
      </c>
      <c r="C20" s="704"/>
      <c r="D20" s="704"/>
      <c r="E20" s="704"/>
      <c r="F20" s="704"/>
      <c r="G20" s="704"/>
      <c r="H20" s="704"/>
      <c r="I20" s="704"/>
      <c r="J20" s="704"/>
      <c r="K20" s="704"/>
      <c r="L20" s="704"/>
      <c r="M20" s="704"/>
      <c r="N20" s="704">
        <f>'1 .sz.m.önk.össz.kiad.'!G25</f>
        <v>490351</v>
      </c>
      <c r="O20" s="705">
        <f>SUM(C20:N20)</f>
        <v>490351</v>
      </c>
      <c r="P20" s="706">
        <v>47140</v>
      </c>
    </row>
    <row r="21" spans="1:16" s="706" customFormat="1" ht="13.5" customHeight="1" thickBot="1">
      <c r="A21" s="702" t="s">
        <v>243</v>
      </c>
      <c r="B21" s="703" t="s">
        <v>244</v>
      </c>
      <c r="C21" s="704">
        <v>521180</v>
      </c>
      <c r="D21" s="704"/>
      <c r="E21" s="704"/>
      <c r="F21" s="704"/>
      <c r="G21" s="704"/>
      <c r="H21" s="704"/>
      <c r="I21" s="704"/>
      <c r="J21" s="704"/>
      <c r="K21" s="704"/>
      <c r="L21" s="704"/>
      <c r="M21" s="704"/>
      <c r="N21" s="704"/>
      <c r="O21" s="705">
        <f>SUM(C21:N21)</f>
        <v>521180</v>
      </c>
      <c r="P21" s="706">
        <v>0</v>
      </c>
    </row>
    <row r="22" spans="1:17" s="697" customFormat="1" ht="15.75" customHeight="1" thickBot="1">
      <c r="A22" s="702" t="s">
        <v>245</v>
      </c>
      <c r="B22" s="709" t="s">
        <v>246</v>
      </c>
      <c r="C22" s="710">
        <f aca="true" t="shared" si="2" ref="C22:O22">SUM(C17:C21)</f>
        <v>1834153</v>
      </c>
      <c r="D22" s="710">
        <f t="shared" si="2"/>
        <v>1312973</v>
      </c>
      <c r="E22" s="710">
        <f t="shared" si="2"/>
        <v>1312973</v>
      </c>
      <c r="F22" s="710">
        <f t="shared" si="2"/>
        <v>1612974</v>
      </c>
      <c r="G22" s="710">
        <f t="shared" si="2"/>
        <v>2100237</v>
      </c>
      <c r="H22" s="710">
        <f t="shared" si="2"/>
        <v>1326473</v>
      </c>
      <c r="I22" s="710">
        <f t="shared" si="2"/>
        <v>1492973</v>
      </c>
      <c r="J22" s="710">
        <f t="shared" si="2"/>
        <v>1312974</v>
      </c>
      <c r="K22" s="710">
        <f t="shared" si="2"/>
        <v>2363087</v>
      </c>
      <c r="L22" s="710">
        <f t="shared" si="2"/>
        <v>1312973</v>
      </c>
      <c r="M22" s="710">
        <f t="shared" si="2"/>
        <v>1312973</v>
      </c>
      <c r="N22" s="710">
        <f t="shared" si="2"/>
        <v>17891450</v>
      </c>
      <c r="O22" s="711">
        <f t="shared" si="2"/>
        <v>35186213</v>
      </c>
      <c r="Q22" s="697">
        <f>SUM(P17:P21)</f>
        <v>721764</v>
      </c>
    </row>
    <row r="23" spans="1:15" ht="16.5" thickBot="1">
      <c r="A23" s="702" t="s">
        <v>247</v>
      </c>
      <c r="B23" s="713" t="s">
        <v>248</v>
      </c>
      <c r="C23" s="714">
        <f>C15-C22</f>
        <v>3903364</v>
      </c>
      <c r="D23" s="714">
        <f>C15+D15-C22-D22</f>
        <v>3831329</v>
      </c>
      <c r="E23" s="714">
        <f>C15+D15+E15-C22-D22-E22</f>
        <v>4414293</v>
      </c>
      <c r="F23" s="714">
        <f>C15+D15+E15+F15-C22-D22-E22-F22</f>
        <v>4042257</v>
      </c>
      <c r="G23" s="714">
        <f>(SUM(C15:G15))-(SUM(C22:G22))</f>
        <v>3232957</v>
      </c>
      <c r="H23" s="714">
        <f>(SUM(C15:H15))-(SUM(C22:H22))</f>
        <v>3217637</v>
      </c>
      <c r="I23" s="714">
        <f>(SUM(C15:I15))-(SUM(C22:I22))</f>
        <v>2974504</v>
      </c>
      <c r="J23" s="714">
        <f>(SUM(C15:J15))-(SUM(C22:J22))</f>
        <v>2902468</v>
      </c>
      <c r="K23" s="714">
        <f>(SUM(C15:K15))-(SUM(C22:K22))</f>
        <v>3378504</v>
      </c>
      <c r="L23" s="714">
        <f>(SUM(C15:L15))-(SUM(C22:L22))</f>
        <v>3340817</v>
      </c>
      <c r="M23" s="714">
        <f>(SUM(C15:M15))-(SUM(C22:M22))</f>
        <v>3268781</v>
      </c>
      <c r="N23" s="714">
        <f>(SUM(C15:N15))-(SUM(C22:N22))</f>
        <v>0</v>
      </c>
      <c r="O23" s="715">
        <f>O15-O22</f>
        <v>0</v>
      </c>
    </row>
    <row r="24" ht="15.75">
      <c r="A24" s="716"/>
    </row>
    <row r="25" spans="2:4" ht="15.75">
      <c r="B25" s="717"/>
      <c r="C25" s="718"/>
      <c r="D25" s="718"/>
    </row>
  </sheetData>
  <sheetProtection/>
  <mergeCells count="5">
    <mergeCell ref="A3:O3"/>
    <mergeCell ref="B6:O6"/>
    <mergeCell ref="B16:O16"/>
    <mergeCell ref="M1:O1"/>
    <mergeCell ref="K2:O2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78.8515625" style="946" customWidth="1"/>
    <col min="2" max="2" width="13.57421875" style="946" customWidth="1"/>
    <col min="3" max="3" width="13.140625" style="946" customWidth="1"/>
    <col min="4" max="4" width="13.28125" style="946" customWidth="1"/>
    <col min="5" max="5" width="12.140625" style="946" hidden="1" customWidth="1"/>
    <col min="6" max="6" width="9.140625" style="946" customWidth="1"/>
    <col min="7" max="7" width="10.421875" style="946" bestFit="1" customWidth="1"/>
    <col min="8" max="16384" width="9.140625" style="946" customWidth="1"/>
  </cols>
  <sheetData>
    <row r="1" spans="1:5" ht="15">
      <c r="A1" s="1270" t="s">
        <v>56</v>
      </c>
      <c r="B1" s="1270"/>
      <c r="C1" s="1270"/>
      <c r="D1" s="1270"/>
      <c r="E1" s="1270"/>
    </row>
    <row r="2" spans="1:5" ht="21" customHeight="1">
      <c r="A2" s="1406" t="s">
        <v>473</v>
      </c>
      <c r="B2" s="1406"/>
      <c r="C2" s="1406"/>
      <c r="D2" s="1406"/>
      <c r="E2" s="1406"/>
    </row>
    <row r="3" spans="1:4" s="947" customFormat="1" ht="51.75" customHeight="1">
      <c r="A3" s="1271" t="s">
        <v>428</v>
      </c>
      <c r="B3" s="1271"/>
      <c r="C3" s="1271"/>
      <c r="D3" s="1271"/>
    </row>
    <row r="4" spans="1:5" ht="15.75" customHeight="1" thickBot="1">
      <c r="A4" s="948"/>
      <c r="B4" s="1322" t="s">
        <v>399</v>
      </c>
      <c r="C4" s="1322"/>
      <c r="D4" s="1322"/>
      <c r="E4" s="949" t="s">
        <v>253</v>
      </c>
    </row>
    <row r="5" spans="1:5" s="953" customFormat="1" ht="24" customHeight="1" thickBot="1">
      <c r="A5" s="950" t="s">
        <v>254</v>
      </c>
      <c r="B5" s="951" t="s">
        <v>255</v>
      </c>
      <c r="C5" s="951" t="s">
        <v>189</v>
      </c>
      <c r="D5" s="951" t="s">
        <v>195</v>
      </c>
      <c r="E5" s="952" t="s">
        <v>250</v>
      </c>
    </row>
    <row r="6" spans="1:7" s="957" customFormat="1" ht="21" customHeight="1" hidden="1">
      <c r="A6" s="954" t="s">
        <v>256</v>
      </c>
      <c r="B6" s="955">
        <v>0</v>
      </c>
      <c r="C6" s="955">
        <v>0</v>
      </c>
      <c r="D6" s="955">
        <v>0</v>
      </c>
      <c r="E6" s="956"/>
      <c r="G6" s="958"/>
    </row>
    <row r="7" spans="1:5" s="957" customFormat="1" ht="21" customHeight="1">
      <c r="A7" s="959" t="s">
        <v>257</v>
      </c>
      <c r="B7" s="960">
        <v>947750</v>
      </c>
      <c r="C7" s="960">
        <v>947750</v>
      </c>
      <c r="D7" s="960">
        <v>947750</v>
      </c>
      <c r="E7" s="961"/>
    </row>
    <row r="8" spans="1:5" s="957" customFormat="1" ht="21" customHeight="1">
      <c r="A8" s="959" t="s">
        <v>258</v>
      </c>
      <c r="B8" s="960">
        <v>576000</v>
      </c>
      <c r="C8" s="960">
        <v>576000</v>
      </c>
      <c r="D8" s="960">
        <v>576000</v>
      </c>
      <c r="E8" s="961"/>
    </row>
    <row r="9" spans="1:5" s="957" customFormat="1" ht="21" customHeight="1">
      <c r="A9" s="959" t="s">
        <v>259</v>
      </c>
      <c r="B9" s="960">
        <v>100000</v>
      </c>
      <c r="C9" s="960">
        <v>100000</v>
      </c>
      <c r="D9" s="960">
        <v>100000</v>
      </c>
      <c r="E9" s="961"/>
    </row>
    <row r="10" spans="1:5" s="957" customFormat="1" ht="21" customHeight="1">
      <c r="A10" s="962" t="s">
        <v>260</v>
      </c>
      <c r="B10" s="960">
        <v>406330</v>
      </c>
      <c r="C10" s="960">
        <v>406330</v>
      </c>
      <c r="D10" s="960">
        <v>406330</v>
      </c>
      <c r="E10" s="961"/>
    </row>
    <row r="11" spans="1:5" s="957" customFormat="1" ht="21" customHeight="1">
      <c r="A11" s="954" t="s">
        <v>261</v>
      </c>
      <c r="B11" s="963">
        <f>SUM(B7:B10)</f>
        <v>2030080</v>
      </c>
      <c r="C11" s="963">
        <f>SUM(C7:C10)</f>
        <v>2030080</v>
      </c>
      <c r="D11" s="963">
        <f>SUM(D7:D10)</f>
        <v>2030080</v>
      </c>
      <c r="E11" s="964">
        <f>SUM(E7:E10)</f>
        <v>0</v>
      </c>
    </row>
    <row r="12" spans="1:5" s="957" customFormat="1" ht="21" customHeight="1" hidden="1">
      <c r="A12" s="965" t="s">
        <v>262</v>
      </c>
      <c r="B12" s="963"/>
      <c r="C12" s="963"/>
      <c r="D12" s="963"/>
      <c r="E12" s="964"/>
    </row>
    <row r="13" spans="1:5" s="957" customFormat="1" ht="21" customHeight="1">
      <c r="A13" s="965" t="s">
        <v>349</v>
      </c>
      <c r="B13" s="963">
        <v>5000000</v>
      </c>
      <c r="C13" s="963">
        <v>5000000</v>
      </c>
      <c r="D13" s="963">
        <v>5000000</v>
      </c>
      <c r="E13" s="967"/>
    </row>
    <row r="14" spans="1:5" s="957" customFormat="1" ht="21" customHeight="1">
      <c r="A14" s="965" t="s">
        <v>387</v>
      </c>
      <c r="B14" s="966">
        <v>2550</v>
      </c>
      <c r="C14" s="966">
        <v>2550</v>
      </c>
      <c r="D14" s="966">
        <v>2550</v>
      </c>
      <c r="E14" s="968"/>
    </row>
    <row r="15" spans="1:5" s="957" customFormat="1" ht="21" customHeight="1" hidden="1">
      <c r="A15" s="969"/>
      <c r="B15" s="966"/>
      <c r="C15" s="966"/>
      <c r="D15" s="966"/>
      <c r="E15" s="968"/>
    </row>
    <row r="16" spans="1:5" s="957" customFormat="1" ht="21" customHeight="1">
      <c r="A16" s="965" t="s">
        <v>431</v>
      </c>
      <c r="B16" s="963">
        <v>0</v>
      </c>
      <c r="C16" s="963">
        <v>0</v>
      </c>
      <c r="D16" s="963">
        <v>0</v>
      </c>
      <c r="E16" s="968"/>
    </row>
    <row r="17" spans="1:5" s="957" customFormat="1" ht="21" customHeight="1" thickBot="1">
      <c r="A17" s="1320" t="s">
        <v>444</v>
      </c>
      <c r="B17" s="1321"/>
      <c r="C17" s="1321"/>
      <c r="D17" s="1321">
        <v>1000000</v>
      </c>
      <c r="E17" s="968"/>
    </row>
    <row r="18" spans="1:5" s="973" customFormat="1" ht="24.75" customHeight="1" thickBot="1">
      <c r="A18" s="970" t="s">
        <v>429</v>
      </c>
      <c r="B18" s="971">
        <f>B11+B13+B14+B16+B15</f>
        <v>7032630</v>
      </c>
      <c r="C18" s="971">
        <f>C11+C13+C14+C16+C15</f>
        <v>7032630</v>
      </c>
      <c r="D18" s="971">
        <f>D11+D13+D14+D16+D15+D17</f>
        <v>8032630</v>
      </c>
      <c r="E18" s="972">
        <f>E6+E11-E12+E13</f>
        <v>0</v>
      </c>
    </row>
    <row r="19" spans="1:5" s="973" customFormat="1" ht="24.75" customHeight="1">
      <c r="A19" s="1094" t="s">
        <v>438</v>
      </c>
      <c r="B19" s="975"/>
      <c r="C19" s="910">
        <v>129926</v>
      </c>
      <c r="D19" s="910">
        <f>129926+25774*3</f>
        <v>207248</v>
      </c>
      <c r="E19" s="1093"/>
    </row>
    <row r="20" spans="1:5" ht="24.75" customHeight="1">
      <c r="A20" s="974" t="s">
        <v>383</v>
      </c>
      <c r="B20" s="975">
        <v>1031000</v>
      </c>
      <c r="C20" s="975">
        <v>1031000</v>
      </c>
      <c r="D20" s="975">
        <v>1031000</v>
      </c>
      <c r="E20" s="976"/>
    </row>
    <row r="21" spans="1:5" s="980" customFormat="1" ht="24.75" customHeight="1">
      <c r="A21" s="977" t="s">
        <v>400</v>
      </c>
      <c r="B21" s="978">
        <v>2500000</v>
      </c>
      <c r="C21" s="978">
        <f>C22+C23</f>
        <v>2500000</v>
      </c>
      <c r="D21" s="978">
        <f>D22+D23</f>
        <v>2500000</v>
      </c>
      <c r="E21" s="979"/>
    </row>
    <row r="22" spans="1:5" s="980" customFormat="1" ht="24.75" customHeight="1">
      <c r="A22" s="981" t="s">
        <v>357</v>
      </c>
      <c r="B22" s="982">
        <v>2500000</v>
      </c>
      <c r="C22" s="982">
        <v>2500000</v>
      </c>
      <c r="D22" s="982">
        <v>2500000</v>
      </c>
      <c r="E22" s="983"/>
    </row>
    <row r="23" spans="1:5" s="980" customFormat="1" ht="24.75" customHeight="1" hidden="1">
      <c r="A23" s="1002" t="s">
        <v>438</v>
      </c>
      <c r="B23" s="910"/>
      <c r="C23" s="910"/>
      <c r="D23" s="910"/>
      <c r="E23" s="983"/>
    </row>
    <row r="24" spans="1:5" s="980" customFormat="1" ht="24.75" customHeight="1" hidden="1" thickBot="1">
      <c r="A24" s="1003" t="s">
        <v>416</v>
      </c>
      <c r="B24" s="911"/>
      <c r="C24" s="1004"/>
      <c r="D24" s="1004"/>
      <c r="E24" s="983"/>
    </row>
    <row r="25" spans="1:5" s="980" customFormat="1" ht="24.75" customHeight="1" thickBot="1">
      <c r="A25" s="984" t="s">
        <v>388</v>
      </c>
      <c r="B25" s="985">
        <v>1200000</v>
      </c>
      <c r="C25" s="985">
        <v>1200000</v>
      </c>
      <c r="D25" s="985">
        <v>1200000</v>
      </c>
      <c r="E25" s="983"/>
    </row>
    <row r="26" spans="1:5" s="989" customFormat="1" ht="24.75" customHeight="1" hidden="1" thickBot="1">
      <c r="A26" s="986" t="s">
        <v>350</v>
      </c>
      <c r="B26" s="987"/>
      <c r="C26" s="987"/>
      <c r="D26" s="987"/>
      <c r="E26" s="988" t="e">
        <f>E20+#REF!+E21</f>
        <v>#REF!</v>
      </c>
    </row>
    <row r="27" spans="1:5" s="980" customFormat="1" ht="24.75" customHeight="1" hidden="1" thickBot="1">
      <c r="A27" s="990" t="s">
        <v>351</v>
      </c>
      <c r="B27" s="991"/>
      <c r="C27" s="991"/>
      <c r="D27" s="991"/>
      <c r="E27" s="992"/>
    </row>
    <row r="28" spans="1:5" ht="24.75" customHeight="1">
      <c r="A28" s="969" t="s">
        <v>430</v>
      </c>
      <c r="B28" s="966">
        <v>1265873</v>
      </c>
      <c r="C28" s="966">
        <v>1265873</v>
      </c>
      <c r="D28" s="966">
        <v>1265873</v>
      </c>
      <c r="E28" s="993"/>
    </row>
    <row r="29" spans="1:5" ht="34.5" customHeight="1">
      <c r="A29" s="1319" t="s">
        <v>442</v>
      </c>
      <c r="B29" s="994"/>
      <c r="C29" s="994"/>
      <c r="D29" s="994">
        <f>441250+220625</f>
        <v>661875</v>
      </c>
      <c r="E29" s="995"/>
    </row>
    <row r="30" spans="1:5" ht="24.75" customHeight="1" hidden="1">
      <c r="A30" s="736" t="s">
        <v>415</v>
      </c>
      <c r="B30" s="994"/>
      <c r="C30" s="994"/>
      <c r="D30" s="994"/>
      <c r="E30" s="995"/>
    </row>
    <row r="31" spans="1:5" ht="48.75" customHeight="1">
      <c r="A31" s="1319" t="s">
        <v>443</v>
      </c>
      <c r="B31" s="994"/>
      <c r="C31" s="994"/>
      <c r="D31" s="994">
        <f>46675+140024</f>
        <v>186699</v>
      </c>
      <c r="E31" s="995"/>
    </row>
    <row r="32" spans="1:5" ht="24.75" customHeight="1" hidden="1">
      <c r="A32" s="969" t="s">
        <v>263</v>
      </c>
      <c r="B32" s="994"/>
      <c r="C32" s="994"/>
      <c r="D32" s="994"/>
      <c r="E32" s="995"/>
    </row>
    <row r="33" spans="1:5" ht="24.75" customHeight="1" hidden="1">
      <c r="A33" s="969" t="s">
        <v>265</v>
      </c>
      <c r="B33" s="994"/>
      <c r="C33" s="994"/>
      <c r="D33" s="994"/>
      <c r="E33" s="995"/>
    </row>
    <row r="34" spans="1:5" ht="24.75" customHeight="1" hidden="1">
      <c r="A34" s="969" t="s">
        <v>264</v>
      </c>
      <c r="B34" s="994"/>
      <c r="C34" s="994"/>
      <c r="D34" s="994"/>
      <c r="E34" s="995"/>
    </row>
    <row r="35" spans="1:5" ht="24.75" customHeight="1" hidden="1">
      <c r="A35" s="969" t="s">
        <v>266</v>
      </c>
      <c r="B35" s="994"/>
      <c r="C35" s="994"/>
      <c r="D35" s="994"/>
      <c r="E35" s="995"/>
    </row>
    <row r="36" spans="1:5" s="999" customFormat="1" ht="26.25" customHeight="1" thickBot="1">
      <c r="A36" s="996" t="s">
        <v>22</v>
      </c>
      <c r="B36" s="997">
        <f>B18+B20+B21+B25+B28</f>
        <v>13029503</v>
      </c>
      <c r="C36" s="997">
        <f>C18+C20+C21+C25+C28+C19</f>
        <v>13159429</v>
      </c>
      <c r="D36" s="997">
        <f>D18+D20+D21+D25+D28+D19+D29+D31</f>
        <v>15085325</v>
      </c>
      <c r="E36" s="998" t="e">
        <f>#REF!+E28+E29+E31+E32+E34+E30+E33+E35</f>
        <v>#REF!</v>
      </c>
    </row>
    <row r="37" spans="3:4" ht="15">
      <c r="C37" s="1001"/>
      <c r="D37" s="1001"/>
    </row>
    <row r="38" ht="15">
      <c r="A38" s="1000"/>
    </row>
  </sheetData>
  <sheetProtection/>
  <mergeCells count="4">
    <mergeCell ref="A3:D3"/>
    <mergeCell ref="B4:D4"/>
    <mergeCell ref="A1:E1"/>
    <mergeCell ref="A2:E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K43" sqref="K43"/>
    </sheetView>
  </sheetViews>
  <sheetFormatPr defaultColWidth="9.140625" defaultRowHeight="12.75"/>
  <cols>
    <col min="1" max="1" width="55.57421875" style="1323" customWidth="1"/>
    <col min="2" max="2" width="27.7109375" style="1323" customWidth="1"/>
    <col min="3" max="3" width="11.140625" style="1324" customWidth="1"/>
    <col min="4" max="4" width="12.28125" style="1324" hidden="1" customWidth="1"/>
    <col min="5" max="5" width="26.8515625" style="1326" customWidth="1"/>
    <col min="6" max="6" width="12.00390625" style="1326" customWidth="1"/>
    <col min="7" max="7" width="16.00390625" style="1326" hidden="1" customWidth="1"/>
    <col min="8" max="16384" width="9.140625" style="1326" customWidth="1"/>
  </cols>
  <sheetData>
    <row r="1" spans="1:6" ht="12.75">
      <c r="A1" s="807"/>
      <c r="B1" s="807"/>
      <c r="C1" s="8"/>
      <c r="D1" s="8"/>
      <c r="E1" s="1311" t="s">
        <v>200</v>
      </c>
      <c r="F1" s="1311"/>
    </row>
    <row r="2" spans="1:7" ht="12.75">
      <c r="A2" s="807"/>
      <c r="B2" s="1407" t="s">
        <v>474</v>
      </c>
      <c r="C2" s="1407"/>
      <c r="D2" s="1407"/>
      <c r="E2" s="1407"/>
      <c r="F2" s="1407"/>
      <c r="G2" s="1325"/>
    </row>
    <row r="3" spans="1:7" ht="26.25" customHeight="1">
      <c r="A3" s="1327" t="s">
        <v>446</v>
      </c>
      <c r="B3" s="1327"/>
      <c r="C3" s="1327"/>
      <c r="D3" s="1327"/>
      <c r="E3" s="1327"/>
      <c r="F3" s="1327"/>
      <c r="G3" s="1328"/>
    </row>
    <row r="4" spans="1:7" ht="21" customHeight="1">
      <c r="A4" s="1329" t="s">
        <v>447</v>
      </c>
      <c r="B4" s="1329"/>
      <c r="C4" s="1329"/>
      <c r="D4" s="1329"/>
      <c r="E4" s="1329"/>
      <c r="F4" s="1329"/>
      <c r="G4" s="1330"/>
    </row>
    <row r="5" spans="6:7" ht="32.25" customHeight="1" thickBot="1">
      <c r="F5" s="1325" t="s">
        <v>448</v>
      </c>
      <c r="G5" s="1325"/>
    </row>
    <row r="6" spans="1:7" s="1336" customFormat="1" ht="13.5" thickBot="1">
      <c r="A6" s="1331" t="s">
        <v>3</v>
      </c>
      <c r="B6" s="1332" t="s">
        <v>449</v>
      </c>
      <c r="C6" s="1333"/>
      <c r="D6" s="1333"/>
      <c r="E6" s="1334" t="s">
        <v>450</v>
      </c>
      <c r="F6" s="1333"/>
      <c r="G6" s="1335"/>
    </row>
    <row r="7" ht="12.75">
      <c r="A7" s="1337"/>
    </row>
    <row r="8" spans="1:7" ht="12.75">
      <c r="A8" s="1338"/>
      <c r="B8" s="1338"/>
      <c r="C8" s="1339" t="s">
        <v>194</v>
      </c>
      <c r="D8" s="1340" t="s">
        <v>201</v>
      </c>
      <c r="E8" s="1341"/>
      <c r="F8" s="1339" t="s">
        <v>194</v>
      </c>
      <c r="G8" s="1340" t="s">
        <v>201</v>
      </c>
    </row>
    <row r="9" spans="1:8" ht="20.25" customHeight="1">
      <c r="A9" s="1342" t="s">
        <v>462</v>
      </c>
      <c r="B9" s="1343" t="s">
        <v>268</v>
      </c>
      <c r="C9" s="1344">
        <v>12381732</v>
      </c>
      <c r="D9" s="1344">
        <v>17366</v>
      </c>
      <c r="E9" s="1345" t="s">
        <v>451</v>
      </c>
      <c r="F9" s="1344">
        <v>15088126</v>
      </c>
      <c r="G9" s="1344">
        <v>38907</v>
      </c>
      <c r="H9" s="1346"/>
    </row>
    <row r="10" spans="1:7" ht="18" customHeight="1">
      <c r="A10" s="1347" t="s">
        <v>452</v>
      </c>
      <c r="B10" s="1348" t="s">
        <v>453</v>
      </c>
      <c r="C10" s="1349">
        <v>2706394</v>
      </c>
      <c r="D10" s="1349"/>
      <c r="E10" s="1350"/>
      <c r="F10" s="1351"/>
      <c r="G10" s="1349"/>
    </row>
    <row r="11" spans="1:7" ht="18.75" customHeight="1" thickBot="1">
      <c r="A11" s="1352"/>
      <c r="B11" s="1353" t="s">
        <v>454</v>
      </c>
      <c r="C11" s="1354">
        <f>C9+C10</f>
        <v>15088126</v>
      </c>
      <c r="D11" s="1354">
        <v>17366</v>
      </c>
      <c r="E11" s="1355" t="s">
        <v>455</v>
      </c>
      <c r="F11" s="1354">
        <f>F9+F10</f>
        <v>15088126</v>
      </c>
      <c r="G11" s="1354">
        <v>38907</v>
      </c>
    </row>
    <row r="12" spans="1:7" ht="12" customHeight="1">
      <c r="A12" s="1356"/>
      <c r="B12" s="1357"/>
      <c r="C12" s="1358"/>
      <c r="D12" s="1358"/>
      <c r="E12" s="1359"/>
      <c r="F12" s="1360"/>
      <c r="G12" s="1360"/>
    </row>
    <row r="14" spans="1:7" ht="12.75" hidden="1">
      <c r="A14" s="1361" t="s">
        <v>456</v>
      </c>
      <c r="B14" s="1362" t="s">
        <v>268</v>
      </c>
      <c r="C14" s="1363"/>
      <c r="D14" s="1363"/>
      <c r="E14" s="1364" t="s">
        <v>451</v>
      </c>
      <c r="F14" s="1363"/>
      <c r="G14" s="1365"/>
    </row>
    <row r="15" spans="1:7" ht="12.75" hidden="1">
      <c r="A15" s="1347"/>
      <c r="B15" s="1366" t="s">
        <v>457</v>
      </c>
      <c r="C15" s="1367"/>
      <c r="D15" s="1367"/>
      <c r="E15" s="1368"/>
      <c r="F15" s="1369"/>
      <c r="G15" s="1370"/>
    </row>
    <row r="16" spans="1:7" ht="12.75" hidden="1">
      <c r="A16" s="1371"/>
      <c r="B16" s="1372"/>
      <c r="C16" s="1373"/>
      <c r="D16" s="1373"/>
      <c r="E16" s="1374"/>
      <c r="F16" s="1375"/>
      <c r="G16" s="1376"/>
    </row>
    <row r="17" spans="1:7" ht="13.5" hidden="1" thickBot="1">
      <c r="A17" s="1352"/>
      <c r="B17" s="1377" t="s">
        <v>454</v>
      </c>
      <c r="C17" s="1354"/>
      <c r="D17" s="1354"/>
      <c r="E17" s="1355" t="s">
        <v>455</v>
      </c>
      <c r="F17" s="1378"/>
      <c r="G17" s="1365"/>
    </row>
    <row r="18" spans="1:7" ht="12.75" hidden="1">
      <c r="A18" s="1356"/>
      <c r="B18" s="1379"/>
      <c r="C18" s="1358"/>
      <c r="D18" s="1358"/>
      <c r="E18" s="1359"/>
      <c r="F18" s="1360"/>
      <c r="G18" s="1360"/>
    </row>
    <row r="19" ht="12.75" hidden="1"/>
    <row r="20" spans="1:7" ht="12.75" hidden="1">
      <c r="A20" s="1380" t="s">
        <v>458</v>
      </c>
      <c r="B20" s="1381" t="s">
        <v>459</v>
      </c>
      <c r="C20" s="1382"/>
      <c r="D20" s="1382"/>
      <c r="E20" s="1383" t="s">
        <v>451</v>
      </c>
      <c r="F20" s="1384"/>
      <c r="G20" s="1384"/>
    </row>
    <row r="21" spans="1:7" ht="12.75" hidden="1">
      <c r="A21" s="1347"/>
      <c r="B21" s="1385" t="s">
        <v>457</v>
      </c>
      <c r="C21" s="1386"/>
      <c r="D21" s="1386"/>
      <c r="E21" s="1387"/>
      <c r="F21" s="1388"/>
      <c r="G21" s="1388"/>
    </row>
    <row r="22" spans="1:7" ht="25.5" hidden="1">
      <c r="A22" s="1371"/>
      <c r="B22" s="1348" t="s">
        <v>460</v>
      </c>
      <c r="C22" s="1349"/>
      <c r="D22" s="1349"/>
      <c r="E22" s="1350"/>
      <c r="F22" s="1389"/>
      <c r="G22" s="1389"/>
    </row>
    <row r="23" spans="1:7" ht="13.5" hidden="1" thickBot="1">
      <c r="A23" s="1352"/>
      <c r="B23" s="1353" t="s">
        <v>454</v>
      </c>
      <c r="C23" s="1354"/>
      <c r="D23" s="1354"/>
      <c r="E23" s="1355" t="s">
        <v>455</v>
      </c>
      <c r="F23" s="1390"/>
      <c r="G23" s="1390"/>
    </row>
    <row r="25" spans="1:7" ht="12.75" hidden="1">
      <c r="A25" s="1361"/>
      <c r="B25" s="1362" t="s">
        <v>268</v>
      </c>
      <c r="C25" s="1363"/>
      <c r="D25" s="1363"/>
      <c r="E25" s="1364" t="s">
        <v>451</v>
      </c>
      <c r="F25" s="1365"/>
      <c r="G25" s="1391"/>
    </row>
    <row r="26" spans="1:7" ht="12.75" hidden="1">
      <c r="A26" s="1347"/>
      <c r="B26" s="1366" t="s">
        <v>461</v>
      </c>
      <c r="C26" s="1367"/>
      <c r="D26" s="1392"/>
      <c r="E26" s="1368"/>
      <c r="F26" s="1393"/>
      <c r="G26" s="1394"/>
    </row>
    <row r="27" spans="1:7" ht="12.75" hidden="1">
      <c r="A27" s="1371"/>
      <c r="B27" s="1372"/>
      <c r="C27" s="1373"/>
      <c r="D27" s="1395"/>
      <c r="E27" s="1374"/>
      <c r="F27" s="1396"/>
      <c r="G27" s="1394"/>
    </row>
    <row r="28" spans="1:7" ht="13.5" hidden="1" thickBot="1">
      <c r="A28" s="1352"/>
      <c r="B28" s="1377" t="s">
        <v>454</v>
      </c>
      <c r="C28" s="1354"/>
      <c r="D28" s="1354"/>
      <c r="E28" s="1355" t="s">
        <v>455</v>
      </c>
      <c r="F28" s="1390"/>
      <c r="G28" s="1360"/>
    </row>
    <row r="29" ht="12.75" hidden="1"/>
  </sheetData>
  <sheetProtection/>
  <mergeCells count="20">
    <mergeCell ref="E1:F1"/>
    <mergeCell ref="B2:F2"/>
    <mergeCell ref="G15:G16"/>
    <mergeCell ref="A21:A23"/>
    <mergeCell ref="A26:A28"/>
    <mergeCell ref="B26:B27"/>
    <mergeCell ref="C26:C27"/>
    <mergeCell ref="E26:E27"/>
    <mergeCell ref="F26:F27"/>
    <mergeCell ref="A15:A17"/>
    <mergeCell ref="B15:B16"/>
    <mergeCell ref="C15:C16"/>
    <mergeCell ref="D15:D16"/>
    <mergeCell ref="E15:E16"/>
    <mergeCell ref="F15:F16"/>
    <mergeCell ref="A3:F3"/>
    <mergeCell ref="A4:F4"/>
    <mergeCell ref="B6:D6"/>
    <mergeCell ref="E6:G6"/>
    <mergeCell ref="A10:A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69" customWidth="1"/>
    <col min="2" max="2" width="8.28125" style="363" customWidth="1"/>
    <col min="3" max="3" width="52.00390625" style="363" customWidth="1"/>
    <col min="4" max="6" width="8.28125" style="363" bestFit="1" customWidth="1"/>
    <col min="7" max="7" width="7.421875" style="363" bestFit="1" customWidth="1"/>
    <col min="8" max="8" width="8.421875" style="363" bestFit="1" customWidth="1"/>
    <col min="9" max="9" width="8.8515625" style="363" hidden="1" customWidth="1"/>
    <col min="10" max="12" width="8.28125" style="363" bestFit="1" customWidth="1"/>
    <col min="13" max="13" width="7.421875" style="363" bestFit="1" customWidth="1"/>
    <col min="14" max="14" width="8.421875" style="363" bestFit="1" customWidth="1"/>
    <col min="15" max="15" width="8.8515625" style="363" hidden="1" customWidth="1"/>
    <col min="16" max="16" width="12.421875" style="363" bestFit="1" customWidth="1"/>
    <col min="17" max="17" width="4.57421875" style="363" hidden="1" customWidth="1"/>
    <col min="18" max="18" width="0" style="363" hidden="1" customWidth="1"/>
    <col min="19" max="19" width="10.00390625" style="363" hidden="1" customWidth="1"/>
    <col min="20" max="20" width="0" style="363" hidden="1" customWidth="1"/>
    <col min="21" max="16384" width="9.140625" style="363" customWidth="1"/>
  </cols>
  <sheetData>
    <row r="1" spans="1:16" s="173" customFormat="1" ht="21" customHeight="1" hidden="1">
      <c r="A1" s="169"/>
      <c r="B1" s="170"/>
      <c r="C1" s="171"/>
      <c r="D1" s="172"/>
      <c r="E1" s="172"/>
      <c r="F1" s="172"/>
      <c r="G1" s="172"/>
      <c r="H1" s="172"/>
      <c r="I1" s="172"/>
      <c r="J1" s="1275"/>
      <c r="K1" s="1275"/>
      <c r="L1" s="1275"/>
      <c r="M1" s="1275"/>
      <c r="N1" s="1275"/>
      <c r="O1" s="1275"/>
      <c r="P1" s="1275"/>
    </row>
    <row r="2" spans="1:16" s="176" customFormat="1" ht="25.5" customHeight="1" hidden="1" thickBot="1">
      <c r="A2" s="1274"/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</row>
    <row r="3" spans="1:20" s="179" customFormat="1" ht="40.5" customHeight="1" hidden="1" thickBot="1">
      <c r="A3" s="177"/>
      <c r="B3" s="177"/>
      <c r="C3" s="177"/>
      <c r="D3" s="1280"/>
      <c r="E3" s="1281"/>
      <c r="F3" s="1281"/>
      <c r="G3" s="1281"/>
      <c r="H3" s="1281"/>
      <c r="I3" s="1282"/>
      <c r="J3" s="1280"/>
      <c r="K3" s="1281"/>
      <c r="L3" s="1281"/>
      <c r="M3" s="1281"/>
      <c r="N3" s="1281"/>
      <c r="O3" s="1282"/>
      <c r="P3" s="1277"/>
      <c r="Q3" s="1278"/>
      <c r="R3" s="1278"/>
      <c r="S3" s="1279"/>
      <c r="T3" s="637"/>
    </row>
    <row r="4" spans="1:19" ht="13.5" hidden="1" thickBot="1">
      <c r="A4" s="1272"/>
      <c r="B4" s="1273"/>
      <c r="C4" s="615"/>
      <c r="D4" s="604"/>
      <c r="E4" s="180"/>
      <c r="F4" s="180"/>
      <c r="G4" s="180"/>
      <c r="H4" s="180"/>
      <c r="I4" s="572"/>
      <c r="J4" s="604"/>
      <c r="K4" s="180"/>
      <c r="L4" s="180"/>
      <c r="M4" s="180"/>
      <c r="N4" s="180"/>
      <c r="O4" s="572"/>
      <c r="P4" s="604"/>
      <c r="Q4" s="180"/>
      <c r="R4" s="180"/>
      <c r="S4" s="572"/>
    </row>
    <row r="5" spans="1:19" s="185" customFormat="1" ht="12.75" customHeight="1" hidden="1" thickBot="1">
      <c r="A5" s="182"/>
      <c r="B5" s="183"/>
      <c r="C5" s="342"/>
      <c r="D5" s="182"/>
      <c r="E5" s="183"/>
      <c r="F5" s="183"/>
      <c r="G5" s="183"/>
      <c r="H5" s="183"/>
      <c r="I5" s="184"/>
      <c r="J5" s="182"/>
      <c r="K5" s="183"/>
      <c r="L5" s="183"/>
      <c r="M5" s="183"/>
      <c r="N5" s="183"/>
      <c r="O5" s="184"/>
      <c r="P5" s="182"/>
      <c r="Q5" s="183"/>
      <c r="R5" s="183"/>
      <c r="S5" s="184"/>
    </row>
    <row r="6" spans="1:19" s="185" customFormat="1" ht="15.75" customHeight="1" hidden="1" thickBot="1">
      <c r="A6" s="186"/>
      <c r="B6" s="187"/>
      <c r="C6" s="187"/>
      <c r="D6" s="580"/>
      <c r="E6" s="253"/>
      <c r="F6" s="253"/>
      <c r="G6" s="253"/>
      <c r="H6" s="253"/>
      <c r="I6" s="324"/>
      <c r="J6" s="580"/>
      <c r="K6" s="253"/>
      <c r="L6" s="253"/>
      <c r="M6" s="253"/>
      <c r="N6" s="253"/>
      <c r="O6" s="324"/>
      <c r="P6" s="580"/>
      <c r="Q6" s="253"/>
      <c r="R6" s="253"/>
      <c r="S6" s="324"/>
    </row>
    <row r="7" spans="1:19" s="191" customFormat="1" ht="12" customHeight="1" hidden="1" thickBot="1">
      <c r="A7" s="182"/>
      <c r="B7" s="188"/>
      <c r="C7" s="616"/>
      <c r="D7" s="581"/>
      <c r="E7" s="254"/>
      <c r="F7" s="254"/>
      <c r="G7" s="254"/>
      <c r="H7" s="646"/>
      <c r="I7" s="464"/>
      <c r="J7" s="581"/>
      <c r="K7" s="254"/>
      <c r="L7" s="254"/>
      <c r="M7" s="254"/>
      <c r="N7" s="646"/>
      <c r="O7" s="464"/>
      <c r="P7" s="581"/>
      <c r="Q7" s="254"/>
      <c r="R7" s="254"/>
      <c r="S7" s="190"/>
    </row>
    <row r="8" spans="1:19" s="191" customFormat="1" ht="12" customHeight="1" hidden="1" thickBot="1">
      <c r="A8" s="182"/>
      <c r="B8" s="188"/>
      <c r="C8" s="616"/>
      <c r="D8" s="581"/>
      <c r="E8" s="254"/>
      <c r="F8" s="254"/>
      <c r="G8" s="254"/>
      <c r="H8" s="646"/>
      <c r="I8" s="464"/>
      <c r="J8" s="581"/>
      <c r="K8" s="254"/>
      <c r="L8" s="254"/>
      <c r="M8" s="254"/>
      <c r="N8" s="646"/>
      <c r="O8" s="464"/>
      <c r="P8" s="581"/>
      <c r="Q8" s="254"/>
      <c r="R8" s="254"/>
      <c r="S8" s="190"/>
    </row>
    <row r="9" spans="1:19" s="197" customFormat="1" ht="12" customHeight="1" hidden="1">
      <c r="A9" s="194"/>
      <c r="B9" s="193"/>
      <c r="C9" s="593"/>
      <c r="D9" s="583"/>
      <c r="E9" s="255"/>
      <c r="F9" s="255"/>
      <c r="G9" s="255"/>
      <c r="H9" s="647"/>
      <c r="I9" s="603"/>
      <c r="J9" s="583"/>
      <c r="K9" s="255"/>
      <c r="L9" s="255"/>
      <c r="M9" s="255"/>
      <c r="N9" s="647"/>
      <c r="O9" s="603"/>
      <c r="P9" s="583"/>
      <c r="Q9" s="255"/>
      <c r="R9" s="255"/>
      <c r="S9" s="196"/>
    </row>
    <row r="10" spans="1:19" s="197" customFormat="1" ht="12" customHeight="1" hidden="1">
      <c r="A10" s="194"/>
      <c r="B10" s="193"/>
      <c r="C10" s="594"/>
      <c r="D10" s="583"/>
      <c r="E10" s="255"/>
      <c r="F10" s="255"/>
      <c r="G10" s="255"/>
      <c r="H10" s="647"/>
      <c r="I10" s="632"/>
      <c r="J10" s="583"/>
      <c r="K10" s="255"/>
      <c r="L10" s="255"/>
      <c r="M10" s="255"/>
      <c r="N10" s="647"/>
      <c r="O10" s="632"/>
      <c r="P10" s="583"/>
      <c r="Q10" s="255"/>
      <c r="R10" s="255"/>
      <c r="S10" s="196"/>
    </row>
    <row r="11" spans="1:19" s="197" customFormat="1" ht="12" customHeight="1" hidden="1">
      <c r="A11" s="194"/>
      <c r="B11" s="193"/>
      <c r="C11" s="594"/>
      <c r="D11" s="583"/>
      <c r="E11" s="255"/>
      <c r="F11" s="255"/>
      <c r="G11" s="255"/>
      <c r="H11" s="647"/>
      <c r="I11" s="632"/>
      <c r="J11" s="583"/>
      <c r="K11" s="255"/>
      <c r="L11" s="255"/>
      <c r="M11" s="255"/>
      <c r="N11" s="647"/>
      <c r="O11" s="632"/>
      <c r="P11" s="583"/>
      <c r="Q11" s="255"/>
      <c r="R11" s="255"/>
      <c r="S11" s="196"/>
    </row>
    <row r="12" spans="1:19" s="197" customFormat="1" ht="12" customHeight="1" hidden="1" thickBot="1">
      <c r="A12" s="194"/>
      <c r="B12" s="193"/>
      <c r="C12" s="594"/>
      <c r="D12" s="583"/>
      <c r="E12" s="255"/>
      <c r="F12" s="255"/>
      <c r="G12" s="255"/>
      <c r="H12" s="647"/>
      <c r="I12" s="638"/>
      <c r="J12" s="583"/>
      <c r="K12" s="255"/>
      <c r="L12" s="255"/>
      <c r="M12" s="255"/>
      <c r="N12" s="647"/>
      <c r="O12" s="638"/>
      <c r="P12" s="583"/>
      <c r="Q12" s="255"/>
      <c r="R12" s="255"/>
      <c r="S12" s="196"/>
    </row>
    <row r="13" spans="1:19" s="197" customFormat="1" ht="12" customHeight="1" hidden="1" thickBot="1">
      <c r="A13" s="202"/>
      <c r="B13" s="203"/>
      <c r="C13" s="592"/>
      <c r="D13" s="581"/>
      <c r="E13" s="254"/>
      <c r="F13" s="254"/>
      <c r="G13" s="254"/>
      <c r="H13" s="646"/>
      <c r="I13" s="464"/>
      <c r="J13" s="581"/>
      <c r="K13" s="254"/>
      <c r="L13" s="254"/>
      <c r="M13" s="254"/>
      <c r="N13" s="646"/>
      <c r="O13" s="464"/>
      <c r="P13" s="581"/>
      <c r="Q13" s="254"/>
      <c r="R13" s="254"/>
      <c r="S13" s="190"/>
    </row>
    <row r="14" spans="1:19" s="191" customFormat="1" ht="12" customHeight="1" hidden="1">
      <c r="A14" s="204"/>
      <c r="B14" s="205"/>
      <c r="C14" s="617"/>
      <c r="D14" s="584"/>
      <c r="E14" s="256"/>
      <c r="F14" s="256"/>
      <c r="G14" s="256"/>
      <c r="H14" s="648"/>
      <c r="I14" s="603"/>
      <c r="J14" s="584"/>
      <c r="K14" s="256"/>
      <c r="L14" s="256"/>
      <c r="M14" s="256"/>
      <c r="N14" s="648"/>
      <c r="O14" s="603"/>
      <c r="P14" s="584"/>
      <c r="Q14" s="256"/>
      <c r="R14" s="256"/>
      <c r="S14" s="207"/>
    </row>
    <row r="15" spans="1:19" s="191" customFormat="1" ht="12" customHeight="1" hidden="1" thickBot="1">
      <c r="A15" s="208"/>
      <c r="B15" s="209"/>
      <c r="C15" s="618"/>
      <c r="D15" s="585"/>
      <c r="E15" s="257"/>
      <c r="F15" s="257"/>
      <c r="G15" s="257"/>
      <c r="H15" s="649"/>
      <c r="I15" s="638"/>
      <c r="J15" s="585"/>
      <c r="K15" s="257"/>
      <c r="L15" s="257"/>
      <c r="M15" s="257"/>
      <c r="N15" s="649"/>
      <c r="O15" s="638"/>
      <c r="P15" s="585"/>
      <c r="Q15" s="257"/>
      <c r="R15" s="257"/>
      <c r="S15" s="211"/>
    </row>
    <row r="16" spans="1:19" s="191" customFormat="1" ht="12" customHeight="1" hidden="1" thickBot="1">
      <c r="A16" s="202"/>
      <c r="B16" s="188"/>
      <c r="C16" s="592"/>
      <c r="D16" s="586"/>
      <c r="E16" s="258"/>
      <c r="F16" s="258"/>
      <c r="G16" s="258"/>
      <c r="H16" s="650"/>
      <c r="I16" s="464"/>
      <c r="J16" s="586"/>
      <c r="K16" s="258"/>
      <c r="L16" s="258"/>
      <c r="M16" s="258"/>
      <c r="N16" s="650"/>
      <c r="O16" s="464"/>
      <c r="P16" s="586"/>
      <c r="Q16" s="258"/>
      <c r="R16" s="258"/>
      <c r="S16" s="212"/>
    </row>
    <row r="17" spans="1:19" s="191" customFormat="1" ht="12" customHeight="1" hidden="1" thickBot="1">
      <c r="A17" s="182"/>
      <c r="B17" s="213"/>
      <c r="C17" s="592"/>
      <c r="D17" s="581"/>
      <c r="E17" s="254"/>
      <c r="F17" s="254"/>
      <c r="G17" s="254"/>
      <c r="H17" s="646"/>
      <c r="I17" s="464"/>
      <c r="J17" s="581"/>
      <c r="K17" s="254"/>
      <c r="L17" s="254"/>
      <c r="M17" s="254"/>
      <c r="N17" s="646"/>
      <c r="O17" s="464"/>
      <c r="P17" s="581"/>
      <c r="Q17" s="254"/>
      <c r="R17" s="254"/>
      <c r="S17" s="190"/>
    </row>
    <row r="18" spans="1:19" s="197" customFormat="1" ht="12" customHeight="1" hidden="1" thickBot="1">
      <c r="A18" s="214"/>
      <c r="B18" s="215"/>
      <c r="C18" s="619"/>
      <c r="D18" s="587"/>
      <c r="E18" s="259"/>
      <c r="F18" s="259"/>
      <c r="G18" s="259"/>
      <c r="H18" s="651"/>
      <c r="I18" s="464"/>
      <c r="J18" s="587"/>
      <c r="K18" s="259"/>
      <c r="L18" s="259"/>
      <c r="M18" s="259"/>
      <c r="N18" s="651"/>
      <c r="O18" s="464"/>
      <c r="P18" s="581"/>
      <c r="Q18" s="254"/>
      <c r="R18" s="254"/>
      <c r="S18" s="190"/>
    </row>
    <row r="19" spans="1:19" s="197" customFormat="1" ht="15" customHeight="1" hidden="1">
      <c r="A19" s="192"/>
      <c r="B19" s="217"/>
      <c r="C19" s="617"/>
      <c r="D19" s="584"/>
      <c r="E19" s="256"/>
      <c r="F19" s="256"/>
      <c r="G19" s="256"/>
      <c r="H19" s="648"/>
      <c r="I19" s="603"/>
      <c r="J19" s="584"/>
      <c r="K19" s="256"/>
      <c r="L19" s="256"/>
      <c r="M19" s="256"/>
      <c r="N19" s="648"/>
      <c r="O19" s="603"/>
      <c r="P19" s="590"/>
      <c r="Q19" s="591"/>
      <c r="R19" s="591"/>
      <c r="S19" s="321"/>
    </row>
    <row r="20" spans="1:19" s="197" customFormat="1" ht="15" customHeight="1" hidden="1" thickBot="1">
      <c r="A20" s="218"/>
      <c r="B20" s="219"/>
      <c r="C20" s="620"/>
      <c r="D20" s="588"/>
      <c r="E20" s="260"/>
      <c r="F20" s="260"/>
      <c r="G20" s="260"/>
      <c r="H20" s="652"/>
      <c r="I20" s="638"/>
      <c r="J20" s="588"/>
      <c r="K20" s="260"/>
      <c r="L20" s="260"/>
      <c r="M20" s="260"/>
      <c r="N20" s="652"/>
      <c r="O20" s="638"/>
      <c r="P20" s="588"/>
      <c r="Q20" s="260"/>
      <c r="R20" s="260"/>
      <c r="S20" s="221"/>
    </row>
    <row r="21" spans="1:19" ht="13.5" hidden="1" thickBot="1">
      <c r="A21" s="222"/>
      <c r="B21" s="364"/>
      <c r="C21" s="596"/>
      <c r="D21" s="586"/>
      <c r="E21" s="258"/>
      <c r="F21" s="258"/>
      <c r="G21" s="258"/>
      <c r="H21" s="650"/>
      <c r="I21" s="464"/>
      <c r="J21" s="586"/>
      <c r="K21" s="258"/>
      <c r="L21" s="258"/>
      <c r="M21" s="258"/>
      <c r="N21" s="650"/>
      <c r="O21" s="464"/>
      <c r="P21" s="586"/>
      <c r="Q21" s="258"/>
      <c r="R21" s="258"/>
      <c r="S21" s="212"/>
    </row>
    <row r="22" spans="1:19" s="185" customFormat="1" ht="16.5" customHeight="1" hidden="1" thickBot="1">
      <c r="A22" s="222"/>
      <c r="B22" s="365"/>
      <c r="C22" s="621"/>
      <c r="D22" s="589"/>
      <c r="E22" s="261"/>
      <c r="F22" s="261"/>
      <c r="G22" s="261"/>
      <c r="H22" s="653"/>
      <c r="I22" s="464"/>
      <c r="J22" s="589"/>
      <c r="K22" s="261"/>
      <c r="L22" s="261"/>
      <c r="M22" s="261"/>
      <c r="N22" s="653"/>
      <c r="O22" s="464"/>
      <c r="P22" s="589"/>
      <c r="Q22" s="261"/>
      <c r="R22" s="261"/>
      <c r="S22" s="245"/>
    </row>
    <row r="23" spans="1:19" s="231" customFormat="1" ht="12" customHeight="1" hidden="1">
      <c r="A23" s="228"/>
      <c r="B23" s="228"/>
      <c r="C23" s="229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</row>
    <row r="24" spans="1:18" ht="12" customHeight="1" hidden="1" thickBot="1">
      <c r="A24" s="232"/>
      <c r="B24" s="233"/>
      <c r="C24" s="233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</row>
    <row r="25" spans="1:19" ht="12" customHeight="1" hidden="1" thickBot="1">
      <c r="A25" s="235"/>
      <c r="B25" s="236"/>
      <c r="C25" s="237"/>
      <c r="D25" s="252"/>
      <c r="E25" s="252"/>
      <c r="F25" s="252"/>
      <c r="G25" s="252"/>
      <c r="H25" s="252"/>
      <c r="I25" s="252"/>
      <c r="J25" s="261"/>
      <c r="K25" s="261"/>
      <c r="L25" s="252"/>
      <c r="M25" s="252"/>
      <c r="N25" s="252"/>
      <c r="O25" s="252"/>
      <c r="P25" s="227"/>
      <c r="Q25" s="227"/>
      <c r="R25" s="227"/>
      <c r="S25" s="227"/>
    </row>
    <row r="26" spans="1:19" ht="12" customHeight="1" hidden="1" thickBot="1">
      <c r="A26" s="202"/>
      <c r="B26" s="238"/>
      <c r="C26" s="592"/>
      <c r="D26" s="581"/>
      <c r="E26" s="254"/>
      <c r="F26" s="254"/>
      <c r="G26" s="254"/>
      <c r="H26" s="654"/>
      <c r="I26" s="577"/>
      <c r="J26" s="581"/>
      <c r="K26" s="254"/>
      <c r="L26" s="254"/>
      <c r="M26" s="254"/>
      <c r="N26" s="654"/>
      <c r="O26" s="577"/>
      <c r="P26" s="639"/>
      <c r="Q26" s="573"/>
      <c r="R26" s="190"/>
      <c r="S26" s="190"/>
    </row>
    <row r="27" spans="1:19" ht="12" customHeight="1" hidden="1">
      <c r="A27" s="239"/>
      <c r="B27" s="240"/>
      <c r="C27" s="593"/>
      <c r="D27" s="599"/>
      <c r="E27" s="263"/>
      <c r="F27" s="263"/>
      <c r="G27" s="263"/>
      <c r="H27" s="655"/>
      <c r="I27" s="578"/>
      <c r="J27" s="599"/>
      <c r="K27" s="263"/>
      <c r="L27" s="263"/>
      <c r="M27" s="263"/>
      <c r="N27" s="655"/>
      <c r="O27" s="578"/>
      <c r="P27" s="640"/>
      <c r="Q27" s="607"/>
      <c r="R27" s="196"/>
      <c r="S27" s="196"/>
    </row>
    <row r="28" spans="1:19" ht="12" customHeight="1" hidden="1">
      <c r="A28" s="241"/>
      <c r="B28" s="242"/>
      <c r="C28" s="594"/>
      <c r="D28" s="601"/>
      <c r="E28" s="264"/>
      <c r="F28" s="264"/>
      <c r="G28" s="264"/>
      <c r="H28" s="656"/>
      <c r="I28" s="628"/>
      <c r="J28" s="601"/>
      <c r="K28" s="264"/>
      <c r="L28" s="264"/>
      <c r="M28" s="264"/>
      <c r="N28" s="656"/>
      <c r="O28" s="628"/>
      <c r="P28" s="640"/>
      <c r="Q28" s="607"/>
      <c r="R28" s="196"/>
      <c r="S28" s="196"/>
    </row>
    <row r="29" spans="1:19" ht="12" customHeight="1" hidden="1">
      <c r="A29" s="241"/>
      <c r="B29" s="242"/>
      <c r="C29" s="594"/>
      <c r="D29" s="601"/>
      <c r="E29" s="264"/>
      <c r="F29" s="264"/>
      <c r="G29" s="264"/>
      <c r="H29" s="656"/>
      <c r="I29" s="628"/>
      <c r="J29" s="601"/>
      <c r="K29" s="264"/>
      <c r="L29" s="264"/>
      <c r="M29" s="264"/>
      <c r="N29" s="656"/>
      <c r="O29" s="628"/>
      <c r="P29" s="640"/>
      <c r="Q29" s="607"/>
      <c r="R29" s="196"/>
      <c r="S29" s="196"/>
    </row>
    <row r="30" spans="1:19" s="231" customFormat="1" ht="12" customHeight="1" hidden="1">
      <c r="A30" s="241"/>
      <c r="B30" s="242"/>
      <c r="C30" s="594"/>
      <c r="D30" s="601"/>
      <c r="E30" s="264"/>
      <c r="F30" s="264"/>
      <c r="G30" s="264"/>
      <c r="H30" s="656"/>
      <c r="I30" s="629"/>
      <c r="J30" s="601"/>
      <c r="K30" s="264"/>
      <c r="L30" s="264"/>
      <c r="M30" s="264"/>
      <c r="N30" s="656"/>
      <c r="O30" s="629"/>
      <c r="P30" s="640"/>
      <c r="Q30" s="607"/>
      <c r="R30" s="196"/>
      <c r="S30" s="196"/>
    </row>
    <row r="31" spans="1:19" ht="12" customHeight="1" hidden="1" thickBot="1">
      <c r="A31" s="241"/>
      <c r="B31" s="242"/>
      <c r="C31" s="594"/>
      <c r="D31" s="601"/>
      <c r="E31" s="264"/>
      <c r="F31" s="264"/>
      <c r="G31" s="264"/>
      <c r="H31" s="656"/>
      <c r="I31" s="630"/>
      <c r="J31" s="601"/>
      <c r="K31" s="264"/>
      <c r="L31" s="264"/>
      <c r="M31" s="264"/>
      <c r="N31" s="656"/>
      <c r="O31" s="630"/>
      <c r="P31" s="641"/>
      <c r="Q31" s="608"/>
      <c r="R31" s="243"/>
      <c r="S31" s="243"/>
    </row>
    <row r="32" spans="1:19" ht="12" customHeight="1" hidden="1" thickBot="1">
      <c r="A32" s="202"/>
      <c r="B32" s="238"/>
      <c r="C32" s="592"/>
      <c r="D32" s="581"/>
      <c r="E32" s="254"/>
      <c r="F32" s="254"/>
      <c r="G32" s="254"/>
      <c r="H32" s="654"/>
      <c r="I32" s="579"/>
      <c r="J32" s="581"/>
      <c r="K32" s="254"/>
      <c r="L32" s="254"/>
      <c r="M32" s="254"/>
      <c r="N32" s="654"/>
      <c r="O32" s="579"/>
      <c r="P32" s="639"/>
      <c r="Q32" s="573"/>
      <c r="R32" s="190"/>
      <c r="S32" s="190"/>
    </row>
    <row r="33" spans="1:19" ht="12" customHeight="1" hidden="1">
      <c r="A33" s="239"/>
      <c r="B33" s="240"/>
      <c r="C33" s="593"/>
      <c r="D33" s="599"/>
      <c r="E33" s="263"/>
      <c r="F33" s="263"/>
      <c r="G33" s="263"/>
      <c r="H33" s="655"/>
      <c r="I33" s="629"/>
      <c r="J33" s="599"/>
      <c r="K33" s="263"/>
      <c r="L33" s="263"/>
      <c r="M33" s="263"/>
      <c r="N33" s="655"/>
      <c r="O33" s="629"/>
      <c r="P33" s="640"/>
      <c r="Q33" s="607"/>
      <c r="R33" s="196"/>
      <c r="S33" s="196"/>
    </row>
    <row r="34" spans="1:19" ht="12" customHeight="1" hidden="1">
      <c r="A34" s="241"/>
      <c r="B34" s="242"/>
      <c r="C34" s="594"/>
      <c r="D34" s="601"/>
      <c r="E34" s="264"/>
      <c r="F34" s="264"/>
      <c r="G34" s="264"/>
      <c r="H34" s="656"/>
      <c r="I34" s="630"/>
      <c r="J34" s="601"/>
      <c r="K34" s="264"/>
      <c r="L34" s="264"/>
      <c r="M34" s="264"/>
      <c r="N34" s="656"/>
      <c r="O34" s="630"/>
      <c r="P34" s="641"/>
      <c r="Q34" s="608"/>
      <c r="R34" s="243"/>
      <c r="S34" s="243"/>
    </row>
    <row r="35" spans="1:19" ht="15" customHeight="1" hidden="1">
      <c r="A35" s="241"/>
      <c r="B35" s="242"/>
      <c r="C35" s="594"/>
      <c r="D35" s="601"/>
      <c r="E35" s="264"/>
      <c r="F35" s="264"/>
      <c r="G35" s="264"/>
      <c r="H35" s="656"/>
      <c r="I35" s="630"/>
      <c r="J35" s="601"/>
      <c r="K35" s="264"/>
      <c r="L35" s="264"/>
      <c r="M35" s="264"/>
      <c r="N35" s="656"/>
      <c r="O35" s="630"/>
      <c r="P35" s="641"/>
      <c r="Q35" s="608"/>
      <c r="R35" s="243"/>
      <c r="S35" s="243"/>
    </row>
    <row r="36" spans="1:19" ht="13.5" hidden="1" thickBot="1">
      <c r="A36" s="241"/>
      <c r="B36" s="242"/>
      <c r="C36" s="594"/>
      <c r="D36" s="601"/>
      <c r="E36" s="264"/>
      <c r="F36" s="264"/>
      <c r="G36" s="264"/>
      <c r="H36" s="656"/>
      <c r="I36" s="630"/>
      <c r="J36" s="601"/>
      <c r="K36" s="264"/>
      <c r="L36" s="264"/>
      <c r="M36" s="264"/>
      <c r="N36" s="656"/>
      <c r="O36" s="630"/>
      <c r="P36" s="641"/>
      <c r="Q36" s="608"/>
      <c r="R36" s="243"/>
      <c r="S36" s="243"/>
    </row>
    <row r="37" spans="1:19" ht="15" customHeight="1" hidden="1" thickBot="1">
      <c r="A37" s="202"/>
      <c r="B37" s="238"/>
      <c r="C37" s="595"/>
      <c r="D37" s="586"/>
      <c r="E37" s="258"/>
      <c r="F37" s="258"/>
      <c r="G37" s="258"/>
      <c r="H37" s="657"/>
      <c r="I37" s="577"/>
      <c r="J37" s="586"/>
      <c r="K37" s="258"/>
      <c r="L37" s="258"/>
      <c r="M37" s="258"/>
      <c r="N37" s="657"/>
      <c r="O37" s="577"/>
      <c r="P37" s="642"/>
      <c r="Q37" s="575"/>
      <c r="R37" s="212"/>
      <c r="S37" s="212"/>
    </row>
    <row r="38" spans="1:19" ht="14.25" customHeight="1" hidden="1" thickBot="1">
      <c r="A38" s="222"/>
      <c r="B38" s="364"/>
      <c r="C38" s="596"/>
      <c r="D38" s="586"/>
      <c r="E38" s="258"/>
      <c r="F38" s="258"/>
      <c r="G38" s="258"/>
      <c r="H38" s="657"/>
      <c r="I38" s="577"/>
      <c r="J38" s="586"/>
      <c r="K38" s="258"/>
      <c r="L38" s="258"/>
      <c r="M38" s="258"/>
      <c r="N38" s="657"/>
      <c r="O38" s="577"/>
      <c r="P38" s="642"/>
      <c r="Q38" s="575"/>
      <c r="R38" s="212"/>
      <c r="S38" s="212"/>
    </row>
    <row r="39" spans="1:19" ht="13.5" hidden="1" thickBot="1">
      <c r="A39" s="202"/>
      <c r="B39" s="244"/>
      <c r="C39" s="597"/>
      <c r="D39" s="589"/>
      <c r="E39" s="261"/>
      <c r="F39" s="261"/>
      <c r="G39" s="261"/>
      <c r="H39" s="658"/>
      <c r="I39" s="577"/>
      <c r="J39" s="589"/>
      <c r="K39" s="261"/>
      <c r="L39" s="261"/>
      <c r="M39" s="261"/>
      <c r="N39" s="658"/>
      <c r="O39" s="577"/>
      <c r="P39" s="643"/>
      <c r="Q39" s="227"/>
      <c r="R39" s="245"/>
      <c r="S39" s="245"/>
    </row>
    <row r="40" spans="1:19" ht="13.5" hidden="1" thickBot="1">
      <c r="A40" s="366"/>
      <c r="B40" s="367"/>
      <c r="C40" s="367"/>
      <c r="D40" s="634"/>
      <c r="E40" s="635"/>
      <c r="F40" s="635"/>
      <c r="G40" s="635"/>
      <c r="H40" s="659"/>
      <c r="I40" s="368"/>
      <c r="J40" s="634"/>
      <c r="K40" s="635"/>
      <c r="L40" s="635"/>
      <c r="M40" s="635"/>
      <c r="N40" s="659"/>
      <c r="O40" s="368"/>
      <c r="P40" s="644"/>
      <c r="Q40" s="368"/>
      <c r="R40" s="368"/>
      <c r="S40" s="368"/>
    </row>
    <row r="41" spans="1:19" ht="13.5" hidden="1" thickBot="1">
      <c r="A41" s="249"/>
      <c r="B41" s="250"/>
      <c r="C41" s="598"/>
      <c r="D41" s="614"/>
      <c r="E41" s="267"/>
      <c r="F41" s="267"/>
      <c r="G41" s="267"/>
      <c r="H41" s="660"/>
      <c r="I41" s="577"/>
      <c r="J41" s="614"/>
      <c r="K41" s="267"/>
      <c r="L41" s="267"/>
      <c r="M41" s="267"/>
      <c r="N41" s="660"/>
      <c r="O41" s="577"/>
      <c r="P41" s="645"/>
      <c r="Q41" s="266"/>
      <c r="R41" s="266"/>
      <c r="S41" s="266"/>
    </row>
    <row r="42" spans="1:19" ht="13.5" hidden="1" thickBot="1">
      <c r="A42" s="249"/>
      <c r="B42" s="250"/>
      <c r="C42" s="598"/>
      <c r="D42" s="614"/>
      <c r="E42" s="267"/>
      <c r="F42" s="267"/>
      <c r="G42" s="267"/>
      <c r="H42" s="660"/>
      <c r="I42" s="577"/>
      <c r="J42" s="614"/>
      <c r="K42" s="267"/>
      <c r="L42" s="267"/>
      <c r="M42" s="267"/>
      <c r="N42" s="660"/>
      <c r="O42" s="577"/>
      <c r="P42" s="645"/>
      <c r="Q42" s="266"/>
      <c r="R42" s="266"/>
      <c r="S42" s="266"/>
    </row>
    <row r="43" ht="12.75" hidden="1"/>
    <row r="44" spans="1:9" ht="12.75" hidden="1">
      <c r="A44" s="1276"/>
      <c r="B44" s="1276"/>
      <c r="C44" s="1276"/>
      <c r="D44" s="1276"/>
      <c r="E44" s="341"/>
      <c r="F44" s="341"/>
      <c r="G44" s="341"/>
      <c r="H44" s="341"/>
      <c r="I44" s="341"/>
    </row>
    <row r="45" spans="1:9" ht="12.75" hidden="1">
      <c r="A45" s="1276"/>
      <c r="B45" s="1276"/>
      <c r="C45" s="1276"/>
      <c r="E45" s="370"/>
      <c r="F45" s="370"/>
      <c r="G45" s="370"/>
      <c r="H45" s="370"/>
      <c r="I45" s="370"/>
    </row>
    <row r="46" spans="4:9" ht="12.75" hidden="1">
      <c r="D46" s="370"/>
      <c r="E46" s="370"/>
      <c r="F46" s="370"/>
      <c r="G46" s="370"/>
      <c r="H46" s="370"/>
      <c r="I46" s="370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51" hidden="1" customWidth="1"/>
    <col min="2" max="2" width="4.7109375" style="181" hidden="1" customWidth="1"/>
    <col min="3" max="3" width="45.421875" style="181" hidden="1" customWidth="1"/>
    <col min="4" max="4" width="15.00390625" style="181" hidden="1" customWidth="1"/>
    <col min="5" max="9" width="8.28125" style="181" hidden="1" customWidth="1"/>
    <col min="10" max="10" width="15.421875" style="181" hidden="1" customWidth="1"/>
    <col min="11" max="15" width="8.28125" style="181" hidden="1" customWidth="1"/>
    <col min="16" max="16" width="14.140625" style="181" hidden="1" customWidth="1"/>
    <col min="17" max="17" width="6.57421875" style="181" hidden="1" customWidth="1"/>
    <col min="18" max="18" width="6.7109375" style="181" hidden="1" customWidth="1"/>
    <col min="19" max="19" width="10.00390625" style="181" hidden="1" customWidth="1"/>
    <col min="20" max="23" width="0" style="181" hidden="1" customWidth="1"/>
    <col min="24" max="16384" width="9.140625" style="181" customWidth="1"/>
  </cols>
  <sheetData>
    <row r="1" spans="1:16" s="173" customFormat="1" ht="21" customHeight="1">
      <c r="A1" s="169"/>
      <c r="B1" s="170"/>
      <c r="C1" s="171"/>
      <c r="D1" s="172"/>
      <c r="E1" s="172"/>
      <c r="F1" s="172"/>
      <c r="G1" s="172"/>
      <c r="H1" s="172"/>
      <c r="I1" s="172"/>
      <c r="J1" s="1275"/>
      <c r="K1" s="1275"/>
      <c r="L1" s="1275"/>
      <c r="M1" s="1275"/>
      <c r="N1" s="1275"/>
      <c r="O1" s="1275"/>
      <c r="P1" s="1275"/>
    </row>
    <row r="2" spans="1:9" s="173" customFormat="1" ht="21" customHeight="1">
      <c r="A2" s="289"/>
      <c r="B2" s="170"/>
      <c r="C2" s="175"/>
      <c r="D2" s="174"/>
      <c r="E2" s="174"/>
      <c r="F2" s="174"/>
      <c r="G2" s="174"/>
      <c r="H2" s="174"/>
      <c r="I2" s="174"/>
    </row>
    <row r="3" spans="1:16" s="176" customFormat="1" ht="25.5" customHeight="1">
      <c r="A3" s="1274"/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</row>
    <row r="4" spans="1:16" s="179" customFormat="1" ht="15.75" customHeight="1" thickBot="1">
      <c r="A4" s="177"/>
      <c r="B4" s="177"/>
      <c r="C4" s="177"/>
      <c r="P4" s="178"/>
    </row>
    <row r="5" spans="1:21" ht="36.75" customHeight="1" thickBot="1">
      <c r="A5" s="1272"/>
      <c r="B5" s="1273"/>
      <c r="C5" s="180"/>
      <c r="D5" s="1283"/>
      <c r="E5" s="1284"/>
      <c r="F5" s="1284"/>
      <c r="G5" s="1284"/>
      <c r="H5" s="1284"/>
      <c r="I5" s="1284"/>
      <c r="J5" s="1285"/>
      <c r="K5" s="1286"/>
      <c r="L5" s="1286"/>
      <c r="M5" s="1286"/>
      <c r="N5" s="1286"/>
      <c r="O5" s="1283"/>
      <c r="P5" s="1285"/>
      <c r="Q5" s="1286"/>
      <c r="R5" s="1286"/>
      <c r="S5" s="1286"/>
      <c r="T5" s="1286"/>
      <c r="U5" s="1287"/>
    </row>
    <row r="6" spans="1:22" ht="13.5" thickBot="1">
      <c r="A6" s="349"/>
      <c r="B6" s="350"/>
      <c r="C6" s="180"/>
      <c r="D6" s="180"/>
      <c r="E6" s="180"/>
      <c r="F6" s="180"/>
      <c r="G6" s="180"/>
      <c r="H6" s="180"/>
      <c r="I6" s="572"/>
      <c r="J6" s="604"/>
      <c r="K6" s="180"/>
      <c r="L6" s="180"/>
      <c r="M6" s="180"/>
      <c r="N6" s="180"/>
      <c r="O6" s="576"/>
      <c r="P6" s="604"/>
      <c r="Q6" s="180"/>
      <c r="R6" s="180"/>
      <c r="S6" s="180"/>
      <c r="T6" s="180"/>
      <c r="U6" s="572"/>
      <c r="V6" s="180"/>
    </row>
    <row r="7" spans="1:22" s="185" customFormat="1" ht="12.75" customHeight="1" thickBot="1">
      <c r="A7" s="182"/>
      <c r="B7" s="183"/>
      <c r="C7" s="183"/>
      <c r="D7" s="183"/>
      <c r="E7" s="183"/>
      <c r="F7" s="183"/>
      <c r="G7" s="183"/>
      <c r="H7" s="183"/>
      <c r="I7" s="184"/>
      <c r="J7" s="182"/>
      <c r="K7" s="183"/>
      <c r="L7" s="183"/>
      <c r="M7" s="183"/>
      <c r="N7" s="183"/>
      <c r="O7" s="342"/>
      <c r="P7" s="182"/>
      <c r="Q7" s="183"/>
      <c r="R7" s="183"/>
      <c r="S7" s="183"/>
      <c r="T7" s="183"/>
      <c r="U7" s="184"/>
      <c r="V7" s="183"/>
    </row>
    <row r="8" spans="1:22" s="185" customFormat="1" ht="15.75" customHeight="1" thickBot="1">
      <c r="A8" s="186"/>
      <c r="B8" s="187"/>
      <c r="C8" s="187"/>
      <c r="D8" s="323"/>
      <c r="E8" s="253"/>
      <c r="F8" s="253"/>
      <c r="G8" s="253"/>
      <c r="H8" s="253"/>
      <c r="I8" s="324"/>
      <c r="J8" s="580"/>
      <c r="K8" s="253"/>
      <c r="L8" s="253"/>
      <c r="M8" s="253"/>
      <c r="N8" s="253"/>
      <c r="O8" s="343"/>
      <c r="P8" s="580"/>
      <c r="Q8" s="253"/>
      <c r="R8" s="253"/>
      <c r="S8" s="253"/>
      <c r="T8" s="253"/>
      <c r="U8" s="324"/>
      <c r="V8" s="253"/>
    </row>
    <row r="9" spans="1:22" s="191" customFormat="1" ht="12" customHeight="1" thickBot="1">
      <c r="A9" s="182"/>
      <c r="B9" s="188"/>
      <c r="C9" s="189"/>
      <c r="D9" s="254"/>
      <c r="E9" s="254"/>
      <c r="F9" s="254"/>
      <c r="G9" s="254"/>
      <c r="H9" s="254"/>
      <c r="I9" s="190"/>
      <c r="J9" s="581"/>
      <c r="K9" s="254"/>
      <c r="L9" s="254"/>
      <c r="M9" s="254"/>
      <c r="N9" s="254"/>
      <c r="O9" s="190"/>
      <c r="P9" s="581"/>
      <c r="Q9" s="254"/>
      <c r="R9" s="254"/>
      <c r="S9" s="254"/>
      <c r="T9" s="254"/>
      <c r="U9" s="190"/>
      <c r="V9" s="254"/>
    </row>
    <row r="10" spans="1:22" s="197" customFormat="1" ht="12" customHeight="1" hidden="1" thickBot="1">
      <c r="A10" s="198"/>
      <c r="B10" s="199"/>
      <c r="C10" s="200"/>
      <c r="D10" s="265"/>
      <c r="E10" s="265"/>
      <c r="F10" s="265"/>
      <c r="G10" s="265"/>
      <c r="H10" s="265"/>
      <c r="I10" s="325"/>
      <c r="J10" s="582"/>
      <c r="K10" s="265"/>
      <c r="L10" s="265"/>
      <c r="M10" s="265"/>
      <c r="N10" s="265"/>
      <c r="O10" s="325"/>
      <c r="P10" s="582"/>
      <c r="Q10" s="265"/>
      <c r="R10" s="265"/>
      <c r="S10" s="265"/>
      <c r="T10" s="265"/>
      <c r="U10" s="325"/>
      <c r="V10" s="265"/>
    </row>
    <row r="11" spans="1:22" s="191" customFormat="1" ht="12" customHeight="1" thickBot="1">
      <c r="A11" s="182"/>
      <c r="B11" s="188"/>
      <c r="C11" s="189"/>
      <c r="D11" s="254"/>
      <c r="E11" s="254"/>
      <c r="F11" s="254"/>
      <c r="G11" s="254"/>
      <c r="H11" s="254"/>
      <c r="I11" s="190"/>
      <c r="J11" s="581"/>
      <c r="K11" s="254"/>
      <c r="L11" s="254"/>
      <c r="M11" s="254"/>
      <c r="N11" s="254"/>
      <c r="O11" s="190"/>
      <c r="P11" s="581"/>
      <c r="Q11" s="254"/>
      <c r="R11" s="254"/>
      <c r="S11" s="254"/>
      <c r="T11" s="254"/>
      <c r="U11" s="190"/>
      <c r="V11" s="254"/>
    </row>
    <row r="12" spans="1:22" s="197" customFormat="1" ht="12" customHeight="1">
      <c r="A12" s="194"/>
      <c r="B12" s="193"/>
      <c r="C12" s="201"/>
      <c r="D12" s="255"/>
      <c r="E12" s="255"/>
      <c r="F12" s="255"/>
      <c r="G12" s="255"/>
      <c r="H12" s="255"/>
      <c r="I12" s="196"/>
      <c r="J12" s="583"/>
      <c r="K12" s="255"/>
      <c r="L12" s="255"/>
      <c r="M12" s="255"/>
      <c r="N12" s="255"/>
      <c r="O12" s="196"/>
      <c r="P12" s="583"/>
      <c r="Q12" s="255"/>
      <c r="R12" s="255"/>
      <c r="S12" s="255"/>
      <c r="T12" s="255"/>
      <c r="U12" s="196"/>
      <c r="V12" s="255"/>
    </row>
    <row r="13" spans="1:22" s="197" customFormat="1" ht="12" customHeight="1">
      <c r="A13" s="194"/>
      <c r="B13" s="193"/>
      <c r="C13" s="195"/>
      <c r="D13" s="255"/>
      <c r="E13" s="255"/>
      <c r="F13" s="255"/>
      <c r="G13" s="255"/>
      <c r="H13" s="255"/>
      <c r="I13" s="196"/>
      <c r="J13" s="583"/>
      <c r="K13" s="255"/>
      <c r="L13" s="255"/>
      <c r="M13" s="255"/>
      <c r="N13" s="255"/>
      <c r="O13" s="196"/>
      <c r="P13" s="583"/>
      <c r="Q13" s="255"/>
      <c r="R13" s="255"/>
      <c r="S13" s="255"/>
      <c r="T13" s="255"/>
      <c r="U13" s="196"/>
      <c r="V13" s="255"/>
    </row>
    <row r="14" spans="1:22" s="197" customFormat="1" ht="12" customHeight="1">
      <c r="A14" s="194"/>
      <c r="B14" s="193"/>
      <c r="C14" s="195"/>
      <c r="D14" s="255"/>
      <c r="E14" s="255"/>
      <c r="F14" s="255"/>
      <c r="G14" s="255"/>
      <c r="H14" s="255"/>
      <c r="I14" s="196"/>
      <c r="J14" s="583"/>
      <c r="K14" s="255"/>
      <c r="L14" s="255"/>
      <c r="M14" s="255"/>
      <c r="N14" s="255"/>
      <c r="O14" s="196"/>
      <c r="P14" s="583"/>
      <c r="Q14" s="255"/>
      <c r="R14" s="255"/>
      <c r="S14" s="255"/>
      <c r="T14" s="255"/>
      <c r="U14" s="196"/>
      <c r="V14" s="255"/>
    </row>
    <row r="15" spans="1:22" s="197" customFormat="1" ht="12" customHeight="1" thickBot="1">
      <c r="A15" s="194"/>
      <c r="B15" s="193"/>
      <c r="C15" s="195"/>
      <c r="D15" s="255"/>
      <c r="E15" s="255"/>
      <c r="F15" s="255"/>
      <c r="G15" s="255"/>
      <c r="H15" s="255"/>
      <c r="I15" s="196"/>
      <c r="J15" s="583"/>
      <c r="K15" s="255"/>
      <c r="L15" s="255"/>
      <c r="M15" s="255"/>
      <c r="N15" s="255"/>
      <c r="O15" s="196"/>
      <c r="P15" s="583"/>
      <c r="Q15" s="255"/>
      <c r="R15" s="255"/>
      <c r="S15" s="255"/>
      <c r="T15" s="255"/>
      <c r="U15" s="196"/>
      <c r="V15" s="255"/>
    </row>
    <row r="16" spans="1:22" s="197" customFormat="1" ht="12" customHeight="1" thickBot="1">
      <c r="A16" s="202"/>
      <c r="B16" s="203"/>
      <c r="C16" s="203"/>
      <c r="D16" s="254"/>
      <c r="E16" s="254"/>
      <c r="F16" s="254"/>
      <c r="G16" s="254"/>
      <c r="H16" s="254"/>
      <c r="I16" s="190"/>
      <c r="J16" s="581"/>
      <c r="K16" s="254"/>
      <c r="L16" s="254"/>
      <c r="M16" s="254"/>
      <c r="N16" s="254"/>
      <c r="O16" s="190"/>
      <c r="P16" s="581"/>
      <c r="Q16" s="254"/>
      <c r="R16" s="254"/>
      <c r="S16" s="254"/>
      <c r="T16" s="254"/>
      <c r="U16" s="190"/>
      <c r="V16" s="254"/>
    </row>
    <row r="17" spans="1:22" s="191" customFormat="1" ht="12" customHeight="1">
      <c r="A17" s="204"/>
      <c r="B17" s="205"/>
      <c r="C17" s="206"/>
      <c r="D17" s="256"/>
      <c r="E17" s="256"/>
      <c r="F17" s="256"/>
      <c r="G17" s="256"/>
      <c r="H17" s="256"/>
      <c r="I17" s="207"/>
      <c r="J17" s="584"/>
      <c r="K17" s="256"/>
      <c r="L17" s="256"/>
      <c r="M17" s="256"/>
      <c r="N17" s="256"/>
      <c r="O17" s="207"/>
      <c r="P17" s="584"/>
      <c r="Q17" s="256"/>
      <c r="R17" s="256"/>
      <c r="S17" s="256"/>
      <c r="T17" s="256"/>
      <c r="U17" s="207"/>
      <c r="V17" s="256"/>
    </row>
    <row r="18" spans="1:22" s="191" customFormat="1" ht="12" customHeight="1" thickBot="1">
      <c r="A18" s="208"/>
      <c r="B18" s="209"/>
      <c r="C18" s="210"/>
      <c r="D18" s="257"/>
      <c r="E18" s="257"/>
      <c r="F18" s="257"/>
      <c r="G18" s="257"/>
      <c r="H18" s="257"/>
      <c r="I18" s="211"/>
      <c r="J18" s="585"/>
      <c r="K18" s="257"/>
      <c r="L18" s="257"/>
      <c r="M18" s="257"/>
      <c r="N18" s="257"/>
      <c r="O18" s="211"/>
      <c r="P18" s="585"/>
      <c r="Q18" s="257"/>
      <c r="R18" s="257"/>
      <c r="S18" s="257"/>
      <c r="T18" s="257"/>
      <c r="U18" s="211"/>
      <c r="V18" s="257"/>
    </row>
    <row r="19" spans="1:22" s="191" customFormat="1" ht="12" customHeight="1" hidden="1" thickBot="1">
      <c r="A19" s="202"/>
      <c r="B19" s="188"/>
      <c r="D19" s="258"/>
      <c r="E19" s="258"/>
      <c r="F19" s="258"/>
      <c r="G19" s="258"/>
      <c r="H19" s="258"/>
      <c r="I19" s="212"/>
      <c r="J19" s="586"/>
      <c r="K19" s="258"/>
      <c r="L19" s="258"/>
      <c r="M19" s="258"/>
      <c r="N19" s="258"/>
      <c r="O19" s="212"/>
      <c r="P19" s="586"/>
      <c r="Q19" s="258"/>
      <c r="R19" s="258"/>
      <c r="S19" s="258"/>
      <c r="T19" s="258"/>
      <c r="U19" s="212"/>
      <c r="V19" s="258"/>
    </row>
    <row r="20" spans="1:22" s="191" customFormat="1" ht="12" customHeight="1" thickBot="1">
      <c r="A20" s="182"/>
      <c r="B20" s="213"/>
      <c r="C20" s="203"/>
      <c r="D20" s="319"/>
      <c r="E20" s="254"/>
      <c r="F20" s="254"/>
      <c r="G20" s="254"/>
      <c r="H20" s="254"/>
      <c r="I20" s="190"/>
      <c r="J20" s="581"/>
      <c r="K20" s="254"/>
      <c r="L20" s="254"/>
      <c r="M20" s="254"/>
      <c r="N20" s="254"/>
      <c r="O20" s="573"/>
      <c r="P20" s="581"/>
      <c r="Q20" s="254"/>
      <c r="R20" s="254"/>
      <c r="S20" s="254"/>
      <c r="T20" s="254"/>
      <c r="U20" s="190"/>
      <c r="V20" s="254"/>
    </row>
    <row r="21" spans="1:22" s="197" customFormat="1" ht="12" customHeight="1" thickBot="1">
      <c r="A21" s="214"/>
      <c r="B21" s="215"/>
      <c r="C21" s="216"/>
      <c r="D21" s="320"/>
      <c r="E21" s="259"/>
      <c r="F21" s="259"/>
      <c r="G21" s="259"/>
      <c r="H21" s="259"/>
      <c r="I21" s="738"/>
      <c r="J21" s="587"/>
      <c r="K21" s="259"/>
      <c r="L21" s="259"/>
      <c r="M21" s="259"/>
      <c r="N21" s="259"/>
      <c r="O21" s="574"/>
      <c r="P21" s="581"/>
      <c r="Q21" s="254"/>
      <c r="R21" s="254"/>
      <c r="S21" s="254"/>
      <c r="T21" s="254"/>
      <c r="U21" s="190"/>
      <c r="V21" s="254"/>
    </row>
    <row r="22" spans="1:22" s="197" customFormat="1" ht="15" customHeight="1" thickBot="1">
      <c r="A22" s="192"/>
      <c r="B22" s="217"/>
      <c r="C22" s="206"/>
      <c r="D22" s="256"/>
      <c r="E22" s="256"/>
      <c r="F22" s="256"/>
      <c r="G22" s="256"/>
      <c r="H22" s="256"/>
      <c r="I22" s="207"/>
      <c r="J22" s="584"/>
      <c r="K22" s="256"/>
      <c r="L22" s="256"/>
      <c r="M22" s="256"/>
      <c r="N22" s="256"/>
      <c r="O22" s="207"/>
      <c r="P22" s="590"/>
      <c r="Q22" s="591"/>
      <c r="R22" s="591"/>
      <c r="S22" s="591"/>
      <c r="T22" s="591"/>
      <c r="U22" s="321"/>
      <c r="V22" s="591"/>
    </row>
    <row r="23" spans="1:22" s="197" customFormat="1" ht="15" customHeight="1">
      <c r="A23" s="859"/>
      <c r="B23" s="860"/>
      <c r="C23" s="617"/>
      <c r="D23" s="862"/>
      <c r="E23" s="862"/>
      <c r="F23" s="862"/>
      <c r="G23" s="862"/>
      <c r="H23" s="862"/>
      <c r="I23" s="867"/>
      <c r="J23" s="861"/>
      <c r="K23" s="862"/>
      <c r="L23" s="862"/>
      <c r="M23" s="862"/>
      <c r="N23" s="862"/>
      <c r="O23" s="867"/>
      <c r="P23" s="863"/>
      <c r="Q23" s="864"/>
      <c r="R23" s="864"/>
      <c r="S23" s="864"/>
      <c r="T23" s="864"/>
      <c r="U23" s="865"/>
      <c r="V23" s="864"/>
    </row>
    <row r="24" spans="1:22" s="197" customFormat="1" ht="15" customHeight="1" thickBot="1">
      <c r="A24" s="218"/>
      <c r="B24" s="219"/>
      <c r="C24" s="220"/>
      <c r="D24" s="260"/>
      <c r="E24" s="260"/>
      <c r="F24" s="260"/>
      <c r="G24" s="260"/>
      <c r="H24" s="260"/>
      <c r="I24" s="221"/>
      <c r="J24" s="588"/>
      <c r="K24" s="260"/>
      <c r="L24" s="260"/>
      <c r="M24" s="260"/>
      <c r="N24" s="260"/>
      <c r="O24" s="221"/>
      <c r="P24" s="588"/>
      <c r="Q24" s="260"/>
      <c r="R24" s="260"/>
      <c r="S24" s="260"/>
      <c r="T24" s="260"/>
      <c r="U24" s="221"/>
      <c r="V24" s="260"/>
    </row>
    <row r="25" spans="1:22" ht="13.5" hidden="1" thickBot="1">
      <c r="A25" s="222"/>
      <c r="B25" s="223"/>
      <c r="C25" s="224"/>
      <c r="D25" s="316"/>
      <c r="E25" s="258"/>
      <c r="F25" s="258"/>
      <c r="G25" s="258"/>
      <c r="H25" s="258"/>
      <c r="I25" s="212"/>
      <c r="J25" s="586"/>
      <c r="K25" s="258"/>
      <c r="L25" s="258"/>
      <c r="M25" s="258"/>
      <c r="N25" s="258"/>
      <c r="O25" s="575"/>
      <c r="P25" s="586"/>
      <c r="Q25" s="258"/>
      <c r="R25" s="258"/>
      <c r="S25" s="258"/>
      <c r="T25" s="258"/>
      <c r="U25" s="212"/>
      <c r="V25" s="258"/>
    </row>
    <row r="26" spans="1:22" s="185" customFormat="1" ht="16.5" customHeight="1" thickBot="1">
      <c r="A26" s="222"/>
      <c r="B26" s="225"/>
      <c r="C26" s="226"/>
      <c r="D26" s="322"/>
      <c r="E26" s="261"/>
      <c r="F26" s="261"/>
      <c r="G26" s="261"/>
      <c r="H26" s="261"/>
      <c r="I26" s="245"/>
      <c r="J26" s="589"/>
      <c r="K26" s="261"/>
      <c r="L26" s="261"/>
      <c r="M26" s="261"/>
      <c r="N26" s="261"/>
      <c r="O26" s="227"/>
      <c r="P26" s="589"/>
      <c r="Q26" s="261"/>
      <c r="R26" s="261"/>
      <c r="S26" s="261"/>
      <c r="T26" s="261"/>
      <c r="U26" s="245"/>
      <c r="V26" s="261"/>
    </row>
    <row r="27" spans="1:16" s="231" customFormat="1" ht="12" customHeight="1">
      <c r="A27" s="228"/>
      <c r="B27" s="228"/>
      <c r="C27" s="229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</row>
    <row r="28" spans="1:16" ht="12" customHeight="1" thickBot="1">
      <c r="A28" s="232"/>
      <c r="B28" s="233"/>
      <c r="C28" s="233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</row>
    <row r="29" spans="1:21" ht="12" customHeight="1" thickBot="1">
      <c r="A29" s="235"/>
      <c r="B29" s="236"/>
      <c r="C29" s="237"/>
      <c r="D29" s="252"/>
      <c r="E29" s="252"/>
      <c r="F29" s="252"/>
      <c r="G29" s="252"/>
      <c r="H29" s="252"/>
      <c r="I29" s="252"/>
      <c r="J29" s="261"/>
      <c r="K29" s="252"/>
      <c r="L29" s="252"/>
      <c r="M29" s="252"/>
      <c r="N29" s="252"/>
      <c r="O29" s="252"/>
      <c r="P29" s="589"/>
      <c r="Q29" s="261"/>
      <c r="R29" s="261"/>
      <c r="S29" s="261"/>
      <c r="T29" s="245"/>
      <c r="U29" s="227"/>
    </row>
    <row r="30" spans="1:22" ht="12" customHeight="1" thickBot="1">
      <c r="A30" s="202"/>
      <c r="B30" s="238"/>
      <c r="C30" s="592"/>
      <c r="D30" s="581"/>
      <c r="E30" s="254"/>
      <c r="F30" s="254"/>
      <c r="G30" s="254"/>
      <c r="H30" s="254"/>
      <c r="I30" s="190"/>
      <c r="J30" s="254"/>
      <c r="K30" s="254"/>
      <c r="L30" s="254"/>
      <c r="M30" s="254"/>
      <c r="N30" s="254"/>
      <c r="O30" s="254"/>
      <c r="P30" s="581"/>
      <c r="Q30" s="254"/>
      <c r="R30" s="254"/>
      <c r="S30" s="254"/>
      <c r="T30" s="190"/>
      <c r="U30" s="605"/>
      <c r="V30" s="190"/>
    </row>
    <row r="31" spans="1:22" ht="12" customHeight="1">
      <c r="A31" s="239"/>
      <c r="B31" s="240"/>
      <c r="C31" s="593"/>
      <c r="D31" s="599"/>
      <c r="E31" s="263"/>
      <c r="F31" s="263"/>
      <c r="G31" s="263"/>
      <c r="H31" s="263"/>
      <c r="I31" s="600"/>
      <c r="J31" s="263"/>
      <c r="K31" s="263"/>
      <c r="L31" s="263"/>
      <c r="M31" s="263"/>
      <c r="N31" s="263"/>
      <c r="O31" s="263"/>
      <c r="P31" s="583"/>
      <c r="Q31" s="255"/>
      <c r="R31" s="255"/>
      <c r="S31" s="255"/>
      <c r="T31" s="196"/>
      <c r="U31" s="606"/>
      <c r="V31" s="196"/>
    </row>
    <row r="32" spans="1:22" ht="12" customHeight="1">
      <c r="A32" s="241"/>
      <c r="B32" s="242"/>
      <c r="C32" s="594"/>
      <c r="D32" s="601"/>
      <c r="E32" s="264"/>
      <c r="F32" s="264"/>
      <c r="G32" s="264"/>
      <c r="H32" s="264"/>
      <c r="I32" s="243"/>
      <c r="J32" s="264"/>
      <c r="K32" s="264"/>
      <c r="L32" s="264"/>
      <c r="M32" s="264"/>
      <c r="N32" s="264"/>
      <c r="O32" s="264"/>
      <c r="P32" s="583"/>
      <c r="Q32" s="255"/>
      <c r="R32" s="255"/>
      <c r="S32" s="255"/>
      <c r="T32" s="196"/>
      <c r="U32" s="606"/>
      <c r="V32" s="196"/>
    </row>
    <row r="33" spans="1:22" ht="12" customHeight="1">
      <c r="A33" s="241"/>
      <c r="B33" s="242"/>
      <c r="C33" s="594"/>
      <c r="D33" s="601"/>
      <c r="E33" s="264"/>
      <c r="F33" s="264"/>
      <c r="G33" s="264"/>
      <c r="H33" s="264"/>
      <c r="I33" s="243"/>
      <c r="J33" s="264"/>
      <c r="K33" s="264"/>
      <c r="L33" s="264"/>
      <c r="M33" s="264"/>
      <c r="N33" s="264"/>
      <c r="O33" s="264"/>
      <c r="P33" s="583"/>
      <c r="Q33" s="255"/>
      <c r="R33" s="255"/>
      <c r="S33" s="255"/>
      <c r="T33" s="196"/>
      <c r="U33" s="606"/>
      <c r="V33" s="196"/>
    </row>
    <row r="34" spans="1:22" s="231" customFormat="1" ht="12" customHeight="1">
      <c r="A34" s="241"/>
      <c r="B34" s="242"/>
      <c r="C34" s="594"/>
      <c r="D34" s="601"/>
      <c r="E34" s="264"/>
      <c r="F34" s="264"/>
      <c r="G34" s="264"/>
      <c r="H34" s="264"/>
      <c r="I34" s="243"/>
      <c r="J34" s="264"/>
      <c r="K34" s="264"/>
      <c r="L34" s="264"/>
      <c r="M34" s="264"/>
      <c r="N34" s="264"/>
      <c r="O34" s="264"/>
      <c r="P34" s="583"/>
      <c r="Q34" s="255"/>
      <c r="R34" s="255"/>
      <c r="S34" s="255"/>
      <c r="T34" s="196"/>
      <c r="U34" s="607"/>
      <c r="V34" s="196"/>
    </row>
    <row r="35" spans="1:22" ht="12" customHeight="1" thickBot="1">
      <c r="A35" s="241"/>
      <c r="B35" s="242"/>
      <c r="C35" s="594"/>
      <c r="D35" s="601"/>
      <c r="E35" s="264"/>
      <c r="F35" s="264"/>
      <c r="G35" s="264"/>
      <c r="H35" s="264"/>
      <c r="I35" s="243"/>
      <c r="J35" s="264"/>
      <c r="K35" s="264"/>
      <c r="L35" s="264"/>
      <c r="M35" s="264"/>
      <c r="N35" s="264"/>
      <c r="O35" s="264"/>
      <c r="P35" s="601"/>
      <c r="Q35" s="264"/>
      <c r="R35" s="264"/>
      <c r="S35" s="264"/>
      <c r="T35" s="243"/>
      <c r="U35" s="608"/>
      <c r="V35" s="243"/>
    </row>
    <row r="36" spans="1:22" ht="12" customHeight="1" thickBot="1">
      <c r="A36" s="202"/>
      <c r="B36" s="238"/>
      <c r="C36" s="592"/>
      <c r="D36" s="581"/>
      <c r="E36" s="254"/>
      <c r="F36" s="254"/>
      <c r="G36" s="254"/>
      <c r="H36" s="254"/>
      <c r="I36" s="190"/>
      <c r="J36" s="254"/>
      <c r="K36" s="254"/>
      <c r="L36" s="254"/>
      <c r="M36" s="254"/>
      <c r="N36" s="254"/>
      <c r="O36" s="254"/>
      <c r="P36" s="581"/>
      <c r="Q36" s="254"/>
      <c r="R36" s="254"/>
      <c r="S36" s="254"/>
      <c r="T36" s="190"/>
      <c r="U36" s="573"/>
      <c r="V36" s="190"/>
    </row>
    <row r="37" spans="1:22" ht="12" customHeight="1">
      <c r="A37" s="239"/>
      <c r="B37" s="240"/>
      <c r="C37" s="593"/>
      <c r="D37" s="599"/>
      <c r="E37" s="263"/>
      <c r="F37" s="263"/>
      <c r="G37" s="263"/>
      <c r="H37" s="263"/>
      <c r="I37" s="600"/>
      <c r="J37" s="263"/>
      <c r="K37" s="263"/>
      <c r="L37" s="263"/>
      <c r="M37" s="263"/>
      <c r="N37" s="263"/>
      <c r="O37" s="263"/>
      <c r="P37" s="583"/>
      <c r="Q37" s="255"/>
      <c r="R37" s="255"/>
      <c r="S37" s="255"/>
      <c r="T37" s="196"/>
      <c r="U37" s="607"/>
      <c r="V37" s="196"/>
    </row>
    <row r="38" spans="1:22" ht="12" customHeight="1">
      <c r="A38" s="241"/>
      <c r="B38" s="242"/>
      <c r="C38" s="594"/>
      <c r="D38" s="601"/>
      <c r="E38" s="264"/>
      <c r="F38" s="264"/>
      <c r="G38" s="264"/>
      <c r="H38" s="264"/>
      <c r="I38" s="243"/>
      <c r="J38" s="264"/>
      <c r="K38" s="264"/>
      <c r="L38" s="264"/>
      <c r="M38" s="264"/>
      <c r="N38" s="264"/>
      <c r="O38" s="264"/>
      <c r="P38" s="601"/>
      <c r="Q38" s="264"/>
      <c r="R38" s="264"/>
      <c r="S38" s="264"/>
      <c r="T38" s="243"/>
      <c r="U38" s="608"/>
      <c r="V38" s="243"/>
    </row>
    <row r="39" spans="1:22" ht="15" customHeight="1">
      <c r="A39" s="241"/>
      <c r="B39" s="242"/>
      <c r="C39" s="594"/>
      <c r="D39" s="601"/>
      <c r="E39" s="264"/>
      <c r="F39" s="264"/>
      <c r="G39" s="264"/>
      <c r="H39" s="264"/>
      <c r="I39" s="243"/>
      <c r="J39" s="264"/>
      <c r="K39" s="264"/>
      <c r="L39" s="264"/>
      <c r="M39" s="264"/>
      <c r="N39" s="264"/>
      <c r="O39" s="264"/>
      <c r="P39" s="601"/>
      <c r="Q39" s="264"/>
      <c r="R39" s="264"/>
      <c r="S39" s="264"/>
      <c r="T39" s="243"/>
      <c r="U39" s="608"/>
      <c r="V39" s="243"/>
    </row>
    <row r="40" spans="1:22" ht="13.5" thickBot="1">
      <c r="A40" s="241"/>
      <c r="B40" s="242"/>
      <c r="C40" s="594"/>
      <c r="D40" s="601"/>
      <c r="E40" s="264"/>
      <c r="F40" s="264"/>
      <c r="G40" s="264"/>
      <c r="H40" s="264"/>
      <c r="I40" s="243"/>
      <c r="J40" s="264"/>
      <c r="K40" s="264"/>
      <c r="L40" s="264"/>
      <c r="M40" s="264"/>
      <c r="N40" s="264"/>
      <c r="O40" s="264"/>
      <c r="P40" s="601"/>
      <c r="Q40" s="264"/>
      <c r="R40" s="264"/>
      <c r="S40" s="264"/>
      <c r="T40" s="243"/>
      <c r="U40" s="608"/>
      <c r="V40" s="243"/>
    </row>
    <row r="41" spans="1:22" ht="15" customHeight="1" hidden="1" thickBot="1">
      <c r="A41" s="202"/>
      <c r="B41" s="238"/>
      <c r="C41" s="595"/>
      <c r="D41" s="586"/>
      <c r="E41" s="258"/>
      <c r="F41" s="258"/>
      <c r="G41" s="258"/>
      <c r="H41" s="258"/>
      <c r="I41" s="212"/>
      <c r="J41" s="258"/>
      <c r="K41" s="258"/>
      <c r="L41" s="258"/>
      <c r="M41" s="258"/>
      <c r="N41" s="258"/>
      <c r="O41" s="258"/>
      <c r="P41" s="586"/>
      <c r="Q41" s="258"/>
      <c r="R41" s="258"/>
      <c r="S41" s="258"/>
      <c r="T41" s="212"/>
      <c r="U41" s="575"/>
      <c r="V41" s="212"/>
    </row>
    <row r="42" spans="1:22" ht="14.25" customHeight="1" hidden="1" thickBot="1">
      <c r="A42" s="222"/>
      <c r="B42" s="223"/>
      <c r="C42" s="596"/>
      <c r="D42" s="586"/>
      <c r="E42" s="258"/>
      <c r="F42" s="258"/>
      <c r="G42" s="258"/>
      <c r="H42" s="258"/>
      <c r="I42" s="212"/>
      <c r="J42" s="258"/>
      <c r="K42" s="258"/>
      <c r="L42" s="258"/>
      <c r="M42" s="258"/>
      <c r="N42" s="258"/>
      <c r="O42" s="258"/>
      <c r="P42" s="586"/>
      <c r="Q42" s="258"/>
      <c r="R42" s="258"/>
      <c r="S42" s="258"/>
      <c r="T42" s="212"/>
      <c r="U42" s="575"/>
      <c r="V42" s="212"/>
    </row>
    <row r="43" spans="1:22" ht="13.5" thickBot="1">
      <c r="A43" s="202"/>
      <c r="B43" s="244"/>
      <c r="C43" s="597"/>
      <c r="D43" s="589"/>
      <c r="E43" s="261"/>
      <c r="F43" s="261"/>
      <c r="G43" s="261"/>
      <c r="H43" s="261"/>
      <c r="I43" s="245"/>
      <c r="J43" s="262"/>
      <c r="K43" s="262"/>
      <c r="L43" s="262"/>
      <c r="M43" s="262"/>
      <c r="N43" s="262"/>
      <c r="O43" s="262"/>
      <c r="P43" s="589"/>
      <c r="Q43" s="261"/>
      <c r="R43" s="261"/>
      <c r="S43" s="261"/>
      <c r="T43" s="245"/>
      <c r="U43" s="609"/>
      <c r="V43" s="245"/>
    </row>
    <row r="44" spans="1:22" ht="13.5" thickBot="1">
      <c r="A44" s="246"/>
      <c r="B44" s="247"/>
      <c r="C44" s="247"/>
      <c r="D44" s="610"/>
      <c r="E44" s="611"/>
      <c r="F44" s="611"/>
      <c r="G44" s="611"/>
      <c r="H44" s="611"/>
      <c r="I44" s="739"/>
      <c r="J44" s="248"/>
      <c r="K44" s="248"/>
      <c r="L44" s="248"/>
      <c r="M44" s="248"/>
      <c r="N44" s="248"/>
      <c r="O44" s="248"/>
      <c r="P44" s="610"/>
      <c r="Q44" s="611"/>
      <c r="R44" s="611"/>
      <c r="S44" s="612"/>
      <c r="T44" s="613"/>
      <c r="V44" s="613"/>
    </row>
    <row r="45" spans="1:22" ht="13.5" thickBot="1">
      <c r="A45" s="249"/>
      <c r="B45" s="250"/>
      <c r="C45" s="598"/>
      <c r="D45" s="614"/>
      <c r="E45" s="267"/>
      <c r="F45" s="267"/>
      <c r="G45" s="267"/>
      <c r="H45" s="267"/>
      <c r="I45" s="602"/>
      <c r="J45" s="267"/>
      <c r="K45" s="267"/>
      <c r="L45" s="267"/>
      <c r="M45" s="267"/>
      <c r="N45" s="267"/>
      <c r="O45" s="267"/>
      <c r="P45" s="614"/>
      <c r="Q45" s="267"/>
      <c r="R45" s="267"/>
      <c r="S45" s="267"/>
      <c r="T45" s="602"/>
      <c r="U45" s="266"/>
      <c r="V45" s="602"/>
    </row>
    <row r="46" spans="1:22" ht="13.5" thickBot="1">
      <c r="A46" s="249"/>
      <c r="B46" s="250"/>
      <c r="C46" s="598"/>
      <c r="D46" s="614"/>
      <c r="E46" s="267"/>
      <c r="F46" s="267"/>
      <c r="G46" s="267"/>
      <c r="H46" s="267"/>
      <c r="I46" s="602"/>
      <c r="J46" s="267"/>
      <c r="K46" s="267"/>
      <c r="L46" s="267"/>
      <c r="M46" s="267"/>
      <c r="N46" s="267"/>
      <c r="O46" s="267"/>
      <c r="P46" s="614"/>
      <c r="Q46" s="267"/>
      <c r="R46" s="267"/>
      <c r="S46" s="267"/>
      <c r="T46" s="602"/>
      <c r="U46" s="266"/>
      <c r="V46" s="602"/>
    </row>
    <row r="47" spans="6:15" ht="12.75">
      <c r="F47" s="268"/>
      <c r="G47" s="268"/>
      <c r="H47" s="268"/>
      <c r="I47" s="268"/>
      <c r="L47" s="268"/>
      <c r="M47" s="268"/>
      <c r="N47" s="268"/>
      <c r="O47" s="268"/>
    </row>
    <row r="48" spans="1:15" ht="12.75">
      <c r="A48" s="1276"/>
      <c r="B48" s="1276"/>
      <c r="C48" s="1276"/>
      <c r="L48" s="268"/>
      <c r="M48" s="268"/>
      <c r="N48" s="268"/>
      <c r="O48" s="268"/>
    </row>
    <row r="49" spans="4:9" ht="12.75">
      <c r="D49" s="268"/>
      <c r="E49" s="268"/>
      <c r="F49" s="268"/>
      <c r="G49" s="268"/>
      <c r="H49" s="268"/>
      <c r="I49" s="268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69" hidden="1" customWidth="1"/>
    <col min="2" max="2" width="8.28125" style="363" hidden="1" customWidth="1"/>
    <col min="3" max="3" width="52.00390625" style="363" hidden="1" customWidth="1"/>
    <col min="4" max="4" width="19.28125" style="363" hidden="1" customWidth="1"/>
    <col min="5" max="8" width="8.28125" style="363" hidden="1" customWidth="1"/>
    <col min="9" max="9" width="9.7109375" style="363" hidden="1" customWidth="1"/>
    <col min="10" max="10" width="17.421875" style="363" hidden="1" customWidth="1"/>
    <col min="11" max="14" width="8.28125" style="363" hidden="1" customWidth="1"/>
    <col min="15" max="15" width="8.421875" style="363" hidden="1" customWidth="1"/>
    <col min="16" max="16" width="16.140625" style="363" hidden="1" customWidth="1"/>
    <col min="17" max="17" width="6.28125" style="363" hidden="1" customWidth="1"/>
    <col min="18" max="18" width="7.140625" style="363" hidden="1" customWidth="1"/>
    <col min="19" max="19" width="8.57421875" style="363" hidden="1" customWidth="1"/>
    <col min="20" max="16384" width="9.140625" style="363" customWidth="1"/>
  </cols>
  <sheetData>
    <row r="1" spans="1:16" s="173" customFormat="1" ht="21" customHeight="1">
      <c r="A1" s="169"/>
      <c r="B1" s="170"/>
      <c r="C1" s="171"/>
      <c r="D1" s="172"/>
      <c r="E1" s="172"/>
      <c r="F1" s="172"/>
      <c r="G1" s="172"/>
      <c r="H1" s="172"/>
      <c r="I1" s="172"/>
      <c r="J1" s="1275"/>
      <c r="K1" s="1275"/>
      <c r="L1" s="1275"/>
      <c r="M1" s="1275"/>
      <c r="N1" s="1275"/>
      <c r="O1" s="1275"/>
      <c r="P1" s="1275"/>
    </row>
    <row r="2" spans="1:9" s="173" customFormat="1" ht="21" customHeight="1">
      <c r="A2" s="289"/>
      <c r="B2" s="170"/>
      <c r="C2" s="175"/>
      <c r="D2" s="174"/>
      <c r="E2" s="174"/>
      <c r="F2" s="174"/>
      <c r="G2" s="174"/>
      <c r="H2" s="174"/>
      <c r="I2" s="174"/>
    </row>
    <row r="3" spans="1:16" s="176" customFormat="1" ht="25.5" customHeight="1">
      <c r="A3" s="1274"/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4"/>
      <c r="N3" s="1274"/>
      <c r="O3" s="1274"/>
      <c r="P3" s="1274"/>
    </row>
    <row r="4" spans="1:16" s="179" customFormat="1" ht="15.75" customHeight="1" thickBot="1">
      <c r="A4" s="177"/>
      <c r="B4" s="177"/>
      <c r="C4" s="177"/>
      <c r="P4" s="178"/>
    </row>
    <row r="5" spans="1:18" s="179" customFormat="1" ht="41.25" customHeight="1" thickBot="1">
      <c r="A5" s="177"/>
      <c r="B5" s="177"/>
      <c r="C5" s="177"/>
      <c r="D5" s="1280"/>
      <c r="E5" s="1281"/>
      <c r="F5" s="1281"/>
      <c r="G5" s="1281"/>
      <c r="H5" s="1281"/>
      <c r="I5" s="1282"/>
      <c r="J5" s="1280"/>
      <c r="K5" s="1281"/>
      <c r="L5" s="1281"/>
      <c r="M5" s="1281"/>
      <c r="N5" s="1281"/>
      <c r="O5" s="1282"/>
      <c r="P5" s="1277"/>
      <c r="Q5" s="1278"/>
      <c r="R5" s="1279"/>
    </row>
    <row r="6" spans="1:19" ht="13.5" thickBot="1">
      <c r="A6" s="1272"/>
      <c r="B6" s="1273"/>
      <c r="C6" s="615"/>
      <c r="D6" s="604"/>
      <c r="E6" s="180"/>
      <c r="F6" s="180"/>
      <c r="G6" s="180"/>
      <c r="H6" s="180"/>
      <c r="I6" s="180"/>
      <c r="J6" s="604"/>
      <c r="K6" s="180"/>
      <c r="L6" s="180"/>
      <c r="M6" s="180"/>
      <c r="N6" s="180"/>
      <c r="O6" s="180"/>
      <c r="P6" s="604"/>
      <c r="Q6" s="180"/>
      <c r="R6" s="180"/>
      <c r="S6" s="571"/>
    </row>
    <row r="7" spans="1:19" s="185" customFormat="1" ht="12.75" customHeight="1" thickBot="1">
      <c r="A7" s="182"/>
      <c r="B7" s="183"/>
      <c r="C7" s="342"/>
      <c r="D7" s="182"/>
      <c r="E7" s="183"/>
      <c r="F7" s="183"/>
      <c r="G7" s="183"/>
      <c r="H7" s="183"/>
      <c r="I7" s="183"/>
      <c r="J7" s="182"/>
      <c r="K7" s="183"/>
      <c r="L7" s="183"/>
      <c r="M7" s="183"/>
      <c r="N7" s="183"/>
      <c r="O7" s="184"/>
      <c r="P7" s="182"/>
      <c r="Q7" s="183"/>
      <c r="R7" s="184"/>
      <c r="S7" s="622"/>
    </row>
    <row r="8" spans="1:19" s="185" customFormat="1" ht="15.75" customHeight="1" thickBot="1">
      <c r="A8" s="186"/>
      <c r="B8" s="187"/>
      <c r="C8" s="187"/>
      <c r="D8" s="580"/>
      <c r="E8" s="631"/>
      <c r="F8" s="631"/>
      <c r="G8" s="631"/>
      <c r="H8" s="631"/>
      <c r="I8" s="631"/>
      <c r="J8" s="633"/>
      <c r="K8" s="317"/>
      <c r="L8" s="317"/>
      <c r="M8" s="317"/>
      <c r="N8" s="317"/>
      <c r="O8" s="318"/>
      <c r="P8" s="633"/>
      <c r="Q8" s="317"/>
      <c r="R8" s="318"/>
      <c r="S8" s="623"/>
    </row>
    <row r="9" spans="1:19" s="191" customFormat="1" ht="12" customHeight="1" thickBot="1">
      <c r="A9" s="182"/>
      <c r="B9" s="188"/>
      <c r="C9" s="616"/>
      <c r="D9" s="581"/>
      <c r="E9" s="254"/>
      <c r="F9" s="254"/>
      <c r="G9" s="254"/>
      <c r="H9" s="254"/>
      <c r="I9" s="254"/>
      <c r="J9" s="581"/>
      <c r="K9" s="254"/>
      <c r="L9" s="254"/>
      <c r="M9" s="254"/>
      <c r="N9" s="254"/>
      <c r="O9" s="254"/>
      <c r="P9" s="581"/>
      <c r="Q9" s="254"/>
      <c r="R9" s="190"/>
      <c r="S9" s="573"/>
    </row>
    <row r="10" spans="1:19" s="191" customFormat="1" ht="12" customHeight="1" thickBot="1">
      <c r="A10" s="182"/>
      <c r="B10" s="188"/>
      <c r="C10" s="616"/>
      <c r="D10" s="581"/>
      <c r="E10" s="254"/>
      <c r="F10" s="254"/>
      <c r="G10" s="254"/>
      <c r="H10" s="254"/>
      <c r="I10" s="254"/>
      <c r="J10" s="581"/>
      <c r="K10" s="254"/>
      <c r="L10" s="254"/>
      <c r="M10" s="254"/>
      <c r="N10" s="254"/>
      <c r="O10" s="254"/>
      <c r="P10" s="581"/>
      <c r="Q10" s="254"/>
      <c r="R10" s="190"/>
      <c r="S10" s="573"/>
    </row>
    <row r="11" spans="1:19" s="197" customFormat="1" ht="12" customHeight="1">
      <c r="A11" s="194"/>
      <c r="B11" s="193"/>
      <c r="C11" s="593"/>
      <c r="D11" s="583"/>
      <c r="E11" s="255"/>
      <c r="F11" s="255"/>
      <c r="G11" s="255"/>
      <c r="H11" s="255"/>
      <c r="I11" s="255"/>
      <c r="J11" s="583"/>
      <c r="K11" s="255"/>
      <c r="L11" s="255"/>
      <c r="M11" s="255"/>
      <c r="N11" s="255"/>
      <c r="O11" s="255"/>
      <c r="P11" s="583"/>
      <c r="Q11" s="255"/>
      <c r="R11" s="196"/>
      <c r="S11" s="607"/>
    </row>
    <row r="12" spans="1:19" s="197" customFormat="1" ht="12" customHeight="1">
      <c r="A12" s="194"/>
      <c r="B12" s="193"/>
      <c r="C12" s="594"/>
      <c r="D12" s="583"/>
      <c r="E12" s="255"/>
      <c r="F12" s="255"/>
      <c r="G12" s="255"/>
      <c r="H12" s="255"/>
      <c r="I12" s="255"/>
      <c r="J12" s="583"/>
      <c r="K12" s="255"/>
      <c r="L12" s="255"/>
      <c r="M12" s="255"/>
      <c r="N12" s="255"/>
      <c r="O12" s="255"/>
      <c r="P12" s="583"/>
      <c r="Q12" s="255"/>
      <c r="R12" s="196"/>
      <c r="S12" s="607"/>
    </row>
    <row r="13" spans="1:19" s="197" customFormat="1" ht="12" customHeight="1">
      <c r="A13" s="194"/>
      <c r="B13" s="193"/>
      <c r="C13" s="594"/>
      <c r="D13" s="583"/>
      <c r="E13" s="255"/>
      <c r="F13" s="255"/>
      <c r="G13" s="255"/>
      <c r="H13" s="255"/>
      <c r="I13" s="255"/>
      <c r="J13" s="583"/>
      <c r="K13" s="255"/>
      <c r="L13" s="255"/>
      <c r="M13" s="255"/>
      <c r="N13" s="255"/>
      <c r="O13" s="255"/>
      <c r="P13" s="583"/>
      <c r="Q13" s="255"/>
      <c r="R13" s="196"/>
      <c r="S13" s="607"/>
    </row>
    <row r="14" spans="1:19" s="197" customFormat="1" ht="12" customHeight="1" thickBot="1">
      <c r="A14" s="194"/>
      <c r="B14" s="193"/>
      <c r="C14" s="594"/>
      <c r="D14" s="583"/>
      <c r="E14" s="255"/>
      <c r="F14" s="255"/>
      <c r="G14" s="255"/>
      <c r="H14" s="255"/>
      <c r="I14" s="255"/>
      <c r="J14" s="583"/>
      <c r="K14" s="255"/>
      <c r="L14" s="255"/>
      <c r="M14" s="255"/>
      <c r="N14" s="255"/>
      <c r="O14" s="255"/>
      <c r="P14" s="583"/>
      <c r="Q14" s="255"/>
      <c r="R14" s="196"/>
      <c r="S14" s="607"/>
    </row>
    <row r="15" spans="1:19" s="197" customFormat="1" ht="12" customHeight="1" thickBot="1">
      <c r="A15" s="202"/>
      <c r="B15" s="203"/>
      <c r="C15" s="592"/>
      <c r="D15" s="581"/>
      <c r="E15" s="254"/>
      <c r="F15" s="254"/>
      <c r="G15" s="254"/>
      <c r="H15" s="254"/>
      <c r="I15" s="254"/>
      <c r="J15" s="581"/>
      <c r="K15" s="254"/>
      <c r="L15" s="254"/>
      <c r="M15" s="254"/>
      <c r="N15" s="254"/>
      <c r="O15" s="254"/>
      <c r="P15" s="581"/>
      <c r="Q15" s="254"/>
      <c r="R15" s="190"/>
      <c r="S15" s="573"/>
    </row>
    <row r="16" spans="1:19" s="191" customFormat="1" ht="12" customHeight="1">
      <c r="A16" s="204"/>
      <c r="B16" s="205"/>
      <c r="C16" s="617"/>
      <c r="D16" s="584"/>
      <c r="E16" s="256"/>
      <c r="F16" s="256"/>
      <c r="G16" s="256"/>
      <c r="H16" s="256"/>
      <c r="I16" s="256"/>
      <c r="J16" s="584"/>
      <c r="K16" s="256"/>
      <c r="L16" s="256"/>
      <c r="M16" s="256"/>
      <c r="N16" s="256"/>
      <c r="O16" s="256"/>
      <c r="P16" s="584"/>
      <c r="Q16" s="256"/>
      <c r="R16" s="207"/>
      <c r="S16" s="624"/>
    </row>
    <row r="17" spans="1:19" s="191" customFormat="1" ht="12" customHeight="1" thickBot="1">
      <c r="A17" s="208"/>
      <c r="B17" s="209"/>
      <c r="C17" s="618"/>
      <c r="D17" s="585"/>
      <c r="E17" s="257"/>
      <c r="F17" s="257"/>
      <c r="G17" s="257"/>
      <c r="H17" s="257"/>
      <c r="I17" s="257"/>
      <c r="J17" s="585"/>
      <c r="K17" s="257"/>
      <c r="L17" s="257"/>
      <c r="M17" s="257"/>
      <c r="N17" s="257"/>
      <c r="O17" s="257"/>
      <c r="P17" s="585"/>
      <c r="Q17" s="257"/>
      <c r="R17" s="211"/>
      <c r="S17" s="625"/>
    </row>
    <row r="18" spans="1:19" s="191" customFormat="1" ht="12" customHeight="1" thickBot="1">
      <c r="A18" s="202"/>
      <c r="B18" s="188"/>
      <c r="D18" s="586"/>
      <c r="E18" s="258"/>
      <c r="F18" s="258"/>
      <c r="G18" s="258"/>
      <c r="H18" s="258"/>
      <c r="I18" s="258"/>
      <c r="J18" s="586"/>
      <c r="K18" s="258"/>
      <c r="L18" s="258"/>
      <c r="M18" s="258"/>
      <c r="N18" s="258"/>
      <c r="O18" s="258"/>
      <c r="P18" s="586"/>
      <c r="Q18" s="258"/>
      <c r="R18" s="212"/>
      <c r="S18" s="575"/>
    </row>
    <row r="19" spans="1:19" s="191" customFormat="1" ht="12" customHeight="1" thickBot="1">
      <c r="A19" s="182"/>
      <c r="B19" s="213"/>
      <c r="C19" s="592"/>
      <c r="D19" s="581"/>
      <c r="E19" s="254"/>
      <c r="F19" s="254"/>
      <c r="G19" s="254"/>
      <c r="H19" s="254"/>
      <c r="I19" s="254"/>
      <c r="J19" s="581"/>
      <c r="K19" s="254"/>
      <c r="L19" s="254"/>
      <c r="M19" s="254"/>
      <c r="N19" s="254"/>
      <c r="O19" s="254"/>
      <c r="P19" s="581"/>
      <c r="Q19" s="254"/>
      <c r="R19" s="190"/>
      <c r="S19" s="573"/>
    </row>
    <row r="20" spans="1:19" s="197" customFormat="1" ht="12" customHeight="1" thickBot="1">
      <c r="A20" s="214"/>
      <c r="B20" s="215"/>
      <c r="C20" s="619"/>
      <c r="D20" s="587"/>
      <c r="E20" s="259"/>
      <c r="F20" s="259"/>
      <c r="G20" s="259"/>
      <c r="H20" s="259"/>
      <c r="I20" s="259"/>
      <c r="J20" s="587"/>
      <c r="K20" s="259"/>
      <c r="L20" s="259"/>
      <c r="M20" s="259"/>
      <c r="N20" s="259"/>
      <c r="O20" s="259"/>
      <c r="P20" s="581"/>
      <c r="Q20" s="254"/>
      <c r="R20" s="190"/>
      <c r="S20" s="573"/>
    </row>
    <row r="21" spans="1:19" s="197" customFormat="1" ht="15" customHeight="1" thickBot="1">
      <c r="A21" s="192"/>
      <c r="B21" s="217"/>
      <c r="C21" s="617"/>
      <c r="D21" s="584"/>
      <c r="E21" s="256"/>
      <c r="F21" s="256"/>
      <c r="G21" s="256"/>
      <c r="H21" s="256"/>
      <c r="I21" s="256"/>
      <c r="J21" s="584"/>
      <c r="K21" s="256"/>
      <c r="L21" s="256"/>
      <c r="M21" s="256"/>
      <c r="N21" s="256"/>
      <c r="O21" s="256"/>
      <c r="P21" s="590"/>
      <c r="Q21" s="591"/>
      <c r="R21" s="321"/>
      <c r="S21" s="626"/>
    </row>
    <row r="22" spans="1:19" s="197" customFormat="1" ht="15" customHeight="1">
      <c r="A22" s="859"/>
      <c r="B22" s="860"/>
      <c r="C22" s="617"/>
      <c r="D22" s="861"/>
      <c r="E22" s="862"/>
      <c r="F22" s="862"/>
      <c r="G22" s="862"/>
      <c r="H22" s="862"/>
      <c r="I22" s="862"/>
      <c r="J22" s="861"/>
      <c r="K22" s="862"/>
      <c r="L22" s="862"/>
      <c r="M22" s="862"/>
      <c r="N22" s="862"/>
      <c r="O22" s="862"/>
      <c r="P22" s="863"/>
      <c r="Q22" s="864"/>
      <c r="R22" s="865"/>
      <c r="S22" s="866"/>
    </row>
    <row r="23" spans="1:19" s="197" customFormat="1" ht="15" customHeight="1" thickBot="1">
      <c r="A23" s="218"/>
      <c r="B23" s="219"/>
      <c r="C23" s="620"/>
      <c r="D23" s="588"/>
      <c r="E23" s="260"/>
      <c r="F23" s="260"/>
      <c r="G23" s="260"/>
      <c r="H23" s="260"/>
      <c r="I23" s="260"/>
      <c r="J23" s="588"/>
      <c r="K23" s="260"/>
      <c r="L23" s="260"/>
      <c r="M23" s="260"/>
      <c r="N23" s="260"/>
      <c r="O23" s="260"/>
      <c r="P23" s="588"/>
      <c r="Q23" s="260"/>
      <c r="R23" s="221"/>
      <c r="S23" s="627"/>
    </row>
    <row r="24" spans="1:19" ht="13.5" hidden="1" thickBot="1">
      <c r="A24" s="222"/>
      <c r="B24" s="364"/>
      <c r="C24" s="596"/>
      <c r="D24" s="586"/>
      <c r="E24" s="258"/>
      <c r="F24" s="258"/>
      <c r="G24" s="258"/>
      <c r="H24" s="258"/>
      <c r="I24" s="258"/>
      <c r="J24" s="586"/>
      <c r="K24" s="258"/>
      <c r="L24" s="258"/>
      <c r="M24" s="258"/>
      <c r="N24" s="258"/>
      <c r="O24" s="258"/>
      <c r="P24" s="586"/>
      <c r="Q24" s="258"/>
      <c r="R24" s="212"/>
      <c r="S24" s="575"/>
    </row>
    <row r="25" spans="1:19" s="185" customFormat="1" ht="16.5" customHeight="1" thickBot="1">
      <c r="A25" s="222"/>
      <c r="B25" s="365"/>
      <c r="C25" s="621"/>
      <c r="D25" s="589"/>
      <c r="E25" s="261"/>
      <c r="F25" s="261"/>
      <c r="G25" s="261"/>
      <c r="H25" s="261"/>
      <c r="I25" s="261"/>
      <c r="J25" s="589"/>
      <c r="K25" s="261"/>
      <c r="L25" s="261"/>
      <c r="M25" s="261"/>
      <c r="N25" s="261"/>
      <c r="O25" s="261"/>
      <c r="P25" s="589"/>
      <c r="Q25" s="261"/>
      <c r="R25" s="245"/>
      <c r="S25" s="227"/>
    </row>
    <row r="26" spans="1:18" s="231" customFormat="1" ht="12" customHeight="1">
      <c r="A26" s="228"/>
      <c r="B26" s="228"/>
      <c r="C26" s="229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</row>
    <row r="27" spans="1:18" ht="12" customHeight="1" thickBot="1">
      <c r="A27" s="232"/>
      <c r="B27" s="233"/>
      <c r="C27" s="233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</row>
    <row r="28" spans="1:19" ht="12" customHeight="1" thickBot="1">
      <c r="A28" s="235"/>
      <c r="B28" s="236"/>
      <c r="C28" s="237"/>
      <c r="D28" s="589"/>
      <c r="E28" s="261"/>
      <c r="F28" s="261"/>
      <c r="G28" s="261"/>
      <c r="H28" s="261"/>
      <c r="I28" s="245"/>
      <c r="J28" s="589"/>
      <c r="K28" s="261"/>
      <c r="L28" s="261"/>
      <c r="M28" s="261"/>
      <c r="N28" s="261"/>
      <c r="O28" s="245"/>
      <c r="P28" s="589"/>
      <c r="Q28" s="261"/>
      <c r="R28" s="245"/>
      <c r="S28" s="227"/>
    </row>
    <row r="29" spans="1:19" ht="12" customHeight="1" thickBot="1">
      <c r="A29" s="202"/>
      <c r="B29" s="238"/>
      <c r="C29" s="592"/>
      <c r="D29" s="581"/>
      <c r="E29" s="254"/>
      <c r="F29" s="254"/>
      <c r="G29" s="254"/>
      <c r="H29" s="254"/>
      <c r="I29" s="190"/>
      <c r="J29" s="581"/>
      <c r="K29" s="254"/>
      <c r="L29" s="254"/>
      <c r="M29" s="254"/>
      <c r="N29" s="254"/>
      <c r="O29" s="190"/>
      <c r="P29" s="581"/>
      <c r="Q29" s="254"/>
      <c r="R29" s="190"/>
      <c r="S29" s="573"/>
    </row>
    <row r="30" spans="1:19" ht="12" customHeight="1">
      <c r="A30" s="239"/>
      <c r="B30" s="240"/>
      <c r="C30" s="593"/>
      <c r="D30" s="599"/>
      <c r="E30" s="263"/>
      <c r="F30" s="263"/>
      <c r="G30" s="263"/>
      <c r="H30" s="263"/>
      <c r="I30" s="600"/>
      <c r="J30" s="599"/>
      <c r="K30" s="263"/>
      <c r="L30" s="263"/>
      <c r="M30" s="263"/>
      <c r="N30" s="263"/>
      <c r="O30" s="600"/>
      <c r="P30" s="583"/>
      <c r="Q30" s="255"/>
      <c r="R30" s="196"/>
      <c r="S30" s="607"/>
    </row>
    <row r="31" spans="1:19" ht="12" customHeight="1">
      <c r="A31" s="241"/>
      <c r="B31" s="242"/>
      <c r="C31" s="594"/>
      <c r="D31" s="601"/>
      <c r="E31" s="264"/>
      <c r="F31" s="264"/>
      <c r="G31" s="264"/>
      <c r="H31" s="264"/>
      <c r="I31" s="243"/>
      <c r="J31" s="601"/>
      <c r="K31" s="264"/>
      <c r="L31" s="264"/>
      <c r="M31" s="264"/>
      <c r="N31" s="264"/>
      <c r="O31" s="243"/>
      <c r="P31" s="583"/>
      <c r="Q31" s="255"/>
      <c r="R31" s="196"/>
      <c r="S31" s="607"/>
    </row>
    <row r="32" spans="1:19" ht="12" customHeight="1">
      <c r="A32" s="241"/>
      <c r="B32" s="242"/>
      <c r="C32" s="594"/>
      <c r="D32" s="601"/>
      <c r="E32" s="264"/>
      <c r="F32" s="264"/>
      <c r="G32" s="264"/>
      <c r="H32" s="264"/>
      <c r="I32" s="243"/>
      <c r="J32" s="601"/>
      <c r="K32" s="264"/>
      <c r="L32" s="264"/>
      <c r="M32" s="264"/>
      <c r="N32" s="264"/>
      <c r="O32" s="243"/>
      <c r="P32" s="583"/>
      <c r="Q32" s="255"/>
      <c r="R32" s="196"/>
      <c r="S32" s="607"/>
    </row>
    <row r="33" spans="1:19" s="231" customFormat="1" ht="12" customHeight="1">
      <c r="A33" s="241"/>
      <c r="B33" s="242"/>
      <c r="C33" s="594"/>
      <c r="D33" s="601"/>
      <c r="E33" s="264"/>
      <c r="F33" s="264"/>
      <c r="G33" s="264"/>
      <c r="H33" s="264"/>
      <c r="I33" s="243"/>
      <c r="J33" s="601"/>
      <c r="K33" s="264"/>
      <c r="L33" s="264"/>
      <c r="M33" s="264"/>
      <c r="N33" s="264"/>
      <c r="O33" s="243"/>
      <c r="P33" s="583"/>
      <c r="Q33" s="255"/>
      <c r="R33" s="196"/>
      <c r="S33" s="607"/>
    </row>
    <row r="34" spans="1:19" ht="12" customHeight="1" thickBot="1">
      <c r="A34" s="241"/>
      <c r="B34" s="242"/>
      <c r="C34" s="594"/>
      <c r="D34" s="601"/>
      <c r="E34" s="264"/>
      <c r="F34" s="264"/>
      <c r="G34" s="264"/>
      <c r="H34" s="264"/>
      <c r="I34" s="243"/>
      <c r="J34" s="601"/>
      <c r="K34" s="264"/>
      <c r="L34" s="264"/>
      <c r="M34" s="264"/>
      <c r="N34" s="264"/>
      <c r="O34" s="243"/>
      <c r="P34" s="601"/>
      <c r="Q34" s="264"/>
      <c r="R34" s="243"/>
      <c r="S34" s="608"/>
    </row>
    <row r="35" spans="1:19" ht="12" customHeight="1" thickBot="1">
      <c r="A35" s="202"/>
      <c r="B35" s="238"/>
      <c r="C35" s="592"/>
      <c r="D35" s="581"/>
      <c r="E35" s="254"/>
      <c r="F35" s="254"/>
      <c r="G35" s="254"/>
      <c r="H35" s="254"/>
      <c r="I35" s="190"/>
      <c r="J35" s="581"/>
      <c r="K35" s="254"/>
      <c r="L35" s="254"/>
      <c r="M35" s="254"/>
      <c r="N35" s="254"/>
      <c r="O35" s="190"/>
      <c r="P35" s="581"/>
      <c r="Q35" s="254"/>
      <c r="R35" s="190"/>
      <c r="S35" s="573"/>
    </row>
    <row r="36" spans="1:19" ht="12" customHeight="1">
      <c r="A36" s="239"/>
      <c r="B36" s="240"/>
      <c r="C36" s="593"/>
      <c r="D36" s="599"/>
      <c r="E36" s="263"/>
      <c r="F36" s="263"/>
      <c r="G36" s="263"/>
      <c r="H36" s="263"/>
      <c r="I36" s="600"/>
      <c r="J36" s="599"/>
      <c r="K36" s="263"/>
      <c r="L36" s="263"/>
      <c r="M36" s="263"/>
      <c r="N36" s="263"/>
      <c r="O36" s="600"/>
      <c r="P36" s="583"/>
      <c r="Q36" s="255"/>
      <c r="R36" s="196"/>
      <c r="S36" s="607"/>
    </row>
    <row r="37" spans="1:19" ht="12" customHeight="1">
      <c r="A37" s="241"/>
      <c r="B37" s="242"/>
      <c r="C37" s="594"/>
      <c r="D37" s="601"/>
      <c r="E37" s="264"/>
      <c r="F37" s="264"/>
      <c r="G37" s="264"/>
      <c r="H37" s="264"/>
      <c r="I37" s="243"/>
      <c r="J37" s="601"/>
      <c r="K37" s="264"/>
      <c r="L37" s="264"/>
      <c r="M37" s="264"/>
      <c r="N37" s="264"/>
      <c r="O37" s="243"/>
      <c r="P37" s="601"/>
      <c r="Q37" s="264"/>
      <c r="R37" s="243"/>
      <c r="S37" s="608"/>
    </row>
    <row r="38" spans="1:19" ht="15" customHeight="1">
      <c r="A38" s="241"/>
      <c r="B38" s="242"/>
      <c r="C38" s="594"/>
      <c r="D38" s="601"/>
      <c r="E38" s="264"/>
      <c r="F38" s="264"/>
      <c r="G38" s="264"/>
      <c r="H38" s="264"/>
      <c r="I38" s="243"/>
      <c r="J38" s="601"/>
      <c r="K38" s="264"/>
      <c r="L38" s="264"/>
      <c r="M38" s="264"/>
      <c r="N38" s="264"/>
      <c r="O38" s="243"/>
      <c r="P38" s="601"/>
      <c r="Q38" s="264"/>
      <c r="R38" s="243"/>
      <c r="S38" s="608"/>
    </row>
    <row r="39" spans="1:19" ht="13.5" thickBot="1">
      <c r="A39" s="241"/>
      <c r="B39" s="242"/>
      <c r="C39" s="594"/>
      <c r="D39" s="601"/>
      <c r="E39" s="264"/>
      <c r="F39" s="264"/>
      <c r="G39" s="264"/>
      <c r="H39" s="264"/>
      <c r="I39" s="243"/>
      <c r="J39" s="601"/>
      <c r="K39" s="264"/>
      <c r="L39" s="264"/>
      <c r="M39" s="264"/>
      <c r="N39" s="264"/>
      <c r="O39" s="243"/>
      <c r="P39" s="601"/>
      <c r="Q39" s="264"/>
      <c r="R39" s="243"/>
      <c r="S39" s="608"/>
    </row>
    <row r="40" spans="1:19" ht="15" customHeight="1" hidden="1" thickBot="1">
      <c r="A40" s="202"/>
      <c r="B40" s="238"/>
      <c r="C40" s="595"/>
      <c r="D40" s="586"/>
      <c r="E40" s="258"/>
      <c r="F40" s="258"/>
      <c r="G40" s="258"/>
      <c r="H40" s="258"/>
      <c r="I40" s="212"/>
      <c r="J40" s="586"/>
      <c r="K40" s="258"/>
      <c r="L40" s="258"/>
      <c r="M40" s="258"/>
      <c r="N40" s="258"/>
      <c r="O40" s="212"/>
      <c r="P40" s="586"/>
      <c r="Q40" s="258"/>
      <c r="R40" s="212"/>
      <c r="S40" s="575"/>
    </row>
    <row r="41" spans="1:19" ht="14.25" customHeight="1" hidden="1" thickBot="1">
      <c r="A41" s="222"/>
      <c r="B41" s="364"/>
      <c r="C41" s="596"/>
      <c r="D41" s="586"/>
      <c r="E41" s="258"/>
      <c r="F41" s="258"/>
      <c r="G41" s="258"/>
      <c r="H41" s="258"/>
      <c r="I41" s="212"/>
      <c r="J41" s="586"/>
      <c r="K41" s="258"/>
      <c r="L41" s="258"/>
      <c r="M41" s="258"/>
      <c r="N41" s="258"/>
      <c r="O41" s="212"/>
      <c r="P41" s="586"/>
      <c r="Q41" s="258"/>
      <c r="R41" s="212"/>
      <c r="S41" s="575"/>
    </row>
    <row r="42" spans="1:19" ht="13.5" thickBot="1">
      <c r="A42" s="202"/>
      <c r="B42" s="244"/>
      <c r="C42" s="597"/>
      <c r="D42" s="589"/>
      <c r="E42" s="261"/>
      <c r="F42" s="261"/>
      <c r="G42" s="261"/>
      <c r="H42" s="261"/>
      <c r="I42" s="245"/>
      <c r="J42" s="589"/>
      <c r="K42" s="261"/>
      <c r="L42" s="261"/>
      <c r="M42" s="261"/>
      <c r="N42" s="261"/>
      <c r="O42" s="245"/>
      <c r="P42" s="589"/>
      <c r="Q42" s="261"/>
      <c r="R42" s="245"/>
      <c r="S42" s="227"/>
    </row>
    <row r="43" spans="1:19" ht="13.5" thickBot="1">
      <c r="A43" s="366"/>
      <c r="B43" s="367"/>
      <c r="C43" s="367"/>
      <c r="D43" s="634"/>
      <c r="E43" s="635"/>
      <c r="F43" s="635"/>
      <c r="G43" s="635"/>
      <c r="H43" s="635"/>
      <c r="I43" s="636"/>
      <c r="J43" s="634"/>
      <c r="K43" s="635"/>
      <c r="L43" s="635"/>
      <c r="M43" s="635"/>
      <c r="N43" s="635"/>
      <c r="O43" s="636"/>
      <c r="P43" s="634"/>
      <c r="Q43" s="635"/>
      <c r="R43" s="636"/>
      <c r="S43" s="368"/>
    </row>
    <row r="44" spans="1:19" ht="13.5" thickBot="1">
      <c r="A44" s="249"/>
      <c r="B44" s="250"/>
      <c r="C44" s="598"/>
      <c r="D44" s="614"/>
      <c r="E44" s="267"/>
      <c r="F44" s="267"/>
      <c r="G44" s="267"/>
      <c r="H44" s="267"/>
      <c r="I44" s="602"/>
      <c r="J44" s="614"/>
      <c r="K44" s="267"/>
      <c r="L44" s="267"/>
      <c r="M44" s="267"/>
      <c r="N44" s="267"/>
      <c r="O44" s="602"/>
      <c r="P44" s="614"/>
      <c r="Q44" s="267"/>
      <c r="R44" s="602"/>
      <c r="S44" s="266"/>
    </row>
    <row r="45" spans="1:19" ht="13.5" thickBot="1">
      <c r="A45" s="249"/>
      <c r="B45" s="250"/>
      <c r="C45" s="598"/>
      <c r="D45" s="614"/>
      <c r="E45" s="267"/>
      <c r="F45" s="267"/>
      <c r="G45" s="267"/>
      <c r="H45" s="267"/>
      <c r="I45" s="602"/>
      <c r="J45" s="614"/>
      <c r="K45" s="267"/>
      <c r="L45" s="267"/>
      <c r="M45" s="267"/>
      <c r="N45" s="267"/>
      <c r="O45" s="602"/>
      <c r="P45" s="614"/>
      <c r="Q45" s="267"/>
      <c r="R45" s="602"/>
      <c r="S45" s="266"/>
    </row>
    <row r="46" spans="6:9" ht="12.75">
      <c r="F46" s="370"/>
      <c r="G46" s="370"/>
      <c r="H46" s="370"/>
      <c r="I46" s="370"/>
    </row>
    <row r="47" spans="1:9" ht="12.75">
      <c r="A47" s="1276"/>
      <c r="B47" s="1276"/>
      <c r="C47" s="1276"/>
      <c r="D47" s="1276"/>
      <c r="E47" s="341"/>
      <c r="F47" s="341"/>
      <c r="G47" s="341"/>
      <c r="H47" s="341"/>
      <c r="I47" s="341"/>
    </row>
    <row r="48" spans="1:3" ht="12.75">
      <c r="A48" s="1276"/>
      <c r="B48" s="1276"/>
      <c r="C48" s="1276"/>
    </row>
    <row r="49" spans="4:9" ht="12.75">
      <c r="D49" s="370"/>
      <c r="E49" s="370"/>
      <c r="F49" s="370"/>
      <c r="G49" s="370"/>
      <c r="H49" s="370"/>
      <c r="I49" s="370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4"/>
      <c r="D1" s="1290"/>
      <c r="E1" s="1290"/>
      <c r="F1" s="13"/>
    </row>
    <row r="2" ht="12.75">
      <c r="B2" s="54"/>
    </row>
    <row r="3" spans="1:6" ht="18">
      <c r="A3" s="1291"/>
      <c r="B3" s="1291"/>
      <c r="C3" s="1291"/>
      <c r="D3" s="1291"/>
      <c r="E3" s="1291"/>
      <c r="F3" s="19"/>
    </row>
    <row r="4" spans="1:6" ht="18">
      <c r="A4" s="1291"/>
      <c r="B4" s="1291"/>
      <c r="C4" s="1291"/>
      <c r="D4" s="1291"/>
      <c r="E4" s="1291"/>
      <c r="F4" s="19"/>
    </row>
    <row r="5" spans="1:6" ht="18">
      <c r="A5" s="19"/>
      <c r="B5" s="34"/>
      <c r="C5" s="34"/>
      <c r="D5" s="19"/>
      <c r="E5" s="19"/>
      <c r="F5" s="19"/>
    </row>
    <row r="6" spans="1:6" ht="15.75">
      <c r="A6" s="1292"/>
      <c r="B6" s="1292"/>
      <c r="C6" s="1292"/>
      <c r="D6" s="1292"/>
      <c r="E6" s="1292"/>
      <c r="F6" s="11"/>
    </row>
    <row r="7" spans="1:7" ht="16.5" thickBot="1">
      <c r="A7" s="12"/>
      <c r="B7" s="55"/>
      <c r="C7" s="35"/>
      <c r="D7" s="11"/>
      <c r="E7" s="882"/>
      <c r="F7" s="25"/>
      <c r="G7" s="25"/>
    </row>
    <row r="8" spans="1:9" ht="45.75" customHeight="1" thickBot="1">
      <c r="A8" s="24"/>
      <c r="B8" s="36"/>
      <c r="C8" s="36"/>
      <c r="D8" s="38"/>
      <c r="E8" s="36"/>
      <c r="F8" s="387"/>
      <c r="G8" s="307"/>
      <c r="H8" s="307"/>
      <c r="I8" s="307"/>
    </row>
    <row r="9" spans="1:9" s="18" customFormat="1" ht="30" customHeight="1">
      <c r="A9" s="29"/>
      <c r="B9" s="37"/>
      <c r="C9" s="37"/>
      <c r="D9" s="30"/>
      <c r="E9" s="372"/>
      <c r="F9" s="388"/>
      <c r="G9" s="95"/>
      <c r="H9" s="95"/>
      <c r="I9" s="452"/>
    </row>
    <row r="10" spans="1:9" ht="30" customHeight="1">
      <c r="A10" s="43"/>
      <c r="B10" s="56"/>
      <c r="C10" s="44"/>
      <c r="D10" s="45"/>
      <c r="E10" s="373"/>
      <c r="F10" s="389"/>
      <c r="G10" s="46"/>
      <c r="I10" s="453"/>
    </row>
    <row r="11" spans="1:9" ht="30" customHeight="1">
      <c r="A11" s="43"/>
      <c r="B11" s="56"/>
      <c r="C11" s="881"/>
      <c r="D11" s="45"/>
      <c r="E11" s="373"/>
      <c r="F11" s="389"/>
      <c r="G11" s="46"/>
      <c r="I11" s="453"/>
    </row>
    <row r="12" spans="1:9" ht="30" customHeight="1">
      <c r="A12" s="47"/>
      <c r="B12" s="56"/>
      <c r="C12" s="76"/>
      <c r="D12" s="48"/>
      <c r="E12" s="374"/>
      <c r="F12" s="390"/>
      <c r="G12" s="49"/>
      <c r="I12" s="453"/>
    </row>
    <row r="13" spans="1:9" ht="30" customHeight="1">
      <c r="A13" s="77"/>
      <c r="B13" s="76"/>
      <c r="C13" s="76"/>
      <c r="D13" s="75"/>
      <c r="E13" s="375"/>
      <c r="F13" s="391"/>
      <c r="G13" s="78"/>
      <c r="I13" s="453"/>
    </row>
    <row r="14" spans="1:9" ht="36.75" customHeight="1">
      <c r="A14" s="77"/>
      <c r="B14" s="76"/>
      <c r="C14" s="76"/>
      <c r="D14" s="75"/>
      <c r="E14" s="375"/>
      <c r="F14" s="391"/>
      <c r="G14" s="78"/>
      <c r="I14" s="453"/>
    </row>
    <row r="15" spans="1:9" ht="36.75" customHeight="1">
      <c r="A15" s="77"/>
      <c r="B15" s="76"/>
      <c r="C15" s="76"/>
      <c r="D15" s="75"/>
      <c r="E15" s="375"/>
      <c r="F15" s="391"/>
      <c r="G15" s="78"/>
      <c r="I15" s="453"/>
    </row>
    <row r="16" spans="1:9" ht="36.75" customHeight="1" thickBot="1">
      <c r="A16" s="77"/>
      <c r="B16" s="76"/>
      <c r="C16" s="76"/>
      <c r="D16" s="75"/>
      <c r="E16" s="375"/>
      <c r="F16" s="391"/>
      <c r="G16" s="78"/>
      <c r="I16" s="453"/>
    </row>
    <row r="17" spans="1:9" s="42" customFormat="1" ht="30" customHeight="1" thickBot="1">
      <c r="A17" s="1288"/>
      <c r="B17" s="1289"/>
      <c r="C17" s="39"/>
      <c r="D17" s="40"/>
      <c r="E17" s="376"/>
      <c r="F17" s="392"/>
      <c r="G17" s="41"/>
      <c r="H17" s="41"/>
      <c r="I17" s="454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293"/>
      <c r="F1" s="1293"/>
    </row>
    <row r="2" spans="1:6" ht="17.25">
      <c r="A2" s="1294"/>
      <c r="B2" s="1294"/>
      <c r="C2" s="1294"/>
      <c r="D2" s="1294"/>
      <c r="E2" s="1294"/>
      <c r="F2" s="1294"/>
    </row>
    <row r="3" spans="1:6" ht="14.25">
      <c r="A3" s="1295"/>
      <c r="B3" s="1295"/>
      <c r="C3" s="1295"/>
      <c r="D3" s="1295"/>
      <c r="E3" s="1295"/>
      <c r="F3" s="1295"/>
    </row>
    <row r="4" spans="1:6" ht="33.75" customHeight="1">
      <c r="A4" s="779"/>
      <c r="B4" s="779"/>
      <c r="C4" s="779"/>
      <c r="D4" s="779"/>
      <c r="E4" s="779"/>
      <c r="F4" s="779"/>
    </row>
    <row r="5" spans="1:6" ht="15.75">
      <c r="A5" s="780"/>
      <c r="B5" s="781"/>
      <c r="C5" s="781"/>
      <c r="D5" s="781"/>
      <c r="E5" s="781"/>
      <c r="F5" s="781"/>
    </row>
    <row r="6" spans="1:6" ht="15.75">
      <c r="A6" s="781"/>
      <c r="B6" s="781"/>
      <c r="C6" s="781"/>
      <c r="D6" s="781"/>
      <c r="E6" s="781"/>
      <c r="F6" s="781"/>
    </row>
    <row r="7" spans="1:6" ht="15.75">
      <c r="A7" s="780"/>
      <c r="B7" s="781"/>
      <c r="C7" s="781"/>
      <c r="D7" s="781"/>
      <c r="E7" s="781"/>
      <c r="F7" s="781"/>
    </row>
    <row r="8" spans="1:6" ht="15.75">
      <c r="A8" s="780"/>
      <c r="B8" s="781"/>
      <c r="C8" s="781"/>
      <c r="D8" s="781"/>
      <c r="E8" s="781"/>
      <c r="F8" s="781"/>
    </row>
    <row r="9" spans="1:6" ht="15">
      <c r="A9" s="782"/>
      <c r="B9" s="783"/>
      <c r="C9" s="783"/>
      <c r="D9" s="783"/>
      <c r="E9" s="783"/>
      <c r="F9" s="784"/>
    </row>
    <row r="10" spans="1:6" ht="15" hidden="1">
      <c r="A10" s="782"/>
      <c r="B10" s="783"/>
      <c r="C10" s="783"/>
      <c r="D10" s="783"/>
      <c r="E10" s="783"/>
      <c r="F10" s="784"/>
    </row>
    <row r="11" spans="1:5" ht="15" hidden="1">
      <c r="A11" s="782"/>
      <c r="B11" s="783"/>
      <c r="C11" s="783"/>
      <c r="D11" s="783"/>
      <c r="E11" s="783"/>
    </row>
    <row r="12" ht="13.5" hidden="1" thickBot="1"/>
    <row r="13" spans="1:6" ht="15" hidden="1" thickBot="1">
      <c r="A13" s="785"/>
      <c r="B13" s="786"/>
      <c r="C13" s="787"/>
      <c r="D13" s="787"/>
      <c r="E13" s="787"/>
      <c r="F13" s="788"/>
    </row>
    <row r="14" spans="1:6" ht="24.75" customHeight="1" hidden="1">
      <c r="A14" s="789"/>
      <c r="B14" s="790"/>
      <c r="C14" s="791"/>
      <c r="D14" s="791"/>
      <c r="E14" s="791"/>
      <c r="F14" s="792"/>
    </row>
    <row r="15" spans="1:6" ht="12.75" hidden="1">
      <c r="A15" s="793"/>
      <c r="B15" s="794"/>
      <c r="C15" s="795"/>
      <c r="D15" s="795"/>
      <c r="E15" s="795"/>
      <c r="F15" s="796"/>
    </row>
    <row r="16" spans="1:6" ht="12.75" hidden="1">
      <c r="A16" s="793"/>
      <c r="B16" s="794"/>
      <c r="C16" s="795"/>
      <c r="D16" s="795"/>
      <c r="E16" s="795"/>
      <c r="F16" s="796"/>
    </row>
    <row r="17" spans="1:6" ht="21" customHeight="1" hidden="1">
      <c r="A17" s="793"/>
      <c r="B17" s="794"/>
      <c r="C17" s="795"/>
      <c r="D17" s="795"/>
      <c r="E17" s="795"/>
      <c r="F17" s="796"/>
    </row>
    <row r="18" spans="1:6" ht="40.5" customHeight="1" hidden="1">
      <c r="A18" s="793"/>
      <c r="B18" s="794"/>
      <c r="C18" s="795"/>
      <c r="D18" s="795"/>
      <c r="E18" s="795"/>
      <c r="F18" s="796"/>
    </row>
    <row r="19" spans="1:6" ht="21.75" customHeight="1" hidden="1" thickBot="1">
      <c r="A19" s="797"/>
      <c r="B19" s="798"/>
      <c r="C19" s="799"/>
      <c r="D19" s="799"/>
      <c r="E19" s="799"/>
      <c r="F19" s="800"/>
    </row>
    <row r="20" spans="1:6" ht="21.75" customHeight="1" hidden="1" thickBot="1">
      <c r="A20" s="801"/>
      <c r="B20" s="802"/>
      <c r="C20" s="803"/>
      <c r="D20" s="803"/>
      <c r="E20" s="803"/>
      <c r="F20" s="804"/>
    </row>
    <row r="21" spans="1:6" ht="12.75" hidden="1">
      <c r="A21" s="784"/>
      <c r="B21" s="784"/>
      <c r="C21" s="784"/>
      <c r="D21" s="784"/>
      <c r="E21" s="784"/>
      <c r="F21" s="784"/>
    </row>
    <row r="22" spans="1:6" ht="12.75">
      <c r="A22" s="784"/>
      <c r="B22" s="784"/>
      <c r="C22" s="784"/>
      <c r="D22" s="784"/>
      <c r="E22" s="784"/>
      <c r="F22" s="784"/>
    </row>
    <row r="23" spans="1:6" ht="12.75">
      <c r="A23" s="784"/>
      <c r="B23" s="784"/>
      <c r="C23" s="784"/>
      <c r="D23" s="784"/>
      <c r="E23" s="784"/>
      <c r="F23" s="784"/>
    </row>
    <row r="24" spans="1:6" ht="15.75">
      <c r="A24" s="781"/>
      <c r="B24" s="784"/>
      <c r="C24" s="784"/>
      <c r="D24" s="784"/>
      <c r="E24" s="784"/>
      <c r="F24" s="784"/>
    </row>
    <row r="25" spans="1:6" ht="12.75">
      <c r="A25" s="784"/>
      <c r="B25" s="784"/>
      <c r="C25" s="784"/>
      <c r="D25" s="784"/>
      <c r="E25" s="784"/>
      <c r="F25" s="784"/>
    </row>
    <row r="26" spans="1:6" ht="12.75">
      <c r="A26" s="784"/>
      <c r="B26" s="784"/>
      <c r="C26" s="784"/>
      <c r="D26" s="784"/>
      <c r="E26" s="784"/>
      <c r="F26" s="784"/>
    </row>
    <row r="29" spans="3:5" ht="13.5">
      <c r="C29" s="805"/>
      <c r="D29" s="806"/>
      <c r="E29" s="805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zoomScalePageLayoutView="70" workbookViewId="0" topLeftCell="D41">
      <selection activeCell="L58" sqref="L58"/>
    </sheetView>
  </sheetViews>
  <sheetFormatPr defaultColWidth="9.140625" defaultRowHeight="12.75"/>
  <cols>
    <col min="1" max="1" width="2.8515625" style="149" customWidth="1"/>
    <col min="2" max="2" width="3.8515625" style="156" customWidth="1"/>
    <col min="3" max="3" width="5.28125" style="156" customWidth="1"/>
    <col min="4" max="4" width="74.57421875" style="157" customWidth="1"/>
    <col min="5" max="5" width="17.28125" style="1" bestFit="1" customWidth="1"/>
    <col min="6" max="7" width="14.8515625" style="1" customWidth="1"/>
    <col min="8" max="9" width="11.421875" style="1" hidden="1" customWidth="1"/>
    <col min="10" max="10" width="10.57421875" style="1" hidden="1" customWidth="1"/>
    <col min="11" max="11" width="17.28125" style="94" bestFit="1" customWidth="1"/>
    <col min="12" max="13" width="14.8515625" style="94" customWidth="1"/>
    <col min="14" max="15" width="11.421875" style="94" hidden="1" customWidth="1"/>
    <col min="16" max="16" width="10.57421875" style="94" hidden="1" customWidth="1"/>
    <col min="17" max="17" width="13.57421875" style="94" customWidth="1"/>
    <col min="18" max="18" width="14.00390625" style="94" customWidth="1"/>
    <col min="19" max="19" width="18.28125" style="94" customWidth="1"/>
    <col min="20" max="21" width="11.421875" style="94" hidden="1" customWidth="1"/>
    <col min="22" max="22" width="10.57421875" style="94" hidden="1" customWidth="1"/>
    <col min="23" max="23" width="12.7109375" style="94" bestFit="1" customWidth="1"/>
    <col min="24" max="24" width="9.7109375" style="1" customWidth="1"/>
    <col min="25" max="25" width="10.57421875" style="1" customWidth="1"/>
    <col min="26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145" t="s">
        <v>7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</row>
    <row r="2" spans="1:23" ht="14.25" customHeight="1" thickBot="1">
      <c r="A2" s="1147" t="s">
        <v>162</v>
      </c>
      <c r="B2" s="1147"/>
      <c r="C2" s="148"/>
      <c r="D2" s="158"/>
      <c r="W2" s="930" t="s">
        <v>389</v>
      </c>
    </row>
    <row r="3" spans="1:29" s="2" customFormat="1" ht="48.75" customHeight="1" thickBot="1">
      <c r="A3" s="1146" t="s">
        <v>3</v>
      </c>
      <c r="B3" s="1106"/>
      <c r="C3" s="1106"/>
      <c r="D3" s="1106"/>
      <c r="E3" s="541" t="s">
        <v>4</v>
      </c>
      <c r="F3" s="475"/>
      <c r="G3" s="475"/>
      <c r="H3" s="475"/>
      <c r="I3" s="475"/>
      <c r="J3" s="476"/>
      <c r="K3" s="541" t="s">
        <v>65</v>
      </c>
      <c r="L3" s="475"/>
      <c r="M3" s="475"/>
      <c r="N3" s="475"/>
      <c r="O3" s="475"/>
      <c r="P3" s="476"/>
      <c r="Q3" s="541" t="s">
        <v>66</v>
      </c>
      <c r="R3" s="475"/>
      <c r="S3" s="475"/>
      <c r="T3" s="475"/>
      <c r="U3" s="475"/>
      <c r="V3" s="476"/>
      <c r="W3" s="1146" t="s">
        <v>73</v>
      </c>
      <c r="X3" s="1106"/>
      <c r="Y3" s="1106"/>
      <c r="Z3" s="1106"/>
      <c r="AA3" s="1106"/>
      <c r="AB3" s="1106"/>
      <c r="AC3" s="1148"/>
    </row>
    <row r="4" spans="1:29" s="2" customFormat="1" ht="32.25" thickBot="1">
      <c r="A4" s="340"/>
      <c r="B4" s="338"/>
      <c r="C4" s="338"/>
      <c r="D4" s="338"/>
      <c r="E4" s="417" t="s">
        <v>71</v>
      </c>
      <c r="F4" s="418" t="s">
        <v>190</v>
      </c>
      <c r="G4" s="418" t="s">
        <v>194</v>
      </c>
      <c r="H4" s="418" t="s">
        <v>197</v>
      </c>
      <c r="I4" s="418" t="s">
        <v>216</v>
      </c>
      <c r="J4" s="419" t="s">
        <v>249</v>
      </c>
      <c r="K4" s="417" t="s">
        <v>71</v>
      </c>
      <c r="L4" s="418" t="s">
        <v>190</v>
      </c>
      <c r="M4" s="418" t="s">
        <v>194</v>
      </c>
      <c r="N4" s="418" t="s">
        <v>197</v>
      </c>
      <c r="O4" s="418" t="s">
        <v>216</v>
      </c>
      <c r="P4" s="419" t="s">
        <v>249</v>
      </c>
      <c r="Q4" s="417" t="s">
        <v>71</v>
      </c>
      <c r="R4" s="418" t="s">
        <v>190</v>
      </c>
      <c r="S4" s="418" t="s">
        <v>194</v>
      </c>
      <c r="T4" s="418" t="s">
        <v>197</v>
      </c>
      <c r="U4" s="418" t="s">
        <v>216</v>
      </c>
      <c r="V4" s="419" t="s">
        <v>249</v>
      </c>
      <c r="W4" s="417" t="s">
        <v>71</v>
      </c>
      <c r="X4" s="418" t="s">
        <v>190</v>
      </c>
      <c r="Y4" s="418" t="s">
        <v>194</v>
      </c>
      <c r="Z4" s="418" t="s">
        <v>197</v>
      </c>
      <c r="AA4" s="418" t="s">
        <v>216</v>
      </c>
      <c r="AB4" s="419" t="s">
        <v>249</v>
      </c>
      <c r="AC4" s="419" t="s">
        <v>249</v>
      </c>
    </row>
    <row r="5" spans="1:29" s="93" customFormat="1" ht="33" customHeight="1" thickBot="1">
      <c r="A5" s="141" t="s">
        <v>25</v>
      </c>
      <c r="B5" s="1125" t="s">
        <v>85</v>
      </c>
      <c r="C5" s="1125"/>
      <c r="D5" s="1125"/>
      <c r="E5" s="420">
        <f aca="true" t="shared" si="0" ref="E5:P5">SUM(E6:E10)</f>
        <v>16542942</v>
      </c>
      <c r="F5" s="333">
        <f t="shared" si="0"/>
        <v>16556442</v>
      </c>
      <c r="G5" s="333">
        <f t="shared" si="0"/>
        <v>18606556</v>
      </c>
      <c r="H5" s="333">
        <f t="shared" si="0"/>
        <v>0</v>
      </c>
      <c r="I5" s="333">
        <f t="shared" si="0"/>
        <v>0</v>
      </c>
      <c r="J5" s="333">
        <f t="shared" si="0"/>
        <v>0</v>
      </c>
      <c r="K5" s="420">
        <f t="shared" si="0"/>
        <v>15486394</v>
      </c>
      <c r="L5" s="333">
        <f t="shared" si="0"/>
        <v>15562414</v>
      </c>
      <c r="M5" s="333">
        <f t="shared" si="0"/>
        <v>17612528</v>
      </c>
      <c r="N5" s="333">
        <f t="shared" si="0"/>
        <v>0</v>
      </c>
      <c r="O5" s="333">
        <f t="shared" si="0"/>
        <v>0</v>
      </c>
      <c r="P5" s="333">
        <f t="shared" si="0"/>
        <v>0</v>
      </c>
      <c r="Q5" s="420">
        <f aca="true" t="shared" si="1" ref="Q5:Z5">SUM(Q6:Q10)</f>
        <v>1056548</v>
      </c>
      <c r="R5" s="333">
        <f t="shared" si="1"/>
        <v>994028</v>
      </c>
      <c r="S5" s="333">
        <f t="shared" si="1"/>
        <v>994028</v>
      </c>
      <c r="T5" s="333">
        <f t="shared" si="1"/>
        <v>0</v>
      </c>
      <c r="U5" s="333">
        <f>SUM(U6:U10)</f>
        <v>0</v>
      </c>
      <c r="V5" s="333">
        <f>SUM(V6:V10)</f>
        <v>0</v>
      </c>
      <c r="W5" s="420">
        <f t="shared" si="1"/>
        <v>0</v>
      </c>
      <c r="X5" s="333">
        <f t="shared" si="1"/>
        <v>0</v>
      </c>
      <c r="Y5" s="333">
        <f t="shared" si="1"/>
        <v>0</v>
      </c>
      <c r="Z5" s="333">
        <f t="shared" si="1"/>
        <v>0</v>
      </c>
      <c r="AA5" s="333">
        <f>SUM(AA6:AA10)</f>
        <v>0</v>
      </c>
      <c r="AB5" s="333">
        <f>SUM(AB6:AB10)</f>
        <v>0</v>
      </c>
      <c r="AC5" s="333">
        <f>SUM(AC6:AC10)</f>
        <v>0</v>
      </c>
    </row>
    <row r="6" spans="1:29" s="5" customFormat="1" ht="33" customHeight="1">
      <c r="A6" s="140"/>
      <c r="B6" s="145" t="s">
        <v>34</v>
      </c>
      <c r="C6" s="145"/>
      <c r="D6" s="410" t="s">
        <v>0</v>
      </c>
      <c r="E6" s="421">
        <f>'4.sz.m.ÖNK kiadás'!E8+'üres lap2'!D31+'üres lap3'!D30+'üres lap'!D27</f>
        <v>7136640</v>
      </c>
      <c r="F6" s="335">
        <f>'4.sz.m.ÖNK kiadás'!F8+'üres lap2'!E31+'üres lap3'!E30+'üres lap'!E27</f>
        <v>7136640</v>
      </c>
      <c r="G6" s="335">
        <f>'4.sz.m.ÖNK kiadás'!G8+'üres lap2'!F31+'üres lap3'!F30+'üres lap'!F27</f>
        <v>7184772</v>
      </c>
      <c r="H6" s="335">
        <f>'4.sz.m.ÖNK kiadás'!H8+'üres lap2'!G31+'üres lap3'!G30+'üres lap'!G27</f>
        <v>0</v>
      </c>
      <c r="I6" s="335">
        <f>'4.sz.m.ÖNK kiadás'!I8+'üres lap2'!H31+'üres lap3'!H30+'üres lap'!H27</f>
        <v>0</v>
      </c>
      <c r="J6" s="335">
        <f>'4.sz.m.ÖNK kiadás'!J8+'üres lap2'!I31+'üres lap3'!I30+'üres lap'!I27</f>
        <v>0</v>
      </c>
      <c r="K6" s="421">
        <f aca="true" t="shared" si="2" ref="K6:N13">E6-Q6</f>
        <v>7136640</v>
      </c>
      <c r="L6" s="335">
        <f t="shared" si="2"/>
        <v>7136640</v>
      </c>
      <c r="M6" s="335">
        <f t="shared" si="2"/>
        <v>7184772</v>
      </c>
      <c r="N6" s="335">
        <f t="shared" si="2"/>
        <v>0</v>
      </c>
      <c r="O6" s="335">
        <f>I6-U6</f>
        <v>0</v>
      </c>
      <c r="P6" s="335">
        <f>J6-V6</f>
        <v>0</v>
      </c>
      <c r="Q6" s="421">
        <f>'4.sz.m.ÖNK kiadás'!Q8</f>
        <v>0</v>
      </c>
      <c r="R6" s="335">
        <f>'4.sz.m.ÖNK kiadás'!R8</f>
        <v>0</v>
      </c>
      <c r="S6" s="335">
        <f>'4.sz.m.ÖNK kiadás'!S8</f>
        <v>0</v>
      </c>
      <c r="T6" s="335">
        <f>'4.sz.m.ÖNK kiadás'!T8</f>
        <v>0</v>
      </c>
      <c r="U6" s="335">
        <f>'4.sz.m.ÖNK kiadás'!U8</f>
        <v>0</v>
      </c>
      <c r="V6" s="335">
        <f>'4.sz.m.ÖNK kiadás'!V8</f>
        <v>0</v>
      </c>
      <c r="W6" s="421">
        <f>'üres lap2'!P31</f>
        <v>0</v>
      </c>
      <c r="X6" s="335">
        <f>'üres lap2'!Q31</f>
        <v>0</v>
      </c>
      <c r="Y6" s="335">
        <f>'üres lap2'!R31</f>
        <v>0</v>
      </c>
      <c r="Z6" s="335">
        <f>'üres lap2'!S31</f>
        <v>0</v>
      </c>
      <c r="AA6" s="335">
        <f>'üres lap2'!T31</f>
        <v>0</v>
      </c>
      <c r="AB6" s="335">
        <f>'üres lap2'!U31</f>
        <v>0</v>
      </c>
      <c r="AC6" s="335">
        <f>'üres lap2'!V31</f>
        <v>0</v>
      </c>
    </row>
    <row r="7" spans="1:29" s="5" customFormat="1" ht="33" customHeight="1">
      <c r="A7" s="123"/>
      <c r="B7" s="132" t="s">
        <v>35</v>
      </c>
      <c r="C7" s="132"/>
      <c r="D7" s="411" t="s">
        <v>86</v>
      </c>
      <c r="E7" s="421">
        <f>'4.sz.m.ÖNK kiadás'!E9+'üres lap2'!D32+'üres lap3'!D31+'üres lap'!D28</f>
        <v>1434796</v>
      </c>
      <c r="F7" s="335">
        <f>'4.sz.m.ÖNK kiadás'!F9+'üres lap2'!E32+'üres lap3'!E31+'üres lap'!E28</f>
        <v>1434796</v>
      </c>
      <c r="G7" s="335">
        <f>'4.sz.m.ÖNK kiadás'!G9+'üres lap2'!F32+'üres lap3'!F31+'üres lap'!F28</f>
        <v>1434796</v>
      </c>
      <c r="H7" s="335">
        <f>'4.sz.m.ÖNK kiadás'!H9+'üres lap2'!G32+'üres lap3'!G31+'üres lap'!G28</f>
        <v>0</v>
      </c>
      <c r="I7" s="335">
        <f>'4.sz.m.ÖNK kiadás'!I9+'üres lap2'!H32+'üres lap3'!H31+'üres lap'!H28</f>
        <v>0</v>
      </c>
      <c r="J7" s="335">
        <f>'4.sz.m.ÖNK kiadás'!J9+'üres lap2'!I32+'üres lap3'!I31+'üres lap'!I28</f>
        <v>0</v>
      </c>
      <c r="K7" s="421">
        <f t="shared" si="2"/>
        <v>1434796</v>
      </c>
      <c r="L7" s="335">
        <f t="shared" si="2"/>
        <v>1434796</v>
      </c>
      <c r="M7" s="335">
        <f t="shared" si="2"/>
        <v>1434796</v>
      </c>
      <c r="N7" s="335">
        <f t="shared" si="2"/>
        <v>0</v>
      </c>
      <c r="O7" s="335">
        <f aca="true" t="shared" si="3" ref="O7:P13">I7-U7</f>
        <v>0</v>
      </c>
      <c r="P7" s="335">
        <f t="shared" si="3"/>
        <v>0</v>
      </c>
      <c r="Q7" s="421">
        <f>'4.sz.m.ÖNK kiadás'!Q9</f>
        <v>0</v>
      </c>
      <c r="R7" s="335">
        <f>'4.sz.m.ÖNK kiadás'!R9</f>
        <v>0</v>
      </c>
      <c r="S7" s="335">
        <f>'4.sz.m.ÖNK kiadás'!S9</f>
        <v>0</v>
      </c>
      <c r="T7" s="335">
        <f>'4.sz.m.ÖNK kiadás'!T9</f>
        <v>0</v>
      </c>
      <c r="U7" s="335">
        <f>'4.sz.m.ÖNK kiadás'!U9</f>
        <v>0</v>
      </c>
      <c r="V7" s="335">
        <f>'4.sz.m.ÖNK kiadás'!V9</f>
        <v>0</v>
      </c>
      <c r="W7" s="421">
        <f>'üres lap2'!P32</f>
        <v>0</v>
      </c>
      <c r="X7" s="335">
        <f>'üres lap2'!Q32</f>
        <v>0</v>
      </c>
      <c r="Y7" s="335">
        <f>'üres lap2'!R32</f>
        <v>0</v>
      </c>
      <c r="Z7" s="335">
        <f>'üres lap2'!S32</f>
        <v>0</v>
      </c>
      <c r="AA7" s="335">
        <f>'üres lap2'!T32</f>
        <v>0</v>
      </c>
      <c r="AB7" s="335">
        <f>'üres lap2'!U32</f>
        <v>0</v>
      </c>
      <c r="AC7" s="335">
        <f>'üres lap2'!V32</f>
        <v>0</v>
      </c>
    </row>
    <row r="8" spans="1:29" s="5" customFormat="1" ht="33" customHeight="1">
      <c r="A8" s="123"/>
      <c r="B8" s="132" t="s">
        <v>36</v>
      </c>
      <c r="C8" s="132"/>
      <c r="D8" s="411" t="s">
        <v>87</v>
      </c>
      <c r="E8" s="421">
        <f>'4.sz.m.ÖNK kiadás'!E10+'üres lap2'!D33+'üres lap3'!D32+'üres lap'!D29</f>
        <v>6564242</v>
      </c>
      <c r="F8" s="335">
        <f>'4.sz.m.ÖNK kiadás'!F10+'üres lap2'!E33+'üres lap3'!E32+'üres lap'!E29</f>
        <v>6640262</v>
      </c>
      <c r="G8" s="335">
        <f>'4.sz.m.ÖNK kiadás'!G10+'üres lap2'!F33+'üres lap3'!F32+'üres lap'!F29</f>
        <v>7883228</v>
      </c>
      <c r="H8" s="335">
        <f>'4.sz.m.ÖNK kiadás'!H10+'üres lap2'!G33+'üres lap3'!G32+'üres lap'!G29</f>
        <v>0</v>
      </c>
      <c r="I8" s="335">
        <f>'4.sz.m.ÖNK kiadás'!I10+'üres lap2'!H33+'üres lap3'!H32+'üres lap'!H29</f>
        <v>0</v>
      </c>
      <c r="J8" s="335">
        <f>'4.sz.m.ÖNK kiadás'!J10+'üres lap2'!I33+'üres lap3'!I32+'üres lap'!I29</f>
        <v>0</v>
      </c>
      <c r="K8" s="421">
        <f t="shared" si="2"/>
        <v>6564242</v>
      </c>
      <c r="L8" s="335">
        <f t="shared" si="2"/>
        <v>6640262</v>
      </c>
      <c r="M8" s="335">
        <f t="shared" si="2"/>
        <v>7883228</v>
      </c>
      <c r="N8" s="335">
        <f t="shared" si="2"/>
        <v>0</v>
      </c>
      <c r="O8" s="335">
        <f t="shared" si="3"/>
        <v>0</v>
      </c>
      <c r="P8" s="335">
        <f t="shared" si="3"/>
        <v>0</v>
      </c>
      <c r="Q8" s="421">
        <f>'4.sz.m.ÖNK kiadás'!Q10</f>
        <v>0</v>
      </c>
      <c r="R8" s="335">
        <f>'4.sz.m.ÖNK kiadás'!R10</f>
        <v>0</v>
      </c>
      <c r="S8" s="335">
        <f>'4.sz.m.ÖNK kiadás'!S10</f>
        <v>0</v>
      </c>
      <c r="T8" s="335">
        <f>'4.sz.m.ÖNK kiadás'!T10</f>
        <v>0</v>
      </c>
      <c r="U8" s="335">
        <f>'4.sz.m.ÖNK kiadás'!U10</f>
        <v>0</v>
      </c>
      <c r="V8" s="335">
        <f>'4.sz.m.ÖNK kiadás'!V10</f>
        <v>0</v>
      </c>
      <c r="W8" s="421">
        <f>'üres lap2'!P33</f>
        <v>0</v>
      </c>
      <c r="X8" s="335">
        <f>'üres lap2'!Q33</f>
        <v>0</v>
      </c>
      <c r="Y8" s="335">
        <f>'üres lap2'!R33</f>
        <v>0</v>
      </c>
      <c r="Z8" s="335">
        <f>'üres lap2'!S33</f>
        <v>0</v>
      </c>
      <c r="AA8" s="335">
        <f>'üres lap2'!T33</f>
        <v>0</v>
      </c>
      <c r="AB8" s="335">
        <f>'üres lap2'!U33</f>
        <v>0</v>
      </c>
      <c r="AC8" s="335">
        <f>'üres lap2'!V33</f>
        <v>0</v>
      </c>
    </row>
    <row r="9" spans="1:29" s="5" customFormat="1" ht="33" customHeight="1">
      <c r="A9" s="123"/>
      <c r="B9" s="132" t="s">
        <v>49</v>
      </c>
      <c r="C9" s="132"/>
      <c r="D9" s="411" t="s">
        <v>88</v>
      </c>
      <c r="E9" s="421">
        <f>'4.sz.m.ÖNK kiadás'!E11+'üres lap2'!D34+'üres lap3'!D33+'üres lap'!D30</f>
        <v>620000</v>
      </c>
      <c r="F9" s="335">
        <f>'4.sz.m.ÖNK kiadás'!F11+'üres lap2'!E34+'üres lap3'!E33+'üres lap'!E30</f>
        <v>620000</v>
      </c>
      <c r="G9" s="335">
        <f>'4.sz.m.ÖNK kiadás'!G11+'üres lap2'!F34+'üres lap3'!F33+'üres lap'!F30</f>
        <v>620000</v>
      </c>
      <c r="H9" s="335">
        <f>'4.sz.m.ÖNK kiadás'!H11+'üres lap2'!G34+'üres lap3'!G33+'üres lap'!G30</f>
        <v>0</v>
      </c>
      <c r="I9" s="335">
        <f>'4.sz.m.ÖNK kiadás'!I11+'üres lap2'!H34+'üres lap3'!H33+'üres lap'!H30</f>
        <v>0</v>
      </c>
      <c r="J9" s="335">
        <f>'4.sz.m.ÖNK kiadás'!J11+'üres lap2'!I34+'üres lap3'!I33+'üres lap'!I30</f>
        <v>0</v>
      </c>
      <c r="K9" s="421">
        <f t="shared" si="2"/>
        <v>0</v>
      </c>
      <c r="L9" s="335">
        <f t="shared" si="2"/>
        <v>0</v>
      </c>
      <c r="M9" s="335">
        <f t="shared" si="2"/>
        <v>0</v>
      </c>
      <c r="N9" s="335">
        <f t="shared" si="2"/>
        <v>0</v>
      </c>
      <c r="O9" s="335">
        <f t="shared" si="3"/>
        <v>0</v>
      </c>
      <c r="P9" s="335">
        <f t="shared" si="3"/>
        <v>0</v>
      </c>
      <c r="Q9" s="421">
        <f>'4.sz.m.ÖNK kiadás'!Q11</f>
        <v>620000</v>
      </c>
      <c r="R9" s="335">
        <f>'4.sz.m.ÖNK kiadás'!R11</f>
        <v>620000</v>
      </c>
      <c r="S9" s="335">
        <f>'4.sz.m.ÖNK kiadás'!S11</f>
        <v>620000</v>
      </c>
      <c r="T9" s="335">
        <f>'4.sz.m.ÖNK kiadás'!T11</f>
        <v>0</v>
      </c>
      <c r="U9" s="335">
        <f>'4.sz.m.ÖNK kiadás'!U11</f>
        <v>0</v>
      </c>
      <c r="V9" s="335">
        <f>'4.sz.m.ÖNK kiadás'!V11</f>
        <v>0</v>
      </c>
      <c r="W9" s="421"/>
      <c r="X9" s="335"/>
      <c r="Y9" s="335"/>
      <c r="Z9" s="335"/>
      <c r="AA9" s="335"/>
      <c r="AB9" s="335"/>
      <c r="AC9" s="335"/>
    </row>
    <row r="10" spans="1:29" s="5" customFormat="1" ht="33" customHeight="1">
      <c r="A10" s="123"/>
      <c r="B10" s="132" t="s">
        <v>50</v>
      </c>
      <c r="C10" s="132"/>
      <c r="D10" s="412" t="s">
        <v>90</v>
      </c>
      <c r="E10" s="421">
        <f aca="true" t="shared" si="4" ref="E10:J10">SUM(E11:E15)</f>
        <v>787264</v>
      </c>
      <c r="F10" s="335">
        <f t="shared" si="4"/>
        <v>724744</v>
      </c>
      <c r="G10" s="335">
        <f t="shared" si="4"/>
        <v>1483760</v>
      </c>
      <c r="H10" s="335">
        <f t="shared" si="4"/>
        <v>0</v>
      </c>
      <c r="I10" s="335">
        <f t="shared" si="4"/>
        <v>0</v>
      </c>
      <c r="J10" s="335">
        <f t="shared" si="4"/>
        <v>0</v>
      </c>
      <c r="K10" s="421">
        <f t="shared" si="2"/>
        <v>350716</v>
      </c>
      <c r="L10" s="335">
        <f t="shared" si="2"/>
        <v>350716</v>
      </c>
      <c r="M10" s="335">
        <f t="shared" si="2"/>
        <v>1109732</v>
      </c>
      <c r="N10" s="335">
        <f t="shared" si="2"/>
        <v>0</v>
      </c>
      <c r="O10" s="335">
        <f t="shared" si="3"/>
        <v>0</v>
      </c>
      <c r="P10" s="335">
        <f t="shared" si="3"/>
        <v>0</v>
      </c>
      <c r="Q10" s="421">
        <f>'4.sz.m.ÖNK kiadás'!Q12</f>
        <v>436548</v>
      </c>
      <c r="R10" s="335">
        <f>'4.sz.m.ÖNK kiadás'!R12</f>
        <v>374028</v>
      </c>
      <c r="S10" s="335">
        <f>'4.sz.m.ÖNK kiadás'!S12</f>
        <v>374028</v>
      </c>
      <c r="T10" s="335">
        <f>'4.sz.m.ÖNK kiadás'!T12</f>
        <v>0</v>
      </c>
      <c r="U10" s="335">
        <f>'4.sz.m.ÖNK kiadás'!U12</f>
        <v>0</v>
      </c>
      <c r="V10" s="335">
        <f>'4.sz.m.ÖNK kiadás'!V12</f>
        <v>0</v>
      </c>
      <c r="W10" s="421"/>
      <c r="X10" s="335"/>
      <c r="Y10" s="335"/>
      <c r="Z10" s="335"/>
      <c r="AA10" s="335"/>
      <c r="AB10" s="335"/>
      <c r="AC10" s="335"/>
    </row>
    <row r="11" spans="1:29" s="5" customFormat="1" ht="33" customHeight="1">
      <c r="A11" s="123"/>
      <c r="B11" s="155"/>
      <c r="C11" s="132" t="s">
        <v>89</v>
      </c>
      <c r="D11" s="413" t="s">
        <v>280</v>
      </c>
      <c r="E11" s="421">
        <f>'4.sz.m.ÖNK kiadás'!E13</f>
        <v>0</v>
      </c>
      <c r="F11" s="335"/>
      <c r="G11" s="335">
        <f>'4.sz.m.ÖNK kiadás'!G13</f>
        <v>425034</v>
      </c>
      <c r="H11" s="335">
        <f>'4.sz.m.ÖNK kiadás'!H13</f>
        <v>0</v>
      </c>
      <c r="I11" s="335">
        <f>'4.sz.m.ÖNK kiadás'!I13</f>
        <v>0</v>
      </c>
      <c r="J11" s="335">
        <f>'4.sz.m.ÖNK kiadás'!J13</f>
        <v>0</v>
      </c>
      <c r="K11" s="421">
        <f t="shared" si="2"/>
        <v>0</v>
      </c>
      <c r="L11" s="335">
        <f t="shared" si="2"/>
        <v>0</v>
      </c>
      <c r="M11" s="335">
        <f t="shared" si="2"/>
        <v>425034</v>
      </c>
      <c r="N11" s="335">
        <f t="shared" si="2"/>
        <v>0</v>
      </c>
      <c r="O11" s="335">
        <f t="shared" si="3"/>
        <v>0</v>
      </c>
      <c r="P11" s="335">
        <f t="shared" si="3"/>
        <v>0</v>
      </c>
      <c r="Q11" s="421">
        <f>'4.sz.m.ÖNK kiadás'!Q13</f>
        <v>0</v>
      </c>
      <c r="R11" s="335">
        <f>'4.sz.m.ÖNK kiadás'!R13</f>
        <v>0</v>
      </c>
      <c r="S11" s="335">
        <f>'4.sz.m.ÖNK kiadás'!S13</f>
        <v>0</v>
      </c>
      <c r="T11" s="335">
        <f>'4.sz.m.ÖNK kiadás'!T13</f>
        <v>0</v>
      </c>
      <c r="U11" s="335">
        <f>'4.sz.m.ÖNK kiadás'!U13</f>
        <v>0</v>
      </c>
      <c r="V11" s="335">
        <f>'4.sz.m.ÖNK kiadás'!V13</f>
        <v>0</v>
      </c>
      <c r="W11" s="421"/>
      <c r="X11" s="335"/>
      <c r="Y11" s="335"/>
      <c r="Z11" s="335"/>
      <c r="AA11" s="335"/>
      <c r="AB11" s="335"/>
      <c r="AC11" s="335"/>
    </row>
    <row r="12" spans="1:29" s="5" customFormat="1" ht="57.75" customHeight="1">
      <c r="A12" s="123"/>
      <c r="B12" s="132"/>
      <c r="C12" s="132" t="s">
        <v>91</v>
      </c>
      <c r="D12" s="411" t="s">
        <v>281</v>
      </c>
      <c r="E12" s="421">
        <f>'4.sz.m.ÖNK kiadás'!E14</f>
        <v>362520</v>
      </c>
      <c r="F12" s="335">
        <f>'4.sz.m.ÖNK kiadás'!F14</f>
        <v>300000</v>
      </c>
      <c r="G12" s="335">
        <f>'4.sz.m.ÖNK kiadás'!G14</f>
        <v>300000</v>
      </c>
      <c r="H12" s="335">
        <f>'4.sz.m.ÖNK kiadás'!H14</f>
        <v>0</v>
      </c>
      <c r="I12" s="335">
        <f>'4.sz.m.ÖNK kiadás'!I14</f>
        <v>0</v>
      </c>
      <c r="J12" s="335">
        <f>'4.sz.m.ÖNK kiadás'!J14</f>
        <v>0</v>
      </c>
      <c r="K12" s="421">
        <f t="shared" si="2"/>
        <v>0</v>
      </c>
      <c r="L12" s="335">
        <f t="shared" si="2"/>
        <v>0</v>
      </c>
      <c r="M12" s="335">
        <f t="shared" si="2"/>
        <v>0</v>
      </c>
      <c r="N12" s="335">
        <f t="shared" si="2"/>
        <v>0</v>
      </c>
      <c r="O12" s="335">
        <f t="shared" si="3"/>
        <v>0</v>
      </c>
      <c r="P12" s="335">
        <f t="shared" si="3"/>
        <v>0</v>
      </c>
      <c r="Q12" s="421">
        <f>'4.sz.m.ÖNK kiadás'!Q14</f>
        <v>362520</v>
      </c>
      <c r="R12" s="335">
        <f>'4.sz.m.ÖNK kiadás'!R14</f>
        <v>300000</v>
      </c>
      <c r="S12" s="335">
        <f>'4.sz.m.ÖNK kiadás'!S14</f>
        <v>300000</v>
      </c>
      <c r="T12" s="335">
        <f>'4.sz.m.ÖNK kiadás'!T14</f>
        <v>0</v>
      </c>
      <c r="U12" s="335">
        <f>'4.sz.m.ÖNK kiadás'!U14</f>
        <v>0</v>
      </c>
      <c r="V12" s="335">
        <f>'4.sz.m.ÖNK kiadás'!V14</f>
        <v>0</v>
      </c>
      <c r="W12" s="421"/>
      <c r="X12" s="335"/>
      <c r="Y12" s="335"/>
      <c r="Z12" s="335"/>
      <c r="AA12" s="335"/>
      <c r="AB12" s="335"/>
      <c r="AC12" s="335"/>
    </row>
    <row r="13" spans="1:29" s="5" customFormat="1" ht="54.75" customHeight="1" thickBot="1">
      <c r="A13" s="151"/>
      <c r="B13" s="152"/>
      <c r="C13" s="132" t="s">
        <v>92</v>
      </c>
      <c r="D13" s="411" t="s">
        <v>282</v>
      </c>
      <c r="E13" s="421">
        <f>'4.sz.m.ÖNK kiadás'!E15</f>
        <v>424744</v>
      </c>
      <c r="F13" s="335">
        <f>'4.sz.m.ÖNK kiadás'!F15</f>
        <v>424744</v>
      </c>
      <c r="G13" s="335">
        <f>'4.sz.m.ÖNK kiadás'!G15</f>
        <v>758726</v>
      </c>
      <c r="H13" s="335">
        <f>'4.sz.m.ÖNK kiadás'!H15</f>
        <v>0</v>
      </c>
      <c r="I13" s="335">
        <f>'4.sz.m.ÖNK kiadás'!I15</f>
        <v>0</v>
      </c>
      <c r="J13" s="335">
        <f>'4.sz.m.ÖNK kiadás'!J15</f>
        <v>0</v>
      </c>
      <c r="K13" s="421">
        <f t="shared" si="2"/>
        <v>350716</v>
      </c>
      <c r="L13" s="335">
        <f t="shared" si="2"/>
        <v>350716</v>
      </c>
      <c r="M13" s="335">
        <f t="shared" si="2"/>
        <v>684698</v>
      </c>
      <c r="N13" s="335">
        <f t="shared" si="2"/>
        <v>0</v>
      </c>
      <c r="O13" s="335">
        <f t="shared" si="3"/>
        <v>0</v>
      </c>
      <c r="P13" s="335">
        <f t="shared" si="3"/>
        <v>0</v>
      </c>
      <c r="Q13" s="421">
        <f>'4.sz.m.ÖNK kiadás'!Q15</f>
        <v>74028</v>
      </c>
      <c r="R13" s="335">
        <f>'4.sz.m.ÖNK kiadás'!R15</f>
        <v>74028</v>
      </c>
      <c r="S13" s="335">
        <f>'4.sz.m.ÖNK kiadás'!S15</f>
        <v>74028</v>
      </c>
      <c r="T13" s="335">
        <f>'4.sz.m.ÖNK kiadás'!T15</f>
        <v>0</v>
      </c>
      <c r="U13" s="335">
        <f>'4.sz.m.ÖNK kiadás'!U15</f>
        <v>0</v>
      </c>
      <c r="V13" s="335">
        <f>'4.sz.m.ÖNK kiadás'!V15</f>
        <v>0</v>
      </c>
      <c r="W13" s="421"/>
      <c r="X13" s="335"/>
      <c r="Y13" s="335"/>
      <c r="Z13" s="335"/>
      <c r="AA13" s="335"/>
      <c r="AB13" s="335"/>
      <c r="AC13" s="335"/>
    </row>
    <row r="14" spans="1:29" s="5" customFormat="1" ht="33" customHeight="1" hidden="1">
      <c r="A14" s="123"/>
      <c r="B14" s="132"/>
      <c r="C14" s="132" t="s">
        <v>95</v>
      </c>
      <c r="D14" s="411" t="s">
        <v>97</v>
      </c>
      <c r="E14" s="421"/>
      <c r="F14" s="335"/>
      <c r="G14" s="335"/>
      <c r="H14" s="335"/>
      <c r="I14" s="335"/>
      <c r="J14" s="335"/>
      <c r="K14" s="421"/>
      <c r="L14" s="335"/>
      <c r="M14" s="335"/>
      <c r="N14" s="335"/>
      <c r="O14" s="335"/>
      <c r="P14" s="335"/>
      <c r="Q14" s="421">
        <f>'4.sz.m.ÖNK kiadás'!Q16</f>
        <v>0</v>
      </c>
      <c r="R14" s="335">
        <f>'4.sz.m.ÖNK kiadás'!R16</f>
        <v>0</v>
      </c>
      <c r="S14" s="335">
        <f>'4.sz.m.ÖNK kiadás'!S16</f>
        <v>0</v>
      </c>
      <c r="T14" s="335">
        <f>'4.sz.m.ÖNK kiadás'!T16</f>
        <v>0</v>
      </c>
      <c r="U14" s="335">
        <f>'4.sz.m.ÖNK kiadás'!U16</f>
        <v>0</v>
      </c>
      <c r="V14" s="335">
        <f>'4.sz.m.ÖNK kiadás'!V16</f>
        <v>0</v>
      </c>
      <c r="W14" s="421"/>
      <c r="X14" s="335"/>
      <c r="Y14" s="335"/>
      <c r="Z14" s="335"/>
      <c r="AA14" s="335"/>
      <c r="AB14" s="335"/>
      <c r="AC14" s="335"/>
    </row>
    <row r="15" spans="1:29" s="5" customFormat="1" ht="33" customHeight="1" hidden="1" thickBot="1">
      <c r="A15" s="159"/>
      <c r="B15" s="146"/>
      <c r="C15" s="146" t="s">
        <v>96</v>
      </c>
      <c r="D15" s="414" t="s">
        <v>98</v>
      </c>
      <c r="E15" s="421"/>
      <c r="F15" s="335"/>
      <c r="G15" s="335"/>
      <c r="H15" s="335"/>
      <c r="I15" s="335"/>
      <c r="J15" s="335"/>
      <c r="K15" s="421"/>
      <c r="L15" s="335"/>
      <c r="M15" s="335"/>
      <c r="N15" s="335"/>
      <c r="O15" s="335"/>
      <c r="P15" s="335"/>
      <c r="Q15" s="421">
        <f>'4.sz.m.ÖNK kiadás'!Q17</f>
        <v>0</v>
      </c>
      <c r="R15" s="335">
        <f>'4.sz.m.ÖNK kiadás'!R17</f>
        <v>0</v>
      </c>
      <c r="S15" s="335">
        <f>'4.sz.m.ÖNK kiadás'!S17</f>
        <v>0</v>
      </c>
      <c r="T15" s="335">
        <f>'4.sz.m.ÖNK kiadás'!T17</f>
        <v>0</v>
      </c>
      <c r="U15" s="335">
        <f>'4.sz.m.ÖNK kiadás'!U17</f>
        <v>0</v>
      </c>
      <c r="V15" s="335">
        <f>'4.sz.m.ÖNK kiadás'!V17</f>
        <v>0</v>
      </c>
      <c r="W15" s="421"/>
      <c r="X15" s="335"/>
      <c r="Y15" s="335"/>
      <c r="Z15" s="335"/>
      <c r="AA15" s="335"/>
      <c r="AB15" s="335"/>
      <c r="AC15" s="335"/>
    </row>
    <row r="16" spans="1:29" s="5" customFormat="1" ht="33" customHeight="1" thickBot="1">
      <c r="A16" s="141" t="s">
        <v>26</v>
      </c>
      <c r="B16" s="1125" t="s">
        <v>99</v>
      </c>
      <c r="C16" s="1125"/>
      <c r="D16" s="1125"/>
      <c r="E16" s="422">
        <f aca="true" t="shared" si="5" ref="E16:P16">SUM(E17:E19)</f>
        <v>480000</v>
      </c>
      <c r="F16" s="92">
        <f t="shared" si="5"/>
        <v>480000</v>
      </c>
      <c r="G16" s="92">
        <f t="shared" si="5"/>
        <v>15568126</v>
      </c>
      <c r="H16" s="92">
        <f t="shared" si="5"/>
        <v>0</v>
      </c>
      <c r="I16" s="92">
        <f t="shared" si="5"/>
        <v>0</v>
      </c>
      <c r="J16" s="92">
        <f t="shared" si="5"/>
        <v>0</v>
      </c>
      <c r="K16" s="422">
        <f t="shared" si="5"/>
        <v>180000</v>
      </c>
      <c r="L16" s="92">
        <f t="shared" si="5"/>
        <v>180000</v>
      </c>
      <c r="M16" s="92">
        <f t="shared" si="5"/>
        <v>15268126</v>
      </c>
      <c r="N16" s="92">
        <f t="shared" si="5"/>
        <v>0</v>
      </c>
      <c r="O16" s="92">
        <f t="shared" si="5"/>
        <v>0</v>
      </c>
      <c r="P16" s="92">
        <f t="shared" si="5"/>
        <v>0</v>
      </c>
      <c r="Q16" s="422">
        <f aca="true" t="shared" si="6" ref="Q16:Z16">SUM(Q17:Q19)</f>
        <v>300000</v>
      </c>
      <c r="R16" s="92">
        <f t="shared" si="6"/>
        <v>300000</v>
      </c>
      <c r="S16" s="92">
        <f t="shared" si="6"/>
        <v>300000</v>
      </c>
      <c r="T16" s="92">
        <f t="shared" si="6"/>
        <v>0</v>
      </c>
      <c r="U16" s="92">
        <f>SUM(U17:U19)</f>
        <v>0</v>
      </c>
      <c r="V16" s="92">
        <f>SUM(V17:V19)</f>
        <v>0</v>
      </c>
      <c r="W16" s="422">
        <f t="shared" si="6"/>
        <v>0</v>
      </c>
      <c r="X16" s="92">
        <f t="shared" si="6"/>
        <v>0</v>
      </c>
      <c r="Y16" s="92">
        <f t="shared" si="6"/>
        <v>0</v>
      </c>
      <c r="Z16" s="92">
        <f t="shared" si="6"/>
        <v>0</v>
      </c>
      <c r="AA16" s="92">
        <f>SUM(AA17:AA19)</f>
        <v>0</v>
      </c>
      <c r="AB16" s="92">
        <f>SUM(AB17:AB19)</f>
        <v>0</v>
      </c>
      <c r="AC16" s="92">
        <f>SUM(AC17:AC19)</f>
        <v>0</v>
      </c>
    </row>
    <row r="17" spans="1:29" s="5" customFormat="1" ht="33" customHeight="1">
      <c r="A17" s="140"/>
      <c r="B17" s="145" t="s">
        <v>37</v>
      </c>
      <c r="C17" s="1126" t="s">
        <v>100</v>
      </c>
      <c r="D17" s="1126"/>
      <c r="E17" s="421">
        <f>'4.sz.m.ÖNK kiadás'!E19+'üres lap2'!D37+'üres lap3'!D36+'üres lap'!D33</f>
        <v>180000</v>
      </c>
      <c r="F17" s="335">
        <f>'4.sz.m.ÖNK kiadás'!F19+'üres lap2'!E37+'üres lap3'!E36+'üres lap'!E33</f>
        <v>180000</v>
      </c>
      <c r="G17" s="335">
        <f>'4.sz.m.ÖNK kiadás'!G19+'üres lap2'!F37+'üres lap3'!F36+'üres lap'!F33</f>
        <v>180000</v>
      </c>
      <c r="H17" s="335">
        <f>'4.sz.m.ÖNK kiadás'!H19+'üres lap2'!G37+'üres lap3'!G36+'üres lap'!G33</f>
        <v>0</v>
      </c>
      <c r="I17" s="335">
        <f>'4.sz.m.ÖNK kiadás'!I19+'üres lap2'!H37+'üres lap3'!H36+'üres lap'!H33</f>
        <v>0</v>
      </c>
      <c r="J17" s="335">
        <f>'4.sz.m.ÖNK kiadás'!J19+'üres lap2'!I37+'üres lap3'!I36+'üres lap'!I33</f>
        <v>0</v>
      </c>
      <c r="K17" s="421">
        <f>'4.sz.m.ÖNK kiadás'!K19+'üres lap2'!J37+'üres lap3'!J36+'üres lap'!J33</f>
        <v>180000</v>
      </c>
      <c r="L17" s="335">
        <f>'4.sz.m.ÖNK kiadás'!L19+'üres lap2'!K37+'üres lap3'!K36+'üres lap'!K33</f>
        <v>180000</v>
      </c>
      <c r="M17" s="335">
        <f>'4.sz.m.ÖNK kiadás'!M19+'üres lap2'!L37+'üres lap3'!L36+'üres lap'!L33</f>
        <v>180000</v>
      </c>
      <c r="N17" s="335">
        <f>'4.sz.m.ÖNK kiadás'!N19+'üres lap2'!M37+'üres lap3'!M36+'üres lap'!M33</f>
        <v>0</v>
      </c>
      <c r="O17" s="335">
        <f>'4.sz.m.ÖNK kiadás'!O19+'üres lap2'!M37+'üres lap3'!N36+'üres lap'!N33</f>
        <v>0</v>
      </c>
      <c r="P17" s="335">
        <f>'4.sz.m.ÖNK kiadás'!P19+'üres lap2'!N37+'üres lap3'!O36+'üres lap'!O33</f>
        <v>0</v>
      </c>
      <c r="Q17" s="421"/>
      <c r="R17" s="335"/>
      <c r="S17" s="335"/>
      <c r="T17" s="335"/>
      <c r="U17" s="335"/>
      <c r="V17" s="335"/>
      <c r="W17" s="421"/>
      <c r="X17" s="335"/>
      <c r="Y17" s="335"/>
      <c r="Z17" s="335"/>
      <c r="AA17" s="335"/>
      <c r="AB17" s="335"/>
      <c r="AC17" s="335"/>
    </row>
    <row r="18" spans="1:29" s="5" customFormat="1" ht="33" customHeight="1">
      <c r="A18" s="123"/>
      <c r="B18" s="132" t="s">
        <v>38</v>
      </c>
      <c r="C18" s="1141" t="s">
        <v>101</v>
      </c>
      <c r="D18" s="1141"/>
      <c r="E18" s="421">
        <f>'4.sz.m.ÖNK kiadás'!E20</f>
        <v>0</v>
      </c>
      <c r="F18" s="335">
        <f>'4.sz.m.ÖNK kiadás'!F20</f>
        <v>0</v>
      </c>
      <c r="G18" s="335">
        <f>'4.sz.m.ÖNK kiadás'!G20</f>
        <v>15088126</v>
      </c>
      <c r="H18" s="335">
        <f>'4.sz.m.ÖNK kiadás'!H20</f>
        <v>0</v>
      </c>
      <c r="I18" s="335">
        <f>'4.sz.m.ÖNK kiadás'!I20</f>
        <v>0</v>
      </c>
      <c r="J18" s="335">
        <f>'4.sz.m.ÖNK kiadás'!J20</f>
        <v>0</v>
      </c>
      <c r="K18" s="421">
        <f>'4.sz.m.ÖNK kiadás'!K20</f>
        <v>0</v>
      </c>
      <c r="L18" s="335">
        <f>'4.sz.m.ÖNK kiadás'!L20</f>
        <v>0</v>
      </c>
      <c r="M18" s="335">
        <f>'4.sz.m.ÖNK kiadás'!M20</f>
        <v>15088126</v>
      </c>
      <c r="N18" s="335">
        <f>'4.sz.m.ÖNK kiadás'!N20</f>
        <v>0</v>
      </c>
      <c r="O18" s="335">
        <f>'4.sz.m.ÖNK kiadás'!O20</f>
        <v>0</v>
      </c>
      <c r="P18" s="335">
        <f>'4.sz.m.ÖNK kiadás'!P20</f>
        <v>0</v>
      </c>
      <c r="Q18" s="421"/>
      <c r="R18" s="335"/>
      <c r="S18" s="335"/>
      <c r="T18" s="335"/>
      <c r="U18" s="335"/>
      <c r="V18" s="335"/>
      <c r="W18" s="421"/>
      <c r="X18" s="335"/>
      <c r="Y18" s="335"/>
      <c r="Z18" s="335"/>
      <c r="AA18" s="335"/>
      <c r="AB18" s="335"/>
      <c r="AC18" s="335"/>
    </row>
    <row r="19" spans="1:29" s="5" customFormat="1" ht="33" customHeight="1">
      <c r="A19" s="153"/>
      <c r="B19" s="132" t="s">
        <v>39</v>
      </c>
      <c r="C19" s="1124" t="s">
        <v>102</v>
      </c>
      <c r="D19" s="1124"/>
      <c r="E19" s="421">
        <f>'4.sz.m.ÖNK kiadás'!E21</f>
        <v>300000</v>
      </c>
      <c r="F19" s="335">
        <f>'4.sz.m.ÖNK kiadás'!F21</f>
        <v>300000</v>
      </c>
      <c r="G19" s="335">
        <f>'4.sz.m.ÖNK kiadás'!G21</f>
        <v>300000</v>
      </c>
      <c r="H19" s="335">
        <f>'4.sz.m.ÖNK kiadás'!H21</f>
        <v>0</v>
      </c>
      <c r="I19" s="335">
        <f>'4.sz.m.ÖNK kiadás'!I21</f>
        <v>0</v>
      </c>
      <c r="J19" s="335">
        <f>'4.sz.m.ÖNK kiadás'!J21</f>
        <v>0</v>
      </c>
      <c r="K19" s="421">
        <f>'4.sz.m.ÖNK kiadás'!K21</f>
        <v>0</v>
      </c>
      <c r="L19" s="335">
        <f>'4.sz.m.ÖNK kiadás'!L21</f>
        <v>0</v>
      </c>
      <c r="M19" s="335">
        <f>'4.sz.m.ÖNK kiadás'!M21</f>
        <v>0</v>
      </c>
      <c r="N19" s="335">
        <f>'4.sz.m.ÖNK kiadás'!N21</f>
        <v>0</v>
      </c>
      <c r="O19" s="335">
        <f>'4.sz.m.ÖNK kiadás'!O21</f>
        <v>0</v>
      </c>
      <c r="P19" s="335">
        <f>'4.sz.m.ÖNK kiadás'!P21</f>
        <v>0</v>
      </c>
      <c r="Q19" s="421">
        <f>'4.sz.m.ÖNK kiadás'!Q21</f>
        <v>300000</v>
      </c>
      <c r="R19" s="335">
        <f>'4.sz.m.ÖNK kiadás'!R21</f>
        <v>300000</v>
      </c>
      <c r="S19" s="335">
        <f>'4.sz.m.ÖNK kiadás'!S21</f>
        <v>300000</v>
      </c>
      <c r="T19" s="335">
        <f>'4.sz.m.ÖNK kiadás'!T21</f>
        <v>0</v>
      </c>
      <c r="U19" s="335">
        <f>'4.sz.m.ÖNK kiadás'!U21</f>
        <v>0</v>
      </c>
      <c r="V19" s="335">
        <f>'4.sz.m.ÖNK kiadás'!V21</f>
        <v>0</v>
      </c>
      <c r="W19" s="421"/>
      <c r="X19" s="335"/>
      <c r="Y19" s="335"/>
      <c r="Z19" s="335"/>
      <c r="AA19" s="335"/>
      <c r="AB19" s="335"/>
      <c r="AC19" s="335"/>
    </row>
    <row r="20" spans="1:29" s="5" customFormat="1" ht="33" customHeight="1">
      <c r="A20" s="129"/>
      <c r="B20" s="133"/>
      <c r="C20" s="133" t="s">
        <v>103</v>
      </c>
      <c r="D20" s="284" t="s">
        <v>93</v>
      </c>
      <c r="E20" s="421">
        <f>'4.sz.m.ÖNK kiadás'!E22</f>
        <v>300000</v>
      </c>
      <c r="F20" s="335">
        <f>'4.sz.m.ÖNK kiadás'!F22</f>
        <v>300000</v>
      </c>
      <c r="G20" s="335">
        <f>'4.sz.m.ÖNK kiadás'!G22</f>
        <v>300000</v>
      </c>
      <c r="H20" s="335">
        <f>'4.sz.m.ÖNK kiadás'!H22</f>
        <v>0</v>
      </c>
      <c r="I20" s="335">
        <f>'4.sz.m.ÖNK kiadás'!I22</f>
        <v>0</v>
      </c>
      <c r="J20" s="335">
        <f>'4.sz.m.ÖNK kiadás'!J22</f>
        <v>0</v>
      </c>
      <c r="K20" s="421">
        <f>'4.sz.m.ÖNK kiadás'!K22</f>
        <v>0</v>
      </c>
      <c r="L20" s="335">
        <f>'4.sz.m.ÖNK kiadás'!L22</f>
        <v>0</v>
      </c>
      <c r="M20" s="335">
        <f>'4.sz.m.ÖNK kiadás'!M22</f>
        <v>0</v>
      </c>
      <c r="N20" s="335">
        <f>'4.sz.m.ÖNK kiadás'!N22</f>
        <v>0</v>
      </c>
      <c r="O20" s="335">
        <f>'4.sz.m.ÖNK kiadás'!O22</f>
        <v>0</v>
      </c>
      <c r="P20" s="335">
        <f>'4.sz.m.ÖNK kiadás'!P22</f>
        <v>0</v>
      </c>
      <c r="Q20" s="421">
        <f>'4.sz.m.ÖNK kiadás'!Q22</f>
        <v>300000</v>
      </c>
      <c r="R20" s="335">
        <f>'4.sz.m.ÖNK kiadás'!R22</f>
        <v>300000</v>
      </c>
      <c r="S20" s="335">
        <f>'4.sz.m.ÖNK kiadás'!S22</f>
        <v>300000</v>
      </c>
      <c r="T20" s="335">
        <f>'4.sz.m.ÖNK kiadás'!T22</f>
        <v>0</v>
      </c>
      <c r="U20" s="335">
        <f>'4.sz.m.ÖNK kiadás'!U22</f>
        <v>0</v>
      </c>
      <c r="V20" s="335">
        <f>'4.sz.m.ÖNK kiadás'!V22</f>
        <v>0</v>
      </c>
      <c r="W20" s="421"/>
      <c r="X20" s="335"/>
      <c r="Y20" s="335"/>
      <c r="Z20" s="335"/>
      <c r="AA20" s="335"/>
      <c r="AB20" s="335"/>
      <c r="AC20" s="335"/>
    </row>
    <row r="21" spans="1:29" s="5" customFormat="1" ht="33" customHeight="1">
      <c r="A21" s="129"/>
      <c r="B21" s="133"/>
      <c r="C21" s="133" t="s">
        <v>104</v>
      </c>
      <c r="D21" s="284" t="s">
        <v>94</v>
      </c>
      <c r="E21" s="421">
        <f>'4.sz.m.ÖNK kiadás'!E23</f>
        <v>0</v>
      </c>
      <c r="F21" s="335">
        <f>'4.sz.m.ÖNK kiadás'!F23</f>
        <v>0</v>
      </c>
      <c r="G21" s="335">
        <f>'4.sz.m.ÖNK kiadás'!G23</f>
        <v>0</v>
      </c>
      <c r="H21" s="335">
        <f>'4.sz.m.ÖNK kiadás'!H23</f>
        <v>0</v>
      </c>
      <c r="I21" s="335">
        <f>'4.sz.m.ÖNK kiadás'!I23</f>
        <v>0</v>
      </c>
      <c r="J21" s="335">
        <f>'4.sz.m.ÖNK kiadás'!J23</f>
        <v>0</v>
      </c>
      <c r="K21" s="421">
        <f>'4.sz.m.ÖNK kiadás'!K23</f>
        <v>0</v>
      </c>
      <c r="L21" s="335">
        <f>'4.sz.m.ÖNK kiadás'!L23</f>
        <v>0</v>
      </c>
      <c r="M21" s="335">
        <f>'4.sz.m.ÖNK kiadás'!M23</f>
        <v>0</v>
      </c>
      <c r="N21" s="335">
        <f>'4.sz.m.ÖNK kiadás'!N23</f>
        <v>0</v>
      </c>
      <c r="O21" s="335">
        <f>'4.sz.m.ÖNK kiadás'!O23</f>
        <v>0</v>
      </c>
      <c r="P21" s="335">
        <f>'4.sz.m.ÖNK kiadás'!P23</f>
        <v>0</v>
      </c>
      <c r="Q21" s="421"/>
      <c r="R21" s="335"/>
      <c r="S21" s="335"/>
      <c r="T21" s="335"/>
      <c r="U21" s="335"/>
      <c r="V21" s="335"/>
      <c r="W21" s="421"/>
      <c r="X21" s="335"/>
      <c r="Y21" s="335"/>
      <c r="Z21" s="335"/>
      <c r="AA21" s="335"/>
      <c r="AB21" s="335"/>
      <c r="AC21" s="335"/>
    </row>
    <row r="22" spans="1:29" s="5" customFormat="1" ht="33" customHeight="1">
      <c r="A22" s="153"/>
      <c r="B22" s="284"/>
      <c r="C22" s="133" t="s">
        <v>105</v>
      </c>
      <c r="D22" s="284" t="s">
        <v>97</v>
      </c>
      <c r="E22" s="421">
        <f>'4.sz.m.ÖNK kiadás'!E24</f>
        <v>0</v>
      </c>
      <c r="F22" s="335">
        <f>'4.sz.m.ÖNK kiadás'!F24</f>
        <v>0</v>
      </c>
      <c r="G22" s="335">
        <f>'4.sz.m.ÖNK kiadás'!G24</f>
        <v>0</v>
      </c>
      <c r="H22" s="335">
        <f>'4.sz.m.ÖNK kiadás'!H24</f>
        <v>0</v>
      </c>
      <c r="I22" s="335">
        <f>'4.sz.m.ÖNK kiadás'!I24</f>
        <v>0</v>
      </c>
      <c r="J22" s="335">
        <f>'4.sz.m.ÖNK kiadás'!J24</f>
        <v>0</v>
      </c>
      <c r="K22" s="421">
        <f>'4.sz.m.ÖNK kiadás'!K24</f>
        <v>0</v>
      </c>
      <c r="L22" s="335">
        <f>'4.sz.m.ÖNK kiadás'!L24</f>
        <v>0</v>
      </c>
      <c r="M22" s="335">
        <f>'4.sz.m.ÖNK kiadás'!M24</f>
        <v>0</v>
      </c>
      <c r="N22" s="335">
        <f>'4.sz.m.ÖNK kiadás'!N24</f>
        <v>0</v>
      </c>
      <c r="O22" s="335">
        <f>'4.sz.m.ÖNK kiadás'!O24</f>
        <v>0</v>
      </c>
      <c r="P22" s="335">
        <f>'4.sz.m.ÖNK kiadás'!P24</f>
        <v>0</v>
      </c>
      <c r="Q22" s="421"/>
      <c r="R22" s="335"/>
      <c r="S22" s="335"/>
      <c r="T22" s="335"/>
      <c r="U22" s="335"/>
      <c r="V22" s="335"/>
      <c r="W22" s="421"/>
      <c r="X22" s="335"/>
      <c r="Y22" s="335"/>
      <c r="Z22" s="335"/>
      <c r="AA22" s="335"/>
      <c r="AB22" s="335"/>
      <c r="AC22" s="335"/>
    </row>
    <row r="23" spans="1:29" s="5" customFormat="1" ht="33" customHeight="1" thickBot="1">
      <c r="A23" s="313"/>
      <c r="B23" s="314"/>
      <c r="C23" s="315" t="s">
        <v>175</v>
      </c>
      <c r="D23" s="314" t="s">
        <v>176</v>
      </c>
      <c r="E23" s="421">
        <f>'4.sz.m.ÖNK kiadás'!E25</f>
        <v>0</v>
      </c>
      <c r="F23" s="335">
        <f>'4.sz.m.ÖNK kiadás'!F25</f>
        <v>0</v>
      </c>
      <c r="G23" s="335">
        <f>'4.sz.m.ÖNK kiadás'!G25</f>
        <v>0</v>
      </c>
      <c r="H23" s="335">
        <f>'4.sz.m.ÖNK kiadás'!H25</f>
        <v>0</v>
      </c>
      <c r="I23" s="335">
        <f>'4.sz.m.ÖNK kiadás'!I25</f>
        <v>0</v>
      </c>
      <c r="J23" s="335">
        <f>'4.sz.m.ÖNK kiadás'!J25</f>
        <v>0</v>
      </c>
      <c r="K23" s="421">
        <f>'4.sz.m.ÖNK kiadás'!K25</f>
        <v>0</v>
      </c>
      <c r="L23" s="335">
        <f>'4.sz.m.ÖNK kiadás'!L25</f>
        <v>0</v>
      </c>
      <c r="M23" s="335">
        <f>'4.sz.m.ÖNK kiadás'!M25</f>
        <v>0</v>
      </c>
      <c r="N23" s="335">
        <f>'4.sz.m.ÖNK kiadás'!N25</f>
        <v>0</v>
      </c>
      <c r="O23" s="335">
        <f>'4.sz.m.ÖNK kiadás'!O25</f>
        <v>0</v>
      </c>
      <c r="P23" s="335">
        <f>'4.sz.m.ÖNK kiadás'!P25</f>
        <v>0</v>
      </c>
      <c r="Q23" s="421"/>
      <c r="R23" s="335"/>
      <c r="S23" s="335"/>
      <c r="T23" s="335"/>
      <c r="U23" s="335"/>
      <c r="V23" s="335"/>
      <c r="W23" s="421"/>
      <c r="X23" s="335"/>
      <c r="Y23" s="335"/>
      <c r="Z23" s="335"/>
      <c r="AA23" s="335"/>
      <c r="AB23" s="335"/>
      <c r="AC23" s="335"/>
    </row>
    <row r="24" spans="1:29" s="5" customFormat="1" ht="33" customHeight="1" thickBot="1">
      <c r="A24" s="141" t="s">
        <v>9</v>
      </c>
      <c r="B24" s="1125" t="s">
        <v>106</v>
      </c>
      <c r="C24" s="1125"/>
      <c r="D24" s="1125"/>
      <c r="E24" s="422">
        <f aca="true" t="shared" si="7" ref="E24:P24">SUM(E25:E27)</f>
        <v>3246958</v>
      </c>
      <c r="F24" s="92">
        <f t="shared" si="7"/>
        <v>3303673</v>
      </c>
      <c r="G24" s="92">
        <f t="shared" si="7"/>
        <v>490351</v>
      </c>
      <c r="H24" s="92">
        <f t="shared" si="7"/>
        <v>0</v>
      </c>
      <c r="I24" s="92">
        <f t="shared" si="7"/>
        <v>0</v>
      </c>
      <c r="J24" s="92">
        <f t="shared" si="7"/>
        <v>0</v>
      </c>
      <c r="K24" s="422">
        <f t="shared" si="7"/>
        <v>3246958</v>
      </c>
      <c r="L24" s="92">
        <f t="shared" si="7"/>
        <v>3303673</v>
      </c>
      <c r="M24" s="92">
        <f t="shared" si="7"/>
        <v>490351</v>
      </c>
      <c r="N24" s="92">
        <f t="shared" si="7"/>
        <v>0</v>
      </c>
      <c r="O24" s="92">
        <f t="shared" si="7"/>
        <v>0</v>
      </c>
      <c r="P24" s="92">
        <f t="shared" si="7"/>
        <v>0</v>
      </c>
      <c r="Q24" s="422">
        <f aca="true" t="shared" si="8" ref="Q24:Z24">SUM(Q25:Q27)</f>
        <v>0</v>
      </c>
      <c r="R24" s="92">
        <f t="shared" si="8"/>
        <v>0</v>
      </c>
      <c r="S24" s="92">
        <f t="shared" si="8"/>
        <v>0</v>
      </c>
      <c r="T24" s="92">
        <f t="shared" si="8"/>
        <v>0</v>
      </c>
      <c r="U24" s="92">
        <f>SUM(U25:U27)</f>
        <v>0</v>
      </c>
      <c r="V24" s="92">
        <f>SUM(V25:V27)</f>
        <v>0</v>
      </c>
      <c r="W24" s="422">
        <f t="shared" si="8"/>
        <v>0</v>
      </c>
      <c r="X24" s="92">
        <f t="shared" si="8"/>
        <v>0</v>
      </c>
      <c r="Y24" s="92">
        <f t="shared" si="8"/>
        <v>0</v>
      </c>
      <c r="Z24" s="92">
        <f t="shared" si="8"/>
        <v>0</v>
      </c>
      <c r="AA24" s="92">
        <f>SUM(AA25:AA27)</f>
        <v>0</v>
      </c>
      <c r="AB24" s="92">
        <f>SUM(AB25:AB27)</f>
        <v>0</v>
      </c>
      <c r="AC24" s="92">
        <f>SUM(AC25:AC27)</f>
        <v>0</v>
      </c>
    </row>
    <row r="25" spans="1:29" s="5" customFormat="1" ht="33" customHeight="1">
      <c r="A25" s="140"/>
      <c r="B25" s="145" t="s">
        <v>40</v>
      </c>
      <c r="C25" s="1126" t="s">
        <v>2</v>
      </c>
      <c r="D25" s="1126"/>
      <c r="E25" s="421">
        <f>'4.sz.m.ÖNK kiadás'!E27</f>
        <v>3246958</v>
      </c>
      <c r="F25" s="335">
        <f>'4.sz.m.ÖNK kiadás'!F27</f>
        <v>3303673</v>
      </c>
      <c r="G25" s="335">
        <f>'4.sz.m.ÖNK kiadás'!G27</f>
        <v>490351</v>
      </c>
      <c r="H25" s="335">
        <f>'4.sz.m.ÖNK kiadás'!H27+'üres lap'!G37</f>
        <v>0</v>
      </c>
      <c r="I25" s="335">
        <f>'4.sz.m.ÖNK kiadás'!I27+'üres lap'!H37</f>
        <v>0</v>
      </c>
      <c r="J25" s="335">
        <f>'4.sz.m.ÖNK kiadás'!J27+'üres lap'!I37</f>
        <v>0</v>
      </c>
      <c r="K25" s="421">
        <f>'4.sz.m.ÖNK kiadás'!K27</f>
        <v>3246958</v>
      </c>
      <c r="L25" s="335">
        <f>'4.sz.m.ÖNK kiadás'!L27</f>
        <v>3303673</v>
      </c>
      <c r="M25" s="335">
        <f>'4.sz.m.ÖNK kiadás'!M27</f>
        <v>490351</v>
      </c>
      <c r="N25" s="335">
        <f>'4.sz.m.ÖNK kiadás'!N27+'üres lap'!G37</f>
        <v>0</v>
      </c>
      <c r="O25" s="335">
        <f>'4.sz.m.ÖNK kiadás'!O27+'üres lap'!H37</f>
        <v>0</v>
      </c>
      <c r="P25" s="335">
        <f>'4.sz.m.ÖNK kiadás'!P27+'üres lap'!I37</f>
        <v>0</v>
      </c>
      <c r="Q25" s="421"/>
      <c r="R25" s="335"/>
      <c r="S25" s="335"/>
      <c r="T25" s="335"/>
      <c r="U25" s="335"/>
      <c r="V25" s="335"/>
      <c r="W25" s="421"/>
      <c r="X25" s="335"/>
      <c r="Y25" s="335"/>
      <c r="Z25" s="335"/>
      <c r="AA25" s="335"/>
      <c r="AB25" s="335"/>
      <c r="AC25" s="335"/>
    </row>
    <row r="26" spans="1:29" s="9" customFormat="1" ht="33" customHeight="1">
      <c r="A26" s="154"/>
      <c r="B26" s="132" t="s">
        <v>41</v>
      </c>
      <c r="C26" s="1142" t="s">
        <v>283</v>
      </c>
      <c r="D26" s="1142"/>
      <c r="E26" s="421"/>
      <c r="F26" s="335"/>
      <c r="G26" s="335"/>
      <c r="H26" s="335"/>
      <c r="I26" s="335"/>
      <c r="J26" s="335"/>
      <c r="K26" s="421"/>
      <c r="L26" s="335"/>
      <c r="M26" s="335"/>
      <c r="N26" s="335"/>
      <c r="O26" s="335"/>
      <c r="P26" s="335"/>
      <c r="Q26" s="421"/>
      <c r="R26" s="335"/>
      <c r="S26" s="335"/>
      <c r="T26" s="335"/>
      <c r="U26" s="335"/>
      <c r="V26" s="335"/>
      <c r="W26" s="421"/>
      <c r="X26" s="335"/>
      <c r="Y26" s="335"/>
      <c r="Z26" s="335"/>
      <c r="AA26" s="335"/>
      <c r="AB26" s="335"/>
      <c r="AC26" s="335"/>
    </row>
    <row r="27" spans="1:29" s="9" customFormat="1" ht="33" customHeight="1" thickBot="1">
      <c r="A27" s="160"/>
      <c r="B27" s="146" t="s">
        <v>74</v>
      </c>
      <c r="C27" s="161" t="s">
        <v>107</v>
      </c>
      <c r="D27" s="161"/>
      <c r="E27" s="421"/>
      <c r="F27" s="335"/>
      <c r="G27" s="335"/>
      <c r="H27" s="335"/>
      <c r="I27" s="335"/>
      <c r="J27" s="335"/>
      <c r="K27" s="421"/>
      <c r="L27" s="335"/>
      <c r="M27" s="335"/>
      <c r="N27" s="335"/>
      <c r="O27" s="335"/>
      <c r="P27" s="335"/>
      <c r="Q27" s="421"/>
      <c r="R27" s="335"/>
      <c r="S27" s="335"/>
      <c r="T27" s="335"/>
      <c r="U27" s="335"/>
      <c r="V27" s="335"/>
      <c r="W27" s="421"/>
      <c r="X27" s="335"/>
      <c r="Y27" s="335"/>
      <c r="Z27" s="335"/>
      <c r="AA27" s="335"/>
      <c r="AB27" s="335"/>
      <c r="AC27" s="335"/>
    </row>
    <row r="28" spans="1:29" s="9" customFormat="1" ht="33" customHeight="1" thickBot="1">
      <c r="A28" s="120" t="s">
        <v>10</v>
      </c>
      <c r="B28" s="147" t="s">
        <v>108</v>
      </c>
      <c r="C28" s="147"/>
      <c r="D28" s="147"/>
      <c r="E28" s="423">
        <v>0</v>
      </c>
      <c r="F28" s="424">
        <v>0</v>
      </c>
      <c r="G28" s="424">
        <v>0</v>
      </c>
      <c r="H28" s="424">
        <v>0</v>
      </c>
      <c r="I28" s="424">
        <v>0</v>
      </c>
      <c r="J28" s="424">
        <v>0</v>
      </c>
      <c r="K28" s="423">
        <v>0</v>
      </c>
      <c r="L28" s="424">
        <v>0</v>
      </c>
      <c r="M28" s="424">
        <v>0</v>
      </c>
      <c r="N28" s="424">
        <v>0</v>
      </c>
      <c r="O28" s="424">
        <v>0</v>
      </c>
      <c r="P28" s="424">
        <v>0</v>
      </c>
      <c r="Q28" s="423"/>
      <c r="R28" s="424"/>
      <c r="S28" s="424"/>
      <c r="T28" s="424"/>
      <c r="U28" s="424"/>
      <c r="V28" s="424"/>
      <c r="W28" s="423"/>
      <c r="X28" s="424"/>
      <c r="Y28" s="424"/>
      <c r="Z28" s="424"/>
      <c r="AA28" s="424"/>
      <c r="AB28" s="424"/>
      <c r="AC28" s="424"/>
    </row>
    <row r="29" spans="1:29" s="9" customFormat="1" ht="33" customHeight="1" thickBot="1">
      <c r="A29" s="141" t="s">
        <v>11</v>
      </c>
      <c r="B29" s="1105" t="s">
        <v>109</v>
      </c>
      <c r="C29" s="1105"/>
      <c r="D29" s="1105"/>
      <c r="E29" s="420">
        <f>E5+E16+E24+E28</f>
        <v>20269900</v>
      </c>
      <c r="F29" s="333">
        <f aca="true" t="shared" si="9" ref="F29:AC29">F5+F16+F24+F28</f>
        <v>20340115</v>
      </c>
      <c r="G29" s="333">
        <f t="shared" si="9"/>
        <v>34665033</v>
      </c>
      <c r="H29" s="333">
        <f t="shared" si="9"/>
        <v>0</v>
      </c>
      <c r="I29" s="333">
        <f t="shared" si="9"/>
        <v>0</v>
      </c>
      <c r="J29" s="333">
        <f t="shared" si="9"/>
        <v>0</v>
      </c>
      <c r="K29" s="420">
        <f>K5+K16+K24+K28</f>
        <v>18913352</v>
      </c>
      <c r="L29" s="333">
        <f t="shared" si="9"/>
        <v>19046087</v>
      </c>
      <c r="M29" s="333">
        <f>M5+M16+M24+M28</f>
        <v>33371005</v>
      </c>
      <c r="N29" s="333">
        <f>N5+N16+N24+N28</f>
        <v>0</v>
      </c>
      <c r="O29" s="333">
        <f>O5+O16+O24+O28</f>
        <v>0</v>
      </c>
      <c r="P29" s="333">
        <f>P5+P16+P24+P28</f>
        <v>0</v>
      </c>
      <c r="Q29" s="420">
        <f t="shared" si="9"/>
        <v>1356548</v>
      </c>
      <c r="R29" s="333">
        <f t="shared" si="9"/>
        <v>1294028</v>
      </c>
      <c r="S29" s="333">
        <f t="shared" si="9"/>
        <v>1294028</v>
      </c>
      <c r="T29" s="333">
        <f t="shared" si="9"/>
        <v>0</v>
      </c>
      <c r="U29" s="333">
        <f t="shared" si="9"/>
        <v>0</v>
      </c>
      <c r="V29" s="333">
        <f t="shared" si="9"/>
        <v>0</v>
      </c>
      <c r="W29" s="420">
        <f t="shared" si="9"/>
        <v>0</v>
      </c>
      <c r="X29" s="333">
        <f t="shared" si="9"/>
        <v>0</v>
      </c>
      <c r="Y29" s="333">
        <f t="shared" si="9"/>
        <v>0</v>
      </c>
      <c r="Z29" s="333">
        <f t="shared" si="9"/>
        <v>0</v>
      </c>
      <c r="AA29" s="333">
        <f t="shared" si="9"/>
        <v>0</v>
      </c>
      <c r="AB29" s="333">
        <f t="shared" si="9"/>
        <v>0</v>
      </c>
      <c r="AC29" s="333">
        <f t="shared" si="9"/>
        <v>0</v>
      </c>
    </row>
    <row r="30" spans="1:29" s="9" customFormat="1" ht="33" customHeight="1" thickBot="1">
      <c r="A30" s="118" t="s">
        <v>12</v>
      </c>
      <c r="B30" s="1143" t="s">
        <v>177</v>
      </c>
      <c r="C30" s="1143"/>
      <c r="D30" s="1143"/>
      <c r="E30" s="425">
        <f>E31+E32</f>
        <v>521180</v>
      </c>
      <c r="F30" s="144">
        <f>'4.sz.m.ÖNK kiadás'!F33</f>
        <v>521180</v>
      </c>
      <c r="G30" s="144">
        <f>'4.sz.m.ÖNK kiadás'!G33</f>
        <v>521180</v>
      </c>
      <c r="H30" s="144">
        <f>'4.sz.m.ÖNK kiadás'!H33</f>
        <v>0</v>
      </c>
      <c r="I30" s="144">
        <f>'4.sz.m.ÖNK kiadás'!I33</f>
        <v>0</v>
      </c>
      <c r="J30" s="144">
        <f>'4.sz.m.ÖNK kiadás'!J33</f>
        <v>0</v>
      </c>
      <c r="K30" s="425">
        <f>'4.sz.m.ÖNK kiadás'!K33</f>
        <v>521180</v>
      </c>
      <c r="L30" s="144">
        <f>'4.sz.m.ÖNK kiadás'!L33</f>
        <v>521180</v>
      </c>
      <c r="M30" s="144">
        <f>'4.sz.m.ÖNK kiadás'!M33</f>
        <v>521180</v>
      </c>
      <c r="N30" s="144">
        <f>'4.sz.m.ÖNK kiadás'!N33</f>
        <v>0</v>
      </c>
      <c r="O30" s="144">
        <f>'4.sz.m.ÖNK kiadás'!O33</f>
        <v>0</v>
      </c>
      <c r="P30" s="144">
        <f>'4.sz.m.ÖNK kiadás'!P33</f>
        <v>0</v>
      </c>
      <c r="Q30" s="425"/>
      <c r="R30" s="144"/>
      <c r="S30" s="144"/>
      <c r="T30" s="144"/>
      <c r="U30" s="144"/>
      <c r="V30" s="144"/>
      <c r="W30" s="425"/>
      <c r="X30" s="144"/>
      <c r="Y30" s="144"/>
      <c r="Z30" s="144"/>
      <c r="AA30" s="144"/>
      <c r="AB30" s="144"/>
      <c r="AC30" s="144"/>
    </row>
    <row r="31" spans="1:29" s="5" customFormat="1" ht="33" customHeight="1">
      <c r="A31" s="163"/>
      <c r="B31" s="145" t="s">
        <v>44</v>
      </c>
      <c r="C31" s="1103" t="s">
        <v>285</v>
      </c>
      <c r="D31" s="1103"/>
      <c r="E31" s="421"/>
      <c r="F31" s="335"/>
      <c r="G31" s="335"/>
      <c r="H31" s="335"/>
      <c r="I31" s="335"/>
      <c r="J31" s="335"/>
      <c r="K31" s="421"/>
      <c r="L31" s="335"/>
      <c r="M31" s="335"/>
      <c r="N31" s="335"/>
      <c r="O31" s="335"/>
      <c r="P31" s="335"/>
      <c r="Q31" s="421"/>
      <c r="R31" s="335"/>
      <c r="S31" s="335"/>
      <c r="T31" s="335"/>
      <c r="U31" s="335"/>
      <c r="V31" s="335"/>
      <c r="W31" s="421"/>
      <c r="X31" s="335"/>
      <c r="Y31" s="335"/>
      <c r="Z31" s="335"/>
      <c r="AA31" s="335"/>
      <c r="AB31" s="335"/>
      <c r="AC31" s="335"/>
    </row>
    <row r="32" spans="1:29" s="5" customFormat="1" ht="33" customHeight="1" thickBot="1">
      <c r="A32" s="159"/>
      <c r="B32" s="146" t="s">
        <v>333</v>
      </c>
      <c r="C32" s="1130" t="s">
        <v>394</v>
      </c>
      <c r="D32" s="1130"/>
      <c r="E32" s="1087">
        <f>'4.sz.m.ÖNK kiadás'!E35</f>
        <v>521180</v>
      </c>
      <c r="F32" s="1087">
        <f>'4.sz.m.ÖNK kiadás'!F35</f>
        <v>521180</v>
      </c>
      <c r="G32" s="1087">
        <f>'4.sz.m.ÖNK kiadás'!G35</f>
        <v>521180</v>
      </c>
      <c r="H32" s="1087">
        <f>'4.sz.m.ÖNK kiadás'!H35</f>
        <v>0</v>
      </c>
      <c r="I32" s="1087">
        <f>'4.sz.m.ÖNK kiadás'!I35</f>
        <v>0</v>
      </c>
      <c r="J32" s="1087">
        <f>'4.sz.m.ÖNK kiadás'!J35</f>
        <v>0</v>
      </c>
      <c r="K32" s="1087">
        <f>'4.sz.m.ÖNK kiadás'!K35</f>
        <v>521180</v>
      </c>
      <c r="L32" s="1087">
        <f>'4.sz.m.ÖNK kiadás'!L35</f>
        <v>521180</v>
      </c>
      <c r="M32" s="1087">
        <f>'4.sz.m.ÖNK kiadás'!M35</f>
        <v>521180</v>
      </c>
      <c r="N32" s="162"/>
      <c r="O32" s="162"/>
      <c r="P32" s="162"/>
      <c r="Q32" s="426"/>
      <c r="R32" s="162"/>
      <c r="S32" s="162"/>
      <c r="T32" s="162"/>
      <c r="U32" s="162"/>
      <c r="V32" s="162"/>
      <c r="W32" s="426"/>
      <c r="X32" s="162"/>
      <c r="Y32" s="162"/>
      <c r="Z32" s="162"/>
      <c r="AA32" s="162"/>
      <c r="AB32" s="162"/>
      <c r="AC32" s="162"/>
    </row>
    <row r="33" spans="1:29" s="5" customFormat="1" ht="33" customHeight="1" thickBot="1">
      <c r="A33" s="447" t="s">
        <v>13</v>
      </c>
      <c r="B33" s="1129" t="s">
        <v>204</v>
      </c>
      <c r="C33" s="1129"/>
      <c r="D33" s="1129"/>
      <c r="E33" s="448">
        <f>E29+E30</f>
        <v>20791080</v>
      </c>
      <c r="F33" s="449">
        <f aca="true" t="shared" si="10" ref="F33:P33">F29+F30</f>
        <v>20861295</v>
      </c>
      <c r="G33" s="449">
        <f t="shared" si="10"/>
        <v>35186213</v>
      </c>
      <c r="H33" s="449">
        <f t="shared" si="10"/>
        <v>0</v>
      </c>
      <c r="I33" s="449">
        <f t="shared" si="10"/>
        <v>0</v>
      </c>
      <c r="J33" s="449">
        <f t="shared" si="10"/>
        <v>0</v>
      </c>
      <c r="K33" s="448">
        <f t="shared" si="10"/>
        <v>19434532</v>
      </c>
      <c r="L33" s="449">
        <f t="shared" si="10"/>
        <v>19567267</v>
      </c>
      <c r="M33" s="449">
        <f t="shared" si="10"/>
        <v>33892185</v>
      </c>
      <c r="N33" s="449">
        <f t="shared" si="10"/>
        <v>0</v>
      </c>
      <c r="O33" s="449">
        <f t="shared" si="10"/>
        <v>0</v>
      </c>
      <c r="P33" s="449">
        <f t="shared" si="10"/>
        <v>0</v>
      </c>
      <c r="Q33" s="448">
        <f aca="true" t="shared" si="11" ref="Q33:Z33">Q29+Q30</f>
        <v>1356548</v>
      </c>
      <c r="R33" s="449">
        <f t="shared" si="11"/>
        <v>1294028</v>
      </c>
      <c r="S33" s="449">
        <f t="shared" si="11"/>
        <v>1294028</v>
      </c>
      <c r="T33" s="449">
        <f t="shared" si="11"/>
        <v>0</v>
      </c>
      <c r="U33" s="449">
        <f>U29+U30</f>
        <v>0</v>
      </c>
      <c r="V33" s="449">
        <f>V29+V30</f>
        <v>0</v>
      </c>
      <c r="W33" s="448">
        <f t="shared" si="11"/>
        <v>0</v>
      </c>
      <c r="X33" s="449">
        <f t="shared" si="11"/>
        <v>0</v>
      </c>
      <c r="Y33" s="449">
        <f t="shared" si="11"/>
        <v>0</v>
      </c>
      <c r="Z33" s="449">
        <f t="shared" si="11"/>
        <v>0</v>
      </c>
      <c r="AA33" s="449">
        <f>AA29+AA30</f>
        <v>0</v>
      </c>
      <c r="AB33" s="449">
        <f>AB29+AB30</f>
        <v>0</v>
      </c>
      <c r="AC33" s="449">
        <f>AC29+AC30</f>
        <v>0</v>
      </c>
    </row>
    <row r="34" spans="1:29" s="5" customFormat="1" ht="33" customHeight="1" hidden="1" thickBot="1">
      <c r="A34" s="1127" t="s">
        <v>205</v>
      </c>
      <c r="B34" s="1128"/>
      <c r="C34" s="1128"/>
      <c r="D34" s="1128"/>
      <c r="E34" s="542"/>
      <c r="F34" s="450"/>
      <c r="G34" s="450"/>
      <c r="H34" s="450"/>
      <c r="I34" s="162"/>
      <c r="J34" s="162"/>
      <c r="K34" s="542"/>
      <c r="L34" s="450"/>
      <c r="M34" s="450"/>
      <c r="N34" s="450"/>
      <c r="O34" s="162"/>
      <c r="P34" s="162"/>
      <c r="Q34" s="542"/>
      <c r="R34" s="450"/>
      <c r="S34" s="450"/>
      <c r="T34" s="450"/>
      <c r="U34" s="162"/>
      <c r="V34" s="162"/>
      <c r="W34" s="542"/>
      <c r="X34" s="450"/>
      <c r="Y34" s="450"/>
      <c r="Z34" s="450"/>
      <c r="AA34" s="162"/>
      <c r="AB34" s="162"/>
      <c r="AC34" s="162"/>
    </row>
    <row r="35" spans="1:29" s="5" customFormat="1" ht="33" customHeight="1" thickBot="1">
      <c r="A35" s="1104" t="s">
        <v>111</v>
      </c>
      <c r="B35" s="1105"/>
      <c r="C35" s="1105"/>
      <c r="D35" s="1105"/>
      <c r="E35" s="422">
        <f aca="true" t="shared" si="12" ref="E35:J35">E33+E34</f>
        <v>20791080</v>
      </c>
      <c r="F35" s="92">
        <f t="shared" si="12"/>
        <v>20861295</v>
      </c>
      <c r="G35" s="92">
        <f t="shared" si="12"/>
        <v>35186213</v>
      </c>
      <c r="H35" s="92">
        <f t="shared" si="12"/>
        <v>0</v>
      </c>
      <c r="I35" s="92">
        <f t="shared" si="12"/>
        <v>0</v>
      </c>
      <c r="J35" s="92">
        <f t="shared" si="12"/>
        <v>0</v>
      </c>
      <c r="K35" s="422">
        <f aca="true" t="shared" si="13" ref="K35:AC35">K33+K34</f>
        <v>19434532</v>
      </c>
      <c r="L35" s="92">
        <f t="shared" si="13"/>
        <v>19567267</v>
      </c>
      <c r="M35" s="92">
        <f t="shared" si="13"/>
        <v>33892185</v>
      </c>
      <c r="N35" s="92">
        <f t="shared" si="13"/>
        <v>0</v>
      </c>
      <c r="O35" s="92">
        <f t="shared" si="13"/>
        <v>0</v>
      </c>
      <c r="P35" s="92">
        <f t="shared" si="13"/>
        <v>0</v>
      </c>
      <c r="Q35" s="422">
        <f t="shared" si="13"/>
        <v>1356548</v>
      </c>
      <c r="R35" s="92">
        <f t="shared" si="13"/>
        <v>1294028</v>
      </c>
      <c r="S35" s="92">
        <f t="shared" si="13"/>
        <v>1294028</v>
      </c>
      <c r="T35" s="92">
        <f t="shared" si="13"/>
        <v>0</v>
      </c>
      <c r="U35" s="92">
        <f t="shared" si="13"/>
        <v>0</v>
      </c>
      <c r="V35" s="92">
        <f t="shared" si="13"/>
        <v>0</v>
      </c>
      <c r="W35" s="422">
        <f t="shared" si="13"/>
        <v>0</v>
      </c>
      <c r="X35" s="92">
        <f t="shared" si="13"/>
        <v>0</v>
      </c>
      <c r="Y35" s="92">
        <f t="shared" si="13"/>
        <v>0</v>
      </c>
      <c r="Z35" s="92">
        <f t="shared" si="13"/>
        <v>0</v>
      </c>
      <c r="AA35" s="92">
        <f t="shared" si="13"/>
        <v>0</v>
      </c>
      <c r="AB35" s="92">
        <f t="shared" si="13"/>
        <v>0</v>
      </c>
      <c r="AC35" s="92">
        <f t="shared" si="13"/>
        <v>0</v>
      </c>
    </row>
    <row r="36" spans="1:28" s="5" customFormat="1" ht="19.5" customHeight="1">
      <c r="A36" s="74"/>
      <c r="B36" s="148"/>
      <c r="C36" s="74"/>
      <c r="D36" s="74"/>
      <c r="E36" s="6"/>
      <c r="F36" s="6"/>
      <c r="G36" s="6"/>
      <c r="H36" s="6"/>
      <c r="I36" s="6"/>
      <c r="J36" s="6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544"/>
      <c r="X36" s="544"/>
      <c r="Y36" s="544"/>
      <c r="Z36" s="544"/>
      <c r="AA36" s="544"/>
      <c r="AB36" s="544"/>
    </row>
    <row r="37" spans="1:28" s="5" customFormat="1" ht="19.5" customHeight="1">
      <c r="A37" s="74"/>
      <c r="B37" s="148"/>
      <c r="C37" s="74"/>
      <c r="D37" s="74"/>
      <c r="E37" s="6"/>
      <c r="F37" s="6"/>
      <c r="G37" s="6"/>
      <c r="H37" s="6"/>
      <c r="I37" s="6"/>
      <c r="J37" s="6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543"/>
      <c r="X37" s="543"/>
      <c r="Y37" s="543"/>
      <c r="Z37" s="543"/>
      <c r="AA37" s="543"/>
      <c r="AB37" s="543"/>
    </row>
    <row r="38" spans="1:28" s="5" customFormat="1" ht="19.5" customHeight="1">
      <c r="A38" s="74"/>
      <c r="B38" s="148"/>
      <c r="C38" s="1137" t="s">
        <v>51</v>
      </c>
      <c r="D38" s="1137"/>
      <c r="E38" s="1137"/>
      <c r="F38" s="1137"/>
      <c r="G38" s="1137"/>
      <c r="H38" s="1137"/>
      <c r="I38" s="1137"/>
      <c r="J38" s="1137"/>
      <c r="K38" s="1137"/>
      <c r="L38" s="1137"/>
      <c r="M38" s="1137"/>
      <c r="N38" s="1137"/>
      <c r="O38" s="1137"/>
      <c r="P38" s="1137"/>
      <c r="Q38" s="1137"/>
      <c r="R38" s="339"/>
      <c r="S38" s="339"/>
      <c r="T38" s="339"/>
      <c r="U38" s="339"/>
      <c r="V38" s="339"/>
      <c r="W38" s="545"/>
      <c r="X38" s="545"/>
      <c r="Y38" s="545"/>
      <c r="Z38" s="545"/>
      <c r="AA38" s="545"/>
      <c r="AB38" s="546"/>
    </row>
    <row r="39" spans="1:28" s="5" customFormat="1" ht="19.5" customHeight="1" thickBot="1">
      <c r="A39" s="291" t="s">
        <v>52</v>
      </c>
      <c r="B39" s="291"/>
      <c r="E39" s="269"/>
      <c r="F39" s="269"/>
      <c r="G39" s="269"/>
      <c r="H39" s="269"/>
      <c r="I39" s="269"/>
      <c r="J39" s="269"/>
      <c r="K39" s="270"/>
      <c r="L39" s="270"/>
      <c r="M39" s="270"/>
      <c r="N39" s="270"/>
      <c r="O39" s="270"/>
      <c r="P39" s="270"/>
      <c r="Q39" s="271">
        <v>0</v>
      </c>
      <c r="R39" s="271"/>
      <c r="S39" s="271"/>
      <c r="T39" s="271"/>
      <c r="U39" s="271"/>
      <c r="V39" s="271"/>
      <c r="W39" s="547"/>
      <c r="X39" s="547"/>
      <c r="Y39" s="547"/>
      <c r="Z39" s="547"/>
      <c r="AA39" s="547"/>
      <c r="AB39" s="548"/>
    </row>
    <row r="40" spans="1:29" ht="52.5" customHeight="1" thickBot="1">
      <c r="A40" s="272">
        <v>1</v>
      </c>
      <c r="B40" s="1131" t="s">
        <v>115</v>
      </c>
      <c r="C40" s="1132"/>
      <c r="D40" s="1133"/>
      <c r="E40" s="290">
        <f>'1.sz.m-önk.össze.bev'!E55-'1 .sz.m.önk.össz.kiad.'!E29</f>
        <v>-3966497</v>
      </c>
      <c r="F40" s="290">
        <f>'1.sz.m-önk.össze.bev'!F55-'1 .sz.m.önk.össz.kiad.'!F29</f>
        <v>-3966497</v>
      </c>
      <c r="G40" s="290">
        <f>'1.sz.m-önk.össze.bev'!G55-'1 .sz.m.önk.össz.kiad.'!G29</f>
        <v>-3966497</v>
      </c>
      <c r="H40" s="290">
        <f>'1.sz.m-önk.össze.bev'!H55-'1 .sz.m.önk.össz.kiad.'!H29</f>
        <v>0</v>
      </c>
      <c r="I40" s="290">
        <f>'1.sz.m-önk.össze.bev'!I55-'1 .sz.m.önk.össz.kiad.'!I29</f>
        <v>0</v>
      </c>
      <c r="J40" s="290">
        <f>'1.sz.m-önk.össze.bev'!J55-'1 .sz.m.önk.össz.kiad.'!J29</f>
        <v>0</v>
      </c>
      <c r="K40" s="290">
        <f>'1.sz.m-önk.össze.bev'!K55-'1 .sz.m.önk.össz.kiad.'!K29</f>
        <v>-2609949</v>
      </c>
      <c r="L40" s="290">
        <f>'1.sz.m-önk.össze.bev'!L55-'1 .sz.m.önk.össz.kiad.'!L29</f>
        <v>-2672469</v>
      </c>
      <c r="M40" s="290">
        <f>'1.sz.m-önk.össze.bev'!M55-'1 .sz.m.önk.össz.kiad.'!M29</f>
        <v>-2672469</v>
      </c>
      <c r="N40" s="290">
        <f>'1.sz.m-önk.össze.bev'!N55-'1 .sz.m.önk.össz.kiad.'!N29</f>
        <v>0</v>
      </c>
      <c r="O40" s="290">
        <f>'1.sz.m-önk.össze.bev'!O55-'1 .sz.m.önk.össz.kiad.'!O29</f>
        <v>0</v>
      </c>
      <c r="P40" s="290">
        <f>'1.sz.m-önk.össze.bev'!P55-'1 .sz.m.önk.össz.kiad.'!P29</f>
        <v>0</v>
      </c>
      <c r="Q40" s="290">
        <f>'1.sz.m-önk.össze.bev'!Q55-'1 .sz.m.önk.össz.kiad.'!Q29</f>
        <v>-1356548</v>
      </c>
      <c r="R40" s="290">
        <f>'1.sz.m-önk.össze.bev'!R55-'1 .sz.m.önk.össz.kiad.'!R29</f>
        <v>-1294028</v>
      </c>
      <c r="S40" s="290">
        <f>'1.sz.m-önk.össze.bev'!S55-'1 .sz.m.önk.össz.kiad.'!S29</f>
        <v>-1294028</v>
      </c>
      <c r="T40" s="290">
        <f>'1.sz.m-önk.össze.bev'!T55-'1 .sz.m.önk.össz.kiad.'!T29</f>
        <v>2</v>
      </c>
      <c r="U40" s="290" t="e">
        <f>'1.sz.m-önk.össze.bev'!U55-'1 .sz.m.önk.össz.kiad.'!U29</f>
        <v>#REF!</v>
      </c>
      <c r="V40" s="290" t="e">
        <f>'1.sz.m-önk.össze.bev'!V55-'1 .sz.m.önk.össz.kiad.'!V29</f>
        <v>#REF!</v>
      </c>
      <c r="W40" s="290">
        <f>'1.sz.m-önk.össze.bev'!W55-'1 .sz.m.önk.össz.kiad.'!W29</f>
        <v>0</v>
      </c>
      <c r="X40" s="290">
        <f>'1.sz.m-önk.össze.bev'!X55-'1 .sz.m.önk.össz.kiad.'!X29</f>
        <v>0</v>
      </c>
      <c r="Y40" s="290">
        <f>'1.sz.m-önk.össze.bev'!Y55-'1 .sz.m.önk.össz.kiad.'!Y29</f>
        <v>0</v>
      </c>
      <c r="Z40" s="290" t="e">
        <f>#REF!-'1 .sz.m.önk.össz.kiad.'!Z29</f>
        <v>#REF!</v>
      </c>
      <c r="AA40" s="290" t="e">
        <f>#REF!-'1 .sz.m.önk.össz.kiad.'!AA29</f>
        <v>#REF!</v>
      </c>
      <c r="AB40" s="290" t="e">
        <f>#REF!-'1 .sz.m.önk.össz.kiad.'!AB29</f>
        <v>#REF!</v>
      </c>
      <c r="AC40" s="290" t="e">
        <f>#REF!-'1 .sz.m.önk.össz.kiad.'!AC29</f>
        <v>#REF!</v>
      </c>
    </row>
    <row r="41" spans="1:22" ht="15.75">
      <c r="A41" s="150"/>
      <c r="B41" s="73"/>
      <c r="C41" s="269"/>
      <c r="D41" s="269"/>
      <c r="E41" s="273"/>
      <c r="F41" s="273"/>
      <c r="G41" s="273"/>
      <c r="H41" s="273"/>
      <c r="I41" s="273"/>
      <c r="J41" s="273"/>
      <c r="K41" s="270"/>
      <c r="L41" s="270"/>
      <c r="M41" s="270"/>
      <c r="N41" s="270"/>
      <c r="O41" s="270"/>
      <c r="P41" s="270"/>
      <c r="Q41" s="271">
        <v>0</v>
      </c>
      <c r="R41" s="271"/>
      <c r="S41" s="271"/>
      <c r="T41" s="271"/>
      <c r="U41" s="271"/>
      <c r="V41" s="271"/>
    </row>
    <row r="42" spans="1:22" ht="15.75" customHeight="1">
      <c r="A42" s="150"/>
      <c r="B42" s="73"/>
      <c r="C42" s="1123" t="s">
        <v>116</v>
      </c>
      <c r="D42" s="1123"/>
      <c r="E42" s="1123"/>
      <c r="F42" s="1123"/>
      <c r="G42" s="1123"/>
      <c r="H42" s="1123"/>
      <c r="I42" s="1123"/>
      <c r="J42" s="1123"/>
      <c r="K42" s="1123"/>
      <c r="L42" s="1123"/>
      <c r="M42" s="1123"/>
      <c r="N42" s="1123"/>
      <c r="O42" s="1123"/>
      <c r="P42" s="1123"/>
      <c r="Q42" s="1123"/>
      <c r="R42" s="337"/>
      <c r="S42" s="337"/>
      <c r="T42" s="337"/>
      <c r="U42" s="337"/>
      <c r="V42" s="337"/>
    </row>
    <row r="43" spans="1:22" ht="16.5" thickBot="1">
      <c r="A43" s="291" t="s">
        <v>117</v>
      </c>
      <c r="B43" s="73"/>
      <c r="C43" s="1122"/>
      <c r="D43" s="1122"/>
      <c r="E43" s="269"/>
      <c r="F43" s="269"/>
      <c r="G43" s="269"/>
      <c r="H43" s="269"/>
      <c r="I43" s="269"/>
      <c r="J43" s="269"/>
      <c r="K43" s="270"/>
      <c r="L43" s="270"/>
      <c r="M43" s="270"/>
      <c r="N43" s="270"/>
      <c r="O43" s="270"/>
      <c r="P43" s="270"/>
      <c r="Q43" s="271">
        <v>0</v>
      </c>
      <c r="R43" s="271"/>
      <c r="S43" s="271"/>
      <c r="T43" s="271"/>
      <c r="U43" s="271"/>
      <c r="V43" s="271"/>
    </row>
    <row r="44" spans="1:29" ht="27.75" customHeight="1">
      <c r="A44" s="286" t="s">
        <v>25</v>
      </c>
      <c r="B44" s="1134" t="s">
        <v>403</v>
      </c>
      <c r="C44" s="1135"/>
      <c r="D44" s="1136"/>
      <c r="E44" s="305">
        <f>'2.sz.m.összehasonlító'!B16</f>
        <v>4007677</v>
      </c>
      <c r="F44" s="305">
        <f>'2.sz.m.összehasonlító'!C16</f>
        <v>4007677</v>
      </c>
      <c r="G44" s="305">
        <f>'2.sz.m.összehasonlító'!D16</f>
        <v>1301283</v>
      </c>
      <c r="H44" s="305">
        <f>'1.sz.m-önk.össze.bev'!H59</f>
        <v>0</v>
      </c>
      <c r="I44" s="305">
        <f>'1.sz.m-önk.össze.bev'!I59</f>
        <v>0</v>
      </c>
      <c r="J44" s="305">
        <f>'1.sz.m-önk.össze.bev'!J59</f>
        <v>0</v>
      </c>
      <c r="K44" s="305">
        <f>'2.sz.m.összehasonlító'!B16-Q44</f>
        <v>2651129</v>
      </c>
      <c r="L44" s="305">
        <f>'2.sz.m.összehasonlító'!C16-R44</f>
        <v>2713649</v>
      </c>
      <c r="M44" s="305">
        <f>'2.sz.m.összehasonlító'!D16-S44</f>
        <v>7255</v>
      </c>
      <c r="N44" s="305">
        <f>'1.sz.m-önk.össze.bev'!N59</f>
        <v>0</v>
      </c>
      <c r="O44" s="305">
        <f>'1.sz.m-önk.össze.bev'!O59</f>
        <v>0</v>
      </c>
      <c r="P44" s="305">
        <f>'1.sz.m-önk.össze.bev'!P59</f>
        <v>0</v>
      </c>
      <c r="Q44" s="305">
        <f>'1.sz.m-önk.össze.bev'!Q59</f>
        <v>1356548</v>
      </c>
      <c r="R44" s="305">
        <f>'1.sz.m-önk.össze.bev'!R59</f>
        <v>1294028</v>
      </c>
      <c r="S44" s="305">
        <f>'1.sz.m-önk.össze.bev'!S59</f>
        <v>1294028</v>
      </c>
      <c r="T44" s="305">
        <f>'1.sz.m-önk.össze.bev'!T59</f>
        <v>0</v>
      </c>
      <c r="U44" s="305">
        <f>'1.sz.m-önk.össze.bev'!U59</f>
        <v>0</v>
      </c>
      <c r="V44" s="305">
        <f>'1.sz.m-önk.össze.bev'!V59</f>
        <v>0</v>
      </c>
      <c r="W44" s="305">
        <f>'1.sz.m-önk.össze.bev'!W59</f>
        <v>0</v>
      </c>
      <c r="X44" s="305">
        <f>'1.sz.m-önk.össze.bev'!X59</f>
        <v>0</v>
      </c>
      <c r="Y44" s="305">
        <f>'1.sz.m-önk.össze.bev'!Y59</f>
        <v>0</v>
      </c>
      <c r="Z44" s="305" t="e">
        <f>#REF!</f>
        <v>#REF!</v>
      </c>
      <c r="AA44" s="305" t="e">
        <f>#REF!</f>
        <v>#REF!</v>
      </c>
      <c r="AB44" s="305" t="e">
        <f>#REF!</f>
        <v>#REF!</v>
      </c>
      <c r="AC44" s="305" t="e">
        <f>#REF!</f>
        <v>#REF!</v>
      </c>
    </row>
    <row r="45" spans="1:29" ht="27.75" customHeight="1">
      <c r="A45" s="287" t="s">
        <v>26</v>
      </c>
      <c r="B45" s="1138" t="s">
        <v>404</v>
      </c>
      <c r="C45" s="1139"/>
      <c r="D45" s="1140"/>
      <c r="E45" s="306">
        <f>'2.sz.m.összehasonlító'!B27</f>
        <v>480000</v>
      </c>
      <c r="F45" s="306">
        <f>'2.sz.m.összehasonlító'!C27</f>
        <v>480000</v>
      </c>
      <c r="G45" s="306">
        <f>'2.sz.m.összehasonlító'!D27</f>
        <v>3186394</v>
      </c>
      <c r="H45" s="306"/>
      <c r="I45" s="306"/>
      <c r="J45" s="306"/>
      <c r="K45" s="306">
        <f>'2.sz.m.összehasonlító'!B27</f>
        <v>480000</v>
      </c>
      <c r="L45" s="306">
        <f>'2.sz.m.összehasonlító'!C27</f>
        <v>480000</v>
      </c>
      <c r="M45" s="306">
        <f>'2.sz.m.összehasonlító'!D27</f>
        <v>3186394</v>
      </c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</row>
    <row r="46" spans="1:29" ht="27.75" customHeight="1" thickBot="1">
      <c r="A46" s="288" t="s">
        <v>9</v>
      </c>
      <c r="B46" s="1150" t="s">
        <v>405</v>
      </c>
      <c r="C46" s="1151"/>
      <c r="D46" s="1152"/>
      <c r="E46" s="304">
        <f>E44+E45</f>
        <v>4487677</v>
      </c>
      <c r="F46" s="304">
        <f aca="true" t="shared" si="14" ref="F46:X46">F44+F45</f>
        <v>4487677</v>
      </c>
      <c r="G46" s="304">
        <f>G44+G45</f>
        <v>4487677</v>
      </c>
      <c r="H46" s="304">
        <f t="shared" si="14"/>
        <v>0</v>
      </c>
      <c r="I46" s="304">
        <f t="shared" si="14"/>
        <v>0</v>
      </c>
      <c r="J46" s="304">
        <f t="shared" si="14"/>
        <v>0</v>
      </c>
      <c r="K46" s="304">
        <f>K44+K45</f>
        <v>3131129</v>
      </c>
      <c r="L46" s="304">
        <f t="shared" si="14"/>
        <v>3193649</v>
      </c>
      <c r="M46" s="304">
        <f>M44+M45</f>
        <v>3193649</v>
      </c>
      <c r="N46" s="304">
        <f t="shared" si="14"/>
        <v>0</v>
      </c>
      <c r="O46" s="304">
        <f t="shared" si="14"/>
        <v>0</v>
      </c>
      <c r="P46" s="304">
        <f t="shared" si="14"/>
        <v>0</v>
      </c>
      <c r="Q46" s="304">
        <f>Q44+Q45</f>
        <v>1356548</v>
      </c>
      <c r="R46" s="304">
        <f t="shared" si="14"/>
        <v>1294028</v>
      </c>
      <c r="S46" s="304">
        <f>S44+S45</f>
        <v>1294028</v>
      </c>
      <c r="T46" s="304">
        <f t="shared" si="14"/>
        <v>0</v>
      </c>
      <c r="U46" s="304">
        <f t="shared" si="14"/>
        <v>0</v>
      </c>
      <c r="V46" s="304">
        <f t="shared" si="14"/>
        <v>0</v>
      </c>
      <c r="W46" s="304">
        <f t="shared" si="14"/>
        <v>0</v>
      </c>
      <c r="X46" s="304">
        <f t="shared" si="14"/>
        <v>0</v>
      </c>
      <c r="Y46" s="304">
        <f>Y44+Y45</f>
        <v>0</v>
      </c>
      <c r="Z46" s="304" t="e">
        <f>Z44+Z45</f>
        <v>#REF!</v>
      </c>
      <c r="AA46" s="304" t="e">
        <f>AA44+AA45</f>
        <v>#REF!</v>
      </c>
      <c r="AB46" s="304" t="e">
        <f>AB44+AB45</f>
        <v>#REF!</v>
      </c>
      <c r="AC46" s="304" t="e">
        <f>AC44+AC45</f>
        <v>#REF!</v>
      </c>
    </row>
    <row r="47" spans="1:23" ht="15.75">
      <c r="A47" s="150"/>
      <c r="B47" s="73"/>
      <c r="C47" s="274"/>
      <c r="D47" s="275"/>
      <c r="E47" s="276"/>
      <c r="F47" s="276"/>
      <c r="G47" s="276"/>
      <c r="H47" s="276"/>
      <c r="I47" s="276"/>
      <c r="J47" s="276"/>
      <c r="K47" s="270"/>
      <c r="L47" s="270"/>
      <c r="M47" s="270"/>
      <c r="N47" s="270"/>
      <c r="O47" s="270"/>
      <c r="P47" s="270"/>
      <c r="Q47" s="271"/>
      <c r="R47" s="271"/>
      <c r="S47" s="271"/>
      <c r="T47" s="271"/>
      <c r="U47" s="271"/>
      <c r="V47" s="271"/>
      <c r="W47" s="1"/>
    </row>
    <row r="48" spans="1:22" ht="15.75" customHeight="1">
      <c r="A48" s="150"/>
      <c r="B48" s="73"/>
      <c r="C48" s="1123" t="s">
        <v>118</v>
      </c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337"/>
      <c r="S48" s="337"/>
      <c r="T48" s="337"/>
      <c r="U48" s="337"/>
      <c r="V48" s="337"/>
    </row>
    <row r="49" spans="1:22" ht="16.5" thickBot="1">
      <c r="A49" s="291" t="s">
        <v>119</v>
      </c>
      <c r="B49" s="291"/>
      <c r="C49" s="1149"/>
      <c r="D49" s="1149"/>
      <c r="E49" s="269"/>
      <c r="F49" s="269"/>
      <c r="G49" s="269"/>
      <c r="H49" s="269"/>
      <c r="I49" s="269"/>
      <c r="J49" s="269"/>
      <c r="K49" s="270"/>
      <c r="L49" s="270"/>
      <c r="M49" s="270"/>
      <c r="N49" s="270"/>
      <c r="O49" s="270"/>
      <c r="P49" s="270"/>
      <c r="Q49" s="271">
        <v>0</v>
      </c>
      <c r="R49" s="271"/>
      <c r="S49" s="271"/>
      <c r="T49" s="271"/>
      <c r="U49" s="271"/>
      <c r="V49" s="271"/>
    </row>
    <row r="50" spans="1:29" ht="27.75" customHeight="1">
      <c r="A50" s="286" t="s">
        <v>25</v>
      </c>
      <c r="B50" s="1134" t="s">
        <v>406</v>
      </c>
      <c r="C50" s="1135"/>
      <c r="D50" s="1136"/>
      <c r="E50" s="292">
        <v>0</v>
      </c>
      <c r="F50" s="292">
        <v>0</v>
      </c>
      <c r="G50" s="292">
        <v>0</v>
      </c>
      <c r="H50" s="292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2">
        <v>0</v>
      </c>
      <c r="O50" s="292">
        <v>0</v>
      </c>
      <c r="P50" s="292">
        <v>0</v>
      </c>
      <c r="Q50" s="292">
        <v>0</v>
      </c>
      <c r="R50" s="292">
        <v>0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v>0</v>
      </c>
      <c r="AA50" s="292">
        <v>0</v>
      </c>
      <c r="AB50" s="292">
        <v>0</v>
      </c>
      <c r="AC50" s="292">
        <v>0</v>
      </c>
    </row>
    <row r="51" spans="1:29" ht="27.75" customHeight="1">
      <c r="A51" s="287" t="s">
        <v>26</v>
      </c>
      <c r="B51" s="1138" t="s">
        <v>407</v>
      </c>
      <c r="C51" s="1139"/>
      <c r="D51" s="1140"/>
      <c r="E51" s="293">
        <f>'1.sz.m-önk.össze.bev'!E57</f>
        <v>0</v>
      </c>
      <c r="F51" s="293">
        <f>'1.sz.m-önk.össze.bev'!F57</f>
        <v>0</v>
      </c>
      <c r="G51" s="293">
        <f>'1.sz.m-önk.össze.bev'!G57</f>
        <v>0</v>
      </c>
      <c r="H51" s="293">
        <f>'1.sz.m-önk.össze.bev'!H57</f>
        <v>0</v>
      </c>
      <c r="I51" s="293">
        <f>'1.sz.m-önk.össze.bev'!I57</f>
        <v>0</v>
      </c>
      <c r="J51" s="293">
        <f>'1.sz.m-önk.össze.bev'!J57</f>
        <v>0</v>
      </c>
      <c r="K51" s="293">
        <f>'1.sz.m-önk.össze.bev'!K57</f>
        <v>0</v>
      </c>
      <c r="L51" s="293">
        <f>'1.sz.m-önk.össze.bev'!L57</f>
        <v>0</v>
      </c>
      <c r="M51" s="293">
        <f>'1.sz.m-önk.össze.bev'!M57</f>
        <v>0</v>
      </c>
      <c r="N51" s="293">
        <f>'1.sz.m-önk.össze.bev'!N57</f>
        <v>0</v>
      </c>
      <c r="O51" s="293">
        <f>'1.sz.m-önk.össze.bev'!O57</f>
        <v>0</v>
      </c>
      <c r="P51" s="293">
        <f>'1.sz.m-önk.össze.bev'!P57</f>
        <v>0</v>
      </c>
      <c r="Q51" s="293">
        <f>'1.sz.m-önk.össze.bev'!Q57</f>
        <v>0</v>
      </c>
      <c r="R51" s="293">
        <f>'1.sz.m-önk.össze.bev'!R57</f>
        <v>0</v>
      </c>
      <c r="S51" s="293">
        <f>'1.sz.m-önk.össze.bev'!S57</f>
        <v>0</v>
      </c>
      <c r="T51" s="293">
        <f>'1.sz.m-önk.össze.bev'!T57</f>
        <v>0</v>
      </c>
      <c r="U51" s="293">
        <f>'1.sz.m-önk.össze.bev'!U57</f>
        <v>0</v>
      </c>
      <c r="V51" s="293">
        <f>'1.sz.m-önk.össze.bev'!V57</f>
        <v>0</v>
      </c>
      <c r="W51" s="293">
        <f>'1.sz.m-önk.össze.bev'!W57</f>
        <v>0</v>
      </c>
      <c r="X51" s="293">
        <f>'1.sz.m-önk.össze.bev'!X57</f>
        <v>0</v>
      </c>
      <c r="Y51" s="293">
        <f>'1.sz.m-önk.össze.bev'!Y57</f>
        <v>0</v>
      </c>
      <c r="Z51" s="293">
        <f>'1.sz.m-önk.össze.bev'!Z57</f>
        <v>0</v>
      </c>
      <c r="AA51" s="293">
        <f>'1.sz.m-önk.össze.bev'!AA57</f>
        <v>0</v>
      </c>
      <c r="AB51" s="293">
        <f>'1.sz.m-önk.össze.bev'!AB57</f>
        <v>0</v>
      </c>
      <c r="AC51" s="293">
        <f>'1.sz.m-önk.össze.bev'!AC57</f>
        <v>0</v>
      </c>
    </row>
    <row r="52" spans="1:29" ht="27.75" customHeight="1" thickBot="1">
      <c r="A52" s="288" t="s">
        <v>9</v>
      </c>
      <c r="B52" s="1155" t="s">
        <v>408</v>
      </c>
      <c r="C52" s="1156"/>
      <c r="D52" s="1157"/>
      <c r="E52" s="294">
        <f>E50+E51</f>
        <v>0</v>
      </c>
      <c r="F52" s="294">
        <v>0</v>
      </c>
      <c r="G52" s="294">
        <f>G50+G51</f>
        <v>0</v>
      </c>
      <c r="H52" s="294">
        <v>1</v>
      </c>
      <c r="I52" s="294">
        <f>I50+I51</f>
        <v>0</v>
      </c>
      <c r="J52" s="294">
        <v>2</v>
      </c>
      <c r="K52" s="294">
        <f>K50+K51</f>
        <v>0</v>
      </c>
      <c r="L52" s="294">
        <v>0</v>
      </c>
      <c r="M52" s="294">
        <f>M50+M51</f>
        <v>0</v>
      </c>
      <c r="N52" s="294">
        <v>4</v>
      </c>
      <c r="O52" s="294">
        <f>O50+O51</f>
        <v>0</v>
      </c>
      <c r="P52" s="294">
        <v>5</v>
      </c>
      <c r="Q52" s="294">
        <f>Q50+Q51</f>
        <v>0</v>
      </c>
      <c r="R52" s="294">
        <v>0</v>
      </c>
      <c r="S52" s="294">
        <f>S50+S51</f>
        <v>0</v>
      </c>
      <c r="T52" s="294">
        <v>7</v>
      </c>
      <c r="U52" s="294">
        <f>U50+U51</f>
        <v>0</v>
      </c>
      <c r="V52" s="294">
        <v>8</v>
      </c>
      <c r="W52" s="294">
        <f>W50+W51</f>
        <v>0</v>
      </c>
      <c r="X52" s="294">
        <v>0</v>
      </c>
      <c r="Y52" s="294">
        <f>Y50+Y51</f>
        <v>0</v>
      </c>
      <c r="Z52" s="294">
        <v>10</v>
      </c>
      <c r="AA52" s="294">
        <f>AA50+AA51</f>
        <v>0</v>
      </c>
      <c r="AB52" s="294">
        <v>11</v>
      </c>
      <c r="AC52" s="294">
        <f>AC50+AC51</f>
        <v>0</v>
      </c>
    </row>
    <row r="53" spans="1:27" ht="15.75">
      <c r="A53" s="150"/>
      <c r="B53" s="73"/>
      <c r="C53" s="274"/>
      <c r="D53" s="275"/>
      <c r="E53" s="276"/>
      <c r="F53" s="276"/>
      <c r="G53" s="276"/>
      <c r="H53" s="276"/>
      <c r="I53" s="276"/>
      <c r="J53" s="276"/>
      <c r="K53" s="270"/>
      <c r="L53" s="270"/>
      <c r="M53" s="270"/>
      <c r="N53" s="270"/>
      <c r="O53" s="270"/>
      <c r="P53" s="270"/>
      <c r="Q53" s="271"/>
      <c r="R53" s="271"/>
      <c r="S53" s="271"/>
      <c r="T53" s="271"/>
      <c r="U53" s="271"/>
      <c r="V53" s="271"/>
      <c r="AA53" s="94"/>
    </row>
    <row r="54" spans="1:23" ht="15.75" customHeight="1">
      <c r="A54" s="150"/>
      <c r="B54" s="73"/>
      <c r="C54" s="1159" t="s">
        <v>53</v>
      </c>
      <c r="D54" s="1159"/>
      <c r="E54" s="1159"/>
      <c r="F54" s="1159"/>
      <c r="G54" s="1159"/>
      <c r="H54" s="1159"/>
      <c r="I54" s="1159"/>
      <c r="J54" s="1159"/>
      <c r="K54" s="1159"/>
      <c r="L54" s="1159"/>
      <c r="M54" s="1159"/>
      <c r="N54" s="1159"/>
      <c r="O54" s="1159"/>
      <c r="P54" s="1159"/>
      <c r="Q54" s="1123"/>
      <c r="R54" s="337"/>
      <c r="S54" s="337"/>
      <c r="T54" s="337"/>
      <c r="U54" s="337"/>
      <c r="V54" s="337"/>
      <c r="W54" s="165"/>
    </row>
    <row r="55" spans="1:22" ht="15.75">
      <c r="A55" s="150"/>
      <c r="B55" s="73"/>
      <c r="C55" s="277"/>
      <c r="D55" s="277"/>
      <c r="E55" s="277"/>
      <c r="F55" s="277"/>
      <c r="G55" s="277"/>
      <c r="H55" s="277"/>
      <c r="I55" s="277"/>
      <c r="J55" s="277"/>
      <c r="K55" s="278"/>
      <c r="L55" s="278"/>
      <c r="M55" s="278"/>
      <c r="N55" s="278"/>
      <c r="O55" s="278"/>
      <c r="P55" s="278"/>
      <c r="Q55" s="279"/>
      <c r="R55" s="279"/>
      <c r="S55" s="279"/>
      <c r="T55" s="279"/>
      <c r="U55" s="279"/>
      <c r="V55" s="279"/>
    </row>
    <row r="56" spans="1:22" ht="16.5" thickBot="1">
      <c r="A56" s="291" t="s">
        <v>161</v>
      </c>
      <c r="C56" s="1160"/>
      <c r="D56" s="1160"/>
      <c r="E56" s="277"/>
      <c r="F56" s="277"/>
      <c r="G56" s="277"/>
      <c r="H56" s="277"/>
      <c r="I56" s="277"/>
      <c r="J56" s="277"/>
      <c r="K56" s="278"/>
      <c r="L56" s="278"/>
      <c r="M56" s="278"/>
      <c r="N56" s="278"/>
      <c r="O56" s="278"/>
      <c r="P56" s="278"/>
      <c r="Q56" s="279"/>
      <c r="R56" s="279"/>
      <c r="S56" s="279"/>
      <c r="T56" s="279"/>
      <c r="U56" s="279"/>
      <c r="V56" s="279"/>
    </row>
    <row r="57" spans="1:29" ht="27" customHeight="1">
      <c r="A57" s="298" t="s">
        <v>25</v>
      </c>
      <c r="B57" s="1158" t="s">
        <v>120</v>
      </c>
      <c r="C57" s="1158"/>
      <c r="D57" s="1158"/>
      <c r="E57" s="299">
        <f>E58-E61</f>
        <v>3966497</v>
      </c>
      <c r="F57" s="299">
        <f aca="true" t="shared" si="15" ref="F57:AC57">F58-F61</f>
        <v>3966497</v>
      </c>
      <c r="G57" s="299">
        <f>G58-G61</f>
        <v>3966497</v>
      </c>
      <c r="H57" s="299">
        <f>H58-H61</f>
        <v>0</v>
      </c>
      <c r="I57" s="299">
        <f>I58-I61</f>
        <v>0</v>
      </c>
      <c r="J57" s="299">
        <f>J58-J61</f>
        <v>0</v>
      </c>
      <c r="K57" s="299">
        <f>K58-K61</f>
        <v>2609949</v>
      </c>
      <c r="L57" s="299">
        <f t="shared" si="15"/>
        <v>2672469</v>
      </c>
      <c r="M57" s="299">
        <f>M58-M61</f>
        <v>2672469</v>
      </c>
      <c r="N57" s="299">
        <f t="shared" si="15"/>
        <v>0</v>
      </c>
      <c r="O57" s="299">
        <f t="shared" si="15"/>
        <v>0</v>
      </c>
      <c r="P57" s="299">
        <f t="shared" si="15"/>
        <v>0</v>
      </c>
      <c r="Q57" s="299">
        <f t="shared" si="15"/>
        <v>1356548</v>
      </c>
      <c r="R57" s="299">
        <f t="shared" si="15"/>
        <v>1294028</v>
      </c>
      <c r="S57" s="299">
        <f>S58-S61</f>
        <v>1294028</v>
      </c>
      <c r="T57" s="299">
        <f t="shared" si="15"/>
        <v>0</v>
      </c>
      <c r="U57" s="299">
        <f t="shared" si="15"/>
        <v>0</v>
      </c>
      <c r="V57" s="299">
        <f t="shared" si="15"/>
        <v>0</v>
      </c>
      <c r="W57" s="299">
        <f t="shared" si="15"/>
        <v>0</v>
      </c>
      <c r="X57" s="299">
        <f t="shared" si="15"/>
        <v>0</v>
      </c>
      <c r="Y57" s="299">
        <f t="shared" si="15"/>
        <v>0</v>
      </c>
      <c r="Z57" s="299">
        <f t="shared" si="15"/>
        <v>0</v>
      </c>
      <c r="AA57" s="299">
        <f t="shared" si="15"/>
        <v>0</v>
      </c>
      <c r="AB57" s="299">
        <f t="shared" si="15"/>
        <v>0</v>
      </c>
      <c r="AC57" s="299">
        <f t="shared" si="15"/>
        <v>0</v>
      </c>
    </row>
    <row r="58" spans="1:29" ht="27" customHeight="1">
      <c r="A58" s="295" t="s">
        <v>121</v>
      </c>
      <c r="B58" s="1144" t="s">
        <v>122</v>
      </c>
      <c r="C58" s="1144"/>
      <c r="D58" s="1144"/>
      <c r="E58" s="300">
        <f>SUM(E59:E60)</f>
        <v>4487677</v>
      </c>
      <c r="F58" s="300">
        <f>'1.sz.m-önk.össze.bev'!F56</f>
        <v>4487677</v>
      </c>
      <c r="G58" s="300">
        <f>'1.sz.m-önk.össze.bev'!G56</f>
        <v>4487677</v>
      </c>
      <c r="H58" s="300">
        <f>'1.sz.m-önk.össze.bev'!H56</f>
        <v>0</v>
      </c>
      <c r="I58" s="300">
        <f>'1.sz.m-önk.össze.bev'!I56</f>
        <v>0</v>
      </c>
      <c r="J58" s="300">
        <f>'1.sz.m-önk.össze.bev'!J56</f>
        <v>0</v>
      </c>
      <c r="K58" s="300">
        <f>'1.sz.m-önk.össze.bev'!K56</f>
        <v>3131129</v>
      </c>
      <c r="L58" s="300">
        <f>'1.sz.m-önk.össze.bev'!L56</f>
        <v>3193649</v>
      </c>
      <c r="M58" s="300">
        <f>'1.sz.m-önk.össze.bev'!M56</f>
        <v>3193649</v>
      </c>
      <c r="N58" s="300">
        <f>'1.sz.m-önk.össze.bev'!N56</f>
        <v>0</v>
      </c>
      <c r="O58" s="300">
        <f>'1.sz.m-önk.össze.bev'!O56</f>
        <v>0</v>
      </c>
      <c r="P58" s="300">
        <f>'1.sz.m-önk.össze.bev'!P56</f>
        <v>0</v>
      </c>
      <c r="Q58" s="300">
        <f>'1.sz.m-önk.össze.bev'!Q56</f>
        <v>1356548</v>
      </c>
      <c r="R58" s="300">
        <f>'1.sz.m-önk.össze.bev'!R56</f>
        <v>1294028</v>
      </c>
      <c r="S58" s="300">
        <f>'1.sz.m-önk.össze.bev'!S56</f>
        <v>1294028</v>
      </c>
      <c r="T58" s="300">
        <f>'1.sz.m-önk.össze.bev'!T56</f>
        <v>0</v>
      </c>
      <c r="U58" s="300">
        <f>'1.sz.m-önk.össze.bev'!U56</f>
        <v>0</v>
      </c>
      <c r="V58" s="300">
        <f>'1.sz.m-önk.össze.bev'!V56</f>
        <v>0</v>
      </c>
      <c r="W58" s="300">
        <f>'1.sz.m-önk.össze.bev'!W56</f>
        <v>0</v>
      </c>
      <c r="X58" s="300">
        <f>'1.sz.m-önk.össze.bev'!X56</f>
        <v>0</v>
      </c>
      <c r="Y58" s="300">
        <f>'1.sz.m-önk.össze.bev'!Y56</f>
        <v>0</v>
      </c>
      <c r="Z58" s="300">
        <f>'1.sz.m-önk.össze.bev'!Z56</f>
        <v>0</v>
      </c>
      <c r="AA58" s="300">
        <f>'1.sz.m-önk.össze.bev'!AA56</f>
        <v>0</v>
      </c>
      <c r="AB58" s="300">
        <f>'1.sz.m-önk.össze.bev'!AB56</f>
        <v>0</v>
      </c>
      <c r="AC58" s="300">
        <f>'1.sz.m-önk.össze.bev'!AC56</f>
        <v>0</v>
      </c>
    </row>
    <row r="59" spans="1:29" ht="27" customHeight="1">
      <c r="A59" s="295" t="s">
        <v>123</v>
      </c>
      <c r="B59" s="1153" t="s">
        <v>168</v>
      </c>
      <c r="C59" s="1153"/>
      <c r="D59" s="1153"/>
      <c r="E59" s="300">
        <f>'2.sz.m.összehasonlító'!B16</f>
        <v>4007677</v>
      </c>
      <c r="F59" s="300">
        <f>'2.sz.m.összehasonlító'!C16</f>
        <v>4007677</v>
      </c>
      <c r="G59" s="300">
        <f>'2.sz.m.összehasonlító'!D16</f>
        <v>1301283</v>
      </c>
      <c r="H59" s="300">
        <f>'1.sz.m-önk.össze.bev'!H59</f>
        <v>0</v>
      </c>
      <c r="I59" s="300">
        <f>'1.sz.m-önk.össze.bev'!I59</f>
        <v>0</v>
      </c>
      <c r="J59" s="300">
        <f>'1.sz.m-önk.össze.bev'!J59</f>
        <v>0</v>
      </c>
      <c r="K59" s="300">
        <f>'2.sz.m.összehasonlító'!B16-'1 .sz.m.önk.össz.kiad.'!Q58</f>
        <v>2651129</v>
      </c>
      <c r="L59" s="300">
        <f>'2.sz.m.összehasonlító'!C16-'1 .sz.m.önk.össz.kiad.'!R58</f>
        <v>2713649</v>
      </c>
      <c r="M59" s="300">
        <f>'2.sz.m.összehasonlító'!D16-'1 .sz.m.önk.össz.kiad.'!S58</f>
        <v>7255</v>
      </c>
      <c r="N59" s="300">
        <f>'1.sz.m-önk.össze.bev'!N59</f>
        <v>0</v>
      </c>
      <c r="O59" s="300">
        <f>'1.sz.m-önk.össze.bev'!O59</f>
        <v>0</v>
      </c>
      <c r="P59" s="300">
        <f>'1.sz.m-önk.össze.bev'!P59</f>
        <v>0</v>
      </c>
      <c r="Q59" s="300">
        <f>'1.sz.m-önk.össze.bev'!Q59</f>
        <v>1356548</v>
      </c>
      <c r="R59" s="300">
        <f>'1.sz.m-önk.össze.bev'!R59</f>
        <v>1294028</v>
      </c>
      <c r="S59" s="300">
        <f>'1.sz.m-önk.össze.bev'!S59</f>
        <v>1294028</v>
      </c>
      <c r="T59" s="300">
        <f>'1.sz.m-önk.össze.bev'!T59</f>
        <v>0</v>
      </c>
      <c r="U59" s="300">
        <f>'1.sz.m-önk.össze.bev'!U59</f>
        <v>0</v>
      </c>
      <c r="V59" s="300">
        <f>'1.sz.m-önk.össze.bev'!V59</f>
        <v>0</v>
      </c>
      <c r="W59" s="300">
        <f>'1.sz.m-önk.össze.bev'!W59</f>
        <v>0</v>
      </c>
      <c r="X59" s="300">
        <f>'1.sz.m-önk.össze.bev'!X59</f>
        <v>0</v>
      </c>
      <c r="Y59" s="300">
        <f>'1.sz.m-önk.össze.bev'!Y59</f>
        <v>0</v>
      </c>
      <c r="Z59" s="300">
        <f>'1.sz.m-önk.össze.bev'!Z59</f>
        <v>0</v>
      </c>
      <c r="AA59" s="300">
        <f>'1.sz.m-önk.össze.bev'!AA59</f>
        <v>0</v>
      </c>
      <c r="AB59" s="300">
        <f>'1.sz.m-önk.össze.bev'!AB59</f>
        <v>0</v>
      </c>
      <c r="AC59" s="300">
        <f>'1.sz.m-önk.össze.bev'!AC59</f>
        <v>0</v>
      </c>
    </row>
    <row r="60" spans="1:29" ht="27" customHeight="1">
      <c r="A60" s="296" t="s">
        <v>124</v>
      </c>
      <c r="B60" s="1153" t="s">
        <v>169</v>
      </c>
      <c r="C60" s="1153"/>
      <c r="D60" s="1153"/>
      <c r="E60" s="300">
        <f>'2.sz.m.összehasonlító'!B27</f>
        <v>480000</v>
      </c>
      <c r="F60" s="300">
        <f>'2.sz.m.összehasonlító'!C27</f>
        <v>480000</v>
      </c>
      <c r="G60" s="300">
        <f>'2.sz.m.összehasonlító'!D27</f>
        <v>3186394</v>
      </c>
      <c r="H60" s="300">
        <f>'2.sz.m.összehasonlító'!E27</f>
        <v>0</v>
      </c>
      <c r="I60" s="300">
        <f>'2.sz.m.összehasonlító'!F27</f>
        <v>0</v>
      </c>
      <c r="J60" s="300">
        <f>'2.sz.m.összehasonlító'!G27</f>
        <v>0</v>
      </c>
      <c r="K60" s="300">
        <f>'2.sz.m.összehasonlító'!B27</f>
        <v>480000</v>
      </c>
      <c r="L60" s="300">
        <f>'2.sz.m.összehasonlító'!C27</f>
        <v>480000</v>
      </c>
      <c r="M60" s="300">
        <f>'2.sz.m.összehasonlító'!D27</f>
        <v>3186394</v>
      </c>
      <c r="N60" s="300">
        <f>'1.sz.m-önk.össze.bev'!N57</f>
        <v>0</v>
      </c>
      <c r="O60" s="300">
        <f>'1.sz.m-önk.össze.bev'!O57</f>
        <v>0</v>
      </c>
      <c r="P60" s="300">
        <f>'1.sz.m-önk.össze.bev'!P57</f>
        <v>0</v>
      </c>
      <c r="Q60" s="300">
        <f>'1.sz.m-önk.össze.bev'!Q57</f>
        <v>0</v>
      </c>
      <c r="R60" s="300">
        <f>'1.sz.m-önk.össze.bev'!R57</f>
        <v>0</v>
      </c>
      <c r="S60" s="300">
        <f>'1.sz.m-önk.össze.bev'!S57</f>
        <v>0</v>
      </c>
      <c r="T60" s="300">
        <f>'1.sz.m-önk.össze.bev'!T57</f>
        <v>0</v>
      </c>
      <c r="U60" s="300">
        <f>'1.sz.m-önk.össze.bev'!U57</f>
        <v>0</v>
      </c>
      <c r="V60" s="300">
        <f>'1.sz.m-önk.össze.bev'!V57</f>
        <v>0</v>
      </c>
      <c r="W60" s="300">
        <f>'1.sz.m-önk.össze.bev'!W57</f>
        <v>0</v>
      </c>
      <c r="X60" s="300">
        <f>'1.sz.m-önk.össze.bev'!X57</f>
        <v>0</v>
      </c>
      <c r="Y60" s="300">
        <f>'1.sz.m-önk.össze.bev'!Y57</f>
        <v>0</v>
      </c>
      <c r="Z60" s="300">
        <f>'1.sz.m-önk.össze.bev'!Z57</f>
        <v>0</v>
      </c>
      <c r="AA60" s="300">
        <f>'1.sz.m-önk.össze.bev'!AA57</f>
        <v>0</v>
      </c>
      <c r="AB60" s="300">
        <f>'1.sz.m-önk.össze.bev'!AB57</f>
        <v>0</v>
      </c>
      <c r="AC60" s="300">
        <f>'1.sz.m-önk.össze.bev'!AC57</f>
        <v>0</v>
      </c>
    </row>
    <row r="61" spans="1:29" ht="27" customHeight="1">
      <c r="A61" s="297" t="s">
        <v>125</v>
      </c>
      <c r="B61" s="1144" t="s">
        <v>126</v>
      </c>
      <c r="C61" s="1144"/>
      <c r="D61" s="1144"/>
      <c r="E61" s="301">
        <f>E30</f>
        <v>521180</v>
      </c>
      <c r="F61" s="301">
        <f aca="true" t="shared" si="16" ref="F61:AC61">F30</f>
        <v>521180</v>
      </c>
      <c r="G61" s="301">
        <f>G30</f>
        <v>521180</v>
      </c>
      <c r="H61" s="301">
        <f>H30</f>
        <v>0</v>
      </c>
      <c r="I61" s="301">
        <f>I30</f>
        <v>0</v>
      </c>
      <c r="J61" s="301">
        <f>J30</f>
        <v>0</v>
      </c>
      <c r="K61" s="301">
        <f>K30</f>
        <v>521180</v>
      </c>
      <c r="L61" s="301">
        <f t="shared" si="16"/>
        <v>521180</v>
      </c>
      <c r="M61" s="301">
        <f>M30</f>
        <v>521180</v>
      </c>
      <c r="N61" s="301">
        <f t="shared" si="16"/>
        <v>0</v>
      </c>
      <c r="O61" s="301">
        <f t="shared" si="16"/>
        <v>0</v>
      </c>
      <c r="P61" s="301">
        <f t="shared" si="16"/>
        <v>0</v>
      </c>
      <c r="Q61" s="301">
        <f t="shared" si="16"/>
        <v>0</v>
      </c>
      <c r="R61" s="301">
        <f t="shared" si="16"/>
        <v>0</v>
      </c>
      <c r="S61" s="301">
        <f>S30</f>
        <v>0</v>
      </c>
      <c r="T61" s="301">
        <f t="shared" si="16"/>
        <v>0</v>
      </c>
      <c r="U61" s="301">
        <f t="shared" si="16"/>
        <v>0</v>
      </c>
      <c r="V61" s="301">
        <f t="shared" si="16"/>
        <v>0</v>
      </c>
      <c r="W61" s="301">
        <f t="shared" si="16"/>
        <v>0</v>
      </c>
      <c r="X61" s="301">
        <f t="shared" si="16"/>
        <v>0</v>
      </c>
      <c r="Y61" s="301">
        <f t="shared" si="16"/>
        <v>0</v>
      </c>
      <c r="Z61" s="301">
        <f t="shared" si="16"/>
        <v>0</v>
      </c>
      <c r="AA61" s="301">
        <f t="shared" si="16"/>
        <v>0</v>
      </c>
      <c r="AB61" s="301">
        <f t="shared" si="16"/>
        <v>0</v>
      </c>
      <c r="AC61" s="301">
        <f t="shared" si="16"/>
        <v>0</v>
      </c>
    </row>
    <row r="62" spans="1:29" ht="27" customHeight="1">
      <c r="A62" s="295" t="s">
        <v>127</v>
      </c>
      <c r="B62" s="1153" t="s">
        <v>170</v>
      </c>
      <c r="C62" s="1153"/>
      <c r="D62" s="1153"/>
      <c r="E62" s="300">
        <f>E61</f>
        <v>521180</v>
      </c>
      <c r="F62" s="300">
        <f>F61</f>
        <v>521180</v>
      </c>
      <c r="G62" s="300">
        <f>G61</f>
        <v>521180</v>
      </c>
      <c r="H62" s="300">
        <f>H61</f>
        <v>0</v>
      </c>
      <c r="I62" s="300">
        <f>I61</f>
        <v>0</v>
      </c>
      <c r="J62" s="300">
        <f>J61</f>
        <v>0</v>
      </c>
      <c r="K62" s="300">
        <f>K61</f>
        <v>521180</v>
      </c>
      <c r="L62" s="300">
        <f>L61</f>
        <v>521180</v>
      </c>
      <c r="M62" s="300">
        <f>M61</f>
        <v>521180</v>
      </c>
      <c r="N62" s="300">
        <v>0</v>
      </c>
      <c r="O62" s="300">
        <v>0</v>
      </c>
      <c r="P62" s="300">
        <v>0</v>
      </c>
      <c r="Q62" s="300">
        <v>0</v>
      </c>
      <c r="R62" s="300">
        <v>0</v>
      </c>
      <c r="S62" s="300">
        <v>0</v>
      </c>
      <c r="T62" s="300">
        <v>0</v>
      </c>
      <c r="U62" s="300">
        <v>0</v>
      </c>
      <c r="V62" s="300">
        <v>0</v>
      </c>
      <c r="W62" s="300">
        <v>0</v>
      </c>
      <c r="X62" s="300">
        <v>0</v>
      </c>
      <c r="Y62" s="300">
        <v>0</v>
      </c>
      <c r="Z62" s="300">
        <v>0</v>
      </c>
      <c r="AA62" s="300">
        <v>0</v>
      </c>
      <c r="AB62" s="300">
        <v>0</v>
      </c>
      <c r="AC62" s="300">
        <v>0</v>
      </c>
    </row>
    <row r="63" spans="1:29" ht="27" customHeight="1" thickBot="1">
      <c r="A63" s="302" t="s">
        <v>128</v>
      </c>
      <c r="B63" s="1154" t="s">
        <v>171</v>
      </c>
      <c r="C63" s="1154"/>
      <c r="D63" s="1154"/>
      <c r="E63" s="303">
        <v>0</v>
      </c>
      <c r="F63" s="303">
        <v>0</v>
      </c>
      <c r="G63" s="303">
        <v>0</v>
      </c>
      <c r="H63" s="303">
        <v>2</v>
      </c>
      <c r="I63" s="303">
        <v>3</v>
      </c>
      <c r="J63" s="303">
        <v>4</v>
      </c>
      <c r="K63" s="303">
        <v>0</v>
      </c>
      <c r="L63" s="303">
        <v>0</v>
      </c>
      <c r="M63" s="303">
        <v>0</v>
      </c>
      <c r="N63" s="303">
        <v>0</v>
      </c>
      <c r="O63" s="303">
        <v>0</v>
      </c>
      <c r="P63" s="303">
        <v>0</v>
      </c>
      <c r="Q63" s="303">
        <v>0</v>
      </c>
      <c r="R63" s="303">
        <v>0</v>
      </c>
      <c r="S63" s="303">
        <v>0</v>
      </c>
      <c r="T63" s="303">
        <v>0</v>
      </c>
      <c r="U63" s="303">
        <v>0</v>
      </c>
      <c r="V63" s="303">
        <v>0</v>
      </c>
      <c r="W63" s="303">
        <v>0</v>
      </c>
      <c r="X63" s="303">
        <v>0</v>
      </c>
      <c r="Y63" s="303">
        <v>0</v>
      </c>
      <c r="Z63" s="303">
        <v>0</v>
      </c>
      <c r="AA63" s="303">
        <v>0</v>
      </c>
      <c r="AB63" s="303">
        <v>0</v>
      </c>
      <c r="AC63" s="303">
        <v>0</v>
      </c>
    </row>
  </sheetData>
  <sheetProtection/>
  <mergeCells count="40"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2017. ÉVI KÖLTSÉGVETÉSÉNEK ÖSSZEVONT MÉRLEGE&amp;R&amp;"MS Sans Serif,Félkövér dőlt"1. számú melléklet
"1. számú melléklet a 2/2017. (III: .3.) rendelethez"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07" customWidth="1"/>
    <col min="2" max="2" width="27.7109375" style="807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311"/>
      <c r="F1" s="1311"/>
      <c r="G1" s="808"/>
    </row>
    <row r="2" spans="1:7" ht="26.25" customHeight="1" hidden="1">
      <c r="A2" s="1313"/>
      <c r="B2" s="1313"/>
      <c r="C2" s="1313"/>
      <c r="D2" s="1313"/>
      <c r="E2" s="1313"/>
      <c r="F2" s="1313"/>
      <c r="G2" s="809"/>
    </row>
    <row r="3" spans="1:7" ht="21" customHeight="1" hidden="1">
      <c r="A3" s="1312"/>
      <c r="B3" s="1312"/>
      <c r="C3" s="1312"/>
      <c r="D3" s="1312"/>
      <c r="E3" s="1312"/>
      <c r="F3" s="1312"/>
      <c r="G3" s="810"/>
    </row>
    <row r="4" spans="6:7" ht="32.25" customHeight="1" hidden="1" thickBot="1">
      <c r="F4" s="808"/>
      <c r="G4" s="808"/>
    </row>
    <row r="5" spans="1:7" s="812" customFormat="1" ht="13.5" hidden="1" thickBot="1">
      <c r="A5" s="811"/>
      <c r="B5" s="1317"/>
      <c r="C5" s="1315"/>
      <c r="D5" s="1315"/>
      <c r="E5" s="1314"/>
      <c r="F5" s="1315"/>
      <c r="G5" s="1316"/>
    </row>
    <row r="6" ht="12.75" hidden="1">
      <c r="A6" s="23"/>
    </row>
    <row r="7" spans="1:7" ht="12.75" hidden="1">
      <c r="A7" s="813"/>
      <c r="B7" s="813"/>
      <c r="C7" s="814"/>
      <c r="D7" s="814"/>
      <c r="E7" s="815"/>
      <c r="F7" s="814"/>
      <c r="G7" s="814"/>
    </row>
    <row r="8" spans="1:8" ht="20.25" customHeight="1" hidden="1">
      <c r="A8" s="816"/>
      <c r="B8" s="817"/>
      <c r="C8" s="818"/>
      <c r="D8" s="818"/>
      <c r="E8" s="819"/>
      <c r="F8" s="818"/>
      <c r="G8" s="820"/>
      <c r="H8" s="22"/>
    </row>
    <row r="9" spans="1:7" ht="18" customHeight="1" hidden="1">
      <c r="A9" s="1296"/>
      <c r="B9" s="821"/>
      <c r="C9" s="822"/>
      <c r="D9" s="822"/>
      <c r="E9" s="823"/>
      <c r="F9" s="824"/>
      <c r="G9" s="825"/>
    </row>
    <row r="10" spans="1:7" ht="18.75" customHeight="1" hidden="1" thickBot="1">
      <c r="A10" s="1298"/>
      <c r="B10" s="826"/>
      <c r="C10" s="827"/>
      <c r="D10" s="827"/>
      <c r="E10" s="828"/>
      <c r="F10" s="829"/>
      <c r="G10" s="830"/>
    </row>
    <row r="11" spans="1:7" ht="12" customHeight="1" hidden="1">
      <c r="A11" s="831"/>
      <c r="B11" s="832"/>
      <c r="C11" s="833"/>
      <c r="D11" s="833"/>
      <c r="E11" s="834"/>
      <c r="F11" s="835"/>
      <c r="G11" s="835"/>
    </row>
    <row r="12" ht="13.5" hidden="1" thickBot="1"/>
    <row r="13" spans="1:7" ht="12.75" hidden="1">
      <c r="A13" s="836"/>
      <c r="B13" s="837"/>
      <c r="C13" s="838"/>
      <c r="D13" s="838"/>
      <c r="E13" s="839"/>
      <c r="F13" s="838"/>
      <c r="G13" s="840"/>
    </row>
    <row r="14" spans="1:7" ht="12.75" hidden="1">
      <c r="A14" s="1296"/>
      <c r="B14" s="1301"/>
      <c r="C14" s="1303"/>
      <c r="D14" s="1303"/>
      <c r="E14" s="1307"/>
      <c r="F14" s="1305"/>
      <c r="G14" s="1299"/>
    </row>
    <row r="15" spans="1:7" ht="12.75" hidden="1">
      <c r="A15" s="1297"/>
      <c r="B15" s="1302"/>
      <c r="C15" s="1304"/>
      <c r="D15" s="1304"/>
      <c r="E15" s="1308"/>
      <c r="F15" s="1306"/>
      <c r="G15" s="1300"/>
    </row>
    <row r="16" spans="1:7" ht="13.5" hidden="1" thickBot="1">
      <c r="A16" s="1298"/>
      <c r="B16" s="843"/>
      <c r="C16" s="827"/>
      <c r="D16" s="827"/>
      <c r="E16" s="828"/>
      <c r="F16" s="829"/>
      <c r="G16" s="844"/>
    </row>
    <row r="17" spans="1:7" ht="12.75" hidden="1">
      <c r="A17" s="831"/>
      <c r="B17" s="845"/>
      <c r="C17" s="833"/>
      <c r="D17" s="833"/>
      <c r="E17" s="834"/>
      <c r="F17" s="835"/>
      <c r="G17" s="835"/>
    </row>
    <row r="19" spans="1:7" ht="12.75" hidden="1">
      <c r="A19" s="846"/>
      <c r="B19" s="847"/>
      <c r="C19" s="848"/>
      <c r="D19" s="848"/>
      <c r="E19" s="849"/>
      <c r="F19" s="850"/>
      <c r="G19" s="851"/>
    </row>
    <row r="20" spans="1:7" ht="12.75" hidden="1">
      <c r="A20" s="1296"/>
      <c r="B20" s="852"/>
      <c r="C20" s="853"/>
      <c r="D20" s="853"/>
      <c r="E20" s="854"/>
      <c r="F20" s="855"/>
      <c r="G20" s="851"/>
    </row>
    <row r="21" spans="1:7" ht="12.75" hidden="1">
      <c r="A21" s="1297"/>
      <c r="B21" s="821"/>
      <c r="C21" s="822"/>
      <c r="D21" s="822"/>
      <c r="E21" s="823"/>
      <c r="F21" s="825"/>
      <c r="G21" s="856"/>
    </row>
    <row r="22" spans="1:7" ht="13.5" hidden="1" thickBot="1">
      <c r="A22" s="1298"/>
      <c r="B22" s="826"/>
      <c r="C22" s="827"/>
      <c r="D22" s="827"/>
      <c r="E22" s="828"/>
      <c r="F22" s="830"/>
      <c r="G22" s="835"/>
    </row>
    <row r="23" ht="13.5" hidden="1" thickBot="1"/>
    <row r="24" spans="1:7" ht="12.75" hidden="1">
      <c r="A24" s="836"/>
      <c r="B24" s="837"/>
      <c r="C24" s="838"/>
      <c r="D24" s="838"/>
      <c r="E24" s="839"/>
      <c r="F24" s="840"/>
      <c r="G24" s="857"/>
    </row>
    <row r="25" spans="1:7" ht="12.75" hidden="1">
      <c r="A25" s="1296"/>
      <c r="B25" s="1301"/>
      <c r="C25" s="1303"/>
      <c r="D25" s="841"/>
      <c r="E25" s="1307"/>
      <c r="F25" s="1309"/>
      <c r="G25" s="858"/>
    </row>
    <row r="26" spans="1:7" ht="12.75" hidden="1">
      <c r="A26" s="1297"/>
      <c r="B26" s="1302"/>
      <c r="C26" s="1304"/>
      <c r="D26" s="842"/>
      <c r="E26" s="1308"/>
      <c r="F26" s="1310"/>
      <c r="G26" s="858"/>
    </row>
    <row r="27" spans="1:7" ht="13.5" hidden="1" thickBot="1">
      <c r="A27" s="1298"/>
      <c r="B27" s="843"/>
      <c r="C27" s="827"/>
      <c r="D27" s="827"/>
      <c r="E27" s="828"/>
      <c r="F27" s="830"/>
      <c r="G27" s="835"/>
    </row>
    <row r="28" ht="12.75" hidden="1"/>
    <row r="29" ht="12.75" hidden="1"/>
  </sheetData>
  <sheetProtection/>
  <mergeCells count="19">
    <mergeCell ref="C25:C26"/>
    <mergeCell ref="F25:F26"/>
    <mergeCell ref="E1:F1"/>
    <mergeCell ref="A3:F3"/>
    <mergeCell ref="A9:A10"/>
    <mergeCell ref="A2:F2"/>
    <mergeCell ref="E5:G5"/>
    <mergeCell ref="B5:D5"/>
    <mergeCell ref="E25:E26"/>
    <mergeCell ref="A25:A27"/>
    <mergeCell ref="G14:G15"/>
    <mergeCell ref="A14:A16"/>
    <mergeCell ref="B14:B15"/>
    <mergeCell ref="C14:C15"/>
    <mergeCell ref="F14:F15"/>
    <mergeCell ref="A20:A22"/>
    <mergeCell ref="E14:E15"/>
    <mergeCell ref="D14:D15"/>
    <mergeCell ref="B25:B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3" sqref="A3:I3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4" width="16.421875" style="15" customWidth="1"/>
    <col min="5" max="7" width="11.421875" style="15" hidden="1" customWidth="1"/>
    <col min="8" max="8" width="43.57421875" style="15" bestFit="1" customWidth="1"/>
    <col min="9" max="9" width="16.140625" style="15" customWidth="1"/>
    <col min="10" max="10" width="19.421875" style="15" customWidth="1"/>
    <col min="11" max="11" width="16.140625" style="15" customWidth="1"/>
    <col min="12" max="12" width="11.421875" style="15" hidden="1" customWidth="1"/>
    <col min="13" max="13" width="11.8515625" style="15" hidden="1" customWidth="1"/>
    <col min="14" max="14" width="3.00390625" style="15" hidden="1" customWidth="1"/>
    <col min="15" max="15" width="10.140625" style="15" bestFit="1" customWidth="1"/>
    <col min="16" max="16384" width="9.140625" style="15" customWidth="1"/>
  </cols>
  <sheetData>
    <row r="1" spans="10:13" ht="12.75">
      <c r="J1" s="1161" t="s">
        <v>21</v>
      </c>
      <c r="K1" s="1161"/>
      <c r="L1" s="1161"/>
      <c r="M1" s="1161"/>
    </row>
    <row r="2" spans="8:11" ht="12.75">
      <c r="H2" s="1161" t="s">
        <v>464</v>
      </c>
      <c r="I2" s="1161"/>
      <c r="J2" s="1161"/>
      <c r="K2" s="1161"/>
    </row>
    <row r="3" spans="1:9" ht="19.5">
      <c r="A3" s="1162" t="s">
        <v>15</v>
      </c>
      <c r="B3" s="1162"/>
      <c r="C3" s="1162"/>
      <c r="D3" s="1162"/>
      <c r="E3" s="1162"/>
      <c r="F3" s="1162"/>
      <c r="G3" s="1162"/>
      <c r="H3" s="1162"/>
      <c r="I3" s="1162"/>
    </row>
    <row r="4" spans="1:9" ht="11.25" customHeight="1">
      <c r="A4" s="81"/>
      <c r="B4" s="81"/>
      <c r="C4" s="81"/>
      <c r="D4" s="81"/>
      <c r="E4" s="81"/>
      <c r="F4" s="81"/>
      <c r="G4" s="81"/>
      <c r="H4" s="81"/>
      <c r="I4" s="80" t="s">
        <v>389</v>
      </c>
    </row>
    <row r="5" spans="1:9" ht="17.25" customHeight="1" thickBot="1">
      <c r="A5" s="1163" t="s">
        <v>166</v>
      </c>
      <c r="B5" s="1164"/>
      <c r="C5" s="1164"/>
      <c r="D5" s="1164"/>
      <c r="E5" s="1164"/>
      <c r="F5" s="1164"/>
      <c r="G5" s="1164"/>
      <c r="H5" s="1163"/>
      <c r="I5" s="1164"/>
    </row>
    <row r="6" spans="1:14" ht="33" customHeight="1" thickBot="1">
      <c r="A6" s="395" t="s">
        <v>6</v>
      </c>
      <c r="B6" s="504" t="s">
        <v>193</v>
      </c>
      <c r="C6" s="505" t="s">
        <v>190</v>
      </c>
      <c r="D6" s="505" t="s">
        <v>194</v>
      </c>
      <c r="E6" s="505" t="s">
        <v>197</v>
      </c>
      <c r="F6" s="505" t="s">
        <v>216</v>
      </c>
      <c r="G6" s="506" t="s">
        <v>249</v>
      </c>
      <c r="H6" s="446" t="s">
        <v>7</v>
      </c>
      <c r="I6" s="504" t="s">
        <v>193</v>
      </c>
      <c r="J6" s="505" t="s">
        <v>190</v>
      </c>
      <c r="K6" s="505" t="s">
        <v>194</v>
      </c>
      <c r="L6" s="505" t="s">
        <v>197</v>
      </c>
      <c r="M6" s="505" t="s">
        <v>216</v>
      </c>
      <c r="N6" s="506" t="s">
        <v>249</v>
      </c>
    </row>
    <row r="7" spans="1:14" ht="12.75">
      <c r="A7" s="396" t="s">
        <v>340</v>
      </c>
      <c r="B7" s="507">
        <f>'3.sz.m Önk  bev.'!E8</f>
        <v>1310000</v>
      </c>
      <c r="C7" s="507">
        <f>'3.sz.m Önk  bev.'!F8</f>
        <v>1369715</v>
      </c>
      <c r="D7" s="507">
        <f>'3.sz.m Önk  bev.'!G8</f>
        <v>1377214</v>
      </c>
      <c r="E7" s="508"/>
      <c r="F7" s="508"/>
      <c r="G7" s="508"/>
      <c r="H7" s="491" t="s">
        <v>139</v>
      </c>
      <c r="I7" s="533">
        <f>'4.sz.m.ÖNK kiadás'!E8+'üres lap2'!D31+'üres lap3'!D30+'üres lap'!D27</f>
        <v>7136640</v>
      </c>
      <c r="J7" s="533">
        <f>'4.sz.m.ÖNK kiadás'!F8+'üres lap2'!E31+'üres lap3'!E30+'üres lap'!E27</f>
        <v>7136640</v>
      </c>
      <c r="K7" s="533">
        <f>'4.sz.m.ÖNK kiadás'!G8+'üres lap2'!F31+'üres lap3'!F30+'üres lap'!F27</f>
        <v>7184772</v>
      </c>
      <c r="L7" s="534">
        <f>'4.sz.m.ÖNK kiadás'!H8+'üres lap2'!G31+'üres lap3'!G30+'üres lap'!G27</f>
        <v>0</v>
      </c>
      <c r="M7" s="534">
        <f>'4.sz.m.ÖNK kiadás'!I8+'üres lap2'!H31+'üres lap3'!H30+'üres lap'!H27</f>
        <v>0</v>
      </c>
      <c r="N7" s="534">
        <f>'4.sz.m.ÖNK kiadás'!J8+'üres lap2'!I31+'üres lap3'!I30+'üres lap'!I27</f>
        <v>0</v>
      </c>
    </row>
    <row r="8" spans="1:14" ht="12.75">
      <c r="A8" s="397" t="s">
        <v>341</v>
      </c>
      <c r="B8" s="509">
        <f>'3.sz.m Önk  bev.'!E22+'üres lap2'!D9+'üres lap3'!D9</f>
        <v>102154</v>
      </c>
      <c r="C8" s="509">
        <f>'3.sz.m Önk  bev.'!F22+'üres lap2'!E9+'üres lap3'!E9</f>
        <v>112654</v>
      </c>
      <c r="D8" s="509">
        <f>'3.sz.m Önk  bev.'!G22+'üres lap2'!F9+'üres lap3'!F9</f>
        <v>149767</v>
      </c>
      <c r="E8" s="510"/>
      <c r="F8" s="510"/>
      <c r="G8" s="510"/>
      <c r="H8" s="492" t="s">
        <v>140</v>
      </c>
      <c r="I8" s="509">
        <f>'4.sz.m.ÖNK kiadás'!E9+'üres lap2'!D32+'üres lap3'!D31+'üres lap'!D28</f>
        <v>1434796</v>
      </c>
      <c r="J8" s="509">
        <f>'4.sz.m.ÖNK kiadás'!F9+'üres lap2'!E32+'üres lap3'!E31+'üres lap'!E28</f>
        <v>1434796</v>
      </c>
      <c r="K8" s="509">
        <f>'4.sz.m.ÖNK kiadás'!G9+'üres lap2'!F32+'üres lap3'!F31+'üres lap'!F28</f>
        <v>1434796</v>
      </c>
      <c r="L8" s="510">
        <f>'4.sz.m.ÖNK kiadás'!H9+'üres lap2'!G32+'üres lap3'!G31+'üres lap'!G28</f>
        <v>0</v>
      </c>
      <c r="M8" s="510">
        <f>'4.sz.m.ÖNK kiadás'!I9+'üres lap2'!H32+'üres lap3'!H31+'üres lap'!H28</f>
        <v>0</v>
      </c>
      <c r="N8" s="510">
        <f>'4.sz.m.ÖNK kiadás'!J9+'üres lap2'!I32+'üres lap3'!I31+'üres lap'!I28</f>
        <v>0</v>
      </c>
    </row>
    <row r="9" spans="1:14" ht="25.5">
      <c r="A9" s="397" t="s">
        <v>342</v>
      </c>
      <c r="B9" s="509">
        <f>'3.sz.m Önk  bev.'!E33+'üres lap2'!D11+'üres lap3'!D10</f>
        <v>14891249</v>
      </c>
      <c r="C9" s="509">
        <f>'3.sz.m Önk  bev.'!F33+'üres lap2'!E11+'üres lap3'!E10</f>
        <v>14891249</v>
      </c>
      <c r="D9" s="509">
        <f>'3.sz.m Önk  bev.'!G33+'üres lap2'!F11+'üres lap3'!F10</f>
        <v>16789823</v>
      </c>
      <c r="E9" s="510"/>
      <c r="F9" s="510"/>
      <c r="G9" s="510"/>
      <c r="H9" s="492" t="s">
        <v>141</v>
      </c>
      <c r="I9" s="509">
        <f>'4.sz.m.ÖNK kiadás'!E10+'üres lap2'!D33+'üres lap3'!D32+'üres lap'!D29</f>
        <v>6564242</v>
      </c>
      <c r="J9" s="509">
        <f>'4.sz.m.ÖNK kiadás'!F10+'üres lap2'!E33+'üres lap3'!E32+'üres lap'!E29</f>
        <v>6640262</v>
      </c>
      <c r="K9" s="509">
        <f>'4.sz.m.ÖNK kiadás'!G10+'üres lap2'!F33+'üres lap3'!F32+'üres lap'!F29</f>
        <v>7883228</v>
      </c>
      <c r="L9" s="510">
        <f>'4.sz.m.ÖNK kiadás'!H10+'üres lap2'!G33+'üres lap3'!G32+'üres lap'!G29</f>
        <v>0</v>
      </c>
      <c r="M9" s="510">
        <f>'4.sz.m.ÖNK kiadás'!I10+'üres lap2'!H33+'üres lap3'!H32+'üres lap'!H29</f>
        <v>0</v>
      </c>
      <c r="N9" s="510">
        <f>'4.sz.m.ÖNK kiadás'!J10+'üres lap2'!I33+'üres lap3'!I32+'üres lap'!I29</f>
        <v>0</v>
      </c>
    </row>
    <row r="10" spans="1:14" ht="12.75">
      <c r="A10" s="397" t="s">
        <v>343</v>
      </c>
      <c r="B10" s="509">
        <f>'3.sz.m Önk  bev.'!E50+'üres lap2'!D17+'üres lap3'!D16</f>
        <v>0</v>
      </c>
      <c r="C10" s="509">
        <f>'3.sz.m Önk  bev.'!F50+'üres lap2'!E17+'üres lap3'!E16</f>
        <v>0</v>
      </c>
      <c r="D10" s="509">
        <f>'3.sz.m Önk  bev.'!G50+'üres lap2'!F17+'üres lap3'!F16</f>
        <v>0</v>
      </c>
      <c r="E10" s="510"/>
      <c r="F10" s="510"/>
      <c r="G10" s="510"/>
      <c r="H10" s="492" t="s">
        <v>142</v>
      </c>
      <c r="I10" s="535">
        <f>'4.sz.m.ÖNK kiadás'!E11+'üres lap2'!D34+'üres lap3'!D33+'üres lap'!D30</f>
        <v>620000</v>
      </c>
      <c r="J10" s="535">
        <f>'4.sz.m.ÖNK kiadás'!F11+'üres lap2'!E34+'üres lap3'!E33+'üres lap'!E30</f>
        <v>620000</v>
      </c>
      <c r="K10" s="535">
        <f>'4.sz.m.ÖNK kiadás'!G11+'üres lap2'!F34+'üres lap3'!F33+'üres lap'!F30</f>
        <v>620000</v>
      </c>
      <c r="L10" s="536">
        <f>'4.sz.m.ÖNK kiadás'!H11+'üres lap2'!G34+'üres lap3'!G33+'üres lap'!G30</f>
        <v>0</v>
      </c>
      <c r="M10" s="536">
        <f>'4.sz.m.ÖNK kiadás'!I11+'üres lap2'!H34+'üres lap3'!H33+'üres lap'!H30</f>
        <v>0</v>
      </c>
      <c r="N10" s="536">
        <f>'4.sz.m.ÖNK kiadás'!J11+'üres lap2'!I34+'üres lap3'!I33+'üres lap'!I30</f>
        <v>0</v>
      </c>
    </row>
    <row r="11" spans="1:14" ht="12.75">
      <c r="A11" s="397"/>
      <c r="B11" s="509"/>
      <c r="C11" s="509"/>
      <c r="D11" s="509"/>
      <c r="E11" s="510"/>
      <c r="F11" s="510"/>
      <c r="G11" s="510"/>
      <c r="H11" s="493" t="s">
        <v>143</v>
      </c>
      <c r="I11" s="509">
        <f>'4.sz.m.ÖNK kiadás'!E12+'üres lap2'!D35+'üres lap3'!D34+'üres lap'!D31</f>
        <v>787264</v>
      </c>
      <c r="J11" s="509">
        <f>'4.sz.m.ÖNK kiadás'!F12+'üres lap2'!E35+'üres lap3'!E34+'üres lap'!E31</f>
        <v>724744</v>
      </c>
      <c r="K11" s="509">
        <f>'4.sz.m.ÖNK kiadás'!G12+'üres lap2'!F35+'üres lap3'!F34+'üres lap'!F31</f>
        <v>1483760</v>
      </c>
      <c r="L11" s="510">
        <f>'4.sz.m.ÖNK kiadás'!H12+'üres lap2'!G35+'üres lap3'!G34+'üres lap'!G31</f>
        <v>0</v>
      </c>
      <c r="M11" s="510">
        <f>'4.sz.m.ÖNK kiadás'!I12+'üres lap2'!H35+'üres lap3'!H34+'üres lap'!H31</f>
        <v>0</v>
      </c>
      <c r="N11" s="510">
        <f>'4.sz.m.ÖNK kiadás'!J12+'üres lap2'!I35+'üres lap3'!I34+'üres lap'!I31</f>
        <v>0</v>
      </c>
    </row>
    <row r="12" spans="1:14" ht="12.75">
      <c r="A12" s="397"/>
      <c r="B12" s="509"/>
      <c r="C12" s="509"/>
      <c r="D12" s="509"/>
      <c r="E12" s="510"/>
      <c r="F12" s="510"/>
      <c r="G12" s="510"/>
      <c r="H12" s="492" t="s">
        <v>144</v>
      </c>
      <c r="I12" s="535">
        <f>'4.sz.m.ÖNK kiadás'!E26</f>
        <v>3246958</v>
      </c>
      <c r="J12" s="535">
        <f>'4.sz.m.ÖNK kiadás'!F26</f>
        <v>3303673</v>
      </c>
      <c r="K12" s="535">
        <f>'4.sz.m.ÖNK kiadás'!G26</f>
        <v>490351</v>
      </c>
      <c r="L12" s="536">
        <f>'4.sz.m.ÖNK kiadás'!H26+'üres lap'!G37</f>
        <v>0</v>
      </c>
      <c r="M12" s="536">
        <f>'4.sz.m.ÖNK kiadás'!I26+'üres lap'!H37</f>
        <v>0</v>
      </c>
      <c r="N12" s="536">
        <f>'4.sz.m.ÖNK kiadás'!J26+'üres lap'!I37</f>
        <v>0</v>
      </c>
    </row>
    <row r="13" spans="1:14" ht="12.75" hidden="1">
      <c r="A13" s="398"/>
      <c r="B13" s="511"/>
      <c r="C13" s="511"/>
      <c r="D13" s="511"/>
      <c r="E13" s="512"/>
      <c r="F13" s="512"/>
      <c r="G13" s="512"/>
      <c r="H13" s="494"/>
      <c r="I13" s="511"/>
      <c r="J13" s="511"/>
      <c r="K13" s="511"/>
      <c r="L13" s="512"/>
      <c r="M13" s="512"/>
      <c r="N13" s="512"/>
    </row>
    <row r="14" spans="1:14" ht="16.5" customHeight="1" hidden="1" thickBot="1">
      <c r="A14" s="399"/>
      <c r="B14" s="513"/>
      <c r="C14" s="513"/>
      <c r="D14" s="513"/>
      <c r="E14" s="514"/>
      <c r="F14" s="514"/>
      <c r="G14" s="514"/>
      <c r="H14" s="495"/>
      <c r="I14" s="513"/>
      <c r="J14" s="513"/>
      <c r="K14" s="513"/>
      <c r="L14" s="514"/>
      <c r="M14" s="514"/>
      <c r="N14" s="514"/>
    </row>
    <row r="15" spans="1:15" ht="24" customHeight="1" thickBot="1">
      <c r="A15" s="400" t="s">
        <v>146</v>
      </c>
      <c r="B15" s="515">
        <f>SUM(B7:B10)</f>
        <v>16303403</v>
      </c>
      <c r="C15" s="515">
        <f>SUM(C7:C10)</f>
        <v>16373618</v>
      </c>
      <c r="D15" s="515">
        <f>SUM(D7:D10)</f>
        <v>18316804</v>
      </c>
      <c r="E15" s="516">
        <f>E7+E10+E11+E12+E14</f>
        <v>0</v>
      </c>
      <c r="F15" s="516">
        <f>F7+F10+F11+F12+F14</f>
        <v>0</v>
      </c>
      <c r="G15" s="516">
        <f>G7+G10+G11+G12+G14</f>
        <v>0</v>
      </c>
      <c r="H15" s="880" t="s">
        <v>147</v>
      </c>
      <c r="I15" s="515">
        <f aca="true" t="shared" si="0" ref="I15:N15">SUM(I7:I14)</f>
        <v>19789900</v>
      </c>
      <c r="J15" s="515">
        <f>SUM(J7:J14)</f>
        <v>19860115</v>
      </c>
      <c r="K15" s="515">
        <f>SUM(K7:K14)</f>
        <v>19096907</v>
      </c>
      <c r="L15" s="516">
        <f t="shared" si="0"/>
        <v>0</v>
      </c>
      <c r="M15" s="516">
        <f t="shared" si="0"/>
        <v>0</v>
      </c>
      <c r="N15" s="516">
        <f t="shared" si="0"/>
        <v>0</v>
      </c>
      <c r="O15" s="32"/>
    </row>
    <row r="16" spans="1:14" ht="18.75" customHeight="1">
      <c r="A16" s="401" t="s">
        <v>409</v>
      </c>
      <c r="B16" s="931">
        <f>'3.sz.m Önk  bev.'!E59-480000</f>
        <v>4007677</v>
      </c>
      <c r="C16" s="931">
        <f>'3.sz.m Önk  bev.'!F59-480000</f>
        <v>4007677</v>
      </c>
      <c r="D16" s="931">
        <f>'3.sz.m Önk  bev.'!G59-D27</f>
        <v>1301283</v>
      </c>
      <c r="E16" s="931">
        <f>'3.sz.m Önk  bev.'!H59-480000</f>
        <v>-480000</v>
      </c>
      <c r="F16" s="931">
        <f>'3.sz.m Önk  bev.'!I59-480000</f>
        <v>-480000</v>
      </c>
      <c r="G16" s="931">
        <f>'3.sz.m Önk  bev.'!J59-480000</f>
        <v>-480000</v>
      </c>
      <c r="H16" s="491" t="s">
        <v>131</v>
      </c>
      <c r="I16" s="507">
        <v>0</v>
      </c>
      <c r="J16" s="507">
        <v>0</v>
      </c>
      <c r="K16" s="507">
        <v>0</v>
      </c>
      <c r="L16" s="508">
        <v>0</v>
      </c>
      <c r="M16" s="508">
        <v>0</v>
      </c>
      <c r="N16" s="508">
        <v>0</v>
      </c>
    </row>
    <row r="17" spans="1:14" ht="15" customHeight="1" thickBot="1">
      <c r="A17" s="402" t="s">
        <v>129</v>
      </c>
      <c r="B17" s="517"/>
      <c r="C17" s="517"/>
      <c r="D17" s="517"/>
      <c r="E17" s="518"/>
      <c r="F17" s="518"/>
      <c r="G17" s="518"/>
      <c r="H17" s="494" t="s">
        <v>394</v>
      </c>
      <c r="I17" s="511">
        <f>'4.sz.m.ÖNK kiadás'!E35</f>
        <v>521180</v>
      </c>
      <c r="J17" s="511">
        <f>'4.sz.m.ÖNK kiadás'!F35</f>
        <v>521180</v>
      </c>
      <c r="K17" s="511">
        <f>'4.sz.m.ÖNK kiadás'!G35</f>
        <v>521180</v>
      </c>
      <c r="L17" s="512"/>
      <c r="M17" s="512"/>
      <c r="N17" s="512"/>
    </row>
    <row r="18" spans="1:14" ht="25.5" customHeight="1" thickBot="1">
      <c r="A18" s="403" t="s">
        <v>151</v>
      </c>
      <c r="B18" s="519">
        <f aca="true" t="shared" si="1" ref="B18:G18">SUM(B16:B17)</f>
        <v>4007677</v>
      </c>
      <c r="C18" s="519">
        <f>SUM(C16:C17)</f>
        <v>4007677</v>
      </c>
      <c r="D18" s="519">
        <f>SUM(D16:D17)</f>
        <v>1301283</v>
      </c>
      <c r="E18" s="520">
        <f t="shared" si="1"/>
        <v>-480000</v>
      </c>
      <c r="F18" s="520">
        <f t="shared" si="1"/>
        <v>-480000</v>
      </c>
      <c r="G18" s="520">
        <f t="shared" si="1"/>
        <v>-480000</v>
      </c>
      <c r="H18" s="496" t="s">
        <v>158</v>
      </c>
      <c r="I18" s="519">
        <f aca="true" t="shared" si="2" ref="I18:N18">SUM(I16:I17)</f>
        <v>521180</v>
      </c>
      <c r="J18" s="519">
        <f>SUM(J16:J17)</f>
        <v>521180</v>
      </c>
      <c r="K18" s="519">
        <f>SUM(K16:K17)</f>
        <v>521180</v>
      </c>
      <c r="L18" s="520">
        <f t="shared" si="2"/>
        <v>0</v>
      </c>
      <c r="M18" s="520">
        <f t="shared" si="2"/>
        <v>0</v>
      </c>
      <c r="N18" s="520">
        <f t="shared" si="2"/>
        <v>0</v>
      </c>
    </row>
    <row r="19" spans="1:14" ht="22.5" customHeight="1" thickBot="1">
      <c r="A19" s="404" t="s">
        <v>130</v>
      </c>
      <c r="B19" s="521">
        <f aca="true" t="shared" si="3" ref="B19:G19">B15+B18</f>
        <v>20311080</v>
      </c>
      <c r="C19" s="521">
        <f>C15+C18</f>
        <v>20381295</v>
      </c>
      <c r="D19" s="521">
        <f>D15+D18</f>
        <v>19618087</v>
      </c>
      <c r="E19" s="522">
        <f t="shared" si="3"/>
        <v>-480000</v>
      </c>
      <c r="F19" s="522">
        <f t="shared" si="3"/>
        <v>-480000</v>
      </c>
      <c r="G19" s="522">
        <f t="shared" si="3"/>
        <v>-480000</v>
      </c>
      <c r="H19" s="497" t="s">
        <v>132</v>
      </c>
      <c r="I19" s="521">
        <f aca="true" t="shared" si="4" ref="I19:N19">I15+I18</f>
        <v>20311080</v>
      </c>
      <c r="J19" s="521">
        <f>J15+J18</f>
        <v>20381295</v>
      </c>
      <c r="K19" s="521">
        <f>K15+K18</f>
        <v>19618087</v>
      </c>
      <c r="L19" s="522">
        <f t="shared" si="4"/>
        <v>0</v>
      </c>
      <c r="M19" s="522">
        <f t="shared" si="4"/>
        <v>0</v>
      </c>
      <c r="N19" s="522">
        <f t="shared" si="4"/>
        <v>0</v>
      </c>
    </row>
    <row r="20" spans="1:11" ht="22.5" customHeight="1" thickBot="1">
      <c r="A20" s="1163" t="s">
        <v>167</v>
      </c>
      <c r="B20" s="1164"/>
      <c r="C20" s="1164"/>
      <c r="D20" s="1164"/>
      <c r="E20" s="1164"/>
      <c r="F20" s="1164"/>
      <c r="G20" s="1164"/>
      <c r="H20" s="1163"/>
      <c r="I20" s="1164"/>
      <c r="J20" s="32"/>
      <c r="K20" s="32"/>
    </row>
    <row r="21" spans="1:14" ht="12.75">
      <c r="A21" s="396" t="s">
        <v>133</v>
      </c>
      <c r="B21" s="523">
        <f>'3.sz.m Önk  bev.'!E43+'üres lap2'!D14+'üres lap3'!D13</f>
        <v>0</v>
      </c>
      <c r="C21" s="523">
        <f>'3.sz.m Önk  bev.'!F43+'üres lap2'!E14+'üres lap3'!E13</f>
        <v>0</v>
      </c>
      <c r="D21" s="523">
        <f>'3.sz.m Önk  bev.'!G43+'üres lap2'!F14+'üres lap3'!F13</f>
        <v>12381732</v>
      </c>
      <c r="E21" s="524"/>
      <c r="F21" s="524"/>
      <c r="G21" s="524"/>
      <c r="H21" s="498" t="s">
        <v>136</v>
      </c>
      <c r="I21" s="533">
        <f>'4.sz.m.ÖNK kiadás'!E19+'üres lap2'!D37+'üres lap3'!D36</f>
        <v>180000</v>
      </c>
      <c r="J21" s="534">
        <f>'4.sz.m.ÖNK kiadás'!F19+'üres lap2'!E37</f>
        <v>180000</v>
      </c>
      <c r="K21" s="534">
        <f>'4.sz.m.ÖNK kiadás'!G19+'üres lap2'!F37</f>
        <v>180000</v>
      </c>
      <c r="L21" s="534">
        <f>'4.sz.m.ÖNK kiadás'!H19+'üres lap2'!G37</f>
        <v>0</v>
      </c>
      <c r="M21" s="534">
        <f>'4.sz.m.ÖNK kiadás'!I19+'üres lap2'!H37</f>
        <v>0</v>
      </c>
      <c r="N21" s="534">
        <f>'4.sz.m.ÖNK kiadás'!J19+'üres lap2'!I37</f>
        <v>0</v>
      </c>
    </row>
    <row r="22" spans="1:14" ht="12.75">
      <c r="A22" s="397" t="s">
        <v>134</v>
      </c>
      <c r="B22" s="509">
        <f>'3.sz.m Önk  bev.'!E51+'üres lap2'!D18+'üres lap3'!D17</f>
        <v>0</v>
      </c>
      <c r="C22" s="509">
        <f>'3.sz.m Önk  bev.'!F51+'üres lap2'!E18+'üres lap3'!E17</f>
        <v>0</v>
      </c>
      <c r="D22" s="509">
        <f>'3.sz.m Önk  bev.'!G51+'üres lap2'!F18+'üres lap3'!F17</f>
        <v>0</v>
      </c>
      <c r="E22" s="510"/>
      <c r="F22" s="510"/>
      <c r="G22" s="510"/>
      <c r="H22" s="492" t="s">
        <v>137</v>
      </c>
      <c r="I22" s="509">
        <f>'4.sz.m.ÖNK kiadás'!E20</f>
        <v>0</v>
      </c>
      <c r="J22" s="510">
        <f>'4.sz.m.ÖNK kiadás'!F20</f>
        <v>0</v>
      </c>
      <c r="K22" s="510">
        <f>'4.sz.m.ÖNK kiadás'!G20</f>
        <v>15088126</v>
      </c>
      <c r="L22" s="510">
        <f>'4.sz.m.ÖNK kiadás'!H20</f>
        <v>0</v>
      </c>
      <c r="M22" s="510">
        <f>'4.sz.m.ÖNK kiadás'!I20</f>
        <v>0</v>
      </c>
      <c r="N22" s="510">
        <f>'4.sz.m.ÖNK kiadás'!J20</f>
        <v>0</v>
      </c>
    </row>
    <row r="23" spans="1:14" ht="12.75">
      <c r="A23" s="397" t="s">
        <v>135</v>
      </c>
      <c r="B23" s="509">
        <f>'3.sz.m Önk  bev.'!E52</f>
        <v>0</v>
      </c>
      <c r="C23" s="509">
        <f>'3.sz.m Önk  bev.'!F52</f>
        <v>0</v>
      </c>
      <c r="D23" s="509">
        <f>'3.sz.m Önk  bev.'!G52</f>
        <v>0</v>
      </c>
      <c r="E23" s="510"/>
      <c r="F23" s="510"/>
      <c r="G23" s="510"/>
      <c r="H23" s="492" t="s">
        <v>138</v>
      </c>
      <c r="I23" s="509">
        <f>'4.sz.m.ÖNK kiadás'!E21</f>
        <v>300000</v>
      </c>
      <c r="J23" s="510">
        <f>'4.sz.m.ÖNK kiadás'!F21</f>
        <v>300000</v>
      </c>
      <c r="K23" s="510">
        <f>'4.sz.m.ÖNK kiadás'!G21</f>
        <v>300000</v>
      </c>
      <c r="L23" s="510">
        <f>'4.sz.m.ÖNK kiadás'!H21</f>
        <v>0</v>
      </c>
      <c r="M23" s="510">
        <f>'4.sz.m.ÖNK kiadás'!I21</f>
        <v>0</v>
      </c>
      <c r="N23" s="510">
        <f>'4.sz.m.ÖNK kiadás'!J21</f>
        <v>0</v>
      </c>
    </row>
    <row r="24" spans="1:14" ht="13.5" thickBot="1">
      <c r="A24" s="397"/>
      <c r="B24" s="509"/>
      <c r="C24" s="509"/>
      <c r="D24" s="509"/>
      <c r="E24" s="510"/>
      <c r="F24" s="510"/>
      <c r="G24" s="510"/>
      <c r="H24" s="492" t="s">
        <v>145</v>
      </c>
      <c r="I24" s="509"/>
      <c r="J24" s="510"/>
      <c r="K24" s="510"/>
      <c r="L24" s="510"/>
      <c r="M24" s="510"/>
      <c r="N24" s="510"/>
    </row>
    <row r="25" spans="1:14" ht="13.5" hidden="1" thickBot="1">
      <c r="A25" s="406"/>
      <c r="B25" s="511"/>
      <c r="C25" s="511"/>
      <c r="D25" s="511"/>
      <c r="E25" s="512"/>
      <c r="F25" s="512"/>
      <c r="G25" s="512"/>
      <c r="H25" s="494"/>
      <c r="I25" s="511"/>
      <c r="J25" s="512"/>
      <c r="K25" s="512"/>
      <c r="L25" s="512"/>
      <c r="M25" s="512"/>
      <c r="N25" s="512"/>
    </row>
    <row r="26" spans="1:14" ht="13.5" thickBot="1">
      <c r="A26" s="407" t="s">
        <v>149</v>
      </c>
      <c r="B26" s="521">
        <f aca="true" t="shared" si="5" ref="B26:G26">SUM(B21:B24)</f>
        <v>0</v>
      </c>
      <c r="C26" s="521">
        <f>SUM(C21:C24)</f>
        <v>0</v>
      </c>
      <c r="D26" s="521">
        <f>SUM(D21:D24)</f>
        <v>12381732</v>
      </c>
      <c r="E26" s="522">
        <f t="shared" si="5"/>
        <v>0</v>
      </c>
      <c r="F26" s="522">
        <f t="shared" si="5"/>
        <v>0</v>
      </c>
      <c r="G26" s="522">
        <f t="shared" si="5"/>
        <v>0</v>
      </c>
      <c r="H26" s="499" t="s">
        <v>148</v>
      </c>
      <c r="I26" s="537">
        <f aca="true" t="shared" si="6" ref="I26:N26">SUM(I21:I25)</f>
        <v>480000</v>
      </c>
      <c r="J26" s="538">
        <f t="shared" si="6"/>
        <v>480000</v>
      </c>
      <c r="K26" s="538">
        <f>SUM(K21:K25)</f>
        <v>15568126</v>
      </c>
      <c r="L26" s="538">
        <f t="shared" si="6"/>
        <v>0</v>
      </c>
      <c r="M26" s="538">
        <f t="shared" si="6"/>
        <v>0</v>
      </c>
      <c r="N26" s="538">
        <f t="shared" si="6"/>
        <v>0</v>
      </c>
    </row>
    <row r="27" spans="1:14" ht="15" customHeight="1">
      <c r="A27" s="401" t="s">
        <v>409</v>
      </c>
      <c r="B27" s="525">
        <v>480000</v>
      </c>
      <c r="C27" s="525">
        <v>480000</v>
      </c>
      <c r="D27" s="525">
        <v>3186394</v>
      </c>
      <c r="E27" s="526"/>
      <c r="F27" s="526"/>
      <c r="G27" s="526"/>
      <c r="H27" s="500" t="s">
        <v>150</v>
      </c>
      <c r="I27" s="507"/>
      <c r="J27" s="508"/>
      <c r="K27" s="508"/>
      <c r="L27" s="508"/>
      <c r="M27" s="508"/>
      <c r="N27" s="508"/>
    </row>
    <row r="28" spans="1:14" ht="13.5" thickBot="1">
      <c r="A28" s="402" t="s">
        <v>129</v>
      </c>
      <c r="B28" s="527">
        <f>'3.sz.m Önk  bev.'!E57</f>
        <v>0</v>
      </c>
      <c r="C28" s="527">
        <f>'3.sz.m Önk  bev.'!F57</f>
        <v>0</v>
      </c>
      <c r="D28" s="527">
        <f>'3.sz.m Önk  bev.'!G57</f>
        <v>0</v>
      </c>
      <c r="E28" s="528"/>
      <c r="F28" s="528"/>
      <c r="G28" s="528"/>
      <c r="H28" s="501"/>
      <c r="I28" s="511"/>
      <c r="J28" s="512"/>
      <c r="K28" s="512"/>
      <c r="L28" s="512"/>
      <c r="M28" s="512"/>
      <c r="N28" s="512"/>
    </row>
    <row r="29" spans="1:14" ht="25.5" customHeight="1" thickBot="1">
      <c r="A29" s="408" t="s">
        <v>152</v>
      </c>
      <c r="B29" s="519">
        <f aca="true" t="shared" si="7" ref="B29:G29">SUM(B27:B28)</f>
        <v>480000</v>
      </c>
      <c r="C29" s="519">
        <f>SUM(C27:C28)</f>
        <v>480000</v>
      </c>
      <c r="D29" s="519">
        <f>SUM(D27:D28)</f>
        <v>3186394</v>
      </c>
      <c r="E29" s="520">
        <f t="shared" si="7"/>
        <v>0</v>
      </c>
      <c r="F29" s="520">
        <f t="shared" si="7"/>
        <v>0</v>
      </c>
      <c r="G29" s="520">
        <f t="shared" si="7"/>
        <v>0</v>
      </c>
      <c r="H29" s="499" t="s">
        <v>153</v>
      </c>
      <c r="I29" s="521">
        <f aca="true" t="shared" si="8" ref="I29:N29">SUM(I27:I28)</f>
        <v>0</v>
      </c>
      <c r="J29" s="522">
        <f t="shared" si="8"/>
        <v>0</v>
      </c>
      <c r="K29" s="522">
        <f>SUM(K27:K28)</f>
        <v>0</v>
      </c>
      <c r="L29" s="522">
        <f t="shared" si="8"/>
        <v>0</v>
      </c>
      <c r="M29" s="522">
        <f t="shared" si="8"/>
        <v>0</v>
      </c>
      <c r="N29" s="522">
        <f t="shared" si="8"/>
        <v>0</v>
      </c>
    </row>
    <row r="30" spans="1:14" ht="26.25" customHeight="1" thickBot="1">
      <c r="A30" s="405" t="s">
        <v>154</v>
      </c>
      <c r="B30" s="521">
        <f aca="true" t="shared" si="9" ref="B30:G30">B26+B29</f>
        <v>480000</v>
      </c>
      <c r="C30" s="521">
        <f>C26+C29</f>
        <v>480000</v>
      </c>
      <c r="D30" s="521">
        <f>D26+D29</f>
        <v>15568126</v>
      </c>
      <c r="E30" s="522">
        <f t="shared" si="9"/>
        <v>0</v>
      </c>
      <c r="F30" s="522">
        <f t="shared" si="9"/>
        <v>0</v>
      </c>
      <c r="G30" s="522">
        <f t="shared" si="9"/>
        <v>0</v>
      </c>
      <c r="H30" s="502" t="s">
        <v>155</v>
      </c>
      <c r="I30" s="521">
        <f aca="true" t="shared" si="10" ref="I30:N30">I29+I26</f>
        <v>480000</v>
      </c>
      <c r="J30" s="522">
        <f t="shared" si="10"/>
        <v>480000</v>
      </c>
      <c r="K30" s="522">
        <f>K29+K26</f>
        <v>15568126</v>
      </c>
      <c r="L30" s="522">
        <f t="shared" si="10"/>
        <v>0</v>
      </c>
      <c r="M30" s="522">
        <f t="shared" si="10"/>
        <v>0</v>
      </c>
      <c r="N30" s="522">
        <f t="shared" si="10"/>
        <v>0</v>
      </c>
    </row>
    <row r="31" spans="1:14" ht="26.25" customHeight="1" hidden="1" thickBot="1">
      <c r="A31" s="405" t="s">
        <v>206</v>
      </c>
      <c r="B31" s="529"/>
      <c r="C31" s="529"/>
      <c r="D31" s="529"/>
      <c r="E31" s="530"/>
      <c r="F31" s="530"/>
      <c r="G31" s="530"/>
      <c r="H31" s="502" t="s">
        <v>205</v>
      </c>
      <c r="I31" s="521"/>
      <c r="J31" s="522"/>
      <c r="K31" s="522"/>
      <c r="L31" s="522"/>
      <c r="M31" s="522"/>
      <c r="N31" s="522"/>
    </row>
    <row r="32" spans="1:14" ht="29.25" customHeight="1" thickBot="1">
      <c r="A32" s="409" t="s">
        <v>156</v>
      </c>
      <c r="B32" s="531">
        <f>B19+B30</f>
        <v>20791080</v>
      </c>
      <c r="C32" s="531">
        <f>C19+C30</f>
        <v>20861295</v>
      </c>
      <c r="D32" s="531">
        <f>D19+D30</f>
        <v>35186213</v>
      </c>
      <c r="E32" s="532">
        <f>E19+E30</f>
        <v>-480000</v>
      </c>
      <c r="F32" s="532">
        <f>F19+F30+F31</f>
        <v>-480000</v>
      </c>
      <c r="G32" s="532">
        <f>G19+G30+G31</f>
        <v>-480000</v>
      </c>
      <c r="H32" s="503" t="s">
        <v>157</v>
      </c>
      <c r="I32" s="539">
        <f>I30+I19</f>
        <v>20791080</v>
      </c>
      <c r="J32" s="540">
        <f>J30+J19</f>
        <v>20861295</v>
      </c>
      <c r="K32" s="540">
        <f>K30+K19</f>
        <v>35186213</v>
      </c>
      <c r="L32" s="540">
        <f>L30+L19</f>
        <v>0</v>
      </c>
      <c r="M32" s="540">
        <f>M30+M19+M31</f>
        <v>0</v>
      </c>
      <c r="N32" s="540">
        <f>N30+N19+N31</f>
        <v>0</v>
      </c>
    </row>
    <row r="34" spans="2:9" ht="12.75">
      <c r="B34" s="32"/>
      <c r="C34" s="32"/>
      <c r="D34" s="32"/>
      <c r="E34" s="32"/>
      <c r="F34" s="32"/>
      <c r="G34" s="32"/>
      <c r="I34" s="32"/>
    </row>
    <row r="35" spans="6:13" ht="12.75">
      <c r="F35" s="32"/>
      <c r="M35" s="32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85" zoomScaleNormal="85" zoomScalePageLayoutView="0" workbookViewId="0" topLeftCell="A1">
      <selection activeCell="L12" sqref="L12"/>
    </sheetView>
  </sheetViews>
  <sheetFormatPr defaultColWidth="9.140625" defaultRowHeight="12.75"/>
  <cols>
    <col min="1" max="2" width="5.7109375" style="127" customWidth="1"/>
    <col min="3" max="3" width="8.8515625" style="127" customWidth="1"/>
    <col min="4" max="4" width="56.00390625" style="23" bestFit="1" customWidth="1"/>
    <col min="5" max="5" width="17.28125" style="381" bestFit="1" customWidth="1"/>
    <col min="6" max="6" width="14.57421875" style="381" customWidth="1"/>
    <col min="7" max="7" width="15.28125" style="381" customWidth="1"/>
    <col min="8" max="9" width="10.8515625" style="381" hidden="1" customWidth="1"/>
    <col min="10" max="10" width="13.140625" style="381" hidden="1" customWidth="1"/>
    <col min="11" max="11" width="17.28125" style="382" bestFit="1" customWidth="1"/>
    <col min="12" max="13" width="14.57421875" style="382" customWidth="1"/>
    <col min="14" max="16" width="10.8515625" style="382" hidden="1" customWidth="1"/>
    <col min="17" max="17" width="13.8515625" style="383" customWidth="1"/>
    <col min="18" max="18" width="14.28125" style="382" customWidth="1"/>
    <col min="19" max="19" width="14.00390625" style="382" customWidth="1"/>
    <col min="20" max="20" width="11.00390625" style="382" hidden="1" customWidth="1"/>
    <col min="21" max="21" width="12.7109375" style="383" hidden="1" customWidth="1"/>
    <col min="22" max="22" width="11.8515625" style="383" hidden="1" customWidth="1"/>
    <col min="23" max="16384" width="9.140625" style="383" customWidth="1"/>
  </cols>
  <sheetData>
    <row r="1" spans="11:19" ht="12.75">
      <c r="K1" s="1397" t="s">
        <v>54</v>
      </c>
      <c r="L1" s="1397"/>
      <c r="M1" s="1397"/>
      <c r="N1" s="1397"/>
      <c r="O1" s="1397"/>
      <c r="P1" s="1397"/>
      <c r="Q1" s="1397"/>
      <c r="R1" s="1397"/>
      <c r="S1" s="1397"/>
    </row>
    <row r="2" spans="1:19" ht="12.75">
      <c r="A2" s="124"/>
      <c r="B2" s="124"/>
      <c r="C2" s="124"/>
      <c r="D2" s="125"/>
      <c r="K2" s="1398" t="s">
        <v>465</v>
      </c>
      <c r="L2" s="1398"/>
      <c r="M2" s="1398"/>
      <c r="N2" s="1398"/>
      <c r="O2" s="1398"/>
      <c r="P2" s="1398"/>
      <c r="Q2" s="1398"/>
      <c r="R2" s="1398"/>
      <c r="S2" s="1398"/>
    </row>
    <row r="3" spans="1:20" s="385" customFormat="1" ht="34.5" customHeight="1">
      <c r="A3" s="1119" t="s">
        <v>419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280"/>
      <c r="S3" s="384"/>
      <c r="T3" s="384"/>
    </row>
    <row r="4" spans="1:17" ht="13.5" thickBot="1">
      <c r="A4" s="126"/>
      <c r="B4" s="126"/>
      <c r="C4" s="126"/>
      <c r="D4" s="122"/>
      <c r="K4" s="96"/>
      <c r="L4" s="96"/>
      <c r="M4" s="96"/>
      <c r="N4" s="96"/>
      <c r="O4" s="96"/>
      <c r="P4" s="96"/>
      <c r="Q4" s="53" t="s">
        <v>389</v>
      </c>
    </row>
    <row r="5" spans="1:22" ht="45.75" customHeight="1" thickBot="1">
      <c r="A5" s="1120" t="s">
        <v>5</v>
      </c>
      <c r="B5" s="1121"/>
      <c r="C5" s="1121"/>
      <c r="D5" s="393" t="s">
        <v>8</v>
      </c>
      <c r="E5" s="1165" t="s">
        <v>4</v>
      </c>
      <c r="F5" s="1166"/>
      <c r="G5" s="1166"/>
      <c r="H5" s="1166"/>
      <c r="I5" s="1166"/>
      <c r="J5" s="1167"/>
      <c r="K5" s="1165" t="s">
        <v>65</v>
      </c>
      <c r="L5" s="1166"/>
      <c r="M5" s="1166"/>
      <c r="N5" s="1166"/>
      <c r="O5" s="1166"/>
      <c r="P5" s="1167"/>
      <c r="Q5" s="1165" t="s">
        <v>66</v>
      </c>
      <c r="R5" s="1166"/>
      <c r="S5" s="1166"/>
      <c r="T5" s="1166"/>
      <c r="U5" s="1166"/>
      <c r="V5" s="1167"/>
    </row>
    <row r="6" spans="1:22" ht="45.75" customHeight="1" thickBot="1">
      <c r="A6" s="347"/>
      <c r="B6" s="348"/>
      <c r="C6" s="348"/>
      <c r="D6" s="393"/>
      <c r="E6" s="427" t="s">
        <v>71</v>
      </c>
      <c r="F6" s="428" t="s">
        <v>189</v>
      </c>
      <c r="G6" s="429" t="s">
        <v>195</v>
      </c>
      <c r="H6" s="1035" t="s">
        <v>198</v>
      </c>
      <c r="I6" s="428" t="s">
        <v>217</v>
      </c>
      <c r="J6" s="429" t="s">
        <v>250</v>
      </c>
      <c r="K6" s="427" t="s">
        <v>71</v>
      </c>
      <c r="L6" s="428" t="s">
        <v>189</v>
      </c>
      <c r="M6" s="429" t="s">
        <v>195</v>
      </c>
      <c r="N6" s="1035" t="s">
        <v>198</v>
      </c>
      <c r="O6" s="428" t="s">
        <v>217</v>
      </c>
      <c r="P6" s="429" t="s">
        <v>250</v>
      </c>
      <c r="Q6" s="427" t="s">
        <v>71</v>
      </c>
      <c r="R6" s="428" t="s">
        <v>189</v>
      </c>
      <c r="S6" s="429" t="s">
        <v>195</v>
      </c>
      <c r="T6" s="1035" t="s">
        <v>198</v>
      </c>
      <c r="U6" s="428" t="s">
        <v>217</v>
      </c>
      <c r="V6" s="429" t="s">
        <v>250</v>
      </c>
    </row>
    <row r="7" spans="1:22" s="7" customFormat="1" ht="21.75" customHeight="1" thickBot="1">
      <c r="A7" s="137"/>
      <c r="B7" s="1097"/>
      <c r="C7" s="1097"/>
      <c r="D7" s="1097"/>
      <c r="E7" s="430"/>
      <c r="F7" s="326"/>
      <c r="G7" s="1058"/>
      <c r="H7" s="1036"/>
      <c r="I7" s="326"/>
      <c r="J7" s="326"/>
      <c r="K7" s="430"/>
      <c r="L7" s="326"/>
      <c r="M7" s="326"/>
      <c r="N7" s="1036"/>
      <c r="O7" s="326"/>
      <c r="P7" s="326"/>
      <c r="Q7" s="430"/>
      <c r="R7" s="326"/>
      <c r="S7" s="1058"/>
      <c r="T7" s="1036"/>
      <c r="U7" s="326"/>
      <c r="V7" s="326"/>
    </row>
    <row r="8" spans="1:25" s="7" customFormat="1" ht="21.75" customHeight="1" thickBot="1">
      <c r="A8" s="137" t="s">
        <v>25</v>
      </c>
      <c r="B8" s="1097" t="s">
        <v>286</v>
      </c>
      <c r="C8" s="1097"/>
      <c r="D8" s="1097"/>
      <c r="E8" s="430">
        <f>E9+E14+E17+E18+E21</f>
        <v>1310000</v>
      </c>
      <c r="F8" s="430">
        <f>F9+F14+F17+F18+F21</f>
        <v>1369715</v>
      </c>
      <c r="G8" s="430">
        <f>G9+G14+G17+G18+G21</f>
        <v>1377214</v>
      </c>
      <c r="H8" s="1036">
        <f aca="true" t="shared" si="0" ref="H8:V8">H9+H14+H17</f>
        <v>0</v>
      </c>
      <c r="I8" s="326">
        <f t="shared" si="0"/>
        <v>0</v>
      </c>
      <c r="J8" s="326">
        <f t="shared" si="0"/>
        <v>0</v>
      </c>
      <c r="K8" s="430">
        <f>K9+K14+K17+K18+K21</f>
        <v>1310000</v>
      </c>
      <c r="L8" s="430">
        <f>L9+L14+L17+L18+L21</f>
        <v>1369715</v>
      </c>
      <c r="M8" s="430">
        <f>M9+M14+M17+M18+M21</f>
        <v>1377214</v>
      </c>
      <c r="N8" s="1036">
        <f t="shared" si="0"/>
        <v>0</v>
      </c>
      <c r="O8" s="326">
        <f t="shared" si="0"/>
        <v>0</v>
      </c>
      <c r="P8" s="326">
        <f t="shared" si="0"/>
        <v>0</v>
      </c>
      <c r="Q8" s="430">
        <f>Q9+Q14+Q17+Q18+Q21</f>
        <v>0</v>
      </c>
      <c r="R8" s="326">
        <f>R9+R14+R17+R18+R21</f>
        <v>0</v>
      </c>
      <c r="S8" s="1058">
        <f>S9+S14+S17+S18+S21</f>
        <v>0</v>
      </c>
      <c r="T8" s="1058">
        <f>T9+T14+T17+T18+T21</f>
        <v>0</v>
      </c>
      <c r="U8" s="326">
        <f t="shared" si="0"/>
        <v>0</v>
      </c>
      <c r="V8" s="326">
        <f t="shared" si="0"/>
        <v>0</v>
      </c>
      <c r="Y8" s="7" t="s">
        <v>214</v>
      </c>
    </row>
    <row r="9" spans="1:22" ht="21.75" customHeight="1">
      <c r="A9" s="869"/>
      <c r="B9" s="282" t="s">
        <v>34</v>
      </c>
      <c r="C9" s="1117" t="s">
        <v>287</v>
      </c>
      <c r="D9" s="1117"/>
      <c r="E9" s="549">
        <f aca="true" t="shared" si="1" ref="E9:S9">SUM(E10:E13)</f>
        <v>1000000</v>
      </c>
      <c r="F9" s="549">
        <f>SUM(F10:F13)</f>
        <v>1019518</v>
      </c>
      <c r="G9" s="549">
        <f>SUM(G10:G13)</f>
        <v>1019518</v>
      </c>
      <c r="H9" s="1050">
        <f t="shared" si="1"/>
        <v>0</v>
      </c>
      <c r="I9" s="550">
        <f t="shared" si="1"/>
        <v>0</v>
      </c>
      <c r="J9" s="550">
        <f t="shared" si="1"/>
        <v>0</v>
      </c>
      <c r="K9" s="549">
        <f>SUM(K10:K13)</f>
        <v>1000000</v>
      </c>
      <c r="L9" s="549">
        <f>SUM(L10:L13)</f>
        <v>1019518</v>
      </c>
      <c r="M9" s="549">
        <f>SUM(M10:M13)</f>
        <v>1019518</v>
      </c>
      <c r="N9" s="1050">
        <f t="shared" si="1"/>
        <v>0</v>
      </c>
      <c r="O9" s="550">
        <f t="shared" si="1"/>
        <v>0</v>
      </c>
      <c r="P9" s="550">
        <f t="shared" si="1"/>
        <v>0</v>
      </c>
      <c r="Q9" s="549">
        <f t="shared" si="1"/>
        <v>0</v>
      </c>
      <c r="R9" s="550">
        <f t="shared" si="1"/>
        <v>0</v>
      </c>
      <c r="S9" s="1059">
        <f t="shared" si="1"/>
        <v>0</v>
      </c>
      <c r="T9" s="1059">
        <f>SUM(T10:T13)</f>
        <v>0</v>
      </c>
      <c r="U9" s="327"/>
      <c r="V9" s="327"/>
    </row>
    <row r="10" spans="1:22" ht="21.75" customHeight="1">
      <c r="A10" s="134"/>
      <c r="B10" s="130"/>
      <c r="C10" s="130" t="s">
        <v>292</v>
      </c>
      <c r="D10" s="394" t="s">
        <v>288</v>
      </c>
      <c r="E10" s="432"/>
      <c r="F10" s="432"/>
      <c r="G10" s="432"/>
      <c r="H10" s="1037"/>
      <c r="I10" s="328"/>
      <c r="J10" s="328"/>
      <c r="K10" s="432"/>
      <c r="L10" s="432"/>
      <c r="M10" s="432"/>
      <c r="N10" s="1037"/>
      <c r="O10" s="328"/>
      <c r="P10" s="328"/>
      <c r="Q10" s="432"/>
      <c r="R10" s="328"/>
      <c r="S10" s="1060"/>
      <c r="T10" s="1060"/>
      <c r="U10" s="328"/>
      <c r="V10" s="328"/>
    </row>
    <row r="11" spans="1:22" ht="21.75" customHeight="1">
      <c r="A11" s="134"/>
      <c r="B11" s="130"/>
      <c r="C11" s="130" t="s">
        <v>293</v>
      </c>
      <c r="D11" s="394" t="s">
        <v>277</v>
      </c>
      <c r="E11" s="432">
        <v>1000000</v>
      </c>
      <c r="F11" s="432">
        <v>1000000</v>
      </c>
      <c r="G11" s="432">
        <v>1000000</v>
      </c>
      <c r="H11" s="1037"/>
      <c r="I11" s="328"/>
      <c r="J11" s="328"/>
      <c r="K11" s="432">
        <v>1000000</v>
      </c>
      <c r="L11" s="432">
        <v>1000000</v>
      </c>
      <c r="M11" s="432">
        <f>G11-S11</f>
        <v>1000000</v>
      </c>
      <c r="N11" s="1037"/>
      <c r="O11" s="328"/>
      <c r="P11" s="328"/>
      <c r="Q11" s="432"/>
      <c r="R11" s="328"/>
      <c r="S11" s="1060"/>
      <c r="T11" s="1060"/>
      <c r="U11" s="328"/>
      <c r="V11" s="328"/>
    </row>
    <row r="12" spans="1:22" ht="21.75" customHeight="1">
      <c r="A12" s="134"/>
      <c r="B12" s="130"/>
      <c r="C12" s="130" t="s">
        <v>294</v>
      </c>
      <c r="D12" s="394" t="s">
        <v>276</v>
      </c>
      <c r="E12" s="432"/>
      <c r="F12" s="432">
        <v>19518</v>
      </c>
      <c r="G12" s="432">
        <v>19518</v>
      </c>
      <c r="H12" s="1037"/>
      <c r="I12" s="328"/>
      <c r="J12" s="328"/>
      <c r="K12" s="432"/>
      <c r="L12" s="432">
        <v>19518</v>
      </c>
      <c r="M12" s="432">
        <f>G12-S12</f>
        <v>19518</v>
      </c>
      <c r="N12" s="1037"/>
      <c r="O12" s="328"/>
      <c r="P12" s="328"/>
      <c r="Q12" s="432"/>
      <c r="R12" s="328"/>
      <c r="S12" s="1060"/>
      <c r="T12" s="1060"/>
      <c r="U12" s="328"/>
      <c r="V12" s="328"/>
    </row>
    <row r="13" spans="1:32" ht="21.75" customHeight="1" hidden="1">
      <c r="A13" s="134"/>
      <c r="B13" s="130"/>
      <c r="C13" s="130"/>
      <c r="D13" s="394"/>
      <c r="E13" s="432"/>
      <c r="F13" s="432"/>
      <c r="G13" s="432"/>
      <c r="H13" s="1037"/>
      <c r="I13" s="328"/>
      <c r="J13" s="328"/>
      <c r="K13" s="432"/>
      <c r="L13" s="432"/>
      <c r="M13" s="432"/>
      <c r="N13" s="1037"/>
      <c r="O13" s="328"/>
      <c r="P13" s="328"/>
      <c r="Q13" s="432"/>
      <c r="R13" s="328"/>
      <c r="S13" s="1060"/>
      <c r="T13" s="1060"/>
      <c r="U13" s="328"/>
      <c r="V13" s="328"/>
      <c r="AF13" s="383" t="s">
        <v>214</v>
      </c>
    </row>
    <row r="14" spans="1:22" ht="21.75" customHeight="1">
      <c r="A14" s="134"/>
      <c r="B14" s="130" t="s">
        <v>35</v>
      </c>
      <c r="C14" s="1118" t="s">
        <v>289</v>
      </c>
      <c r="D14" s="1118"/>
      <c r="E14" s="432">
        <f>SUM(E15:E16)</f>
        <v>0</v>
      </c>
      <c r="F14" s="432">
        <f>SUM(F15:F16)</f>
        <v>0</v>
      </c>
      <c r="G14" s="432">
        <f>SUM(G15:G16)</f>
        <v>0</v>
      </c>
      <c r="H14" s="1037"/>
      <c r="I14" s="328"/>
      <c r="J14" s="328"/>
      <c r="K14" s="432">
        <f>SUM(K15:K16)</f>
        <v>0</v>
      </c>
      <c r="L14" s="432">
        <f>SUM(L15:L16)</f>
        <v>0</v>
      </c>
      <c r="M14" s="432">
        <f>SUM(M15:M16)</f>
        <v>0</v>
      </c>
      <c r="N14" s="1037"/>
      <c r="O14" s="328"/>
      <c r="P14" s="328"/>
      <c r="Q14" s="432">
        <f>SUM(Q15:Q16)</f>
        <v>0</v>
      </c>
      <c r="R14" s="328">
        <f>SUM(R15:R16)</f>
        <v>0</v>
      </c>
      <c r="S14" s="1060">
        <f>SUM(S15:S16)</f>
        <v>0</v>
      </c>
      <c r="T14" s="1060">
        <f>SUM(T15:T16)</f>
        <v>0</v>
      </c>
      <c r="U14" s="328"/>
      <c r="V14" s="328"/>
    </row>
    <row r="15" spans="1:22" ht="21.75" customHeight="1">
      <c r="A15" s="134"/>
      <c r="B15" s="130"/>
      <c r="C15" s="130" t="s">
        <v>290</v>
      </c>
      <c r="D15" s="719" t="s">
        <v>295</v>
      </c>
      <c r="E15" s="432"/>
      <c r="F15" s="432"/>
      <c r="G15" s="432"/>
      <c r="H15" s="1037"/>
      <c r="I15" s="328"/>
      <c r="J15" s="328"/>
      <c r="K15" s="432"/>
      <c r="L15" s="432"/>
      <c r="M15" s="432"/>
      <c r="N15" s="1037"/>
      <c r="O15" s="328"/>
      <c r="P15" s="328"/>
      <c r="Q15" s="432"/>
      <c r="R15" s="328"/>
      <c r="S15" s="1060"/>
      <c r="T15" s="1060"/>
      <c r="U15" s="433"/>
      <c r="V15" s="433"/>
    </row>
    <row r="16" spans="1:22" ht="21.75" customHeight="1">
      <c r="A16" s="134"/>
      <c r="B16" s="130"/>
      <c r="C16" s="130" t="s">
        <v>291</v>
      </c>
      <c r="D16" s="719" t="s">
        <v>296</v>
      </c>
      <c r="E16" s="432"/>
      <c r="F16" s="432"/>
      <c r="G16" s="432"/>
      <c r="H16" s="1037"/>
      <c r="I16" s="328"/>
      <c r="J16" s="328"/>
      <c r="K16" s="432"/>
      <c r="L16" s="432"/>
      <c r="M16" s="432"/>
      <c r="N16" s="1037"/>
      <c r="O16" s="328"/>
      <c r="P16" s="328"/>
      <c r="Q16" s="432"/>
      <c r="R16" s="328"/>
      <c r="S16" s="1060"/>
      <c r="T16" s="1060"/>
      <c r="U16" s="433"/>
      <c r="V16" s="433"/>
    </row>
    <row r="17" spans="1:22" ht="21.75" customHeight="1">
      <c r="A17" s="134"/>
      <c r="B17" s="130" t="s">
        <v>113</v>
      </c>
      <c r="C17" s="1118" t="s">
        <v>297</v>
      </c>
      <c r="D17" s="1118"/>
      <c r="E17" s="432">
        <v>270000</v>
      </c>
      <c r="F17" s="432">
        <v>270000</v>
      </c>
      <c r="G17" s="432">
        <v>270000</v>
      </c>
      <c r="H17" s="1051"/>
      <c r="I17" s="870"/>
      <c r="J17" s="870"/>
      <c r="K17" s="432">
        <v>270000</v>
      </c>
      <c r="L17" s="432">
        <v>270000</v>
      </c>
      <c r="M17" s="432">
        <f>G17-S17</f>
        <v>270000</v>
      </c>
      <c r="N17" s="1051"/>
      <c r="O17" s="870"/>
      <c r="P17" s="870"/>
      <c r="Q17" s="432"/>
      <c r="R17" s="328"/>
      <c r="S17" s="1060"/>
      <c r="T17" s="1060"/>
      <c r="U17" s="484"/>
      <c r="V17" s="484"/>
    </row>
    <row r="18" spans="1:22" ht="21.75" customHeight="1">
      <c r="A18" s="134"/>
      <c r="B18" s="130" t="s">
        <v>49</v>
      </c>
      <c r="C18" s="1098" t="s">
        <v>298</v>
      </c>
      <c r="D18" s="1099"/>
      <c r="E18" s="432">
        <f>SUM(E19:E20)</f>
        <v>0</v>
      </c>
      <c r="F18" s="432">
        <f>SUM(F19:F20)</f>
        <v>0</v>
      </c>
      <c r="G18" s="432">
        <f>SUM(G19:G20)</f>
        <v>0</v>
      </c>
      <c r="H18" s="1051"/>
      <c r="I18" s="870"/>
      <c r="J18" s="870"/>
      <c r="K18" s="432">
        <f>SUM(K19:K20)</f>
        <v>0</v>
      </c>
      <c r="L18" s="432">
        <f>SUM(L19:L20)</f>
        <v>0</v>
      </c>
      <c r="M18" s="432">
        <f>SUM(M19:M20)</f>
        <v>0</v>
      </c>
      <c r="N18" s="1051"/>
      <c r="O18" s="870"/>
      <c r="P18" s="870"/>
      <c r="Q18" s="432">
        <f>SUM(Q19:Q20)</f>
        <v>0</v>
      </c>
      <c r="R18" s="328">
        <f>SUM(R19:R20)</f>
        <v>0</v>
      </c>
      <c r="S18" s="1060">
        <f>SUM(S19:S20)</f>
        <v>0</v>
      </c>
      <c r="T18" s="1060">
        <f>SUM(T19:T20)</f>
        <v>0</v>
      </c>
      <c r="U18" s="868"/>
      <c r="V18" s="868"/>
    </row>
    <row r="19" spans="1:22" ht="21.75" customHeight="1">
      <c r="A19" s="134"/>
      <c r="B19" s="130"/>
      <c r="C19" s="130" t="s">
        <v>299</v>
      </c>
      <c r="D19" s="719" t="s">
        <v>301</v>
      </c>
      <c r="E19" s="432"/>
      <c r="F19" s="432"/>
      <c r="G19" s="432"/>
      <c r="H19" s="1051"/>
      <c r="I19" s="870"/>
      <c r="J19" s="870"/>
      <c r="K19" s="432"/>
      <c r="L19" s="432"/>
      <c r="M19" s="432"/>
      <c r="N19" s="1051"/>
      <c r="O19" s="870"/>
      <c r="P19" s="870"/>
      <c r="Q19" s="432"/>
      <c r="R19" s="328"/>
      <c r="S19" s="1060"/>
      <c r="T19" s="1060"/>
      <c r="U19" s="868"/>
      <c r="V19" s="868"/>
    </row>
    <row r="20" spans="1:22" ht="21.75" customHeight="1">
      <c r="A20" s="134"/>
      <c r="B20" s="130"/>
      <c r="C20" s="130" t="s">
        <v>300</v>
      </c>
      <c r="D20" s="719" t="s">
        <v>278</v>
      </c>
      <c r="E20" s="432"/>
      <c r="F20" s="432"/>
      <c r="G20" s="432"/>
      <c r="H20" s="1051"/>
      <c r="I20" s="870"/>
      <c r="J20" s="870"/>
      <c r="K20" s="432"/>
      <c r="L20" s="432"/>
      <c r="M20" s="432"/>
      <c r="N20" s="1051"/>
      <c r="O20" s="870"/>
      <c r="P20" s="870"/>
      <c r="Q20" s="432"/>
      <c r="R20" s="328"/>
      <c r="S20" s="1060"/>
      <c r="T20" s="1060"/>
      <c r="U20" s="868"/>
      <c r="V20" s="868"/>
    </row>
    <row r="21" spans="1:22" ht="21.75" customHeight="1" thickBot="1">
      <c r="A21" s="553"/>
      <c r="B21" s="871" t="s">
        <v>50</v>
      </c>
      <c r="C21" s="1100" t="s">
        <v>302</v>
      </c>
      <c r="D21" s="1101"/>
      <c r="E21" s="551">
        <v>40000</v>
      </c>
      <c r="F21" s="551">
        <f>40000+35136+5061</f>
        <v>80197</v>
      </c>
      <c r="G21" s="551">
        <f>40000+35136+5061+7499</f>
        <v>87696</v>
      </c>
      <c r="H21" s="1052"/>
      <c r="I21" s="872"/>
      <c r="J21" s="872"/>
      <c r="K21" s="551">
        <v>40000</v>
      </c>
      <c r="L21" s="551">
        <f>40000+35136+5061</f>
        <v>80197</v>
      </c>
      <c r="M21" s="551">
        <f>G21-S21</f>
        <v>87696</v>
      </c>
      <c r="N21" s="1052"/>
      <c r="O21" s="872"/>
      <c r="P21" s="872"/>
      <c r="Q21" s="551"/>
      <c r="R21" s="552"/>
      <c r="S21" s="1061"/>
      <c r="T21" s="1061"/>
      <c r="U21" s="868"/>
      <c r="V21" s="868"/>
    </row>
    <row r="22" spans="1:22" ht="21.75" customHeight="1" thickBot="1">
      <c r="A22" s="137" t="s">
        <v>303</v>
      </c>
      <c r="B22" s="1097" t="s">
        <v>304</v>
      </c>
      <c r="C22" s="1097"/>
      <c r="D22" s="1097"/>
      <c r="E22" s="430">
        <f>E23+E24+E25+E29+E30+E31+E32</f>
        <v>102154</v>
      </c>
      <c r="F22" s="430">
        <f>F23+F24+F25+F29+F30+F31+F32</f>
        <v>112654</v>
      </c>
      <c r="G22" s="430">
        <f>G23+G24+G25+G29+G30+G31+G32</f>
        <v>149767</v>
      </c>
      <c r="H22" s="1038">
        <f aca="true" t="shared" si="2" ref="H22:V22">SUM(H23:H32)</f>
        <v>0</v>
      </c>
      <c r="I22" s="485">
        <f t="shared" si="2"/>
        <v>0</v>
      </c>
      <c r="J22" s="485">
        <f t="shared" si="2"/>
        <v>0</v>
      </c>
      <c r="K22" s="430">
        <f>K23+K24+K25+K29+K30+K31+K32</f>
        <v>102154</v>
      </c>
      <c r="L22" s="430">
        <f>L23+L24+L25+L29+L30+L31+L32</f>
        <v>112654</v>
      </c>
      <c r="M22" s="430">
        <f>M23+M24+M25+M29+M30+M31+M32</f>
        <v>149767</v>
      </c>
      <c r="N22" s="1038">
        <f t="shared" si="2"/>
        <v>0</v>
      </c>
      <c r="O22" s="485">
        <f t="shared" si="2"/>
        <v>0</v>
      </c>
      <c r="P22" s="485">
        <f t="shared" si="2"/>
        <v>0</v>
      </c>
      <c r="Q22" s="430">
        <f>Q23+Q24+Q25+Q29+Q30+Q31+Q32</f>
        <v>0</v>
      </c>
      <c r="R22" s="326">
        <f>R23+R24+R25+R29+R30+R31+R32</f>
        <v>0</v>
      </c>
      <c r="S22" s="1058">
        <f>S23+S24+S25+S29+S30+S31+S32</f>
        <v>0</v>
      </c>
      <c r="T22" s="1058">
        <f>T23+T24+T25+T29+T30+T31+T32</f>
        <v>0</v>
      </c>
      <c r="U22" s="485">
        <f t="shared" si="2"/>
        <v>0</v>
      </c>
      <c r="V22" s="485">
        <f t="shared" si="2"/>
        <v>0</v>
      </c>
    </row>
    <row r="23" spans="1:22" ht="21.75" customHeight="1">
      <c r="A23" s="135"/>
      <c r="B23" s="136" t="s">
        <v>37</v>
      </c>
      <c r="C23" s="1103" t="s">
        <v>305</v>
      </c>
      <c r="D23" s="1103"/>
      <c r="E23" s="431"/>
      <c r="F23" s="431"/>
      <c r="G23" s="431">
        <v>20000</v>
      </c>
      <c r="H23" s="1039"/>
      <c r="I23" s="486"/>
      <c r="J23" s="486"/>
      <c r="K23" s="431"/>
      <c r="L23" s="431"/>
      <c r="M23" s="431">
        <f>G23-S23</f>
        <v>20000</v>
      </c>
      <c r="N23" s="1039"/>
      <c r="O23" s="486"/>
      <c r="P23" s="486"/>
      <c r="Q23" s="431"/>
      <c r="R23" s="327"/>
      <c r="S23" s="1062"/>
      <c r="T23" s="1062"/>
      <c r="U23" s="486"/>
      <c r="V23" s="486"/>
    </row>
    <row r="24" spans="1:22" ht="21.75" customHeight="1">
      <c r="A24" s="134"/>
      <c r="B24" s="130" t="s">
        <v>38</v>
      </c>
      <c r="C24" s="1095" t="s">
        <v>344</v>
      </c>
      <c r="D24" s="1095"/>
      <c r="E24" s="437"/>
      <c r="F24" s="437"/>
      <c r="G24" s="437"/>
      <c r="H24" s="1040"/>
      <c r="I24" s="330"/>
      <c r="J24" s="330"/>
      <c r="K24" s="437"/>
      <c r="L24" s="437"/>
      <c r="M24" s="437"/>
      <c r="N24" s="1040"/>
      <c r="O24" s="330"/>
      <c r="P24" s="330"/>
      <c r="Q24" s="437"/>
      <c r="R24" s="330"/>
      <c r="S24" s="720"/>
      <c r="T24" s="720"/>
      <c r="U24" s="330"/>
      <c r="V24" s="330"/>
    </row>
    <row r="25" spans="1:22" ht="21.75" customHeight="1">
      <c r="A25" s="134"/>
      <c r="B25" s="130" t="s">
        <v>39</v>
      </c>
      <c r="C25" s="1095" t="s">
        <v>307</v>
      </c>
      <c r="D25" s="1095"/>
      <c r="E25" s="330">
        <f>SUM(E26:E28)</f>
        <v>102154</v>
      </c>
      <c r="F25" s="330">
        <f>SUM(F26:F28)</f>
        <v>102154</v>
      </c>
      <c r="G25" s="330">
        <f>SUM(G26:G28)</f>
        <v>119267</v>
      </c>
      <c r="H25" s="1040"/>
      <c r="I25" s="330"/>
      <c r="J25" s="330"/>
      <c r="K25" s="330">
        <f>SUM(K26:K28)</f>
        <v>102154</v>
      </c>
      <c r="L25" s="330">
        <f>SUM(L26:L28)</f>
        <v>102154</v>
      </c>
      <c r="M25" s="330">
        <f>SUM(M26:M28)</f>
        <v>119267</v>
      </c>
      <c r="N25" s="1040"/>
      <c r="O25" s="330"/>
      <c r="P25" s="330"/>
      <c r="Q25" s="330">
        <f>SUM(Q26:Q28)</f>
        <v>0</v>
      </c>
      <c r="R25" s="330">
        <f>SUM(R26:R28)</f>
        <v>0</v>
      </c>
      <c r="S25" s="330">
        <f>SUM(S26:S28)</f>
        <v>0</v>
      </c>
      <c r="T25" s="330">
        <f>SUM(T26:T28)</f>
        <v>0</v>
      </c>
      <c r="U25" s="330"/>
      <c r="V25" s="330"/>
    </row>
    <row r="26" spans="1:22" ht="42.75" customHeight="1">
      <c r="A26" s="134"/>
      <c r="B26" s="130"/>
      <c r="C26" s="130" t="s">
        <v>103</v>
      </c>
      <c r="D26" s="394" t="s">
        <v>308</v>
      </c>
      <c r="E26" s="437">
        <v>84348</v>
      </c>
      <c r="F26" s="437">
        <v>84348</v>
      </c>
      <c r="G26" s="437">
        <v>84348</v>
      </c>
      <c r="H26" s="1040"/>
      <c r="I26" s="330"/>
      <c r="J26" s="330"/>
      <c r="K26" s="437">
        <v>84348</v>
      </c>
      <c r="L26" s="437">
        <v>84348</v>
      </c>
      <c r="M26" s="437">
        <f>G26-S26</f>
        <v>84348</v>
      </c>
      <c r="N26" s="1040"/>
      <c r="O26" s="330"/>
      <c r="P26" s="330"/>
      <c r="Q26" s="437"/>
      <c r="R26" s="330"/>
      <c r="S26" s="720"/>
      <c r="T26" s="720"/>
      <c r="U26" s="330"/>
      <c r="V26" s="330"/>
    </row>
    <row r="27" spans="1:22" ht="41.25" customHeight="1">
      <c r="A27" s="134"/>
      <c r="B27" s="130"/>
      <c r="C27" s="130" t="s">
        <v>104</v>
      </c>
      <c r="D27" s="394" t="s">
        <v>309</v>
      </c>
      <c r="E27" s="437">
        <v>17806</v>
      </c>
      <c r="F27" s="437">
        <v>17806</v>
      </c>
      <c r="G27" s="437">
        <v>17806</v>
      </c>
      <c r="H27" s="1040"/>
      <c r="I27" s="330"/>
      <c r="J27" s="330"/>
      <c r="K27" s="437">
        <v>17806</v>
      </c>
      <c r="L27" s="437">
        <v>17806</v>
      </c>
      <c r="M27" s="437">
        <f>G27-S27</f>
        <v>17806</v>
      </c>
      <c r="N27" s="1040"/>
      <c r="O27" s="330"/>
      <c r="P27" s="330"/>
      <c r="Q27" s="437"/>
      <c r="R27" s="330"/>
      <c r="S27" s="720"/>
      <c r="T27" s="720"/>
      <c r="U27" s="330"/>
      <c r="V27" s="330"/>
    </row>
    <row r="28" spans="1:22" ht="21.75" customHeight="1">
      <c r="A28" s="134"/>
      <c r="B28" s="130"/>
      <c r="C28" s="130" t="s">
        <v>105</v>
      </c>
      <c r="D28" s="394" t="s">
        <v>441</v>
      </c>
      <c r="E28" s="437"/>
      <c r="F28" s="437"/>
      <c r="G28" s="437">
        <v>17113</v>
      </c>
      <c r="H28" s="1040"/>
      <c r="I28" s="330"/>
      <c r="J28" s="330"/>
      <c r="K28" s="437"/>
      <c r="L28" s="437"/>
      <c r="M28" s="437">
        <f>G28-S28</f>
        <v>17113</v>
      </c>
      <c r="N28" s="1040"/>
      <c r="O28" s="330"/>
      <c r="P28" s="330"/>
      <c r="Q28" s="437"/>
      <c r="R28" s="330"/>
      <c r="S28" s="720"/>
      <c r="T28" s="720"/>
      <c r="U28" s="330"/>
      <c r="V28" s="330"/>
    </row>
    <row r="29" spans="1:22" ht="21.75" customHeight="1">
      <c r="A29" s="134"/>
      <c r="B29" s="130" t="s">
        <v>279</v>
      </c>
      <c r="C29" s="1095" t="s">
        <v>311</v>
      </c>
      <c r="D29" s="1095"/>
      <c r="E29" s="437"/>
      <c r="F29" s="437"/>
      <c r="G29" s="437"/>
      <c r="H29" s="1040"/>
      <c r="I29" s="330"/>
      <c r="J29" s="330"/>
      <c r="K29" s="437"/>
      <c r="L29" s="437"/>
      <c r="M29" s="437"/>
      <c r="N29" s="1040"/>
      <c r="O29" s="330"/>
      <c r="P29" s="330"/>
      <c r="Q29" s="437"/>
      <c r="R29" s="330"/>
      <c r="S29" s="720"/>
      <c r="T29" s="720"/>
      <c r="U29" s="330"/>
      <c r="V29" s="330"/>
    </row>
    <row r="30" spans="1:22" ht="21.75" customHeight="1">
      <c r="A30" s="138"/>
      <c r="B30" s="139" t="s">
        <v>312</v>
      </c>
      <c r="C30" s="1095" t="s">
        <v>313</v>
      </c>
      <c r="D30" s="1096"/>
      <c r="E30" s="437"/>
      <c r="F30" s="437"/>
      <c r="G30" s="437"/>
      <c r="H30" s="1040"/>
      <c r="I30" s="330"/>
      <c r="J30" s="330"/>
      <c r="K30" s="437"/>
      <c r="L30" s="437"/>
      <c r="M30" s="437"/>
      <c r="N30" s="1040"/>
      <c r="O30" s="330"/>
      <c r="P30" s="330"/>
      <c r="Q30" s="437"/>
      <c r="R30" s="330"/>
      <c r="S30" s="720"/>
      <c r="T30" s="720"/>
      <c r="U30" s="330"/>
      <c r="V30" s="330"/>
    </row>
    <row r="31" spans="1:22" ht="21.75" customHeight="1">
      <c r="A31" s="138"/>
      <c r="B31" s="139" t="s">
        <v>314</v>
      </c>
      <c r="C31" s="1095" t="s">
        <v>315</v>
      </c>
      <c r="D31" s="1096"/>
      <c r="E31" s="437"/>
      <c r="F31" s="437">
        <v>2500</v>
      </c>
      <c r="G31" s="437">
        <v>2500</v>
      </c>
      <c r="H31" s="1040"/>
      <c r="I31" s="330"/>
      <c r="J31" s="330"/>
      <c r="K31" s="437"/>
      <c r="L31" s="437">
        <v>2500</v>
      </c>
      <c r="M31" s="437">
        <f>G31-S31</f>
        <v>2500</v>
      </c>
      <c r="N31" s="1040"/>
      <c r="O31" s="330"/>
      <c r="P31" s="330"/>
      <c r="Q31" s="437"/>
      <c r="R31" s="330"/>
      <c r="S31" s="720"/>
      <c r="T31" s="720"/>
      <c r="U31" s="330"/>
      <c r="V31" s="330"/>
    </row>
    <row r="32" spans="1:22" ht="21.75" customHeight="1" thickBot="1">
      <c r="A32" s="138"/>
      <c r="B32" s="139" t="s">
        <v>76</v>
      </c>
      <c r="C32" s="1112" t="s">
        <v>77</v>
      </c>
      <c r="D32" s="1112"/>
      <c r="E32" s="437"/>
      <c r="F32" s="437">
        <v>8000</v>
      </c>
      <c r="G32" s="437">
        <v>8000</v>
      </c>
      <c r="H32" s="1040"/>
      <c r="I32" s="330"/>
      <c r="J32" s="330"/>
      <c r="K32" s="437"/>
      <c r="L32" s="437">
        <v>8000</v>
      </c>
      <c r="M32" s="437">
        <f>G32-S32</f>
        <v>8000</v>
      </c>
      <c r="N32" s="1040"/>
      <c r="O32" s="330"/>
      <c r="P32" s="330"/>
      <c r="Q32" s="437"/>
      <c r="R32" s="330"/>
      <c r="S32" s="720"/>
      <c r="T32" s="720"/>
      <c r="U32" s="330"/>
      <c r="V32" s="330"/>
    </row>
    <row r="33" spans="1:22" ht="21.75" customHeight="1" thickBot="1">
      <c r="A33" s="141" t="s">
        <v>9</v>
      </c>
      <c r="B33" s="1097" t="s">
        <v>316</v>
      </c>
      <c r="C33" s="1097"/>
      <c r="D33" s="1097"/>
      <c r="E33" s="425">
        <f>SUM(E34:E37)</f>
        <v>14891249</v>
      </c>
      <c r="F33" s="425">
        <f>SUM(F34:F37)</f>
        <v>14891249</v>
      </c>
      <c r="G33" s="425">
        <f>SUM(G34:G37)</f>
        <v>16789823</v>
      </c>
      <c r="H33" s="1041"/>
      <c r="I33" s="144"/>
      <c r="J33" s="144"/>
      <c r="K33" s="425">
        <f>SUM(K34:K37)</f>
        <v>14891249</v>
      </c>
      <c r="L33" s="425">
        <f>SUM(L34:L37)</f>
        <v>14891249</v>
      </c>
      <c r="M33" s="425">
        <f>SUM(M34:M37)</f>
        <v>16789823</v>
      </c>
      <c r="N33" s="1041"/>
      <c r="O33" s="144"/>
      <c r="P33" s="144"/>
      <c r="Q33" s="425">
        <f>SUM(Q34:Q37)</f>
        <v>0</v>
      </c>
      <c r="R33" s="144">
        <f>SUM(R34:R37)</f>
        <v>0</v>
      </c>
      <c r="S33" s="1063">
        <f>SUM(S34:S37)</f>
        <v>0</v>
      </c>
      <c r="T33" s="1063">
        <f>SUM(T34:T37)</f>
        <v>0</v>
      </c>
      <c r="U33" s="144"/>
      <c r="V33" s="144"/>
    </row>
    <row r="34" spans="1:22" ht="21.75" customHeight="1" thickBot="1">
      <c r="A34" s="135"/>
      <c r="B34" s="139" t="s">
        <v>40</v>
      </c>
      <c r="C34" s="1113" t="s">
        <v>317</v>
      </c>
      <c r="D34" s="1114"/>
      <c r="E34" s="1005">
        <v>13029503</v>
      </c>
      <c r="F34" s="1005">
        <f>13029503+129926</f>
        <v>13159429</v>
      </c>
      <c r="G34" s="1005">
        <f>13029503+129926+1000000+3*25774</f>
        <v>14236751</v>
      </c>
      <c r="H34" s="1057"/>
      <c r="I34" s="1006"/>
      <c r="J34" s="1006"/>
      <c r="K34" s="1005">
        <v>13029503</v>
      </c>
      <c r="L34" s="1005">
        <f>13029503+129926</f>
        <v>13159429</v>
      </c>
      <c r="M34" s="1005">
        <f>G34-S34</f>
        <v>14236751</v>
      </c>
      <c r="N34" s="1053"/>
      <c r="O34" s="875"/>
      <c r="P34" s="875"/>
      <c r="Q34" s="874"/>
      <c r="R34" s="875"/>
      <c r="S34" s="1064"/>
      <c r="T34" s="1064"/>
      <c r="U34" s="144"/>
      <c r="V34" s="144"/>
    </row>
    <row r="35" spans="1:22" ht="33" customHeight="1" thickBot="1">
      <c r="A35" s="134"/>
      <c r="B35" s="139" t="s">
        <v>41</v>
      </c>
      <c r="C35" s="1095" t="s">
        <v>410</v>
      </c>
      <c r="D35" s="1096"/>
      <c r="E35" s="437"/>
      <c r="F35" s="437"/>
      <c r="G35" s="437">
        <f>46675+140024+441250+220625</f>
        <v>848574</v>
      </c>
      <c r="H35" s="1040"/>
      <c r="I35" s="330"/>
      <c r="J35" s="330"/>
      <c r="K35" s="437"/>
      <c r="L35" s="437"/>
      <c r="M35" s="437">
        <f>G35-S35</f>
        <v>848574</v>
      </c>
      <c r="N35" s="1054"/>
      <c r="O35" s="877"/>
      <c r="P35" s="877"/>
      <c r="Q35" s="876"/>
      <c r="R35" s="877"/>
      <c r="S35" s="1065"/>
      <c r="T35" s="1065"/>
      <c r="U35" s="144"/>
      <c r="V35" s="144"/>
    </row>
    <row r="36" spans="1:22" ht="21.75" customHeight="1" thickBot="1">
      <c r="A36" s="134"/>
      <c r="B36" s="139" t="s">
        <v>74</v>
      </c>
      <c r="C36" s="1095" t="s">
        <v>318</v>
      </c>
      <c r="D36" s="1096"/>
      <c r="E36" s="876"/>
      <c r="F36" s="876"/>
      <c r="G36" s="876"/>
      <c r="H36" s="1054"/>
      <c r="I36" s="877"/>
      <c r="J36" s="877"/>
      <c r="K36" s="876"/>
      <c r="L36" s="876"/>
      <c r="M36" s="876"/>
      <c r="N36" s="1054"/>
      <c r="O36" s="877"/>
      <c r="P36" s="877"/>
      <c r="Q36" s="876"/>
      <c r="R36" s="877"/>
      <c r="S36" s="1065"/>
      <c r="T36" s="1065"/>
      <c r="U36" s="144"/>
      <c r="V36" s="144"/>
    </row>
    <row r="37" spans="1:22" ht="21.75" customHeight="1" thickBot="1">
      <c r="A37" s="134"/>
      <c r="B37" s="139" t="s">
        <v>75</v>
      </c>
      <c r="C37" s="1095" t="s">
        <v>319</v>
      </c>
      <c r="D37" s="1096"/>
      <c r="E37" s="877">
        <f>SUM(E38:E40)</f>
        <v>1861746</v>
      </c>
      <c r="F37" s="877">
        <f>SUM(F38:F40)</f>
        <v>1731820</v>
      </c>
      <c r="G37" s="877">
        <f>SUM(G38:G40)</f>
        <v>1704498</v>
      </c>
      <c r="H37" s="1054"/>
      <c r="I37" s="877"/>
      <c r="J37" s="877"/>
      <c r="K37" s="877">
        <f>SUM(K38:K40)</f>
        <v>1861746</v>
      </c>
      <c r="L37" s="877">
        <f>SUM(L38:L40)</f>
        <v>1731820</v>
      </c>
      <c r="M37" s="877">
        <f>SUM(M38:M40)</f>
        <v>1704498</v>
      </c>
      <c r="N37" s="1054"/>
      <c r="O37" s="877"/>
      <c r="P37" s="877"/>
      <c r="Q37" s="876">
        <f>SUM(Q38:Q40)</f>
        <v>0</v>
      </c>
      <c r="R37" s="877">
        <f>SUM(R38:R40)</f>
        <v>0</v>
      </c>
      <c r="S37" s="1065">
        <f>SUM(S38:S40)</f>
        <v>0</v>
      </c>
      <c r="T37" s="1065">
        <f>SUM(T38:T40)</f>
        <v>0</v>
      </c>
      <c r="U37" s="144"/>
      <c r="V37" s="144"/>
    </row>
    <row r="38" spans="1:22" ht="21.75" customHeight="1" thickBot="1">
      <c r="A38" s="134"/>
      <c r="B38" s="139"/>
      <c r="C38" s="136" t="s">
        <v>320</v>
      </c>
      <c r="D38" s="873" t="s">
        <v>29</v>
      </c>
      <c r="E38" s="876"/>
      <c r="F38" s="876"/>
      <c r="G38" s="876"/>
      <c r="H38" s="1054"/>
      <c r="I38" s="877"/>
      <c r="J38" s="877"/>
      <c r="K38" s="876"/>
      <c r="L38" s="876"/>
      <c r="M38" s="876"/>
      <c r="N38" s="1054"/>
      <c r="O38" s="877"/>
      <c r="P38" s="877"/>
      <c r="Q38" s="876"/>
      <c r="R38" s="877"/>
      <c r="S38" s="1065"/>
      <c r="T38" s="1065"/>
      <c r="U38" s="144"/>
      <c r="V38" s="144"/>
    </row>
    <row r="39" spans="1:22" ht="21.75" customHeight="1" thickBot="1">
      <c r="A39" s="134"/>
      <c r="B39" s="139"/>
      <c r="C39" s="130" t="s">
        <v>321</v>
      </c>
      <c r="D39" s="394" t="s">
        <v>28</v>
      </c>
      <c r="E39" s="876"/>
      <c r="F39" s="876"/>
      <c r="G39" s="876"/>
      <c r="H39" s="1054"/>
      <c r="I39" s="877"/>
      <c r="J39" s="877"/>
      <c r="K39" s="876"/>
      <c r="L39" s="876"/>
      <c r="M39" s="876"/>
      <c r="N39" s="1054"/>
      <c r="O39" s="877"/>
      <c r="P39" s="877"/>
      <c r="Q39" s="876"/>
      <c r="R39" s="877"/>
      <c r="S39" s="1065"/>
      <c r="T39" s="1065"/>
      <c r="U39" s="144"/>
      <c r="V39" s="144"/>
    </row>
    <row r="40" spans="1:22" ht="21.75" customHeight="1" thickBot="1">
      <c r="A40" s="134"/>
      <c r="B40" s="139"/>
      <c r="C40" s="130" t="s">
        <v>322</v>
      </c>
      <c r="D40" s="394" t="s">
        <v>30</v>
      </c>
      <c r="E40" s="721">
        <v>1861746</v>
      </c>
      <c r="F40" s="721">
        <f>1861746-129926</f>
        <v>1731820</v>
      </c>
      <c r="G40" s="721">
        <f>1861746-129926-77322+50000</f>
        <v>1704498</v>
      </c>
      <c r="H40" s="1056"/>
      <c r="I40" s="722"/>
      <c r="J40" s="722"/>
      <c r="K40" s="721">
        <v>1861746</v>
      </c>
      <c r="L40" s="721">
        <f>1861746-129926</f>
        <v>1731820</v>
      </c>
      <c r="M40" s="721">
        <f>G40-S40</f>
        <v>1704498</v>
      </c>
      <c r="N40" s="1055"/>
      <c r="O40" s="879"/>
      <c r="P40" s="879"/>
      <c r="Q40" s="878"/>
      <c r="R40" s="879"/>
      <c r="S40" s="1066"/>
      <c r="T40" s="1066"/>
      <c r="U40" s="144"/>
      <c r="V40" s="144"/>
    </row>
    <row r="41" spans="1:22" ht="21.75" customHeight="1" thickBot="1">
      <c r="A41" s="141" t="s">
        <v>10</v>
      </c>
      <c r="B41" s="1102" t="s">
        <v>323</v>
      </c>
      <c r="C41" s="1102"/>
      <c r="D41" s="1102"/>
      <c r="E41" s="425">
        <f>SUM(E42:E43)</f>
        <v>0</v>
      </c>
      <c r="F41" s="425">
        <f>SUM(F42:F43)</f>
        <v>0</v>
      </c>
      <c r="G41" s="425">
        <f>SUM(G42:G43)</f>
        <v>12381732</v>
      </c>
      <c r="H41" s="1041">
        <f>SUM(H42:H46)</f>
        <v>0</v>
      </c>
      <c r="I41" s="144">
        <f>SUM(I42:I46)</f>
        <v>0</v>
      </c>
      <c r="J41" s="144">
        <f>SUM(J42:J48)</f>
        <v>0</v>
      </c>
      <c r="K41" s="425">
        <f>SUM(K42:K43)</f>
        <v>0</v>
      </c>
      <c r="L41" s="425">
        <f>SUM(L42:L43)</f>
        <v>0</v>
      </c>
      <c r="M41" s="425">
        <f>SUM(M42:M43)</f>
        <v>12381732</v>
      </c>
      <c r="N41" s="1041">
        <f>SUM(N42:N46)</f>
        <v>0</v>
      </c>
      <c r="O41" s="144">
        <f>SUM(O42:O46)</f>
        <v>0</v>
      </c>
      <c r="P41" s="144">
        <f>SUM(P42:P48)</f>
        <v>0</v>
      </c>
      <c r="Q41" s="425">
        <f>SUM(Q42:Q43)</f>
        <v>0</v>
      </c>
      <c r="R41" s="144">
        <f>SUM(R42:R43)</f>
        <v>0</v>
      </c>
      <c r="S41" s="1063">
        <f>SUM(S42:S43)</f>
        <v>0</v>
      </c>
      <c r="T41" s="1063">
        <f>SUM(T42:T43)</f>
        <v>0</v>
      </c>
      <c r="U41" s="144"/>
      <c r="V41" s="144"/>
    </row>
    <row r="42" spans="1:22" ht="21.75" customHeight="1">
      <c r="A42" s="135"/>
      <c r="B42" s="142" t="s">
        <v>324</v>
      </c>
      <c r="C42" s="1103" t="s">
        <v>326</v>
      </c>
      <c r="D42" s="1103"/>
      <c r="E42" s="434"/>
      <c r="F42" s="434"/>
      <c r="G42" s="434"/>
      <c r="H42" s="1042"/>
      <c r="I42" s="435"/>
      <c r="J42" s="435"/>
      <c r="K42" s="434"/>
      <c r="L42" s="434"/>
      <c r="M42" s="434"/>
      <c r="N42" s="1042"/>
      <c r="O42" s="435"/>
      <c r="P42" s="435"/>
      <c r="Q42" s="434"/>
      <c r="R42" s="435"/>
      <c r="S42" s="1067"/>
      <c r="T42" s="1067"/>
      <c r="U42" s="435"/>
      <c r="V42" s="435"/>
    </row>
    <row r="43" spans="1:22" ht="21.75" customHeight="1">
      <c r="A43" s="134"/>
      <c r="B43" s="131" t="s">
        <v>325</v>
      </c>
      <c r="C43" s="1095" t="s">
        <v>327</v>
      </c>
      <c r="D43" s="1095"/>
      <c r="E43" s="437">
        <f>SUM(E44:E46)</f>
        <v>0</v>
      </c>
      <c r="F43" s="437">
        <f>SUM(F44:F46)</f>
        <v>0</v>
      </c>
      <c r="G43" s="437">
        <f>SUM(G44:G46)</f>
        <v>12381732</v>
      </c>
      <c r="H43" s="1040"/>
      <c r="I43" s="330"/>
      <c r="J43" s="330"/>
      <c r="K43" s="437">
        <f>SUM(K44:K46)</f>
        <v>0</v>
      </c>
      <c r="L43" s="437">
        <f>SUM(L44:L46)</f>
        <v>0</v>
      </c>
      <c r="M43" s="437">
        <f>SUM(M44:M46)</f>
        <v>12381732</v>
      </c>
      <c r="N43" s="1040"/>
      <c r="O43" s="330"/>
      <c r="P43" s="330"/>
      <c r="Q43" s="437">
        <f>SUM(Q44:Q46)</f>
        <v>0</v>
      </c>
      <c r="R43" s="330">
        <f>SUM(R44:R46)</f>
        <v>0</v>
      </c>
      <c r="S43" s="720">
        <f>SUM(S44:S46)</f>
        <v>0</v>
      </c>
      <c r="T43" s="720">
        <f>SUM(T44:T46)</f>
        <v>0</v>
      </c>
      <c r="U43" s="330"/>
      <c r="V43" s="330"/>
    </row>
    <row r="44" spans="1:22" ht="21.75" customHeight="1">
      <c r="A44" s="134"/>
      <c r="B44" s="142"/>
      <c r="C44" s="136" t="s">
        <v>328</v>
      </c>
      <c r="D44" s="873" t="s">
        <v>29</v>
      </c>
      <c r="E44" s="437"/>
      <c r="F44" s="437"/>
      <c r="G44" s="437"/>
      <c r="H44" s="1040"/>
      <c r="I44" s="330"/>
      <c r="J44" s="330"/>
      <c r="K44" s="437"/>
      <c r="L44" s="437"/>
      <c r="M44" s="437"/>
      <c r="N44" s="1040"/>
      <c r="O44" s="330"/>
      <c r="P44" s="330"/>
      <c r="Q44" s="437"/>
      <c r="R44" s="330"/>
      <c r="S44" s="720"/>
      <c r="T44" s="720"/>
      <c r="U44" s="330"/>
      <c r="V44" s="330"/>
    </row>
    <row r="45" spans="1:22" ht="21.75" customHeight="1">
      <c r="A45" s="134"/>
      <c r="B45" s="131"/>
      <c r="C45" s="130" t="s">
        <v>329</v>
      </c>
      <c r="D45" s="873" t="s">
        <v>28</v>
      </c>
      <c r="E45" s="437"/>
      <c r="F45" s="437"/>
      <c r="G45" s="437">
        <v>12381732</v>
      </c>
      <c r="H45" s="1040"/>
      <c r="I45" s="330"/>
      <c r="J45" s="720"/>
      <c r="K45" s="437"/>
      <c r="L45" s="437"/>
      <c r="M45" s="437">
        <f>G45-S45</f>
        <v>12381732</v>
      </c>
      <c r="N45" s="1040"/>
      <c r="O45" s="330"/>
      <c r="P45" s="720"/>
      <c r="Q45" s="437"/>
      <c r="R45" s="330"/>
      <c r="S45" s="720"/>
      <c r="T45" s="720"/>
      <c r="U45" s="330"/>
      <c r="V45" s="330"/>
    </row>
    <row r="46" spans="1:22" ht="21.75" customHeight="1" thickBot="1">
      <c r="A46" s="138"/>
      <c r="B46" s="142"/>
      <c r="C46" s="136" t="s">
        <v>330</v>
      </c>
      <c r="D46" s="873" t="s">
        <v>331</v>
      </c>
      <c r="E46" s="437">
        <v>0</v>
      </c>
      <c r="F46" s="437">
        <v>0</v>
      </c>
      <c r="G46" s="437">
        <v>0</v>
      </c>
      <c r="H46" s="1040"/>
      <c r="I46" s="330"/>
      <c r="J46" s="720"/>
      <c r="K46" s="437">
        <v>0</v>
      </c>
      <c r="L46" s="437">
        <v>0</v>
      </c>
      <c r="M46" s="437">
        <v>0</v>
      </c>
      <c r="N46" s="1040"/>
      <c r="O46" s="330"/>
      <c r="P46" s="720"/>
      <c r="Q46" s="437">
        <v>0</v>
      </c>
      <c r="R46" s="330">
        <v>0</v>
      </c>
      <c r="S46" s="720">
        <v>0</v>
      </c>
      <c r="T46" s="720">
        <v>0</v>
      </c>
      <c r="U46" s="483"/>
      <c r="V46" s="483"/>
    </row>
    <row r="47" spans="1:22" ht="21.75" customHeight="1" hidden="1">
      <c r="A47" s="444"/>
      <c r="B47" s="131"/>
      <c r="C47" s="1095"/>
      <c r="D47" s="1096"/>
      <c r="E47" s="437"/>
      <c r="F47" s="437"/>
      <c r="G47" s="437"/>
      <c r="H47" s="1040"/>
      <c r="I47" s="330"/>
      <c r="J47" s="720"/>
      <c r="K47" s="437"/>
      <c r="L47" s="437"/>
      <c r="M47" s="437"/>
      <c r="N47" s="1040"/>
      <c r="O47" s="330"/>
      <c r="P47" s="720"/>
      <c r="Q47" s="437"/>
      <c r="R47" s="330"/>
      <c r="S47" s="720"/>
      <c r="T47" s="720"/>
      <c r="U47" s="445"/>
      <c r="V47" s="445"/>
    </row>
    <row r="48" spans="1:22" ht="21.75" customHeight="1" hidden="1" thickBot="1">
      <c r="A48" s="444"/>
      <c r="B48" s="142"/>
      <c r="C48" s="1115"/>
      <c r="D48" s="1116"/>
      <c r="E48" s="721"/>
      <c r="F48" s="721"/>
      <c r="G48" s="721"/>
      <c r="H48" s="1056"/>
      <c r="I48" s="722"/>
      <c r="J48" s="723"/>
      <c r="K48" s="721"/>
      <c r="L48" s="721"/>
      <c r="M48" s="721"/>
      <c r="N48" s="1056"/>
      <c r="O48" s="722"/>
      <c r="P48" s="723"/>
      <c r="Q48" s="721"/>
      <c r="R48" s="722"/>
      <c r="S48" s="723"/>
      <c r="T48" s="723"/>
      <c r="U48" s="445"/>
      <c r="V48" s="445"/>
    </row>
    <row r="49" spans="1:22" ht="21.75" customHeight="1" thickBot="1">
      <c r="A49" s="141" t="s">
        <v>11</v>
      </c>
      <c r="B49" s="1097" t="s">
        <v>81</v>
      </c>
      <c r="C49" s="1097"/>
      <c r="D49" s="1097"/>
      <c r="E49" s="425">
        <f aca="true" t="shared" si="3" ref="E49:V49">E50+E51</f>
        <v>0</v>
      </c>
      <c r="F49" s="425">
        <f>F50+F51</f>
        <v>0</v>
      </c>
      <c r="G49" s="425">
        <f>G50+G51</f>
        <v>0</v>
      </c>
      <c r="H49" s="1041">
        <f t="shared" si="3"/>
        <v>0</v>
      </c>
      <c r="I49" s="144">
        <f t="shared" si="3"/>
        <v>0</v>
      </c>
      <c r="J49" s="144">
        <f t="shared" si="3"/>
        <v>0</v>
      </c>
      <c r="K49" s="425">
        <f>K50+K51</f>
        <v>0</v>
      </c>
      <c r="L49" s="425">
        <f>L50+L51</f>
        <v>0</v>
      </c>
      <c r="M49" s="425">
        <f>M50+M51</f>
        <v>0</v>
      </c>
      <c r="N49" s="1041">
        <f t="shared" si="3"/>
        <v>0</v>
      </c>
      <c r="O49" s="144">
        <f t="shared" si="3"/>
        <v>0</v>
      </c>
      <c r="P49" s="144">
        <f t="shared" si="3"/>
        <v>0</v>
      </c>
      <c r="Q49" s="425">
        <f>Q50+Q51</f>
        <v>0</v>
      </c>
      <c r="R49" s="144">
        <f>R50+R51</f>
        <v>0</v>
      </c>
      <c r="S49" s="1063">
        <f>S50+S51</f>
        <v>0</v>
      </c>
      <c r="T49" s="1063">
        <f>T50+T51</f>
        <v>0</v>
      </c>
      <c r="U49" s="144" t="e">
        <f t="shared" si="3"/>
        <v>#REF!</v>
      </c>
      <c r="V49" s="144" t="e">
        <f t="shared" si="3"/>
        <v>#REF!</v>
      </c>
    </row>
    <row r="50" spans="1:22" s="7" customFormat="1" ht="21.75" customHeight="1">
      <c r="A50" s="143"/>
      <c r="B50" s="142" t="s">
        <v>42</v>
      </c>
      <c r="C50" s="1103" t="s">
        <v>345</v>
      </c>
      <c r="D50" s="1103"/>
      <c r="E50" s="436"/>
      <c r="F50" s="436"/>
      <c r="G50" s="436"/>
      <c r="H50" s="1043"/>
      <c r="I50" s="329"/>
      <c r="J50" s="329"/>
      <c r="K50" s="436"/>
      <c r="L50" s="436"/>
      <c r="M50" s="436"/>
      <c r="N50" s="1043"/>
      <c r="O50" s="329"/>
      <c r="P50" s="329"/>
      <c r="Q50" s="436"/>
      <c r="R50" s="329"/>
      <c r="S50" s="1068"/>
      <c r="T50" s="1068"/>
      <c r="U50" s="329" t="e">
        <f>SUM(#REF!)</f>
        <v>#REF!</v>
      </c>
      <c r="V50" s="329" t="e">
        <f>SUM(#REF!)</f>
        <v>#REF!</v>
      </c>
    </row>
    <row r="51" spans="1:22" ht="21.75" customHeight="1" thickBot="1">
      <c r="A51" s="134"/>
      <c r="B51" s="130" t="s">
        <v>43</v>
      </c>
      <c r="C51" s="1095" t="s">
        <v>346</v>
      </c>
      <c r="D51" s="1095"/>
      <c r="E51" s="415"/>
      <c r="F51" s="415"/>
      <c r="G51" s="415"/>
      <c r="H51" s="1044"/>
      <c r="I51" s="331"/>
      <c r="J51" s="331"/>
      <c r="K51" s="415"/>
      <c r="L51" s="415"/>
      <c r="M51" s="415"/>
      <c r="N51" s="1044"/>
      <c r="O51" s="331"/>
      <c r="P51" s="331"/>
      <c r="Q51" s="415"/>
      <c r="R51" s="331"/>
      <c r="S51" s="1069"/>
      <c r="T51" s="1069"/>
      <c r="U51" s="331" t="e">
        <f>SUM(#REF!)</f>
        <v>#REF!</v>
      </c>
      <c r="V51" s="331" t="e">
        <f>SUM(#REF!)</f>
        <v>#REF!</v>
      </c>
    </row>
    <row r="52" spans="1:22" ht="21.75" customHeight="1" thickBot="1">
      <c r="A52" s="141" t="s">
        <v>12</v>
      </c>
      <c r="B52" s="1097" t="s">
        <v>332</v>
      </c>
      <c r="C52" s="1097"/>
      <c r="D52" s="1097"/>
      <c r="E52" s="420">
        <f aca="true" t="shared" si="4" ref="E52:V52">SUM(E53:E54)</f>
        <v>0</v>
      </c>
      <c r="F52" s="420">
        <f>SUM(F53:F54)</f>
        <v>0</v>
      </c>
      <c r="G52" s="420">
        <f>SUM(G53:G54)</f>
        <v>0</v>
      </c>
      <c r="H52" s="1045">
        <f t="shared" si="4"/>
        <v>0</v>
      </c>
      <c r="I52" s="333">
        <f t="shared" si="4"/>
        <v>0</v>
      </c>
      <c r="J52" s="333">
        <f t="shared" si="4"/>
        <v>0</v>
      </c>
      <c r="K52" s="420">
        <f>SUM(K53:K54)</f>
        <v>0</v>
      </c>
      <c r="L52" s="420">
        <f>SUM(L53:L54)</f>
        <v>0</v>
      </c>
      <c r="M52" s="420">
        <f>SUM(M53:M54)</f>
        <v>0</v>
      </c>
      <c r="N52" s="1045">
        <f t="shared" si="4"/>
        <v>0</v>
      </c>
      <c r="O52" s="333">
        <f t="shared" si="4"/>
        <v>0</v>
      </c>
      <c r="P52" s="333">
        <f t="shared" si="4"/>
        <v>0</v>
      </c>
      <c r="Q52" s="420">
        <f>SUM(Q53:Q54)</f>
        <v>0</v>
      </c>
      <c r="R52" s="333">
        <f>SUM(R53:R54)</f>
        <v>0</v>
      </c>
      <c r="S52" s="1070">
        <f>SUM(S53:S54)</f>
        <v>0</v>
      </c>
      <c r="T52" s="1070">
        <f>SUM(T53:T54)</f>
        <v>0</v>
      </c>
      <c r="U52" s="333">
        <f t="shared" si="4"/>
        <v>0</v>
      </c>
      <c r="V52" s="333">
        <f t="shared" si="4"/>
        <v>0</v>
      </c>
    </row>
    <row r="53" spans="1:22" s="7" customFormat="1" ht="21.75" customHeight="1">
      <c r="A53" s="143"/>
      <c r="B53" s="136" t="s">
        <v>44</v>
      </c>
      <c r="C53" s="1103" t="s">
        <v>334</v>
      </c>
      <c r="D53" s="1103"/>
      <c r="E53" s="421">
        <v>0</v>
      </c>
      <c r="F53" s="421">
        <v>0</v>
      </c>
      <c r="G53" s="421">
        <v>0</v>
      </c>
      <c r="H53" s="1046"/>
      <c r="I53" s="334"/>
      <c r="J53" s="334"/>
      <c r="K53" s="421">
        <v>0</v>
      </c>
      <c r="L53" s="421">
        <v>0</v>
      </c>
      <c r="M53" s="421">
        <v>0</v>
      </c>
      <c r="N53" s="1046">
        <v>0</v>
      </c>
      <c r="O53" s="334">
        <v>0</v>
      </c>
      <c r="P53" s="334">
        <v>0</v>
      </c>
      <c r="Q53" s="440"/>
      <c r="R53" s="334"/>
      <c r="S53" s="1071"/>
      <c r="T53" s="1071"/>
      <c r="U53" s="334"/>
      <c r="V53" s="334"/>
    </row>
    <row r="54" spans="1:22" ht="21.75" customHeight="1" thickBot="1">
      <c r="A54" s="138"/>
      <c r="B54" s="139" t="s">
        <v>333</v>
      </c>
      <c r="C54" s="1112" t="s">
        <v>335</v>
      </c>
      <c r="D54" s="1112"/>
      <c r="E54" s="438">
        <v>0</v>
      </c>
      <c r="F54" s="438">
        <v>0</v>
      </c>
      <c r="G54" s="438">
        <v>0</v>
      </c>
      <c r="H54" s="1047">
        <v>0</v>
      </c>
      <c r="I54" s="439">
        <v>0</v>
      </c>
      <c r="J54" s="439">
        <v>0</v>
      </c>
      <c r="K54" s="438">
        <v>0</v>
      </c>
      <c r="L54" s="438">
        <v>0</v>
      </c>
      <c r="M54" s="438">
        <v>0</v>
      </c>
      <c r="N54" s="1047">
        <v>0</v>
      </c>
      <c r="O54" s="439">
        <v>0</v>
      </c>
      <c r="P54" s="439">
        <v>0</v>
      </c>
      <c r="Q54" s="438">
        <v>0</v>
      </c>
      <c r="R54" s="439">
        <v>0</v>
      </c>
      <c r="S54" s="1072">
        <v>0</v>
      </c>
      <c r="T54" s="1072">
        <v>0</v>
      </c>
      <c r="U54" s="439"/>
      <c r="V54" s="439"/>
    </row>
    <row r="55" spans="1:22" ht="21.75" customHeight="1" thickBot="1">
      <c r="A55" s="141" t="s">
        <v>13</v>
      </c>
      <c r="B55" s="1106" t="s">
        <v>83</v>
      </c>
      <c r="C55" s="1106"/>
      <c r="D55" s="1106"/>
      <c r="E55" s="420">
        <f>E8+E22+E41+E49+E52+E33</f>
        <v>16303403</v>
      </c>
      <c r="F55" s="420">
        <f>F8+F22+F41+F49+F52+F33</f>
        <v>16373618</v>
      </c>
      <c r="G55" s="420">
        <f>G8+G22+G41+G49+G52+G33</f>
        <v>30698536</v>
      </c>
      <c r="H55" s="1045">
        <f aca="true" t="shared" si="5" ref="H55:P55">H8+H22+H41+H49+H52+H33</f>
        <v>0</v>
      </c>
      <c r="I55" s="420">
        <f t="shared" si="5"/>
        <v>0</v>
      </c>
      <c r="J55" s="420">
        <f t="shared" si="5"/>
        <v>0</v>
      </c>
      <c r="K55" s="420">
        <f>K8+K22+K41+K49+K52+K33</f>
        <v>16303403</v>
      </c>
      <c r="L55" s="420">
        <f>L8+L22+L41+L49+L52+L33</f>
        <v>16373618</v>
      </c>
      <c r="M55" s="420">
        <f>M8+M22+M41+M49+M52+M33</f>
        <v>30698536</v>
      </c>
      <c r="N55" s="1045">
        <f t="shared" si="5"/>
        <v>0</v>
      </c>
      <c r="O55" s="420">
        <f t="shared" si="5"/>
        <v>0</v>
      </c>
      <c r="P55" s="420">
        <f t="shared" si="5"/>
        <v>0</v>
      </c>
      <c r="Q55" s="420">
        <f>Q8+Q22+Q41+Q49+Q52+Q33</f>
        <v>0</v>
      </c>
      <c r="R55" s="333">
        <f>R8+R22+R41+R49+R52+R33</f>
        <v>0</v>
      </c>
      <c r="S55" s="1070">
        <f>S8+S22+S41+S49+S52+S33</f>
        <v>0</v>
      </c>
      <c r="T55" s="1070">
        <f>T8+T22+T41+T49+T52+T33</f>
        <v>0</v>
      </c>
      <c r="U55" s="333" t="e">
        <f>U8+U22+U41+U49+U52+#REF!+#REF!+U33</f>
        <v>#REF!</v>
      </c>
      <c r="V55" s="333" t="e">
        <f>V8+V22+V41+V49+V52+#REF!+#REF!+V33</f>
        <v>#REF!</v>
      </c>
    </row>
    <row r="56" spans="1:22" ht="24" customHeight="1" thickBot="1">
      <c r="A56" s="137" t="s">
        <v>57</v>
      </c>
      <c r="B56" s="1097" t="s">
        <v>336</v>
      </c>
      <c r="C56" s="1097"/>
      <c r="D56" s="1097"/>
      <c r="E56" s="420">
        <f>SUM(E57:E59)</f>
        <v>4487677</v>
      </c>
      <c r="F56" s="420">
        <f>SUM(F57:F59)</f>
        <v>4487677</v>
      </c>
      <c r="G56" s="420">
        <f>SUM(G57:G59)</f>
        <v>4487677</v>
      </c>
      <c r="H56" s="1045">
        <f aca="true" t="shared" si="6" ref="H56:P56">SUM(H57:H59)</f>
        <v>0</v>
      </c>
      <c r="I56" s="420">
        <f t="shared" si="6"/>
        <v>0</v>
      </c>
      <c r="J56" s="420">
        <f t="shared" si="6"/>
        <v>0</v>
      </c>
      <c r="K56" s="420">
        <f>SUM(K57:K59)</f>
        <v>3131129</v>
      </c>
      <c r="L56" s="420">
        <f>SUM(L57:L59)</f>
        <v>3193649</v>
      </c>
      <c r="M56" s="420">
        <f>SUM(M57:M59)</f>
        <v>3193649</v>
      </c>
      <c r="N56" s="1045">
        <f t="shared" si="6"/>
        <v>0</v>
      </c>
      <c r="O56" s="420">
        <f t="shared" si="6"/>
        <v>0</v>
      </c>
      <c r="P56" s="420">
        <f t="shared" si="6"/>
        <v>0</v>
      </c>
      <c r="Q56" s="420">
        <f>SUM(Q57:Q59)</f>
        <v>1356548</v>
      </c>
      <c r="R56" s="333">
        <f>SUM(R57:R59)</f>
        <v>1294028</v>
      </c>
      <c r="S56" s="333">
        <f>SUM(S57:S59)</f>
        <v>1294028</v>
      </c>
      <c r="T56" s="1070">
        <f>SUM(T57:T59)</f>
        <v>0</v>
      </c>
      <c r="U56" s="333" t="e">
        <f>U57+#REF!</f>
        <v>#REF!</v>
      </c>
      <c r="V56" s="333" t="e">
        <f>V57+#REF!</f>
        <v>#REF!</v>
      </c>
    </row>
    <row r="57" spans="1:22" ht="21.75" customHeight="1">
      <c r="A57" s="135"/>
      <c r="B57" s="136" t="s">
        <v>45</v>
      </c>
      <c r="C57" s="1103" t="s">
        <v>337</v>
      </c>
      <c r="D57" s="1103"/>
      <c r="E57" s="440"/>
      <c r="F57" s="440"/>
      <c r="G57" s="440"/>
      <c r="H57" s="1046"/>
      <c r="I57" s="334"/>
      <c r="J57" s="334"/>
      <c r="K57" s="440"/>
      <c r="L57" s="440"/>
      <c r="M57" s="440"/>
      <c r="N57" s="1046"/>
      <c r="O57" s="334"/>
      <c r="P57" s="334"/>
      <c r="Q57" s="440"/>
      <c r="R57" s="334"/>
      <c r="S57" s="334"/>
      <c r="T57" s="1071"/>
      <c r="U57" s="334">
        <f>SUM(U58:U59)</f>
        <v>0</v>
      </c>
      <c r="V57" s="334">
        <f>SUM(V58:V59)</f>
        <v>0</v>
      </c>
    </row>
    <row r="58" spans="1:22" ht="21.75" customHeight="1">
      <c r="A58" s="134"/>
      <c r="B58" s="131" t="s">
        <v>46</v>
      </c>
      <c r="C58" s="1103" t="s">
        <v>338</v>
      </c>
      <c r="D58" s="1103"/>
      <c r="E58" s="416"/>
      <c r="F58" s="416"/>
      <c r="G58" s="416"/>
      <c r="H58" s="1048"/>
      <c r="I58" s="332"/>
      <c r="J58" s="332"/>
      <c r="K58" s="416"/>
      <c r="L58" s="416"/>
      <c r="M58" s="416"/>
      <c r="N58" s="1048"/>
      <c r="O58" s="332"/>
      <c r="P58" s="332"/>
      <c r="Q58" s="416"/>
      <c r="R58" s="332"/>
      <c r="S58" s="332"/>
      <c r="T58" s="1073"/>
      <c r="U58" s="332"/>
      <c r="V58" s="332"/>
    </row>
    <row r="59" spans="1:22" ht="21.75" customHeight="1" thickBot="1">
      <c r="A59" s="134"/>
      <c r="B59" s="131" t="s">
        <v>82</v>
      </c>
      <c r="C59" s="1103" t="s">
        <v>339</v>
      </c>
      <c r="D59" s="1103"/>
      <c r="E59" s="416">
        <v>4487677</v>
      </c>
      <c r="F59" s="416">
        <v>4487677</v>
      </c>
      <c r="G59" s="416">
        <v>4487677</v>
      </c>
      <c r="H59" s="1048"/>
      <c r="I59" s="332"/>
      <c r="J59" s="332"/>
      <c r="K59" s="416">
        <f>E59-Q59</f>
        <v>3131129</v>
      </c>
      <c r="L59" s="416">
        <f>F59-R59</f>
        <v>3193649</v>
      </c>
      <c r="M59" s="416">
        <f>G59-S59</f>
        <v>3193649</v>
      </c>
      <c r="N59" s="1048"/>
      <c r="O59" s="332"/>
      <c r="P59" s="332"/>
      <c r="Q59" s="416">
        <f>'4.sz.m.ÖNK kiadás'!Q37</f>
        <v>1356548</v>
      </c>
      <c r="R59" s="416">
        <f>'4.sz.m.ÖNK kiadás'!R37</f>
        <v>1294028</v>
      </c>
      <c r="S59" s="416">
        <f>'4.sz.m.ÖNK kiadás'!S37</f>
        <v>1294028</v>
      </c>
      <c r="T59" s="1073"/>
      <c r="U59" s="332"/>
      <c r="V59" s="332"/>
    </row>
    <row r="60" spans="1:22" ht="35.25" customHeight="1" thickBot="1">
      <c r="A60" s="141" t="s">
        <v>58</v>
      </c>
      <c r="B60" s="1105" t="s">
        <v>84</v>
      </c>
      <c r="C60" s="1105"/>
      <c r="D60" s="1105"/>
      <c r="E60" s="422">
        <f>E55+E56</f>
        <v>20791080</v>
      </c>
      <c r="F60" s="422">
        <f>F55+F56</f>
        <v>20861295</v>
      </c>
      <c r="G60" s="422">
        <f>G55+G56</f>
        <v>35186213</v>
      </c>
      <c r="H60" s="1049">
        <f aca="true" t="shared" si="7" ref="H60:V60">H55+H56</f>
        <v>0</v>
      </c>
      <c r="I60" s="92">
        <f t="shared" si="7"/>
        <v>0</v>
      </c>
      <c r="J60" s="92">
        <f t="shared" si="7"/>
        <v>0</v>
      </c>
      <c r="K60" s="422">
        <f>K55+K56</f>
        <v>19434532</v>
      </c>
      <c r="L60" s="422">
        <f>L55+L56</f>
        <v>19567267</v>
      </c>
      <c r="M60" s="422">
        <f>M55+M56</f>
        <v>33892185</v>
      </c>
      <c r="N60" s="1049">
        <f t="shared" si="7"/>
        <v>0</v>
      </c>
      <c r="O60" s="92">
        <f t="shared" si="7"/>
        <v>0</v>
      </c>
      <c r="P60" s="92">
        <f t="shared" si="7"/>
        <v>0</v>
      </c>
      <c r="Q60" s="422">
        <f>Q55+Q56</f>
        <v>1356548</v>
      </c>
      <c r="R60" s="92">
        <f>R55+R56</f>
        <v>1294028</v>
      </c>
      <c r="S60" s="92">
        <f>S55+S56</f>
        <v>1294028</v>
      </c>
      <c r="T60" s="1074">
        <f>T55+T56</f>
        <v>0</v>
      </c>
      <c r="U60" s="92" t="e">
        <f t="shared" si="7"/>
        <v>#REF!</v>
      </c>
      <c r="V60" s="92" t="e">
        <f t="shared" si="7"/>
        <v>#REF!</v>
      </c>
    </row>
    <row r="61" spans="1:22" ht="21.75" customHeight="1" hidden="1" thickBot="1">
      <c r="A61" s="1107" t="s">
        <v>215</v>
      </c>
      <c r="B61" s="1108"/>
      <c r="C61" s="1108"/>
      <c r="D61" s="1108"/>
      <c r="E61" s="724"/>
      <c r="F61" s="724"/>
      <c r="G61" s="724"/>
      <c r="H61" s="725"/>
      <c r="I61" s="725"/>
      <c r="J61" s="726"/>
      <c r="K61" s="724"/>
      <c r="L61" s="724"/>
      <c r="M61" s="725"/>
      <c r="N61" s="725"/>
      <c r="O61" s="725"/>
      <c r="P61" s="726"/>
      <c r="Q61" s="724"/>
      <c r="R61" s="725"/>
      <c r="S61" s="725"/>
      <c r="T61" s="725"/>
      <c r="U61" s="725"/>
      <c r="V61" s="726"/>
    </row>
    <row r="62" spans="1:22" ht="21.75" customHeight="1" hidden="1" thickBot="1">
      <c r="A62" s="1104" t="s">
        <v>6</v>
      </c>
      <c r="B62" s="1105"/>
      <c r="C62" s="1105"/>
      <c r="D62" s="1105"/>
      <c r="E62" s="487"/>
      <c r="F62" s="487"/>
      <c r="G62" s="487"/>
      <c r="H62" s="488"/>
      <c r="I62" s="488"/>
      <c r="J62" s="489"/>
      <c r="K62" s="487"/>
      <c r="L62" s="487"/>
      <c r="M62" s="488"/>
      <c r="N62" s="488"/>
      <c r="O62" s="488"/>
      <c r="P62" s="489"/>
      <c r="Q62" s="487"/>
      <c r="R62" s="488"/>
      <c r="S62" s="488"/>
      <c r="T62" s="488"/>
      <c r="U62" s="488"/>
      <c r="V62" s="490"/>
    </row>
    <row r="63" spans="1:22" ht="21.75" customHeight="1">
      <c r="A63" s="727"/>
      <c r="B63" s="728"/>
      <c r="C63" s="728"/>
      <c r="D63" s="728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29"/>
      <c r="S63" s="729"/>
      <c r="T63" s="729"/>
      <c r="U63" s="729"/>
      <c r="V63" s="729"/>
    </row>
    <row r="64" spans="1:11" ht="21.75" customHeight="1">
      <c r="A64" s="119"/>
      <c r="B64" s="166"/>
      <c r="C64" s="166"/>
      <c r="D64" s="166"/>
      <c r="E64" s="383"/>
      <c r="F64" s="382"/>
      <c r="G64" s="382"/>
      <c r="H64" s="383"/>
      <c r="I64" s="383"/>
      <c r="J64" s="383"/>
      <c r="K64" s="383"/>
    </row>
    <row r="65" spans="1:20" ht="35.25" customHeight="1">
      <c r="A65" s="119"/>
      <c r="B65" s="166"/>
      <c r="C65" s="166"/>
      <c r="D65" s="166"/>
      <c r="E65" s="383"/>
      <c r="F65" s="382"/>
      <c r="G65" s="382"/>
      <c r="H65" s="383"/>
      <c r="I65" s="383"/>
      <c r="J65" s="383"/>
      <c r="K65" s="383"/>
      <c r="M65" s="383"/>
      <c r="N65" s="383"/>
      <c r="O65" s="383"/>
      <c r="P65" s="383"/>
      <c r="R65" s="383"/>
      <c r="S65" s="383"/>
      <c r="T65" s="383"/>
    </row>
    <row r="66" spans="1:20" ht="35.25" customHeight="1">
      <c r="A66" s="119"/>
      <c r="B66" s="166"/>
      <c r="C66" s="166"/>
      <c r="D66" s="166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R66" s="383"/>
      <c r="S66" s="383"/>
      <c r="T66" s="383"/>
    </row>
    <row r="67" spans="5:20" ht="12.75"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R67" s="383"/>
      <c r="S67" s="383"/>
      <c r="T67" s="383"/>
    </row>
    <row r="68" spans="5:20" ht="12.75"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R68" s="383"/>
      <c r="S68" s="383"/>
      <c r="T68" s="383"/>
    </row>
    <row r="69" spans="5:20" ht="12.75"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R69" s="383"/>
      <c r="S69" s="383"/>
      <c r="T69" s="383"/>
    </row>
    <row r="70" spans="4:20" ht="12.75">
      <c r="D70" s="128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R70" s="383"/>
      <c r="S70" s="383"/>
      <c r="T70" s="383"/>
    </row>
    <row r="71" spans="4:20" ht="48.75" customHeight="1">
      <c r="D71" s="128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R71" s="383"/>
      <c r="S71" s="383"/>
      <c r="T71" s="383"/>
    </row>
    <row r="72" spans="4:20" ht="46.5" customHeight="1">
      <c r="D72" s="128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R72" s="383"/>
      <c r="S72" s="383"/>
      <c r="T72" s="383"/>
    </row>
    <row r="73" spans="5:20" ht="41.25" customHeight="1"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R73" s="383"/>
      <c r="S73" s="383"/>
      <c r="T73" s="383"/>
    </row>
    <row r="74" spans="5:20" ht="12.75"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R74" s="383"/>
      <c r="S74" s="383"/>
      <c r="T74" s="383"/>
    </row>
    <row r="75" spans="5:20" ht="12.75"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R75" s="383"/>
      <c r="S75" s="383"/>
      <c r="T75" s="383"/>
    </row>
    <row r="76" spans="5:20" ht="12.75"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R76" s="383"/>
      <c r="S76" s="383"/>
      <c r="T76" s="383"/>
    </row>
    <row r="77" spans="5:20" ht="12.75"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R77" s="383"/>
      <c r="S77" s="383"/>
      <c r="T77" s="383"/>
    </row>
    <row r="78" spans="5:20" ht="12.75"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R78" s="383"/>
      <c r="S78" s="383"/>
      <c r="T78" s="383"/>
    </row>
    <row r="79" spans="5:20" ht="12.75"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R79" s="383"/>
      <c r="S79" s="383"/>
      <c r="T79" s="383"/>
    </row>
    <row r="80" spans="5:20" ht="12.75"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R80" s="383"/>
      <c r="S80" s="383"/>
      <c r="T80" s="383"/>
    </row>
    <row r="81" spans="5:20" ht="12.75"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R81" s="383"/>
      <c r="S81" s="383"/>
      <c r="T81" s="383"/>
    </row>
    <row r="82" spans="5:20" ht="12.75"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R82" s="383"/>
      <c r="S82" s="383"/>
      <c r="T82" s="383"/>
    </row>
    <row r="83" spans="5:20" ht="12.75"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R83" s="383"/>
      <c r="S83" s="383"/>
      <c r="T83" s="383"/>
    </row>
    <row r="84" spans="5:20" ht="12.75"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R84" s="383"/>
      <c r="S84" s="383"/>
      <c r="T84" s="383"/>
    </row>
    <row r="85" spans="5:20" ht="12.75"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R85" s="383"/>
      <c r="S85" s="383"/>
      <c r="T85" s="383"/>
    </row>
    <row r="86" spans="5:20" ht="12.75"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R86" s="383"/>
      <c r="S86" s="383"/>
      <c r="T86" s="383"/>
    </row>
    <row r="87" spans="5:20" ht="12.75"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R87" s="383"/>
      <c r="S87" s="383"/>
      <c r="T87" s="383"/>
    </row>
    <row r="88" spans="5:20" ht="12.75"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R88" s="383"/>
      <c r="S88" s="383"/>
      <c r="T88" s="383"/>
    </row>
    <row r="89" spans="5:20" ht="12.75"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R89" s="383"/>
      <c r="S89" s="383"/>
      <c r="T89" s="383"/>
    </row>
    <row r="90" spans="5:20" ht="12.75"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R90" s="383"/>
      <c r="S90" s="383"/>
      <c r="T90" s="383"/>
    </row>
    <row r="91" spans="5:20" ht="12.75"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R91" s="383"/>
      <c r="S91" s="383"/>
      <c r="T91" s="383"/>
    </row>
    <row r="92" spans="5:20" ht="12.75"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R92" s="383"/>
      <c r="S92" s="383"/>
      <c r="T92" s="383"/>
    </row>
    <row r="93" spans="5:20" ht="12.75"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R93" s="383"/>
      <c r="S93" s="383"/>
      <c r="T93" s="383"/>
    </row>
    <row r="94" spans="5:20" ht="12.75"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R94" s="383"/>
      <c r="S94" s="383"/>
      <c r="T94" s="383"/>
    </row>
    <row r="95" spans="5:20" ht="12.75"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R95" s="383"/>
      <c r="S95" s="383"/>
      <c r="T95" s="383"/>
    </row>
    <row r="96" spans="5:20" ht="12.75"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R96" s="383"/>
      <c r="S96" s="383"/>
      <c r="T96" s="383"/>
    </row>
    <row r="97" spans="5:20" ht="12.75"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R97" s="383"/>
      <c r="S97" s="383"/>
      <c r="T97" s="383"/>
    </row>
    <row r="98" spans="5:20" ht="12.75"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R98" s="383"/>
      <c r="S98" s="383"/>
      <c r="T98" s="383"/>
    </row>
    <row r="99" spans="5:20" ht="12.75"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R99" s="383"/>
      <c r="S99" s="383"/>
      <c r="T99" s="383"/>
    </row>
    <row r="100" spans="5:20" ht="12.75"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R100" s="383"/>
      <c r="S100" s="383"/>
      <c r="T100" s="383"/>
    </row>
    <row r="101" spans="5:20" ht="12.75"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R101" s="383"/>
      <c r="S101" s="383"/>
      <c r="T101" s="383"/>
    </row>
    <row r="102" spans="5:20" ht="12.75"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R102" s="383"/>
      <c r="S102" s="383"/>
      <c r="T102" s="383"/>
    </row>
    <row r="103" spans="5:20" ht="12.75"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R103" s="383"/>
      <c r="S103" s="383"/>
      <c r="T103" s="383"/>
    </row>
    <row r="104" spans="5:20" ht="12.75"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R104" s="383"/>
      <c r="S104" s="383"/>
      <c r="T104" s="383"/>
    </row>
    <row r="105" spans="5:20" ht="12.75">
      <c r="E105" s="383"/>
      <c r="F105" s="383"/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R105" s="383"/>
      <c r="S105" s="383"/>
      <c r="T105" s="383"/>
    </row>
    <row r="106" spans="5:20" ht="12.75">
      <c r="E106" s="383"/>
      <c r="F106" s="383"/>
      <c r="G106" s="383"/>
      <c r="H106" s="383"/>
      <c r="I106" s="383"/>
      <c r="J106" s="383"/>
      <c r="K106" s="383"/>
      <c r="L106" s="383"/>
      <c r="M106" s="383"/>
      <c r="N106" s="383"/>
      <c r="O106" s="383"/>
      <c r="P106" s="383"/>
      <c r="R106" s="383"/>
      <c r="S106" s="383"/>
      <c r="T106" s="383"/>
    </row>
    <row r="107" spans="5:20" ht="12.75"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R107" s="383"/>
      <c r="S107" s="383"/>
      <c r="T107" s="383"/>
    </row>
    <row r="108" spans="5:20" ht="12.75"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R108" s="383"/>
      <c r="S108" s="383"/>
      <c r="T108" s="383"/>
    </row>
    <row r="109" spans="5:20" ht="12.75"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R109" s="383"/>
      <c r="S109" s="383"/>
      <c r="T109" s="383"/>
    </row>
    <row r="110" spans="5:20" ht="12.75">
      <c r="E110" s="383"/>
      <c r="F110" s="383"/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R110" s="383"/>
      <c r="S110" s="383"/>
      <c r="T110" s="383"/>
    </row>
    <row r="111" spans="5:20" ht="12.75"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R111" s="383"/>
      <c r="S111" s="383"/>
      <c r="T111" s="383"/>
    </row>
  </sheetData>
  <sheetProtection/>
  <mergeCells count="46">
    <mergeCell ref="K1:S1"/>
    <mergeCell ref="K2:S2"/>
    <mergeCell ref="C50:D50"/>
    <mergeCell ref="C51:D51"/>
    <mergeCell ref="C59:D59"/>
    <mergeCell ref="B55:D55"/>
    <mergeCell ref="B56:D56"/>
    <mergeCell ref="C57:D57"/>
    <mergeCell ref="A61:D61"/>
    <mergeCell ref="A62:D62"/>
    <mergeCell ref="Q5:V5"/>
    <mergeCell ref="C58:D58"/>
    <mergeCell ref="B49:D49"/>
    <mergeCell ref="B52:D52"/>
    <mergeCell ref="C53:D53"/>
    <mergeCell ref="C54:D54"/>
    <mergeCell ref="C48:D48"/>
    <mergeCell ref="B60:D60"/>
    <mergeCell ref="C43:D43"/>
    <mergeCell ref="C47:D47"/>
    <mergeCell ref="C34:D34"/>
    <mergeCell ref="C35:D35"/>
    <mergeCell ref="C36:D36"/>
    <mergeCell ref="C37:D37"/>
    <mergeCell ref="C31:D31"/>
    <mergeCell ref="B33:D33"/>
    <mergeCell ref="B41:D41"/>
    <mergeCell ref="C42:D42"/>
    <mergeCell ref="C32:D32"/>
    <mergeCell ref="C14:D14"/>
    <mergeCell ref="C17:D17"/>
    <mergeCell ref="B22:D22"/>
    <mergeCell ref="C23:D23"/>
    <mergeCell ref="C24:D24"/>
    <mergeCell ref="C25:D25"/>
    <mergeCell ref="C18:D18"/>
    <mergeCell ref="C21:D21"/>
    <mergeCell ref="C30:D30"/>
    <mergeCell ref="C9:D9"/>
    <mergeCell ref="C29:D29"/>
    <mergeCell ref="A3:Q3"/>
    <mergeCell ref="A5:C5"/>
    <mergeCell ref="B7:D7"/>
    <mergeCell ref="B8:D8"/>
    <mergeCell ref="E5:J5"/>
    <mergeCell ref="K5:P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="85" zoomScaleNormal="85" zoomScalePageLayoutView="0" workbookViewId="0" topLeftCell="C20">
      <selection activeCell="G8" sqref="G8:G9"/>
    </sheetView>
  </sheetViews>
  <sheetFormatPr defaultColWidth="9.140625" defaultRowHeight="12.75"/>
  <cols>
    <col min="1" max="1" width="5.8515625" style="149" customWidth="1"/>
    <col min="2" max="2" width="8.140625" style="156" customWidth="1"/>
    <col min="3" max="3" width="6.8515625" style="156" customWidth="1"/>
    <col min="4" max="4" width="50.140625" style="157" bestFit="1" customWidth="1"/>
    <col min="5" max="5" width="17.421875" style="1" customWidth="1"/>
    <col min="6" max="6" width="16.28125" style="1" customWidth="1"/>
    <col min="7" max="7" width="15.8515625" style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18.00390625" style="94" customWidth="1"/>
    <col min="12" max="13" width="13.140625" style="94" customWidth="1"/>
    <col min="14" max="16" width="10.8515625" style="94" hidden="1" customWidth="1"/>
    <col min="17" max="17" width="17.00390625" style="94" customWidth="1"/>
    <col min="18" max="18" width="15.140625" style="94" customWidth="1"/>
    <col min="19" max="19" width="13.140625" style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16384" width="9.140625" style="1" customWidth="1"/>
  </cols>
  <sheetData>
    <row r="1" spans="5:19" ht="15.75">
      <c r="E1" s="1172" t="s">
        <v>55</v>
      </c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172"/>
      <c r="R1" s="1172"/>
      <c r="S1" s="1172"/>
    </row>
    <row r="2" spans="5:19" ht="15.75">
      <c r="E2" s="1399" t="s">
        <v>466</v>
      </c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</row>
    <row r="3" spans="1:18" ht="37.5" customHeight="1">
      <c r="A3" s="1171" t="s">
        <v>418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  <c r="L3" s="1171"/>
      <c r="M3" s="1171"/>
      <c r="N3" s="1171"/>
      <c r="O3" s="1171"/>
      <c r="P3" s="1171"/>
      <c r="Q3" s="1171"/>
      <c r="R3" s="281"/>
    </row>
    <row r="4" spans="1:17" ht="14.25" customHeight="1" thickBot="1">
      <c r="A4" s="119"/>
      <c r="B4" s="148"/>
      <c r="C4" s="148"/>
      <c r="D4" s="158"/>
      <c r="Q4" s="930" t="s">
        <v>389</v>
      </c>
    </row>
    <row r="5" spans="1:22" s="2" customFormat="1" ht="48.75" customHeight="1" thickBot="1">
      <c r="A5" s="1146" t="s">
        <v>3</v>
      </c>
      <c r="B5" s="1106"/>
      <c r="C5" s="1106"/>
      <c r="D5" s="1106"/>
      <c r="E5" s="344" t="s">
        <v>4</v>
      </c>
      <c r="F5" s="344"/>
      <c r="G5" s="344"/>
      <c r="H5" s="344"/>
      <c r="I5" s="344"/>
      <c r="J5" s="344"/>
      <c r="K5" s="344" t="s">
        <v>65</v>
      </c>
      <c r="L5" s="344"/>
      <c r="M5" s="344"/>
      <c r="N5" s="344"/>
      <c r="O5" s="344"/>
      <c r="P5" s="344"/>
      <c r="Q5" s="1146" t="s">
        <v>66</v>
      </c>
      <c r="R5" s="1106"/>
      <c r="S5" s="1106"/>
      <c r="T5" s="1106"/>
      <c r="U5" s="1106"/>
      <c r="V5" s="1148"/>
    </row>
    <row r="6" spans="1:22" s="2" customFormat="1" ht="32.25" thickBot="1">
      <c r="A6" s="340"/>
      <c r="B6" s="338"/>
      <c r="C6" s="338"/>
      <c r="D6" s="338"/>
      <c r="E6" s="474" t="s">
        <v>71</v>
      </c>
      <c r="F6" s="475" t="s">
        <v>190</v>
      </c>
      <c r="G6" s="476" t="s">
        <v>194</v>
      </c>
      <c r="H6" s="1076" t="s">
        <v>199</v>
      </c>
      <c r="I6" s="475" t="s">
        <v>216</v>
      </c>
      <c r="J6" s="482" t="s">
        <v>249</v>
      </c>
      <c r="K6" s="474" t="s">
        <v>71</v>
      </c>
      <c r="L6" s="475" t="s">
        <v>190</v>
      </c>
      <c r="M6" s="475" t="s">
        <v>194</v>
      </c>
      <c r="N6" s="475" t="s">
        <v>199</v>
      </c>
      <c r="O6" s="475" t="s">
        <v>216</v>
      </c>
      <c r="P6" s="482" t="s">
        <v>249</v>
      </c>
      <c r="Q6" s="474" t="s">
        <v>71</v>
      </c>
      <c r="R6" s="475" t="s">
        <v>190</v>
      </c>
      <c r="S6" s="475" t="s">
        <v>194</v>
      </c>
      <c r="T6" s="475" t="s">
        <v>199</v>
      </c>
      <c r="U6" s="475" t="s">
        <v>216</v>
      </c>
      <c r="V6" s="482" t="s">
        <v>249</v>
      </c>
    </row>
    <row r="7" spans="1:22" s="93" customFormat="1" ht="22.5" customHeight="1" thickBot="1">
      <c r="A7" s="141" t="s">
        <v>25</v>
      </c>
      <c r="B7" s="1125" t="s">
        <v>85</v>
      </c>
      <c r="C7" s="1125"/>
      <c r="D7" s="1125"/>
      <c r="E7" s="420">
        <f aca="true" t="shared" si="0" ref="E7:V7">SUM(E8:E12)</f>
        <v>16542942</v>
      </c>
      <c r="F7" s="420">
        <f>SUM(F8:F12)</f>
        <v>16556442</v>
      </c>
      <c r="G7" s="420">
        <f>SUM(G8:G12)</f>
        <v>18606556</v>
      </c>
      <c r="H7" s="1045">
        <f t="shared" si="0"/>
        <v>0</v>
      </c>
      <c r="I7" s="333">
        <f t="shared" si="0"/>
        <v>0</v>
      </c>
      <c r="J7" s="333">
        <f t="shared" si="0"/>
        <v>0</v>
      </c>
      <c r="K7" s="420">
        <f>SUM(K8:K12)</f>
        <v>15486394</v>
      </c>
      <c r="L7" s="333">
        <f t="shared" si="0"/>
        <v>15562414</v>
      </c>
      <c r="M7" s="333">
        <f>SUM(M8:M12)</f>
        <v>17612528</v>
      </c>
      <c r="N7" s="333">
        <f t="shared" si="0"/>
        <v>0</v>
      </c>
      <c r="O7" s="333">
        <f t="shared" si="0"/>
        <v>0</v>
      </c>
      <c r="P7" s="333">
        <f t="shared" si="0"/>
        <v>0</v>
      </c>
      <c r="Q7" s="420">
        <f>SUM(Q8:Q12)</f>
        <v>1056548</v>
      </c>
      <c r="R7" s="333">
        <f t="shared" si="0"/>
        <v>994028</v>
      </c>
      <c r="S7" s="333">
        <f t="shared" si="0"/>
        <v>994028</v>
      </c>
      <c r="T7" s="333">
        <f t="shared" si="0"/>
        <v>0</v>
      </c>
      <c r="U7" s="333">
        <f t="shared" si="0"/>
        <v>0</v>
      </c>
      <c r="V7" s="333">
        <f t="shared" si="0"/>
        <v>0</v>
      </c>
    </row>
    <row r="8" spans="1:22" s="5" customFormat="1" ht="22.5" customHeight="1">
      <c r="A8" s="140"/>
      <c r="B8" s="145" t="s">
        <v>34</v>
      </c>
      <c r="C8" s="145"/>
      <c r="D8" s="410" t="s">
        <v>0</v>
      </c>
      <c r="E8" s="421">
        <v>7136640</v>
      </c>
      <c r="F8" s="421">
        <v>7136640</v>
      </c>
      <c r="G8" s="421">
        <f>7136640+48132</f>
        <v>7184772</v>
      </c>
      <c r="H8" s="1077"/>
      <c r="I8" s="335"/>
      <c r="J8" s="335"/>
      <c r="K8" s="335">
        <f aca="true" t="shared" si="1" ref="K8:M10">E8-Q8</f>
        <v>7136640</v>
      </c>
      <c r="L8" s="335">
        <f t="shared" si="1"/>
        <v>7136640</v>
      </c>
      <c r="M8" s="335">
        <f t="shared" si="1"/>
        <v>7184772</v>
      </c>
      <c r="N8" s="335"/>
      <c r="O8" s="335"/>
      <c r="P8" s="335"/>
      <c r="Q8" s="335">
        <v>0</v>
      </c>
      <c r="R8" s="335"/>
      <c r="S8" s="335"/>
      <c r="T8" s="335"/>
      <c r="U8" s="335"/>
      <c r="V8" s="335"/>
    </row>
    <row r="9" spans="1:22" s="5" customFormat="1" ht="22.5" customHeight="1">
      <c r="A9" s="123"/>
      <c r="B9" s="132" t="s">
        <v>35</v>
      </c>
      <c r="C9" s="132"/>
      <c r="D9" s="411" t="s">
        <v>86</v>
      </c>
      <c r="E9" s="477">
        <v>1434796</v>
      </c>
      <c r="F9" s="477">
        <v>1434796</v>
      </c>
      <c r="G9" s="477">
        <f>1434796</f>
        <v>1434796</v>
      </c>
      <c r="H9" s="1078"/>
      <c r="I9" s="478"/>
      <c r="J9" s="478"/>
      <c r="K9" s="335">
        <f t="shared" si="1"/>
        <v>1434796</v>
      </c>
      <c r="L9" s="335">
        <f t="shared" si="1"/>
        <v>1434796</v>
      </c>
      <c r="M9" s="335">
        <f t="shared" si="1"/>
        <v>1434796</v>
      </c>
      <c r="N9" s="478"/>
      <c r="O9" s="479"/>
      <c r="P9" s="335"/>
      <c r="Q9" s="478">
        <v>0</v>
      </c>
      <c r="R9" s="478"/>
      <c r="S9" s="478"/>
      <c r="T9" s="478"/>
      <c r="U9" s="479"/>
      <c r="V9" s="479"/>
    </row>
    <row r="10" spans="1:22" s="5" customFormat="1" ht="22.5" customHeight="1">
      <c r="A10" s="123"/>
      <c r="B10" s="132" t="s">
        <v>36</v>
      </c>
      <c r="C10" s="132"/>
      <c r="D10" s="411" t="s">
        <v>87</v>
      </c>
      <c r="E10" s="477">
        <v>6564242</v>
      </c>
      <c r="F10" s="477">
        <f>6564242+76020</f>
        <v>6640262</v>
      </c>
      <c r="G10" s="477">
        <f>6564242+76020+1000000+291098-48132</f>
        <v>7883228</v>
      </c>
      <c r="H10" s="1078"/>
      <c r="I10" s="478"/>
      <c r="J10" s="478"/>
      <c r="K10" s="335">
        <f t="shared" si="1"/>
        <v>6564242</v>
      </c>
      <c r="L10" s="335">
        <f t="shared" si="1"/>
        <v>6640262</v>
      </c>
      <c r="M10" s="335">
        <f t="shared" si="1"/>
        <v>7883228</v>
      </c>
      <c r="N10" s="478"/>
      <c r="O10" s="479"/>
      <c r="P10" s="335"/>
      <c r="Q10" s="478">
        <v>0</v>
      </c>
      <c r="R10" s="478"/>
      <c r="S10" s="478"/>
      <c r="T10" s="478"/>
      <c r="U10" s="479"/>
      <c r="V10" s="479"/>
    </row>
    <row r="11" spans="1:22" s="5" customFormat="1" ht="22.5" customHeight="1">
      <c r="A11" s="123"/>
      <c r="B11" s="132" t="s">
        <v>49</v>
      </c>
      <c r="C11" s="132"/>
      <c r="D11" s="411" t="s">
        <v>88</v>
      </c>
      <c r="E11" s="416">
        <v>620000</v>
      </c>
      <c r="F11" s="416">
        <v>620000</v>
      </c>
      <c r="G11" s="416">
        <v>620000</v>
      </c>
      <c r="H11" s="1048"/>
      <c r="I11" s="332"/>
      <c r="J11" s="332"/>
      <c r="K11" s="332">
        <v>0</v>
      </c>
      <c r="L11" s="332"/>
      <c r="M11" s="332"/>
      <c r="N11" s="332"/>
      <c r="O11" s="335"/>
      <c r="P11" s="335"/>
      <c r="Q11" s="332">
        <f>'7.sz.m.szociális kiadások'!C18</f>
        <v>620000</v>
      </c>
      <c r="R11" s="332">
        <f>'7.sz.m.szociális kiadások'!D18</f>
        <v>620000</v>
      </c>
      <c r="S11" s="332">
        <f>'7.sz.m.szociális kiadások'!E18</f>
        <v>620000</v>
      </c>
      <c r="T11" s="332"/>
      <c r="U11" s="335"/>
      <c r="V11" s="335"/>
    </row>
    <row r="12" spans="1:22" s="5" customFormat="1" ht="22.5" customHeight="1">
      <c r="A12" s="123"/>
      <c r="B12" s="132" t="s">
        <v>50</v>
      </c>
      <c r="C12" s="132"/>
      <c r="D12" s="412" t="s">
        <v>90</v>
      </c>
      <c r="E12" s="477">
        <f>SUM(E13:E15)</f>
        <v>787264</v>
      </c>
      <c r="F12" s="477">
        <f>SUM(F13:F15)</f>
        <v>724744</v>
      </c>
      <c r="G12" s="477">
        <f>SUM(G13:G15)</f>
        <v>1483760</v>
      </c>
      <c r="H12" s="1078">
        <f>SUM(H13:H17)</f>
        <v>0</v>
      </c>
      <c r="I12" s="478">
        <f>SUM(I13:I17)</f>
        <v>0</v>
      </c>
      <c r="J12" s="478">
        <f>SUM(J13:J17)</f>
        <v>0</v>
      </c>
      <c r="K12" s="478">
        <f>E12-Q12</f>
        <v>350716</v>
      </c>
      <c r="L12" s="478">
        <f>F12-R12</f>
        <v>350716</v>
      </c>
      <c r="M12" s="478">
        <f>G12-S12</f>
        <v>1109732</v>
      </c>
      <c r="N12" s="478">
        <f>H12-T12</f>
        <v>0</v>
      </c>
      <c r="O12" s="478"/>
      <c r="P12" s="335"/>
      <c r="Q12" s="478">
        <f>SUM(Q13:Q17)</f>
        <v>436548</v>
      </c>
      <c r="R12" s="478">
        <f>SUM(R13:R17)</f>
        <v>374028</v>
      </c>
      <c r="S12" s="478">
        <f>SUM(S13:S17)</f>
        <v>374028</v>
      </c>
      <c r="T12" s="478">
        <f>SUM(T13:T17)</f>
        <v>0</v>
      </c>
      <c r="U12" s="478"/>
      <c r="V12" s="478"/>
    </row>
    <row r="13" spans="1:22" s="5" customFormat="1" ht="22.5" customHeight="1">
      <c r="A13" s="123"/>
      <c r="B13" s="155"/>
      <c r="C13" s="132" t="s">
        <v>89</v>
      </c>
      <c r="D13" s="413" t="s">
        <v>280</v>
      </c>
      <c r="E13" s="416">
        <v>0</v>
      </c>
      <c r="F13" s="416">
        <v>0</v>
      </c>
      <c r="G13" s="416">
        <v>425034</v>
      </c>
      <c r="H13" s="1048"/>
      <c r="I13" s="332"/>
      <c r="J13" s="332"/>
      <c r="K13" s="332">
        <v>0</v>
      </c>
      <c r="L13" s="332"/>
      <c r="M13" s="332"/>
      <c r="N13" s="332"/>
      <c r="O13" s="335"/>
      <c r="P13" s="335"/>
      <c r="Q13" s="332">
        <v>0</v>
      </c>
      <c r="R13" s="332">
        <v>0</v>
      </c>
      <c r="S13" s="332"/>
      <c r="T13" s="332"/>
      <c r="U13" s="335"/>
      <c r="V13" s="335"/>
    </row>
    <row r="14" spans="1:22" s="5" customFormat="1" ht="31.5" customHeight="1">
      <c r="A14" s="123"/>
      <c r="B14" s="132"/>
      <c r="C14" s="132" t="s">
        <v>91</v>
      </c>
      <c r="D14" s="411" t="s">
        <v>281</v>
      </c>
      <c r="E14" s="416">
        <v>362520</v>
      </c>
      <c r="F14" s="416">
        <f>362520-2520-60000</f>
        <v>300000</v>
      </c>
      <c r="G14" s="416">
        <f>362520-2520-60000</f>
        <v>300000</v>
      </c>
      <c r="H14" s="1048"/>
      <c r="I14" s="332"/>
      <c r="J14" s="332"/>
      <c r="K14" s="332">
        <f>'8.sz.m.átadott pe (2)'!B28</f>
        <v>0</v>
      </c>
      <c r="L14" s="332">
        <f>'8.sz.m.átadott pe (2)'!C28</f>
        <v>0</v>
      </c>
      <c r="M14" s="332">
        <f>'8.sz.m.átadott pe (2)'!D28</f>
        <v>0</v>
      </c>
      <c r="N14" s="332"/>
      <c r="O14" s="335"/>
      <c r="P14" s="335"/>
      <c r="Q14" s="332">
        <f>'8.sz.m.átadott pe (2)'!G28</f>
        <v>362520</v>
      </c>
      <c r="R14" s="332">
        <f>'8.sz.m.átadott pe (2)'!H28</f>
        <v>300000</v>
      </c>
      <c r="S14" s="332">
        <f>'8.sz.m.átadott pe (2)'!I28</f>
        <v>300000</v>
      </c>
      <c r="T14" s="332"/>
      <c r="U14" s="335"/>
      <c r="V14" s="335"/>
    </row>
    <row r="15" spans="1:22" s="5" customFormat="1" ht="36.75" customHeight="1" thickBot="1">
      <c r="A15" s="151"/>
      <c r="B15" s="152"/>
      <c r="C15" s="132" t="s">
        <v>92</v>
      </c>
      <c r="D15" s="411" t="s">
        <v>282</v>
      </c>
      <c r="E15" s="416">
        <v>424744</v>
      </c>
      <c r="F15" s="416">
        <v>424744</v>
      </c>
      <c r="G15" s="416">
        <f>424744+333982</f>
        <v>758726</v>
      </c>
      <c r="H15" s="1048"/>
      <c r="I15" s="332"/>
      <c r="J15" s="737"/>
      <c r="K15" s="332">
        <f>'8.sz.m.átadott pe (2)'!B53</f>
        <v>350716</v>
      </c>
      <c r="L15" s="332">
        <f>'8.sz.m.átadott pe (2)'!C53</f>
        <v>350716</v>
      </c>
      <c r="M15" s="332">
        <f>'8.sz.m.átadott pe (2)'!D53</f>
        <v>684698</v>
      </c>
      <c r="N15" s="332"/>
      <c r="O15" s="335"/>
      <c r="P15" s="335"/>
      <c r="Q15" s="332">
        <f>'8.sz.m.átadott pe (2)'!G53</f>
        <v>74028</v>
      </c>
      <c r="R15" s="332">
        <f>'8.sz.m.átadott pe (2)'!H53</f>
        <v>74028</v>
      </c>
      <c r="S15" s="332">
        <f>'8.sz.m.átadott pe (2)'!I53</f>
        <v>74028</v>
      </c>
      <c r="T15" s="332"/>
      <c r="U15" s="335"/>
      <c r="V15" s="335"/>
    </row>
    <row r="16" spans="1:22" s="5" customFormat="1" ht="22.5" customHeight="1" hidden="1">
      <c r="A16" s="123"/>
      <c r="B16" s="132"/>
      <c r="C16" s="132" t="s">
        <v>95</v>
      </c>
      <c r="D16" s="411" t="s">
        <v>97</v>
      </c>
      <c r="E16" s="477"/>
      <c r="F16" s="477"/>
      <c r="G16" s="477"/>
      <c r="H16" s="1078"/>
      <c r="I16" s="478"/>
      <c r="J16" s="478"/>
      <c r="K16" s="478"/>
      <c r="L16" s="478"/>
      <c r="M16" s="478"/>
      <c r="N16" s="478"/>
      <c r="O16" s="479"/>
      <c r="P16" s="335"/>
      <c r="Q16" s="478"/>
      <c r="R16" s="478"/>
      <c r="S16" s="478"/>
      <c r="T16" s="478"/>
      <c r="U16" s="479"/>
      <c r="V16" s="479"/>
    </row>
    <row r="17" spans="1:22" s="5" customFormat="1" ht="22.5" customHeight="1" hidden="1" thickBot="1">
      <c r="A17" s="159"/>
      <c r="B17" s="146"/>
      <c r="C17" s="146" t="s">
        <v>96</v>
      </c>
      <c r="D17" s="414" t="s">
        <v>98</v>
      </c>
      <c r="E17" s="426"/>
      <c r="F17" s="426"/>
      <c r="G17" s="426"/>
      <c r="H17" s="1079"/>
      <c r="I17" s="162"/>
      <c r="J17" s="162"/>
      <c r="K17" s="162"/>
      <c r="L17" s="162"/>
      <c r="M17" s="162"/>
      <c r="N17" s="162"/>
      <c r="O17" s="480"/>
      <c r="P17" s="335"/>
      <c r="Q17" s="162"/>
      <c r="R17" s="162"/>
      <c r="S17" s="162"/>
      <c r="T17" s="162"/>
      <c r="U17" s="480"/>
      <c r="V17" s="480"/>
    </row>
    <row r="18" spans="1:22" s="5" customFormat="1" ht="22.5" customHeight="1" thickBot="1">
      <c r="A18" s="141" t="s">
        <v>26</v>
      </c>
      <c r="B18" s="1125" t="s">
        <v>99</v>
      </c>
      <c r="C18" s="1125"/>
      <c r="D18" s="1125"/>
      <c r="E18" s="422">
        <f>SUM(E19:E21)</f>
        <v>480000</v>
      </c>
      <c r="F18" s="422">
        <f>SUM(F19:F21)</f>
        <v>480000</v>
      </c>
      <c r="G18" s="422">
        <f>SUM(G19:G21)</f>
        <v>15568126</v>
      </c>
      <c r="H18" s="1049">
        <f aca="true" t="shared" si="2" ref="H18:V18">SUM(H19:H21)</f>
        <v>0</v>
      </c>
      <c r="I18" s="92">
        <f t="shared" si="2"/>
        <v>0</v>
      </c>
      <c r="J18" s="92">
        <f t="shared" si="2"/>
        <v>0</v>
      </c>
      <c r="K18" s="92">
        <f>SUM(K19:K21)</f>
        <v>180000</v>
      </c>
      <c r="L18" s="92">
        <f t="shared" si="2"/>
        <v>180000</v>
      </c>
      <c r="M18" s="92">
        <f>SUM(M19:M21)</f>
        <v>15268126</v>
      </c>
      <c r="N18" s="92">
        <f t="shared" si="2"/>
        <v>0</v>
      </c>
      <c r="O18" s="92">
        <f t="shared" si="2"/>
        <v>0</v>
      </c>
      <c r="P18" s="92">
        <f t="shared" si="2"/>
        <v>0</v>
      </c>
      <c r="Q18" s="92">
        <f>SUM(Q19:Q21)</f>
        <v>300000</v>
      </c>
      <c r="R18" s="92">
        <f>SUM(R19:R21)</f>
        <v>300000</v>
      </c>
      <c r="S18" s="92">
        <f>SUM(S19:S21)</f>
        <v>300000</v>
      </c>
      <c r="T18" s="92">
        <f t="shared" si="2"/>
        <v>0</v>
      </c>
      <c r="U18" s="92">
        <f t="shared" si="2"/>
        <v>0</v>
      </c>
      <c r="V18" s="92">
        <f t="shared" si="2"/>
        <v>0</v>
      </c>
    </row>
    <row r="19" spans="1:22" s="5" customFormat="1" ht="22.5" customHeight="1">
      <c r="A19" s="140"/>
      <c r="B19" s="145" t="s">
        <v>37</v>
      </c>
      <c r="C19" s="1126" t="s">
        <v>100</v>
      </c>
      <c r="D19" s="1126"/>
      <c r="E19" s="421">
        <v>180000</v>
      </c>
      <c r="F19" s="421">
        <v>180000</v>
      </c>
      <c r="G19" s="421">
        <v>180000</v>
      </c>
      <c r="H19" s="1077"/>
      <c r="I19" s="335"/>
      <c r="J19" s="335"/>
      <c r="K19" s="335">
        <f>'5.sz.m.fejlesztés (2)'!D12</f>
        <v>180000</v>
      </c>
      <c r="L19" s="335">
        <f>'5.sz.m.fejlesztés (2)'!E12</f>
        <v>180000</v>
      </c>
      <c r="M19" s="335">
        <f>'5.sz.m.fejlesztés (2)'!F12</f>
        <v>180000</v>
      </c>
      <c r="N19" s="335"/>
      <c r="O19" s="335"/>
      <c r="P19" s="335"/>
      <c r="Q19" s="335">
        <v>0</v>
      </c>
      <c r="R19" s="335">
        <v>0</v>
      </c>
      <c r="S19" s="335"/>
      <c r="T19" s="335"/>
      <c r="U19" s="335"/>
      <c r="V19" s="335"/>
    </row>
    <row r="20" spans="1:22" s="5" customFormat="1" ht="22.5" customHeight="1">
      <c r="A20" s="123"/>
      <c r="B20" s="132" t="s">
        <v>38</v>
      </c>
      <c r="C20" s="1141" t="s">
        <v>101</v>
      </c>
      <c r="D20" s="1141"/>
      <c r="E20" s="416">
        <f>'5.sz.m.fejlesztés (2)'!D29</f>
        <v>0</v>
      </c>
      <c r="F20" s="416">
        <f>'5.sz.m.fejlesztés (2)'!E29</f>
        <v>0</v>
      </c>
      <c r="G20" s="416">
        <v>15088126</v>
      </c>
      <c r="H20" s="1048"/>
      <c r="I20" s="332"/>
      <c r="J20" s="332"/>
      <c r="K20" s="332">
        <f>'5.sz.m.fejlesztés (2)'!D29</f>
        <v>0</v>
      </c>
      <c r="L20" s="332">
        <f>'5.sz.m.fejlesztés (2)'!E29</f>
        <v>0</v>
      </c>
      <c r="M20" s="332">
        <f>'5.sz.m.fejlesztés (2)'!F29</f>
        <v>15088126</v>
      </c>
      <c r="N20" s="332"/>
      <c r="O20" s="332"/>
      <c r="P20" s="332"/>
      <c r="Q20" s="332">
        <v>0</v>
      </c>
      <c r="R20" s="332">
        <v>0</v>
      </c>
      <c r="S20" s="332"/>
      <c r="T20" s="332"/>
      <c r="U20" s="332"/>
      <c r="V20" s="332"/>
    </row>
    <row r="21" spans="1:22" s="5" customFormat="1" ht="22.5" customHeight="1">
      <c r="A21" s="153"/>
      <c r="B21" s="132" t="s">
        <v>39</v>
      </c>
      <c r="C21" s="1124" t="s">
        <v>102</v>
      </c>
      <c r="D21" s="1124"/>
      <c r="E21" s="477">
        <f aca="true" t="shared" si="3" ref="E21:N21">SUM(E22:E25)</f>
        <v>300000</v>
      </c>
      <c r="F21" s="477">
        <f t="shared" si="3"/>
        <v>300000</v>
      </c>
      <c r="G21" s="477">
        <f>SUM(G22:G25)</f>
        <v>300000</v>
      </c>
      <c r="H21" s="478">
        <f t="shared" si="3"/>
        <v>0</v>
      </c>
      <c r="I21" s="478">
        <f t="shared" si="3"/>
        <v>0</v>
      </c>
      <c r="J21" s="478">
        <f t="shared" si="3"/>
        <v>0</v>
      </c>
      <c r="K21" s="478">
        <f t="shared" si="3"/>
        <v>0</v>
      </c>
      <c r="L21" s="478">
        <f t="shared" si="3"/>
        <v>0</v>
      </c>
      <c r="M21" s="478">
        <f t="shared" si="3"/>
        <v>0</v>
      </c>
      <c r="N21" s="478">
        <f t="shared" si="3"/>
        <v>0</v>
      </c>
      <c r="O21" s="478"/>
      <c r="P21" s="478"/>
      <c r="Q21" s="478">
        <f>SUM(Q22:Q25)</f>
        <v>300000</v>
      </c>
      <c r="R21" s="478">
        <f>SUM(R22:R25)</f>
        <v>300000</v>
      </c>
      <c r="S21" s="478">
        <f>SUM(S22:S25)</f>
        <v>300000</v>
      </c>
      <c r="T21" s="478">
        <f>SUM(T22:T25)</f>
        <v>0</v>
      </c>
      <c r="U21" s="478"/>
      <c r="V21" s="478"/>
    </row>
    <row r="22" spans="1:22" s="5" customFormat="1" ht="22.5" customHeight="1">
      <c r="A22" s="129"/>
      <c r="B22" s="133"/>
      <c r="C22" s="133" t="s">
        <v>103</v>
      </c>
      <c r="D22" s="284" t="s">
        <v>93</v>
      </c>
      <c r="E22" s="416">
        <v>300000</v>
      </c>
      <c r="F22" s="416">
        <v>300000</v>
      </c>
      <c r="G22" s="416">
        <v>300000</v>
      </c>
      <c r="H22" s="332"/>
      <c r="I22" s="332"/>
      <c r="J22" s="332"/>
      <c r="K22" s="332">
        <v>0</v>
      </c>
      <c r="L22" s="332"/>
      <c r="M22" s="332"/>
      <c r="N22" s="332"/>
      <c r="O22" s="335"/>
      <c r="P22" s="335"/>
      <c r="Q22" s="332">
        <f>'8.sz.m.átadott pe (2)'!Q28</f>
        <v>300000</v>
      </c>
      <c r="R22" s="332">
        <f>'8.sz.m.átadott pe (2)'!R28</f>
        <v>300000</v>
      </c>
      <c r="S22" s="332">
        <f>'8.sz.m.átadott pe (2)'!S28</f>
        <v>300000</v>
      </c>
      <c r="T22" s="332"/>
      <c r="U22" s="335"/>
      <c r="V22" s="335"/>
    </row>
    <row r="23" spans="1:22" s="5" customFormat="1" ht="22.5" customHeight="1">
      <c r="A23" s="129"/>
      <c r="B23" s="133"/>
      <c r="C23" s="133" t="s">
        <v>104</v>
      </c>
      <c r="D23" s="284" t="s">
        <v>94</v>
      </c>
      <c r="E23" s="416">
        <v>0</v>
      </c>
      <c r="F23" s="416">
        <v>0</v>
      </c>
      <c r="G23" s="416">
        <v>0</v>
      </c>
      <c r="H23" s="1048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0</v>
      </c>
      <c r="P23" s="332">
        <v>0</v>
      </c>
      <c r="Q23" s="332">
        <v>0</v>
      </c>
      <c r="R23" s="332">
        <v>0</v>
      </c>
      <c r="S23" s="332">
        <v>0</v>
      </c>
      <c r="T23" s="332">
        <v>0</v>
      </c>
      <c r="U23" s="332">
        <v>0</v>
      </c>
      <c r="V23" s="332">
        <v>0</v>
      </c>
    </row>
    <row r="24" spans="1:22" s="5" customFormat="1" ht="22.5" customHeight="1">
      <c r="A24" s="153"/>
      <c r="B24" s="284"/>
      <c r="C24" s="133" t="s">
        <v>105</v>
      </c>
      <c r="D24" s="284" t="s">
        <v>97</v>
      </c>
      <c r="E24" s="477">
        <v>0</v>
      </c>
      <c r="F24" s="477">
        <v>0</v>
      </c>
      <c r="G24" s="477">
        <v>0</v>
      </c>
      <c r="H24" s="1078">
        <v>0</v>
      </c>
      <c r="I24" s="478">
        <v>0</v>
      </c>
      <c r="J24" s="478">
        <v>0</v>
      </c>
      <c r="K24" s="478">
        <v>0</v>
      </c>
      <c r="L24" s="478">
        <v>0</v>
      </c>
      <c r="M24" s="478">
        <v>0</v>
      </c>
      <c r="N24" s="478">
        <v>0</v>
      </c>
      <c r="O24" s="478">
        <v>0</v>
      </c>
      <c r="P24" s="478">
        <v>0</v>
      </c>
      <c r="Q24" s="478">
        <v>0</v>
      </c>
      <c r="R24" s="478">
        <v>0</v>
      </c>
      <c r="S24" s="478">
        <v>0</v>
      </c>
      <c r="T24" s="478">
        <v>0</v>
      </c>
      <c r="U24" s="478">
        <v>0</v>
      </c>
      <c r="V24" s="478">
        <v>0</v>
      </c>
    </row>
    <row r="25" spans="1:22" s="5" customFormat="1" ht="22.5" customHeight="1" thickBot="1">
      <c r="A25" s="313"/>
      <c r="B25" s="314"/>
      <c r="C25" s="315" t="s">
        <v>175</v>
      </c>
      <c r="D25" s="314" t="s">
        <v>176</v>
      </c>
      <c r="E25" s="481">
        <v>0</v>
      </c>
      <c r="F25" s="481">
        <v>0</v>
      </c>
      <c r="G25" s="481">
        <v>0</v>
      </c>
      <c r="H25" s="1080">
        <v>0</v>
      </c>
      <c r="I25" s="480">
        <v>0</v>
      </c>
      <c r="J25" s="480">
        <v>0</v>
      </c>
      <c r="K25" s="480">
        <v>0</v>
      </c>
      <c r="L25" s="480">
        <v>0</v>
      </c>
      <c r="M25" s="480">
        <v>0</v>
      </c>
      <c r="N25" s="480">
        <v>0</v>
      </c>
      <c r="O25" s="480">
        <v>0</v>
      </c>
      <c r="P25" s="480">
        <v>0</v>
      </c>
      <c r="Q25" s="480">
        <v>0</v>
      </c>
      <c r="R25" s="480">
        <v>0</v>
      </c>
      <c r="S25" s="480">
        <v>0</v>
      </c>
      <c r="T25" s="480">
        <v>0</v>
      </c>
      <c r="U25" s="480">
        <v>0</v>
      </c>
      <c r="V25" s="480">
        <v>0</v>
      </c>
    </row>
    <row r="26" spans="1:22" s="5" customFormat="1" ht="22.5" customHeight="1" thickBot="1">
      <c r="A26" s="141" t="s">
        <v>9</v>
      </c>
      <c r="B26" s="1125" t="s">
        <v>106</v>
      </c>
      <c r="C26" s="1125"/>
      <c r="D26" s="1125"/>
      <c r="E26" s="422">
        <f aca="true" t="shared" si="4" ref="E26:V26">SUM(E27:E29)</f>
        <v>3246958</v>
      </c>
      <c r="F26" s="422">
        <f>SUM(F27:F29)</f>
        <v>3303673</v>
      </c>
      <c r="G26" s="422">
        <f>SUM(G27:G29)</f>
        <v>490351</v>
      </c>
      <c r="H26" s="1049">
        <f t="shared" si="4"/>
        <v>0</v>
      </c>
      <c r="I26" s="92">
        <f t="shared" si="4"/>
        <v>0</v>
      </c>
      <c r="J26" s="92">
        <f t="shared" si="4"/>
        <v>0</v>
      </c>
      <c r="K26" s="92">
        <f>SUM(K27:K29)</f>
        <v>3246958</v>
      </c>
      <c r="L26" s="92">
        <f t="shared" si="4"/>
        <v>3303673</v>
      </c>
      <c r="M26" s="92">
        <f>SUM(M27:M29)</f>
        <v>490351</v>
      </c>
      <c r="N26" s="92">
        <f t="shared" si="4"/>
        <v>0</v>
      </c>
      <c r="O26" s="92">
        <f t="shared" si="4"/>
        <v>0</v>
      </c>
      <c r="P26" s="92">
        <f t="shared" si="4"/>
        <v>0</v>
      </c>
      <c r="Q26" s="92">
        <f>SUM(Q27:Q29)</f>
        <v>0</v>
      </c>
      <c r="R26" s="92">
        <f>SUM(R27:R29)</f>
        <v>0</v>
      </c>
      <c r="S26" s="92">
        <f>SUM(S27:S29)</f>
        <v>0</v>
      </c>
      <c r="T26" s="92">
        <f t="shared" si="4"/>
        <v>0</v>
      </c>
      <c r="U26" s="92">
        <f t="shared" si="4"/>
        <v>0</v>
      </c>
      <c r="V26" s="92">
        <f t="shared" si="4"/>
        <v>0</v>
      </c>
    </row>
    <row r="27" spans="1:22" s="5" customFormat="1" ht="22.5" customHeight="1">
      <c r="A27" s="140"/>
      <c r="B27" s="145" t="s">
        <v>40</v>
      </c>
      <c r="C27" s="1126" t="s">
        <v>2</v>
      </c>
      <c r="D27" s="1126"/>
      <c r="E27" s="421">
        <v>3246958</v>
      </c>
      <c r="F27" s="421">
        <f>3246958+56715</f>
        <v>3303673</v>
      </c>
      <c r="G27" s="421">
        <f>3246958+56715+848574-3661896</f>
        <v>490351</v>
      </c>
      <c r="H27" s="1077"/>
      <c r="I27" s="335"/>
      <c r="J27" s="335"/>
      <c r="K27" s="335">
        <f>E27-Q27</f>
        <v>3246958</v>
      </c>
      <c r="L27" s="335">
        <f>F27-R27</f>
        <v>3303673</v>
      </c>
      <c r="M27" s="335">
        <f>G27-S27</f>
        <v>490351</v>
      </c>
      <c r="N27" s="335"/>
      <c r="O27" s="335"/>
      <c r="P27" s="335"/>
      <c r="Q27" s="335">
        <v>0</v>
      </c>
      <c r="R27" s="335">
        <v>0</v>
      </c>
      <c r="S27" s="335">
        <v>0</v>
      </c>
      <c r="T27" s="335">
        <v>0</v>
      </c>
      <c r="U27" s="335">
        <v>0</v>
      </c>
      <c r="V27" s="335">
        <v>0</v>
      </c>
    </row>
    <row r="28" spans="1:22" s="9" customFormat="1" ht="22.5" customHeight="1">
      <c r="A28" s="154"/>
      <c r="B28" s="132" t="s">
        <v>41</v>
      </c>
      <c r="C28" s="1142" t="s">
        <v>283</v>
      </c>
      <c r="D28" s="1142"/>
      <c r="E28" s="416">
        <v>0</v>
      </c>
      <c r="F28" s="416">
        <v>0</v>
      </c>
      <c r="G28" s="416">
        <v>0</v>
      </c>
      <c r="H28" s="1048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0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</v>
      </c>
    </row>
    <row r="29" spans="1:22" s="9" customFormat="1" ht="22.5" customHeight="1" thickBot="1">
      <c r="A29" s="160"/>
      <c r="B29" s="146" t="s">
        <v>74</v>
      </c>
      <c r="C29" s="161" t="s">
        <v>107</v>
      </c>
      <c r="D29" s="161"/>
      <c r="E29" s="438">
        <v>0</v>
      </c>
      <c r="F29" s="438">
        <v>0</v>
      </c>
      <c r="G29" s="438">
        <v>0</v>
      </c>
      <c r="H29" s="1047">
        <v>0</v>
      </c>
      <c r="I29" s="439">
        <v>0</v>
      </c>
      <c r="J29" s="439">
        <v>0</v>
      </c>
      <c r="K29" s="439">
        <v>0</v>
      </c>
      <c r="L29" s="439">
        <v>0</v>
      </c>
      <c r="M29" s="439">
        <v>0</v>
      </c>
      <c r="N29" s="439">
        <v>0</v>
      </c>
      <c r="O29" s="439">
        <v>0</v>
      </c>
      <c r="P29" s="439">
        <v>0</v>
      </c>
      <c r="Q29" s="439">
        <v>0</v>
      </c>
      <c r="R29" s="439">
        <v>0</v>
      </c>
      <c r="S29" s="439">
        <v>0</v>
      </c>
      <c r="T29" s="439">
        <v>0</v>
      </c>
      <c r="U29" s="439">
        <v>0</v>
      </c>
      <c r="V29" s="439">
        <v>0</v>
      </c>
    </row>
    <row r="30" spans="1:22" s="93" customFormat="1" ht="22.5" customHeight="1" hidden="1" thickBot="1">
      <c r="A30" s="120" t="s">
        <v>10</v>
      </c>
      <c r="B30" s="147" t="s">
        <v>108</v>
      </c>
      <c r="C30" s="147"/>
      <c r="D30" s="147"/>
      <c r="E30" s="423">
        <v>0</v>
      </c>
      <c r="F30" s="423">
        <v>0</v>
      </c>
      <c r="G30" s="423">
        <v>0</v>
      </c>
      <c r="H30" s="1081">
        <v>0</v>
      </c>
      <c r="I30" s="424">
        <v>0</v>
      </c>
      <c r="J30" s="424">
        <v>0</v>
      </c>
      <c r="K30" s="424">
        <v>0</v>
      </c>
      <c r="L30" s="424">
        <v>0</v>
      </c>
      <c r="M30" s="424">
        <v>0</v>
      </c>
      <c r="N30" s="424">
        <v>0</v>
      </c>
      <c r="O30" s="424">
        <v>0</v>
      </c>
      <c r="P30" s="424">
        <v>0</v>
      </c>
      <c r="Q30" s="424">
        <v>0</v>
      </c>
      <c r="R30" s="424">
        <v>0</v>
      </c>
      <c r="S30" s="424">
        <v>0</v>
      </c>
      <c r="T30" s="424">
        <v>0</v>
      </c>
      <c r="U30" s="424">
        <v>0</v>
      </c>
      <c r="V30" s="424">
        <v>0</v>
      </c>
    </row>
    <row r="31" spans="1:22" s="93" customFormat="1" ht="22.5" customHeight="1" hidden="1" thickBot="1">
      <c r="A31" s="141"/>
      <c r="B31" s="1125"/>
      <c r="C31" s="1125"/>
      <c r="D31" s="1125"/>
      <c r="E31" s="1082"/>
      <c r="F31" s="1082"/>
      <c r="G31" s="1082"/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</row>
    <row r="32" spans="1:22" s="93" customFormat="1" ht="22.5" customHeight="1" thickBot="1">
      <c r="A32" s="141" t="s">
        <v>10</v>
      </c>
      <c r="B32" s="1105" t="s">
        <v>109</v>
      </c>
      <c r="C32" s="1105"/>
      <c r="D32" s="1105"/>
      <c r="E32" s="420">
        <f>E7+E18+E26+E30</f>
        <v>20269900</v>
      </c>
      <c r="F32" s="420">
        <f>F7+F18+F26+F30</f>
        <v>20340115</v>
      </c>
      <c r="G32" s="420">
        <f>G7+G18+G26+G30</f>
        <v>34665033</v>
      </c>
      <c r="H32" s="1045">
        <f aca="true" t="shared" si="5" ref="H32:P32">H7+H18+H26+H30+H36</f>
        <v>0</v>
      </c>
      <c r="I32" s="333">
        <f t="shared" si="5"/>
        <v>0</v>
      </c>
      <c r="J32" s="333">
        <f t="shared" si="5"/>
        <v>0</v>
      </c>
      <c r="K32" s="333">
        <f>K7+K18+K26+K30+K36</f>
        <v>18913352</v>
      </c>
      <c r="L32" s="333">
        <f t="shared" si="5"/>
        <v>19046087</v>
      </c>
      <c r="M32" s="333">
        <f>M7+M18+M26+M30+M36</f>
        <v>33371005</v>
      </c>
      <c r="N32" s="333">
        <f t="shared" si="5"/>
        <v>0</v>
      </c>
      <c r="O32" s="333">
        <f t="shared" si="5"/>
        <v>0</v>
      </c>
      <c r="P32" s="333">
        <f t="shared" si="5"/>
        <v>0</v>
      </c>
      <c r="Q32" s="333">
        <f aca="true" t="shared" si="6" ref="Q32:V32">Q7+Q18+Q26+Q30+Q31</f>
        <v>1356548</v>
      </c>
      <c r="R32" s="333">
        <f>R7+R18+R26+R30+R31</f>
        <v>1294028</v>
      </c>
      <c r="S32" s="333">
        <f t="shared" si="6"/>
        <v>1294028</v>
      </c>
      <c r="T32" s="333">
        <f t="shared" si="6"/>
        <v>0</v>
      </c>
      <c r="U32" s="333">
        <f t="shared" si="6"/>
        <v>0</v>
      </c>
      <c r="V32" s="333">
        <f t="shared" si="6"/>
        <v>0</v>
      </c>
    </row>
    <row r="33" spans="1:22" s="93" customFormat="1" ht="22.5" customHeight="1" thickBot="1">
      <c r="A33" s="118">
        <v>5</v>
      </c>
      <c r="B33" s="1143" t="s">
        <v>110</v>
      </c>
      <c r="C33" s="1143"/>
      <c r="D33" s="1143"/>
      <c r="E33" s="425">
        <f aca="true" t="shared" si="7" ref="E33:P33">SUM(E34:E36)</f>
        <v>521180</v>
      </c>
      <c r="F33" s="425">
        <f>SUM(F34:F36)</f>
        <v>521180</v>
      </c>
      <c r="G33" s="425">
        <f>SUM(G34:G36)</f>
        <v>521180</v>
      </c>
      <c r="H33" s="1041">
        <f t="shared" si="7"/>
        <v>0</v>
      </c>
      <c r="I33" s="425">
        <f t="shared" si="7"/>
        <v>0</v>
      </c>
      <c r="J33" s="425">
        <f t="shared" si="7"/>
        <v>0</v>
      </c>
      <c r="K33" s="425">
        <f>SUM(K34:K36)</f>
        <v>521180</v>
      </c>
      <c r="L33" s="425">
        <f t="shared" si="7"/>
        <v>521180</v>
      </c>
      <c r="M33" s="425">
        <f>SUM(M34:M36)</f>
        <v>521180</v>
      </c>
      <c r="N33" s="425">
        <f t="shared" si="7"/>
        <v>0</v>
      </c>
      <c r="O33" s="425">
        <f t="shared" si="7"/>
        <v>0</v>
      </c>
      <c r="P33" s="425">
        <f t="shared" si="7"/>
        <v>0</v>
      </c>
      <c r="Q33" s="144">
        <f>SUM(Q34:Q36)</f>
        <v>0</v>
      </c>
      <c r="R33" s="144">
        <f>SUM(R34:R36)</f>
        <v>0</v>
      </c>
      <c r="S33" s="144"/>
      <c r="T33" s="144"/>
      <c r="U33" s="144"/>
      <c r="V33" s="144"/>
    </row>
    <row r="34" spans="1:22" s="5" customFormat="1" ht="22.5" customHeight="1">
      <c r="A34" s="163"/>
      <c r="B34" s="145" t="s">
        <v>42</v>
      </c>
      <c r="C34" s="1170" t="s">
        <v>285</v>
      </c>
      <c r="D34" s="1170"/>
      <c r="E34" s="421">
        <v>0</v>
      </c>
      <c r="F34" s="421">
        <v>0</v>
      </c>
      <c r="G34" s="421">
        <v>0</v>
      </c>
      <c r="H34" s="1077"/>
      <c r="I34" s="335"/>
      <c r="J34" s="335"/>
      <c r="K34" s="335">
        <v>0</v>
      </c>
      <c r="L34" s="335"/>
      <c r="M34" s="335"/>
      <c r="N34" s="335"/>
      <c r="O34" s="335"/>
      <c r="P34" s="335"/>
      <c r="Q34" s="335">
        <v>0</v>
      </c>
      <c r="R34" s="335">
        <v>0</v>
      </c>
      <c r="S34" s="335"/>
      <c r="T34" s="335"/>
      <c r="U34" s="335"/>
      <c r="V34" s="335"/>
    </row>
    <row r="35" spans="1:22" s="5" customFormat="1" ht="22.5" customHeight="1" thickBot="1">
      <c r="A35" s="123"/>
      <c r="B35" s="132" t="s">
        <v>43</v>
      </c>
      <c r="C35" s="1141" t="s">
        <v>394</v>
      </c>
      <c r="D35" s="1141"/>
      <c r="E35" s="477">
        <v>521180</v>
      </c>
      <c r="F35" s="477">
        <v>521180</v>
      </c>
      <c r="G35" s="477">
        <v>521180</v>
      </c>
      <c r="H35" s="1078"/>
      <c r="I35" s="478"/>
      <c r="J35" s="478"/>
      <c r="K35" s="332">
        <f>E35-Q35</f>
        <v>521180</v>
      </c>
      <c r="L35" s="332">
        <f>F35-R35</f>
        <v>521180</v>
      </c>
      <c r="M35" s="332">
        <f>G35-S35</f>
        <v>521180</v>
      </c>
      <c r="N35" s="478"/>
      <c r="O35" s="478"/>
      <c r="P35" s="478"/>
      <c r="Q35" s="332">
        <v>0</v>
      </c>
      <c r="R35" s="332">
        <v>0</v>
      </c>
      <c r="S35" s="335"/>
      <c r="T35" s="162"/>
      <c r="U35" s="162"/>
      <c r="V35" s="162"/>
    </row>
    <row r="36" spans="1:22" s="5" customFormat="1" ht="40.5" customHeight="1" thickBot="1">
      <c r="A36" s="123"/>
      <c r="B36" s="132" t="s">
        <v>78</v>
      </c>
      <c r="C36" s="1168" t="s">
        <v>284</v>
      </c>
      <c r="D36" s="1169"/>
      <c r="E36" s="1089">
        <v>0</v>
      </c>
      <c r="F36" s="1089">
        <v>0</v>
      </c>
      <c r="G36" s="1089">
        <v>0</v>
      </c>
      <c r="H36" s="1091"/>
      <c r="I36" s="1092"/>
      <c r="J36" s="1092"/>
      <c r="K36" s="1090">
        <v>0</v>
      </c>
      <c r="L36" s="1090"/>
      <c r="M36" s="1090"/>
      <c r="N36" s="1090"/>
      <c r="O36" s="1090"/>
      <c r="P36" s="1090"/>
      <c r="Q36" s="1090">
        <v>0</v>
      </c>
      <c r="R36" s="1090">
        <v>0</v>
      </c>
      <c r="S36" s="333"/>
      <c r="T36" s="480"/>
      <c r="U36" s="480"/>
      <c r="V36" s="480"/>
    </row>
    <row r="37" spans="1:22" s="5" customFormat="1" ht="22.5" customHeight="1" thickBot="1">
      <c r="A37" s="141" t="s">
        <v>12</v>
      </c>
      <c r="B37" s="1105" t="s">
        <v>204</v>
      </c>
      <c r="C37" s="1105"/>
      <c r="D37" s="1105"/>
      <c r="E37" s="422">
        <f>E32+E33</f>
        <v>20791080</v>
      </c>
      <c r="F37" s="422">
        <f>F32+F33</f>
        <v>20861295</v>
      </c>
      <c r="G37" s="422">
        <f>G32+G33</f>
        <v>35186213</v>
      </c>
      <c r="H37" s="1049">
        <f aca="true" t="shared" si="8" ref="H37:V37">H32+H33</f>
        <v>0</v>
      </c>
      <c r="I37" s="92">
        <f t="shared" si="8"/>
        <v>0</v>
      </c>
      <c r="J37" s="92">
        <f t="shared" si="8"/>
        <v>0</v>
      </c>
      <c r="K37" s="92">
        <f>K32+K33</f>
        <v>19434532</v>
      </c>
      <c r="L37" s="92">
        <f t="shared" si="8"/>
        <v>19567267</v>
      </c>
      <c r="M37" s="92">
        <f>M32+M33</f>
        <v>33892185</v>
      </c>
      <c r="N37" s="92">
        <f t="shared" si="8"/>
        <v>0</v>
      </c>
      <c r="O37" s="92">
        <f t="shared" si="8"/>
        <v>0</v>
      </c>
      <c r="P37" s="92">
        <f t="shared" si="8"/>
        <v>0</v>
      </c>
      <c r="Q37" s="92">
        <f>Q32+Q33</f>
        <v>1356548</v>
      </c>
      <c r="R37" s="92">
        <f>R32+R33</f>
        <v>1294028</v>
      </c>
      <c r="S37" s="92">
        <f>S32+S33</f>
        <v>1294028</v>
      </c>
      <c r="T37" s="92">
        <f t="shared" si="8"/>
        <v>0</v>
      </c>
      <c r="U37" s="92">
        <f t="shared" si="8"/>
        <v>0</v>
      </c>
      <c r="V37" s="92">
        <f t="shared" si="8"/>
        <v>0</v>
      </c>
    </row>
    <row r="38" spans="1:22" s="5" customFormat="1" ht="19.5" customHeight="1" hidden="1" thickBot="1">
      <c r="A38" s="1107" t="s">
        <v>205</v>
      </c>
      <c r="B38" s="1108"/>
      <c r="C38" s="1108"/>
      <c r="D38" s="1108"/>
      <c r="E38" s="724"/>
      <c r="F38" s="725"/>
      <c r="G38" s="725"/>
      <c r="H38" s="725"/>
      <c r="I38" s="725"/>
      <c r="J38" s="726"/>
      <c r="K38" s="724"/>
      <c r="L38" s="725"/>
      <c r="M38" s="725"/>
      <c r="N38" s="725"/>
      <c r="O38" s="725"/>
      <c r="P38" s="726"/>
      <c r="Q38" s="724"/>
      <c r="R38" s="725"/>
      <c r="S38" s="725"/>
      <c r="T38" s="725"/>
      <c r="U38" s="725"/>
      <c r="V38" s="730"/>
    </row>
    <row r="39" spans="1:22" s="5" customFormat="1" ht="19.5" customHeight="1" hidden="1" thickBot="1">
      <c r="A39" s="1104" t="s">
        <v>7</v>
      </c>
      <c r="B39" s="1105"/>
      <c r="C39" s="1105"/>
      <c r="D39" s="1105"/>
      <c r="E39" s="487">
        <f>SUM(E37:E38)</f>
        <v>20791080</v>
      </c>
      <c r="F39" s="488">
        <f>SUM(F37:F38)</f>
        <v>20861295</v>
      </c>
      <c r="G39" s="488">
        <f>SUM(G37:G38)</f>
        <v>35186213</v>
      </c>
      <c r="H39" s="488">
        <f>SUM(H37:H38)</f>
        <v>0</v>
      </c>
      <c r="I39" s="488">
        <f>SUM(I37:I38)</f>
        <v>0</v>
      </c>
      <c r="J39" s="489"/>
      <c r="K39" s="487">
        <f>SUM(K37:K38)</f>
        <v>19434532</v>
      </c>
      <c r="L39" s="488">
        <f>SUM(L37:L38)</f>
        <v>19567267</v>
      </c>
      <c r="M39" s="488">
        <f>SUM(M37:M38)</f>
        <v>33892185</v>
      </c>
      <c r="N39" s="488">
        <f>SUM(N37:N38)</f>
        <v>0</v>
      </c>
      <c r="O39" s="488">
        <f>SUM(O37:O38)</f>
        <v>0</v>
      </c>
      <c r="P39" s="489"/>
      <c r="Q39" s="487">
        <f>SUM(Q37:Q38)</f>
        <v>1356548</v>
      </c>
      <c r="R39" s="488">
        <f>SUM(R37:R38)</f>
        <v>1294028</v>
      </c>
      <c r="S39" s="488">
        <f>SUM(S37:S38)</f>
        <v>1294028</v>
      </c>
      <c r="T39" s="488">
        <f>SUM(T37:T38)</f>
        <v>0</v>
      </c>
      <c r="U39" s="488">
        <f>SUM(U37:U38)</f>
        <v>0</v>
      </c>
      <c r="V39" s="490"/>
    </row>
    <row r="40" spans="1:22" s="5" customFormat="1" ht="19.5" customHeight="1">
      <c r="A40" s="570"/>
      <c r="B40" s="731"/>
      <c r="C40" s="570"/>
      <c r="D40" s="570"/>
      <c r="E40" s="732"/>
      <c r="F40" s="732"/>
      <c r="G40" s="732"/>
      <c r="H40" s="732"/>
      <c r="I40" s="732"/>
      <c r="J40" s="732"/>
      <c r="K40" s="733"/>
      <c r="L40" s="733"/>
      <c r="M40" s="733"/>
      <c r="N40" s="733"/>
      <c r="O40" s="733"/>
      <c r="P40" s="733"/>
      <c r="Q40" s="733"/>
      <c r="R40" s="733"/>
      <c r="S40" s="734"/>
      <c r="T40" s="734"/>
      <c r="U40" s="734"/>
      <c r="V40" s="734"/>
    </row>
    <row r="41" spans="1:18" s="5" customFormat="1" ht="19.5" customHeight="1">
      <c r="A41" s="74"/>
      <c r="B41" s="79"/>
      <c r="C41" s="79"/>
      <c r="D41" s="31"/>
      <c r="E41" s="6"/>
      <c r="F41" s="6"/>
      <c r="G41" s="6"/>
      <c r="H41" s="6"/>
      <c r="I41" s="6"/>
      <c r="J41" s="6"/>
      <c r="K41" s="164"/>
      <c r="L41" s="164"/>
      <c r="M41" s="164"/>
      <c r="N41" s="164"/>
      <c r="O41" s="164"/>
      <c r="P41" s="164"/>
      <c r="Q41" s="164"/>
      <c r="R41" s="164"/>
    </row>
    <row r="42" spans="1:10" ht="15.75">
      <c r="A42" s="150"/>
      <c r="B42" s="73"/>
      <c r="C42" s="73"/>
      <c r="D42" s="31"/>
      <c r="E42" s="4"/>
      <c r="F42" s="4"/>
      <c r="G42" s="4"/>
      <c r="H42" s="4"/>
      <c r="I42" s="4"/>
      <c r="J42" s="4"/>
    </row>
    <row r="43" spans="1:10" ht="15.75">
      <c r="A43" s="150"/>
      <c r="B43" s="73"/>
      <c r="C43" s="73"/>
      <c r="D43" s="31"/>
      <c r="E43" s="4"/>
      <c r="F43" s="4"/>
      <c r="G43" s="4"/>
      <c r="H43" s="4"/>
      <c r="I43" s="4"/>
      <c r="J43" s="4"/>
    </row>
    <row r="44" spans="1:18" ht="15.75">
      <c r="A44" s="150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0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0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0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0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0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50"/>
      <c r="B50" s="1"/>
      <c r="C50" s="1"/>
      <c r="D50" s="1"/>
      <c r="K50" s="1"/>
      <c r="L50" s="1"/>
      <c r="M50" s="1"/>
      <c r="N50" s="1"/>
      <c r="O50" s="1"/>
      <c r="P50" s="1"/>
      <c r="Q50" s="1"/>
      <c r="R50" s="1"/>
    </row>
    <row r="51" spans="1:10" ht="15.75">
      <c r="A51" s="150"/>
      <c r="B51" s="73"/>
      <c r="C51" s="73"/>
      <c r="D51" s="31"/>
      <c r="E51" s="3"/>
      <c r="F51" s="3"/>
      <c r="G51" s="3"/>
      <c r="H51" s="3"/>
      <c r="I51" s="3"/>
      <c r="J51" s="3"/>
    </row>
    <row r="52" spans="1:10" ht="15.75">
      <c r="A52" s="150"/>
      <c r="B52" s="73"/>
      <c r="C52" s="73"/>
      <c r="D52" s="31"/>
      <c r="E52" s="3"/>
      <c r="F52" s="3"/>
      <c r="G52" s="3"/>
      <c r="H52" s="3"/>
      <c r="I52" s="3"/>
      <c r="J52" s="3"/>
    </row>
    <row r="53" spans="1:10" ht="15.75">
      <c r="A53" s="150"/>
      <c r="B53" s="73"/>
      <c r="C53" s="73"/>
      <c r="D53" s="31"/>
      <c r="E53" s="3"/>
      <c r="F53" s="3"/>
      <c r="G53" s="3"/>
      <c r="H53" s="3"/>
      <c r="I53" s="3"/>
      <c r="J53" s="3"/>
    </row>
    <row r="54" spans="1:10" ht="15.75">
      <c r="A54" s="150"/>
      <c r="B54" s="73"/>
      <c r="C54" s="73"/>
      <c r="D54" s="31"/>
      <c r="E54" s="3"/>
      <c r="F54" s="3"/>
      <c r="G54" s="3"/>
      <c r="H54" s="3"/>
      <c r="I54" s="3"/>
      <c r="J54" s="3"/>
    </row>
    <row r="55" spans="1:10" ht="15.75">
      <c r="A55" s="150"/>
      <c r="B55" s="73"/>
      <c r="C55" s="73"/>
      <c r="D55" s="31"/>
      <c r="E55" s="3"/>
      <c r="F55" s="3"/>
      <c r="G55" s="3"/>
      <c r="H55" s="3"/>
      <c r="I55" s="3"/>
      <c r="J55" s="3"/>
    </row>
    <row r="56" spans="1:10" ht="15.75">
      <c r="A56" s="150"/>
      <c r="B56" s="73"/>
      <c r="C56" s="73"/>
      <c r="D56" s="31"/>
      <c r="E56" s="3"/>
      <c r="F56" s="3"/>
      <c r="G56" s="3"/>
      <c r="H56" s="3"/>
      <c r="I56" s="3"/>
      <c r="J56" s="3"/>
    </row>
    <row r="57" spans="1:10" ht="15.75">
      <c r="A57" s="150"/>
      <c r="B57" s="73"/>
      <c r="C57" s="73"/>
      <c r="D57" s="31"/>
      <c r="E57" s="3"/>
      <c r="F57" s="3"/>
      <c r="G57" s="3"/>
      <c r="H57" s="3"/>
      <c r="I57" s="3"/>
      <c r="J57" s="3"/>
    </row>
    <row r="58" spans="1:10" ht="15.75">
      <c r="A58" s="150"/>
      <c r="B58" s="73"/>
      <c r="C58" s="73"/>
      <c r="D58" s="31"/>
      <c r="E58" s="3"/>
      <c r="F58" s="3"/>
      <c r="G58" s="3"/>
      <c r="H58" s="3"/>
      <c r="I58" s="3"/>
      <c r="J58" s="3"/>
    </row>
    <row r="59" spans="1:10" ht="15.75">
      <c r="A59" s="150"/>
      <c r="B59" s="73"/>
      <c r="C59" s="73"/>
      <c r="D59" s="31"/>
      <c r="E59" s="3"/>
      <c r="F59" s="3"/>
      <c r="G59" s="3"/>
      <c r="H59" s="3"/>
      <c r="I59" s="3"/>
      <c r="J59" s="3"/>
    </row>
    <row r="60" spans="1:10" ht="15.75">
      <c r="A60" s="150"/>
      <c r="B60" s="73"/>
      <c r="C60" s="73"/>
      <c r="D60" s="31"/>
      <c r="E60" s="3"/>
      <c r="F60" s="3"/>
      <c r="G60" s="3"/>
      <c r="H60" s="3"/>
      <c r="I60" s="3"/>
      <c r="J60" s="3"/>
    </row>
  </sheetData>
  <sheetProtection/>
  <mergeCells count="22">
    <mergeCell ref="E1:S1"/>
    <mergeCell ref="E2:S2"/>
    <mergeCell ref="A38:D38"/>
    <mergeCell ref="A5:D5"/>
    <mergeCell ref="A39:D39"/>
    <mergeCell ref="Q5:V5"/>
    <mergeCell ref="C27:D27"/>
    <mergeCell ref="B26:D26"/>
    <mergeCell ref="C20:D20"/>
    <mergeCell ref="C21:D21"/>
    <mergeCell ref="B37:D37"/>
    <mergeCell ref="A3:Q3"/>
    <mergeCell ref="B32:D32"/>
    <mergeCell ref="B33:D33"/>
    <mergeCell ref="B7:D7"/>
    <mergeCell ref="C35:D35"/>
    <mergeCell ref="C36:D36"/>
    <mergeCell ref="C34:D34"/>
    <mergeCell ref="B18:D18"/>
    <mergeCell ref="C19:D19"/>
    <mergeCell ref="B31:D31"/>
    <mergeCell ref="C28:D2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H7" sqref="H7:K7"/>
    </sheetView>
  </sheetViews>
  <sheetFormatPr defaultColWidth="9.140625" defaultRowHeight="12.75"/>
  <cols>
    <col min="1" max="1" width="9.140625" style="33" customWidth="1"/>
    <col min="2" max="2" width="54.28125" style="33" customWidth="1"/>
    <col min="3" max="3" width="5.57421875" style="88" customWidth="1"/>
    <col min="4" max="6" width="14.140625" style="91" customWidth="1"/>
    <col min="7" max="7" width="14.140625" style="91" hidden="1" customWidth="1"/>
    <col min="8" max="8" width="17.57421875" style="33" customWidth="1"/>
    <col min="9" max="10" width="15.28125" style="33" customWidth="1"/>
    <col min="11" max="11" width="15.28125" style="33" hidden="1" customWidth="1"/>
    <col min="12" max="12" width="18.28125" style="33" customWidth="1"/>
    <col min="13" max="13" width="11.8515625" style="33" customWidth="1"/>
    <col min="14" max="14" width="13.8515625" style="33" customWidth="1"/>
    <col min="15" max="16384" width="9.140625" style="33" customWidth="1"/>
  </cols>
  <sheetData>
    <row r="1" spans="1:13" ht="15.75">
      <c r="A1" s="1173" t="s">
        <v>62</v>
      </c>
      <c r="B1" s="1173"/>
      <c r="C1" s="1173"/>
      <c r="D1" s="1173"/>
      <c r="E1" s="1173"/>
      <c r="F1" s="1173"/>
      <c r="G1" s="1173"/>
      <c r="H1" s="1173"/>
      <c r="I1" s="1173"/>
      <c r="J1" s="1173"/>
      <c r="K1" s="1173"/>
      <c r="L1" s="1173"/>
      <c r="M1" s="70"/>
    </row>
    <row r="2" spans="1:13" ht="16.5" thickBot="1">
      <c r="A2" s="82"/>
      <c r="B2" s="70"/>
      <c r="C2" s="70"/>
      <c r="D2" s="83"/>
      <c r="E2" s="83"/>
      <c r="F2" s="83"/>
      <c r="G2" s="83"/>
      <c r="H2" s="70"/>
      <c r="I2" s="70"/>
      <c r="J2" s="70"/>
      <c r="K2" s="70"/>
      <c r="L2" s="70" t="s">
        <v>389</v>
      </c>
      <c r="M2" s="70"/>
    </row>
    <row r="3" spans="1:14" s="84" customFormat="1" ht="31.5" customHeight="1" thickBot="1">
      <c r="A3" s="26" t="s">
        <v>5</v>
      </c>
      <c r="B3" s="27" t="s">
        <v>33</v>
      </c>
      <c r="C3" s="569" t="s">
        <v>267</v>
      </c>
      <c r="D3" s="1180" t="s">
        <v>4</v>
      </c>
      <c r="E3" s="1181"/>
      <c r="F3" s="1181"/>
      <c r="G3" s="1182"/>
      <c r="H3" s="1183" t="s">
        <v>268</v>
      </c>
      <c r="I3" s="1184"/>
      <c r="J3" s="1184"/>
      <c r="K3" s="1185"/>
      <c r="L3" s="1177" t="s">
        <v>24</v>
      </c>
      <c r="M3" s="1178"/>
      <c r="N3" s="1179"/>
    </row>
    <row r="4" spans="1:14" s="84" customFormat="1" ht="31.5" customHeight="1" thickBot="1">
      <c r="A4" s="26"/>
      <c r="B4" s="27"/>
      <c r="C4" s="569"/>
      <c r="D4" s="932" t="s">
        <v>71</v>
      </c>
      <c r="E4" s="1034" t="s">
        <v>190</v>
      </c>
      <c r="F4" s="1025" t="s">
        <v>194</v>
      </c>
      <c r="G4" s="933" t="s">
        <v>202</v>
      </c>
      <c r="H4" s="932" t="s">
        <v>71</v>
      </c>
      <c r="I4" s="1034" t="s">
        <v>190</v>
      </c>
      <c r="J4" s="1025" t="s">
        <v>194</v>
      </c>
      <c r="K4" s="1007"/>
      <c r="L4" s="932" t="s">
        <v>71</v>
      </c>
      <c r="M4" s="1034" t="s">
        <v>190</v>
      </c>
      <c r="N4" s="1025" t="s">
        <v>194</v>
      </c>
    </row>
    <row r="5" spans="1:14" ht="29.25" customHeight="1" hidden="1">
      <c r="A5" s="68">
        <v>1</v>
      </c>
      <c r="B5" s="1026" t="s">
        <v>392</v>
      </c>
      <c r="C5" s="1027" t="s">
        <v>174</v>
      </c>
      <c r="D5" s="1028"/>
      <c r="E5" s="1029"/>
      <c r="F5" s="1030"/>
      <c r="G5" s="1031"/>
      <c r="H5" s="1028"/>
      <c r="I5" s="1029"/>
      <c r="J5" s="1030"/>
      <c r="K5" s="1032"/>
      <c r="L5" s="1033"/>
      <c r="M5" s="1029"/>
      <c r="N5" s="1030"/>
    </row>
    <row r="6" spans="1:14" ht="29.25" customHeight="1" hidden="1">
      <c r="A6" s="69">
        <v>2</v>
      </c>
      <c r="B6" s="112" t="s">
        <v>393</v>
      </c>
      <c r="C6" s="661" t="s">
        <v>174</v>
      </c>
      <c r="D6" s="668"/>
      <c r="E6" s="85"/>
      <c r="F6" s="353"/>
      <c r="G6" s="1008"/>
      <c r="H6" s="673"/>
      <c r="I6" s="85"/>
      <c r="J6" s="353"/>
      <c r="K6" s="1010"/>
      <c r="L6" s="668"/>
      <c r="M6" s="85"/>
      <c r="N6" s="353"/>
    </row>
    <row r="7" spans="1:14" ht="29.25" customHeight="1" thickBot="1">
      <c r="A7" s="69">
        <v>1</v>
      </c>
      <c r="B7" s="112" t="s">
        <v>395</v>
      </c>
      <c r="C7" s="662" t="s">
        <v>174</v>
      </c>
      <c r="D7" s="669">
        <v>180000</v>
      </c>
      <c r="E7" s="669">
        <v>180000</v>
      </c>
      <c r="F7" s="669">
        <v>180000</v>
      </c>
      <c r="G7" s="1008"/>
      <c r="H7" s="674">
        <v>180000</v>
      </c>
      <c r="I7" s="669">
        <v>180000</v>
      </c>
      <c r="J7" s="669">
        <v>180000</v>
      </c>
      <c r="K7" s="1010"/>
      <c r="L7" s="669"/>
      <c r="M7" s="86"/>
      <c r="N7" s="87"/>
    </row>
    <row r="8" spans="1:14" ht="29.25" customHeight="1" hidden="1">
      <c r="A8" s="69">
        <v>4</v>
      </c>
      <c r="B8" s="115" t="s">
        <v>411</v>
      </c>
      <c r="C8" s="662" t="s">
        <v>174</v>
      </c>
      <c r="D8" s="669"/>
      <c r="E8" s="86"/>
      <c r="F8" s="87"/>
      <c r="G8" s="1008"/>
      <c r="H8" s="674"/>
      <c r="I8" s="86"/>
      <c r="J8" s="87"/>
      <c r="K8" s="1010"/>
      <c r="L8" s="669"/>
      <c r="M8" s="86"/>
      <c r="N8" s="87"/>
    </row>
    <row r="9" spans="1:14" ht="29.25" customHeight="1" hidden="1">
      <c r="A9" s="69">
        <v>5</v>
      </c>
      <c r="B9" s="112" t="s">
        <v>412</v>
      </c>
      <c r="C9" s="662" t="s">
        <v>174</v>
      </c>
      <c r="D9" s="669"/>
      <c r="E9" s="86"/>
      <c r="F9" s="87"/>
      <c r="G9" s="1008"/>
      <c r="H9" s="674"/>
      <c r="I9" s="86"/>
      <c r="J9" s="87"/>
      <c r="K9" s="1010"/>
      <c r="L9" s="669"/>
      <c r="M9" s="86"/>
      <c r="N9" s="87"/>
    </row>
    <row r="10" spans="1:14" ht="29.25" customHeight="1" hidden="1">
      <c r="A10" s="69">
        <v>9</v>
      </c>
      <c r="B10" s="114"/>
      <c r="C10" s="662"/>
      <c r="D10" s="669"/>
      <c r="E10" s="86"/>
      <c r="F10" s="87"/>
      <c r="G10" s="1008" t="e">
        <f>F10/E10</f>
        <v>#DIV/0!</v>
      </c>
      <c r="H10" s="674"/>
      <c r="I10" s="86"/>
      <c r="J10" s="87"/>
      <c r="K10" s="1010" t="e">
        <f>J10/I10</f>
        <v>#DIV/0!</v>
      </c>
      <c r="L10" s="669"/>
      <c r="M10" s="86"/>
      <c r="N10" s="87"/>
    </row>
    <row r="11" spans="1:14" ht="29.25" customHeight="1" hidden="1" thickBot="1">
      <c r="A11" s="69">
        <v>10</v>
      </c>
      <c r="B11" s="114"/>
      <c r="C11" s="662"/>
      <c r="D11" s="669"/>
      <c r="E11" s="86"/>
      <c r="F11" s="87"/>
      <c r="G11" s="1008" t="e">
        <f>F11/E11</f>
        <v>#DIV/0!</v>
      </c>
      <c r="H11" s="674"/>
      <c r="I11" s="86"/>
      <c r="J11" s="87"/>
      <c r="K11" s="1010" t="e">
        <f>J11/I11</f>
        <v>#DIV/0!</v>
      </c>
      <c r="L11" s="939"/>
      <c r="M11" s="86"/>
      <c r="N11" s="87"/>
    </row>
    <row r="12" spans="1:14" ht="31.5" customHeight="1" thickBot="1">
      <c r="A12" s="1174" t="s">
        <v>1</v>
      </c>
      <c r="B12" s="1175"/>
      <c r="C12" s="663"/>
      <c r="D12" s="670">
        <f>SUM(D5:D11)</f>
        <v>180000</v>
      </c>
      <c r="E12" s="938">
        <f>SUM(E5:E11)</f>
        <v>180000</v>
      </c>
      <c r="F12" s="1014">
        <f>SUM(F5:F11)</f>
        <v>180000</v>
      </c>
      <c r="G12" s="1009">
        <f>F12/E12</f>
        <v>1</v>
      </c>
      <c r="H12" s="670">
        <f aca="true" t="shared" si="0" ref="H12:N12">SUM(H5:H11)</f>
        <v>180000</v>
      </c>
      <c r="I12" s="938">
        <f t="shared" si="0"/>
        <v>180000</v>
      </c>
      <c r="J12" s="1014">
        <f t="shared" si="0"/>
        <v>180000</v>
      </c>
      <c r="K12" s="667" t="e">
        <f t="shared" si="0"/>
        <v>#DIV/0!</v>
      </c>
      <c r="L12" s="670">
        <f t="shared" si="0"/>
        <v>0</v>
      </c>
      <c r="M12" s="938">
        <f t="shared" si="0"/>
        <v>0</v>
      </c>
      <c r="N12" s="1014">
        <f t="shared" si="0"/>
        <v>0</v>
      </c>
    </row>
    <row r="13" spans="1:12" ht="15.75">
      <c r="A13" s="70"/>
      <c r="B13" s="70"/>
      <c r="C13" s="71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4.25">
      <c r="A14" s="1173" t="s">
        <v>63</v>
      </c>
      <c r="B14" s="1173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</row>
    <row r="15" spans="1:12" ht="13.5" thickBot="1">
      <c r="A15" s="88"/>
      <c r="B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4" ht="29.25" customHeight="1" thickBot="1">
      <c r="A16" s="26" t="s">
        <v>5</v>
      </c>
      <c r="B16" s="27" t="s">
        <v>27</v>
      </c>
      <c r="C16" s="569" t="s">
        <v>267</v>
      </c>
      <c r="D16" s="1180" t="s">
        <v>4</v>
      </c>
      <c r="E16" s="1181"/>
      <c r="F16" s="1181"/>
      <c r="G16" s="1182"/>
      <c r="H16" s="1183" t="s">
        <v>268</v>
      </c>
      <c r="I16" s="1184"/>
      <c r="J16" s="1184"/>
      <c r="K16" s="1185"/>
      <c r="L16" s="1177" t="s">
        <v>24</v>
      </c>
      <c r="M16" s="1178"/>
      <c r="N16" s="1179"/>
    </row>
    <row r="17" spans="1:14" ht="28.5" customHeight="1" thickBot="1">
      <c r="A17" s="351"/>
      <c r="B17" s="352"/>
      <c r="C17" s="664"/>
      <c r="D17" s="1011" t="s">
        <v>71</v>
      </c>
      <c r="E17" s="1012" t="s">
        <v>190</v>
      </c>
      <c r="F17" s="1012" t="s">
        <v>194</v>
      </c>
      <c r="G17" s="1019" t="s">
        <v>202</v>
      </c>
      <c r="H17" s="1019" t="s">
        <v>71</v>
      </c>
      <c r="I17" s="1012" t="s">
        <v>190</v>
      </c>
      <c r="J17" s="1025" t="s">
        <v>194</v>
      </c>
      <c r="K17" s="671" t="s">
        <v>202</v>
      </c>
      <c r="L17" s="932" t="s">
        <v>71</v>
      </c>
      <c r="M17" s="1012" t="s">
        <v>190</v>
      </c>
      <c r="N17" s="1013" t="s">
        <v>194</v>
      </c>
    </row>
    <row r="18" spans="1:14" ht="28.5" customHeight="1" thickBot="1">
      <c r="A18" s="89">
        <v>1</v>
      </c>
      <c r="B18" s="1318" t="s">
        <v>445</v>
      </c>
      <c r="C18" s="665" t="s">
        <v>174</v>
      </c>
      <c r="D18" s="675"/>
      <c r="E18" s="99"/>
      <c r="F18" s="99">
        <v>15088126</v>
      </c>
      <c r="G18" s="1020"/>
      <c r="H18" s="1021"/>
      <c r="I18" s="99"/>
      <c r="J18" s="99">
        <v>12381732</v>
      </c>
      <c r="K18" s="672"/>
      <c r="L18" s="940"/>
      <c r="M18" s="1015"/>
      <c r="N18" s="941">
        <v>2706394</v>
      </c>
    </row>
    <row r="19" spans="1:14" ht="29.25" customHeight="1" hidden="1">
      <c r="A19" s="69">
        <v>2</v>
      </c>
      <c r="B19" s="934" t="s">
        <v>391</v>
      </c>
      <c r="C19" s="935" t="s">
        <v>174</v>
      </c>
      <c r="D19" s="668"/>
      <c r="E19" s="85"/>
      <c r="F19" s="85"/>
      <c r="G19" s="1020"/>
      <c r="H19" s="1022"/>
      <c r="I19" s="85"/>
      <c r="J19" s="85"/>
      <c r="K19" s="672"/>
      <c r="L19" s="669"/>
      <c r="M19" s="85"/>
      <c r="N19" s="353"/>
    </row>
    <row r="20" spans="1:14" ht="29.25" customHeight="1" hidden="1">
      <c r="A20" s="69">
        <v>3</v>
      </c>
      <c r="B20" s="936" t="s">
        <v>413</v>
      </c>
      <c r="C20" s="935" t="s">
        <v>174</v>
      </c>
      <c r="D20" s="668"/>
      <c r="E20" s="85"/>
      <c r="F20" s="85"/>
      <c r="G20" s="1020"/>
      <c r="H20" s="1022"/>
      <c r="I20" s="85"/>
      <c r="J20" s="85"/>
      <c r="K20" s="672"/>
      <c r="L20" s="669"/>
      <c r="M20" s="85"/>
      <c r="N20" s="353"/>
    </row>
    <row r="21" spans="1:14" ht="29.25" customHeight="1" hidden="1">
      <c r="A21" s="68"/>
      <c r="B21" s="113"/>
      <c r="C21" s="662"/>
      <c r="D21" s="669"/>
      <c r="E21" s="86"/>
      <c r="F21" s="86"/>
      <c r="G21" s="1020"/>
      <c r="H21" s="1023"/>
      <c r="I21" s="86"/>
      <c r="J21" s="86"/>
      <c r="K21" s="672"/>
      <c r="L21" s="669"/>
      <c r="M21" s="86"/>
      <c r="N21" s="87"/>
    </row>
    <row r="22" spans="1:14" ht="29.25" customHeight="1" hidden="1">
      <c r="A22" s="68"/>
      <c r="B22" s="112"/>
      <c r="C22" s="661"/>
      <c r="D22" s="668"/>
      <c r="E22" s="85"/>
      <c r="F22" s="85"/>
      <c r="G22" s="1020"/>
      <c r="H22" s="1023"/>
      <c r="I22" s="85"/>
      <c r="J22" s="85"/>
      <c r="K22" s="672"/>
      <c r="L22" s="942"/>
      <c r="M22" s="1016"/>
      <c r="N22" s="943"/>
    </row>
    <row r="23" spans="1:14" ht="29.25" customHeight="1" hidden="1">
      <c r="A23" s="68"/>
      <c r="B23" s="112"/>
      <c r="C23" s="661"/>
      <c r="D23" s="668"/>
      <c r="E23" s="85"/>
      <c r="F23" s="85"/>
      <c r="G23" s="1020"/>
      <c r="H23" s="1023"/>
      <c r="I23" s="85"/>
      <c r="J23" s="85"/>
      <c r="K23" s="672"/>
      <c r="L23" s="942"/>
      <c r="M23" s="1016"/>
      <c r="N23" s="943"/>
    </row>
    <row r="24" spans="1:14" ht="29.25" customHeight="1" hidden="1">
      <c r="A24" s="68"/>
      <c r="B24" s="112"/>
      <c r="C24" s="666"/>
      <c r="D24" s="668"/>
      <c r="E24" s="85"/>
      <c r="F24" s="85"/>
      <c r="G24" s="1020"/>
      <c r="H24" s="1024"/>
      <c r="I24" s="85"/>
      <c r="J24" s="90"/>
      <c r="K24" s="672"/>
      <c r="L24" s="942"/>
      <c r="M24" s="1016"/>
      <c r="N24" s="943"/>
    </row>
    <row r="25" spans="1:14" ht="29.25" customHeight="1" hidden="1">
      <c r="A25" s="68"/>
      <c r="B25" s="112"/>
      <c r="C25" s="666"/>
      <c r="D25" s="668"/>
      <c r="E25" s="85"/>
      <c r="F25" s="85"/>
      <c r="G25" s="1020"/>
      <c r="H25" s="1024"/>
      <c r="I25" s="85"/>
      <c r="J25" s="90"/>
      <c r="K25" s="672"/>
      <c r="L25" s="942"/>
      <c r="M25" s="1016"/>
      <c r="N25" s="943"/>
    </row>
    <row r="26" spans="1:14" ht="29.25" customHeight="1" hidden="1">
      <c r="A26" s="68"/>
      <c r="B26" s="112"/>
      <c r="C26" s="666"/>
      <c r="D26" s="668"/>
      <c r="E26" s="85"/>
      <c r="F26" s="85"/>
      <c r="G26" s="1020"/>
      <c r="H26" s="1024"/>
      <c r="I26" s="85"/>
      <c r="J26" s="90"/>
      <c r="K26" s="672"/>
      <c r="L26" s="942"/>
      <c r="M26" s="1016"/>
      <c r="N26" s="943"/>
    </row>
    <row r="27" spans="1:14" ht="29.25" customHeight="1" hidden="1">
      <c r="A27" s="68"/>
      <c r="B27" s="112"/>
      <c r="C27" s="666"/>
      <c r="D27" s="668"/>
      <c r="E27" s="85"/>
      <c r="F27" s="85"/>
      <c r="G27" s="1020"/>
      <c r="H27" s="1024"/>
      <c r="I27" s="85"/>
      <c r="J27" s="85"/>
      <c r="K27" s="672"/>
      <c r="L27" s="944"/>
      <c r="M27" s="1017"/>
      <c r="N27" s="945"/>
    </row>
    <row r="28" spans="1:14" ht="29.25" customHeight="1" hidden="1" thickBot="1">
      <c r="A28" s="68"/>
      <c r="B28" s="116"/>
      <c r="C28" s="661"/>
      <c r="D28" s="668"/>
      <c r="E28" s="85"/>
      <c r="F28" s="85"/>
      <c r="G28" s="1020"/>
      <c r="H28" s="1024"/>
      <c r="I28" s="85"/>
      <c r="J28" s="85"/>
      <c r="K28" s="672"/>
      <c r="L28" s="944"/>
      <c r="M28" s="1017"/>
      <c r="N28" s="945"/>
    </row>
    <row r="29" spans="1:14" ht="29.25" customHeight="1" thickBot="1">
      <c r="A29" s="1174" t="s">
        <v>1</v>
      </c>
      <c r="B29" s="1176"/>
      <c r="C29" s="663"/>
      <c r="D29" s="676">
        <f>SUM(D18:D28)</f>
        <v>0</v>
      </c>
      <c r="E29" s="937">
        <f>SUM(E18:E28)</f>
        <v>0</v>
      </c>
      <c r="F29" s="937">
        <f>SUM(F18:F28)</f>
        <v>15088126</v>
      </c>
      <c r="G29" s="937">
        <f>SUM(G19:G28)</f>
        <v>0</v>
      </c>
      <c r="H29" s="937">
        <f>SUM(H19:H28)</f>
        <v>0</v>
      </c>
      <c r="I29" s="937">
        <f>SUM(I19:I28)</f>
        <v>0</v>
      </c>
      <c r="J29" s="937">
        <f>SUM(J18:J28)</f>
        <v>12381732</v>
      </c>
      <c r="K29" s="676">
        <f>SUM(K19:K28)</f>
        <v>0</v>
      </c>
      <c r="L29" s="676">
        <f>SUM(L18:L28)</f>
        <v>0</v>
      </c>
      <c r="M29" s="937">
        <f>SUM(M18:M28)</f>
        <v>0</v>
      </c>
      <c r="N29" s="1018">
        <f>SUM(N18:N28)</f>
        <v>2706394</v>
      </c>
    </row>
    <row r="31" spans="8:12" ht="12.75">
      <c r="H31" s="91"/>
      <c r="I31" s="91"/>
      <c r="J31" s="91"/>
      <c r="K31" s="91"/>
      <c r="L31" s="91"/>
    </row>
    <row r="32" ht="12.75">
      <c r="J32" s="91"/>
    </row>
  </sheetData>
  <sheetProtection/>
  <mergeCells count="10">
    <mergeCell ref="A1:L1"/>
    <mergeCell ref="A12:B12"/>
    <mergeCell ref="A29:B29"/>
    <mergeCell ref="A14:L14"/>
    <mergeCell ref="L3:N3"/>
    <mergeCell ref="L16:N16"/>
    <mergeCell ref="D3:G3"/>
    <mergeCell ref="D16:G16"/>
    <mergeCell ref="H16:K16"/>
    <mergeCell ref="H3:K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72" r:id="rId1"/>
  <headerFooter alignWithMargins="0">
    <oddHeader>&amp;CÖNKORMÁNYZATI BERUHÁZÁSOK ÉS FELÚJÍTÁSOK
2017.
&amp;R&amp;"Arial CE,Félkövér dőlt"5. számú melléklet
"6. számú melléklet a 2/2017. (III. 03.) számú rendelethez"
</oddHead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">
      <selection activeCell="J1" sqref="J1:P2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0" customWidth="1"/>
    <col min="5" max="5" width="11.8515625" style="50" customWidth="1"/>
    <col min="6" max="6" width="13.421875" style="50" customWidth="1"/>
    <col min="7" max="9" width="9.7109375" style="50" hidden="1" customWidth="1"/>
    <col min="10" max="10" width="14.421875" style="97" customWidth="1"/>
    <col min="11" max="11" width="11.57421875" style="97" customWidth="1"/>
    <col min="12" max="12" width="12.8515625" style="97" customWidth="1"/>
    <col min="13" max="14" width="8.8515625" style="97" hidden="1" customWidth="1"/>
    <col min="15" max="15" width="10.421875" style="97" hidden="1" customWidth="1"/>
    <col min="16" max="16" width="13.00390625" style="97" customWidth="1"/>
    <col min="17" max="17" width="8.140625" style="97" customWidth="1"/>
    <col min="18" max="18" width="9.00390625" style="10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10:16" ht="12.75">
      <c r="J1" s="1200" t="s">
        <v>467</v>
      </c>
      <c r="K1" s="1200"/>
      <c r="L1" s="1200"/>
      <c r="M1" s="1200"/>
      <c r="N1" s="1200"/>
      <c r="O1" s="1200"/>
      <c r="P1" s="1200"/>
    </row>
    <row r="2" spans="4:17" ht="12.75">
      <c r="D2" s="121"/>
      <c r="E2" s="121"/>
      <c r="F2" s="121"/>
      <c r="G2" s="121"/>
      <c r="H2" s="121"/>
      <c r="I2" s="121"/>
      <c r="J2" s="1400" t="s">
        <v>468</v>
      </c>
      <c r="K2" s="1400"/>
      <c r="L2" s="1400"/>
      <c r="M2" s="1400"/>
      <c r="N2" s="1400"/>
      <c r="O2" s="1400"/>
      <c r="P2" s="1400"/>
      <c r="Q2" s="379"/>
    </row>
    <row r="3" spans="1:17" ht="16.5" customHeight="1">
      <c r="A3" s="1202" t="s">
        <v>32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377"/>
    </row>
    <row r="4" spans="1:17" ht="15" customHeight="1">
      <c r="A4" s="1203" t="s">
        <v>422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378"/>
    </row>
    <row r="5" spans="1:17" ht="15" customHeight="1">
      <c r="A5" s="1201" t="s">
        <v>159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380"/>
    </row>
    <row r="6" spans="2:16" ht="13.5" thickBot="1">
      <c r="B6" s="14"/>
      <c r="C6" s="14"/>
      <c r="P6" s="97" t="s">
        <v>397</v>
      </c>
    </row>
    <row r="7" spans="1:22" s="168" customFormat="1" ht="41.25" customHeight="1" thickBot="1">
      <c r="A7" s="167" t="s">
        <v>5</v>
      </c>
      <c r="B7" s="1197" t="s">
        <v>3</v>
      </c>
      <c r="C7" s="1197"/>
      <c r="D7" s="1204" t="s">
        <v>4</v>
      </c>
      <c r="E7" s="1205"/>
      <c r="F7" s="1205"/>
      <c r="G7" s="1205"/>
      <c r="H7" s="1205"/>
      <c r="I7" s="1205"/>
      <c r="J7" s="1205" t="s">
        <v>67</v>
      </c>
      <c r="K7" s="1205"/>
      <c r="L7" s="1205"/>
      <c r="M7" s="1205"/>
      <c r="N7" s="1205"/>
      <c r="O7" s="1205"/>
      <c r="P7" s="1206" t="s">
        <v>68</v>
      </c>
      <c r="Q7" s="1207"/>
      <c r="R7" s="1207"/>
      <c r="S7" s="1207"/>
      <c r="T7" s="1207"/>
      <c r="U7" s="1207"/>
      <c r="V7" s="735"/>
    </row>
    <row r="8" spans="1:22" s="168" customFormat="1" ht="41.25" customHeight="1">
      <c r="A8" s="354"/>
      <c r="B8" s="355"/>
      <c r="C8" s="355"/>
      <c r="D8" s="554" t="s">
        <v>71</v>
      </c>
      <c r="E8" s="555" t="s">
        <v>190</v>
      </c>
      <c r="F8" s="555" t="s">
        <v>194</v>
      </c>
      <c r="G8" s="555" t="s">
        <v>251</v>
      </c>
      <c r="H8" s="555" t="s">
        <v>201</v>
      </c>
      <c r="I8" s="555" t="s">
        <v>207</v>
      </c>
      <c r="J8" s="555" t="s">
        <v>71</v>
      </c>
      <c r="K8" s="555" t="s">
        <v>190</v>
      </c>
      <c r="L8" s="555" t="s">
        <v>194</v>
      </c>
      <c r="M8" s="555" t="s">
        <v>251</v>
      </c>
      <c r="N8" s="555" t="s">
        <v>201</v>
      </c>
      <c r="O8" s="555" t="s">
        <v>207</v>
      </c>
      <c r="P8" s="555" t="s">
        <v>71</v>
      </c>
      <c r="Q8" s="555" t="s">
        <v>190</v>
      </c>
      <c r="R8" s="556" t="s">
        <v>194</v>
      </c>
      <c r="S8" s="919" t="s">
        <v>251</v>
      </c>
      <c r="T8" s="919" t="s">
        <v>201</v>
      </c>
      <c r="U8" s="919" t="s">
        <v>207</v>
      </c>
      <c r="V8" s="735"/>
    </row>
    <row r="9" spans="1:22" ht="27.75" customHeight="1" hidden="1">
      <c r="A9" s="68">
        <v>1</v>
      </c>
      <c r="B9" s="1198" t="s">
        <v>358</v>
      </c>
      <c r="C9" s="1199"/>
      <c r="D9" s="557"/>
      <c r="E9" s="558"/>
      <c r="F9" s="558"/>
      <c r="G9" s="558"/>
      <c r="H9" s="558"/>
      <c r="I9" s="912"/>
      <c r="J9" s="558"/>
      <c r="K9" s="558"/>
      <c r="L9" s="558"/>
      <c r="M9" s="558"/>
      <c r="N9" s="558"/>
      <c r="O9" s="912"/>
      <c r="P9" s="558"/>
      <c r="Q9" s="558"/>
      <c r="R9" s="559"/>
      <c r="S9" s="920"/>
      <c r="T9" s="920"/>
      <c r="U9" s="920"/>
      <c r="V9" s="921"/>
    </row>
    <row r="10" spans="1:22" ht="27.75" customHeight="1">
      <c r="A10" s="69">
        <v>1</v>
      </c>
      <c r="B10" s="1187" t="s">
        <v>359</v>
      </c>
      <c r="C10" s="1187"/>
      <c r="D10" s="560">
        <v>406330</v>
      </c>
      <c r="E10" s="560">
        <v>406330</v>
      </c>
      <c r="F10" s="560">
        <v>406330</v>
      </c>
      <c r="G10" s="561"/>
      <c r="H10" s="561"/>
      <c r="I10" s="913"/>
      <c r="J10" s="560">
        <v>406330</v>
      </c>
      <c r="K10" s="560">
        <v>406330</v>
      </c>
      <c r="L10" s="560">
        <v>406330</v>
      </c>
      <c r="M10" s="561"/>
      <c r="N10" s="561"/>
      <c r="O10" s="913"/>
      <c r="P10" s="561">
        <v>0</v>
      </c>
      <c r="Q10" s="561">
        <v>0</v>
      </c>
      <c r="R10" s="561">
        <v>0</v>
      </c>
      <c r="S10" s="922"/>
      <c r="T10" s="922"/>
      <c r="U10" s="922"/>
      <c r="V10" s="921"/>
    </row>
    <row r="11" spans="1:22" ht="27.75" customHeight="1">
      <c r="A11" s="69">
        <v>2</v>
      </c>
      <c r="B11" s="1187" t="s">
        <v>352</v>
      </c>
      <c r="C11" s="1187"/>
      <c r="D11" s="560">
        <v>761350</v>
      </c>
      <c r="E11" s="560">
        <f>761350+30000</f>
        <v>791350</v>
      </c>
      <c r="F11" s="560">
        <f>761350+30000+7319</f>
        <v>798669</v>
      </c>
      <c r="G11" s="561"/>
      <c r="H11" s="561"/>
      <c r="I11" s="913"/>
      <c r="J11" s="560">
        <v>761350</v>
      </c>
      <c r="K11" s="560">
        <f>761350+30000</f>
        <v>791350</v>
      </c>
      <c r="L11" s="560">
        <f>761350+30000+7319</f>
        <v>798669</v>
      </c>
      <c r="M11" s="561"/>
      <c r="N11" s="561"/>
      <c r="O11" s="913"/>
      <c r="P11" s="561">
        <v>0</v>
      </c>
      <c r="Q11" s="561">
        <v>0</v>
      </c>
      <c r="R11" s="561">
        <v>0</v>
      </c>
      <c r="S11" s="922"/>
      <c r="T11" s="922"/>
      <c r="U11" s="923"/>
      <c r="V11" s="921"/>
    </row>
    <row r="12" spans="1:22" ht="27.75" customHeight="1">
      <c r="A12" s="69">
        <v>3</v>
      </c>
      <c r="B12" s="1187" t="s">
        <v>375</v>
      </c>
      <c r="C12" s="1187"/>
      <c r="D12" s="560">
        <v>374650</v>
      </c>
      <c r="E12" s="560">
        <v>374650</v>
      </c>
      <c r="F12" s="560">
        <v>374650</v>
      </c>
      <c r="G12" s="561"/>
      <c r="H12" s="561"/>
      <c r="I12" s="913"/>
      <c r="J12" s="560">
        <v>374650</v>
      </c>
      <c r="K12" s="560">
        <v>374650</v>
      </c>
      <c r="L12" s="560">
        <v>374650</v>
      </c>
      <c r="M12" s="561"/>
      <c r="N12" s="561"/>
      <c r="O12" s="913"/>
      <c r="P12" s="561">
        <v>0</v>
      </c>
      <c r="Q12" s="561">
        <v>0</v>
      </c>
      <c r="R12" s="561">
        <v>0</v>
      </c>
      <c r="S12" s="922"/>
      <c r="T12" s="922"/>
      <c r="U12" s="922"/>
      <c r="V12" s="921"/>
    </row>
    <row r="13" spans="1:22" ht="27.75" customHeight="1">
      <c r="A13" s="69">
        <v>4</v>
      </c>
      <c r="B13" s="1187" t="s">
        <v>360</v>
      </c>
      <c r="C13" s="1187"/>
      <c r="D13" s="560">
        <v>2076537</v>
      </c>
      <c r="E13" s="560">
        <f>2076537+7480+20+36000+2520</f>
        <v>2122557</v>
      </c>
      <c r="F13" s="560">
        <f>2076537+7480+20+36000+2520+48647+1000000</f>
        <v>3171204</v>
      </c>
      <c r="G13" s="561"/>
      <c r="H13" s="561"/>
      <c r="I13" s="913"/>
      <c r="J13" s="560">
        <v>2076537</v>
      </c>
      <c r="K13" s="560">
        <f>2076537+7480+20+36000+2520</f>
        <v>2122557</v>
      </c>
      <c r="L13" s="560">
        <f>2076537+7480+20+36000+2520+48647+1000000</f>
        <v>3171204</v>
      </c>
      <c r="M13" s="561"/>
      <c r="N13" s="561"/>
      <c r="O13" s="913"/>
      <c r="P13" s="561">
        <v>0</v>
      </c>
      <c r="Q13" s="561">
        <v>0</v>
      </c>
      <c r="R13" s="561">
        <v>0</v>
      </c>
      <c r="S13" s="922"/>
      <c r="T13" s="922"/>
      <c r="U13" s="922"/>
      <c r="V13" s="921"/>
    </row>
    <row r="14" spans="1:22" ht="27.75" customHeight="1">
      <c r="A14" s="69">
        <v>5</v>
      </c>
      <c r="B14" s="117" t="s">
        <v>361</v>
      </c>
      <c r="C14" s="117"/>
      <c r="D14" s="560">
        <v>76100</v>
      </c>
      <c r="E14" s="560">
        <v>76100</v>
      </c>
      <c r="F14" s="560">
        <v>76100</v>
      </c>
      <c r="G14" s="561"/>
      <c r="H14" s="561"/>
      <c r="I14" s="913"/>
      <c r="J14" s="560">
        <v>76100</v>
      </c>
      <c r="K14" s="560">
        <v>76100</v>
      </c>
      <c r="L14" s="560">
        <v>76100</v>
      </c>
      <c r="M14" s="561"/>
      <c r="N14" s="561"/>
      <c r="O14" s="913"/>
      <c r="P14" s="561">
        <v>0</v>
      </c>
      <c r="Q14" s="561">
        <v>0</v>
      </c>
      <c r="R14" s="561">
        <v>0</v>
      </c>
      <c r="S14" s="922"/>
      <c r="T14" s="922"/>
      <c r="U14" s="922"/>
      <c r="V14" s="921"/>
    </row>
    <row r="15" spans="1:22" ht="27.75" customHeight="1">
      <c r="A15" s="69">
        <v>6</v>
      </c>
      <c r="B15" s="1187" t="s">
        <v>362</v>
      </c>
      <c r="C15" s="1187"/>
      <c r="D15" s="560">
        <v>184150</v>
      </c>
      <c r="E15" s="560">
        <v>184150</v>
      </c>
      <c r="F15" s="560">
        <v>184150</v>
      </c>
      <c r="G15" s="561"/>
      <c r="H15" s="561"/>
      <c r="I15" s="913"/>
      <c r="J15" s="560">
        <v>184150</v>
      </c>
      <c r="K15" s="560">
        <v>184150</v>
      </c>
      <c r="L15" s="560">
        <v>184150</v>
      </c>
      <c r="M15" s="561"/>
      <c r="N15" s="561"/>
      <c r="O15" s="913"/>
      <c r="P15" s="561">
        <v>0</v>
      </c>
      <c r="Q15" s="561">
        <v>0</v>
      </c>
      <c r="R15" s="561">
        <v>0</v>
      </c>
      <c r="S15" s="922"/>
      <c r="T15" s="922"/>
      <c r="U15" s="922"/>
      <c r="V15" s="921"/>
    </row>
    <row r="16" spans="1:22" ht="27.75" customHeight="1">
      <c r="A16" s="69">
        <v>7</v>
      </c>
      <c r="B16" s="1187" t="s">
        <v>421</v>
      </c>
      <c r="C16" s="1187"/>
      <c r="D16" s="560">
        <v>126000</v>
      </c>
      <c r="E16" s="560">
        <v>126000</v>
      </c>
      <c r="F16" s="560">
        <v>126000</v>
      </c>
      <c r="G16" s="561"/>
      <c r="H16" s="561"/>
      <c r="I16" s="913"/>
      <c r="J16" s="560">
        <v>126000</v>
      </c>
      <c r="K16" s="560">
        <v>126000</v>
      </c>
      <c r="L16" s="560">
        <v>126000</v>
      </c>
      <c r="M16" s="561"/>
      <c r="N16" s="561"/>
      <c r="O16" s="913"/>
      <c r="P16" s="561">
        <v>0</v>
      </c>
      <c r="Q16" s="561">
        <v>0</v>
      </c>
      <c r="R16" s="561">
        <v>0</v>
      </c>
      <c r="S16" s="922"/>
      <c r="T16" s="922"/>
      <c r="U16" s="922"/>
      <c r="V16" s="921"/>
    </row>
    <row r="17" spans="1:22" ht="27.75" customHeight="1">
      <c r="A17" s="69">
        <v>8</v>
      </c>
      <c r="B17" s="1187" t="s">
        <v>363</v>
      </c>
      <c r="C17" s="1187"/>
      <c r="D17" s="560">
        <v>752516</v>
      </c>
      <c r="E17" s="560">
        <v>752516</v>
      </c>
      <c r="F17" s="560">
        <f>30000+752516</f>
        <v>782516</v>
      </c>
      <c r="G17" s="561"/>
      <c r="H17" s="561"/>
      <c r="I17" s="913"/>
      <c r="J17" s="560">
        <v>752516</v>
      </c>
      <c r="K17" s="560">
        <v>752516</v>
      </c>
      <c r="L17" s="560">
        <f>30000+752516</f>
        <v>782516</v>
      </c>
      <c r="M17" s="561"/>
      <c r="N17" s="561"/>
      <c r="O17" s="913"/>
      <c r="P17" s="561">
        <v>0</v>
      </c>
      <c r="Q17" s="561">
        <v>0</v>
      </c>
      <c r="R17" s="561">
        <v>0</v>
      </c>
      <c r="S17" s="922"/>
      <c r="T17" s="922"/>
      <c r="U17" s="922"/>
      <c r="V17" s="921"/>
    </row>
    <row r="18" spans="1:22" ht="27.75" customHeight="1">
      <c r="A18" s="69">
        <v>9</v>
      </c>
      <c r="B18" s="1187" t="s">
        <v>420</v>
      </c>
      <c r="C18" s="1187"/>
      <c r="D18" s="560">
        <v>254000</v>
      </c>
      <c r="E18" s="560">
        <v>254000</v>
      </c>
      <c r="F18" s="560">
        <f>157000+254000</f>
        <v>411000</v>
      </c>
      <c r="G18" s="561"/>
      <c r="H18" s="561"/>
      <c r="I18" s="913"/>
      <c r="J18" s="560">
        <v>254000</v>
      </c>
      <c r="K18" s="560">
        <v>254000</v>
      </c>
      <c r="L18" s="560">
        <f>157000+254000</f>
        <v>411000</v>
      </c>
      <c r="M18" s="561"/>
      <c r="N18" s="561"/>
      <c r="O18" s="913"/>
      <c r="P18" s="561">
        <v>0</v>
      </c>
      <c r="Q18" s="561">
        <v>0</v>
      </c>
      <c r="R18" s="561">
        <v>0</v>
      </c>
      <c r="S18" s="922"/>
      <c r="T18" s="922"/>
      <c r="U18" s="922"/>
      <c r="V18" s="921"/>
    </row>
    <row r="19" spans="1:22" ht="36" customHeight="1">
      <c r="A19" s="69">
        <v>10</v>
      </c>
      <c r="B19" s="1190" t="s">
        <v>364</v>
      </c>
      <c r="C19" s="1196"/>
      <c r="D19" s="562">
        <v>25000</v>
      </c>
      <c r="E19" s="562">
        <v>25000</v>
      </c>
      <c r="F19" s="562">
        <v>25000</v>
      </c>
      <c r="G19" s="563"/>
      <c r="H19" s="563"/>
      <c r="I19" s="1088"/>
      <c r="J19" s="562">
        <v>25000</v>
      </c>
      <c r="K19" s="562">
        <v>25000</v>
      </c>
      <c r="L19" s="562">
        <v>25000</v>
      </c>
      <c r="M19" s="561"/>
      <c r="N19" s="561"/>
      <c r="O19" s="913"/>
      <c r="P19" s="561">
        <v>0</v>
      </c>
      <c r="Q19" s="561">
        <v>0</v>
      </c>
      <c r="R19" s="561">
        <v>0</v>
      </c>
      <c r="S19" s="922"/>
      <c r="T19" s="922"/>
      <c r="U19" s="922"/>
      <c r="V19" s="921"/>
    </row>
    <row r="20" spans="1:22" ht="27.75" customHeight="1">
      <c r="A20" s="69">
        <v>11</v>
      </c>
      <c r="B20" s="1188" t="s">
        <v>365</v>
      </c>
      <c r="C20" s="1188"/>
      <c r="D20" s="562">
        <v>1210109</v>
      </c>
      <c r="E20" s="562">
        <v>1210109</v>
      </c>
      <c r="F20" s="562">
        <v>1210109</v>
      </c>
      <c r="G20" s="563"/>
      <c r="H20" s="563"/>
      <c r="I20" s="913"/>
      <c r="J20" s="562">
        <v>1210109</v>
      </c>
      <c r="K20" s="562">
        <v>1210109</v>
      </c>
      <c r="L20" s="562">
        <v>1210109</v>
      </c>
      <c r="M20" s="563"/>
      <c r="N20" s="563"/>
      <c r="O20" s="913"/>
      <c r="P20" s="563">
        <v>0</v>
      </c>
      <c r="Q20" s="563">
        <v>0</v>
      </c>
      <c r="R20" s="563">
        <v>0</v>
      </c>
      <c r="S20" s="924"/>
      <c r="T20" s="924"/>
      <c r="U20" s="924"/>
      <c r="V20" s="921"/>
    </row>
    <row r="21" spans="1:22" ht="27.75" customHeight="1" thickBot="1">
      <c r="A21" s="69">
        <v>12</v>
      </c>
      <c r="B21" s="1189" t="s">
        <v>381</v>
      </c>
      <c r="C21" s="1188"/>
      <c r="D21" s="562">
        <v>317500</v>
      </c>
      <c r="E21" s="562">
        <v>317500</v>
      </c>
      <c r="F21" s="562">
        <v>317500</v>
      </c>
      <c r="G21" s="563"/>
      <c r="H21" s="563"/>
      <c r="I21" s="913"/>
      <c r="J21" s="562">
        <v>317500</v>
      </c>
      <c r="K21" s="562">
        <v>317500</v>
      </c>
      <c r="L21" s="562">
        <v>317500</v>
      </c>
      <c r="M21" s="563"/>
      <c r="N21" s="563"/>
      <c r="O21" s="913"/>
      <c r="P21" s="563">
        <v>0</v>
      </c>
      <c r="Q21" s="563">
        <v>0</v>
      </c>
      <c r="R21" s="563">
        <v>0</v>
      </c>
      <c r="S21" s="924"/>
      <c r="T21" s="924"/>
      <c r="U21" s="924"/>
      <c r="V21" s="921"/>
    </row>
    <row r="22" spans="1:22" ht="27.75" customHeight="1" hidden="1" thickBot="1">
      <c r="A22" s="566"/>
      <c r="B22" s="1190" t="s">
        <v>208</v>
      </c>
      <c r="C22" s="1191"/>
      <c r="D22" s="901"/>
      <c r="E22" s="901"/>
      <c r="F22" s="901"/>
      <c r="G22" s="568"/>
      <c r="H22" s="568"/>
      <c r="I22" s="915"/>
      <c r="J22" s="901"/>
      <c r="K22" s="901"/>
      <c r="L22" s="901"/>
      <c r="M22" s="568"/>
      <c r="N22" s="568"/>
      <c r="O22" s="915"/>
      <c r="P22" s="568"/>
      <c r="Q22" s="568"/>
      <c r="R22" s="568"/>
      <c r="S22" s="925"/>
      <c r="T22" s="925"/>
      <c r="U22" s="925"/>
      <c r="V22" s="921"/>
    </row>
    <row r="23" spans="1:22" ht="27.75" customHeight="1" hidden="1" thickBot="1">
      <c r="A23" s="884">
        <v>11</v>
      </c>
      <c r="B23" s="1194"/>
      <c r="C23" s="1195"/>
      <c r="D23" s="916"/>
      <c r="E23" s="916"/>
      <c r="F23" s="916"/>
      <c r="G23" s="917"/>
      <c r="H23" s="917"/>
      <c r="I23" s="917"/>
      <c r="J23" s="916"/>
      <c r="K23" s="916"/>
      <c r="L23" s="916"/>
      <c r="M23" s="885"/>
      <c r="N23" s="885"/>
      <c r="O23" s="914"/>
      <c r="P23" s="885"/>
      <c r="Q23" s="885"/>
      <c r="R23" s="885"/>
      <c r="S23" s="926"/>
      <c r="T23" s="926"/>
      <c r="U23" s="926"/>
      <c r="V23" s="921"/>
    </row>
    <row r="24" spans="1:22" ht="27.75" customHeight="1" hidden="1" thickBot="1">
      <c r="A24" s="566">
        <v>12</v>
      </c>
      <c r="B24" s="1192"/>
      <c r="C24" s="1193"/>
      <c r="D24" s="567"/>
      <c r="E24" s="567"/>
      <c r="F24" s="567"/>
      <c r="G24" s="568"/>
      <c r="H24" s="568"/>
      <c r="I24" s="915"/>
      <c r="J24" s="567"/>
      <c r="K24" s="567"/>
      <c r="L24" s="567"/>
      <c r="M24" s="568"/>
      <c r="N24" s="568"/>
      <c r="O24" s="915"/>
      <c r="P24" s="568"/>
      <c r="Q24" s="568"/>
      <c r="R24" s="568"/>
      <c r="S24" s="926"/>
      <c r="T24" s="926"/>
      <c r="U24" s="926"/>
      <c r="V24" s="921"/>
    </row>
    <row r="25" spans="1:22" ht="32.25" customHeight="1" thickBot="1">
      <c r="A25" s="283"/>
      <c r="B25" s="1186" t="s">
        <v>14</v>
      </c>
      <c r="C25" s="1186"/>
      <c r="D25" s="564">
        <f aca="true" t="shared" si="0" ref="D25:L25">SUM(D9:D24)</f>
        <v>6564242</v>
      </c>
      <c r="E25" s="564">
        <f>SUM(E9:E24)</f>
        <v>6640262</v>
      </c>
      <c r="F25" s="564">
        <f>SUM(F9:F24)</f>
        <v>7883228</v>
      </c>
      <c r="G25" s="565">
        <f t="shared" si="0"/>
        <v>0</v>
      </c>
      <c r="H25" s="565">
        <f t="shared" si="0"/>
        <v>0</v>
      </c>
      <c r="I25" s="565">
        <f t="shared" si="0"/>
        <v>0</v>
      </c>
      <c r="J25" s="564">
        <f t="shared" si="0"/>
        <v>6564242</v>
      </c>
      <c r="K25" s="564">
        <f t="shared" si="0"/>
        <v>6640262</v>
      </c>
      <c r="L25" s="564">
        <f>SUM(L9:L24)</f>
        <v>7883228</v>
      </c>
      <c r="M25" s="565">
        <f>SUM(M9:M20)</f>
        <v>0</v>
      </c>
      <c r="N25" s="565"/>
      <c r="O25" s="918"/>
      <c r="P25" s="565">
        <f>SUM(P9:P21)</f>
        <v>0</v>
      </c>
      <c r="Q25" s="565">
        <f>SUM(Q9:Q21)</f>
        <v>0</v>
      </c>
      <c r="R25" s="565">
        <f>SUM(R9:R21)</f>
        <v>0</v>
      </c>
      <c r="S25" s="927">
        <f>SUM(S9:S20)</f>
        <v>0</v>
      </c>
      <c r="T25" s="927"/>
      <c r="U25" s="928"/>
      <c r="V25" s="921"/>
    </row>
    <row r="26" ht="12.75">
      <c r="K26" s="50"/>
    </row>
    <row r="27" spans="4:17" ht="12.75" hidden="1">
      <c r="D27" s="10">
        <v>5781</v>
      </c>
      <c r="E27" s="10"/>
      <c r="F27" s="10"/>
      <c r="G27" s="10"/>
      <c r="H27" s="10"/>
      <c r="I27" s="10"/>
      <c r="J27" s="10"/>
      <c r="K27" s="10"/>
      <c r="P27" s="10"/>
      <c r="Q27" s="10"/>
    </row>
    <row r="28" spans="4:17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97"/>
      <c r="G29" s="10"/>
      <c r="H29" s="97">
        <f>G29-H25</f>
        <v>0</v>
      </c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4:17" ht="12.7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</sheetData>
  <sheetProtection/>
  <mergeCells count="25">
    <mergeCell ref="J1:P1"/>
    <mergeCell ref="J2:P2"/>
    <mergeCell ref="A5:P5"/>
    <mergeCell ref="B10:C10"/>
    <mergeCell ref="A3:P3"/>
    <mergeCell ref="A4:P4"/>
    <mergeCell ref="D7:I7"/>
    <mergeCell ref="J7:O7"/>
    <mergeCell ref="P7:U7"/>
    <mergeCell ref="B12:C12"/>
    <mergeCell ref="B11:C11"/>
    <mergeCell ref="B17:C17"/>
    <mergeCell ref="B19:C19"/>
    <mergeCell ref="B7:C7"/>
    <mergeCell ref="B9:C9"/>
    <mergeCell ref="B16:C16"/>
    <mergeCell ref="B18:C18"/>
    <mergeCell ref="B25:C25"/>
    <mergeCell ref="B13:C13"/>
    <mergeCell ref="B15:C15"/>
    <mergeCell ref="B20:C20"/>
    <mergeCell ref="B21:C21"/>
    <mergeCell ref="B22:C22"/>
    <mergeCell ref="B24:C24"/>
    <mergeCell ref="B23:C2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C1">
      <selection activeCell="T46" sqref="T46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17.00390625" style="32" customWidth="1"/>
    <col min="4" max="4" width="14.7109375" style="32" customWidth="1"/>
    <col min="5" max="5" width="17.00390625" style="32" customWidth="1"/>
    <col min="6" max="6" width="12.7109375" style="32" hidden="1" customWidth="1"/>
    <col min="7" max="7" width="17.00390625" style="32" hidden="1" customWidth="1"/>
    <col min="8" max="8" width="12.140625" style="32" customWidth="1"/>
    <col min="9" max="9" width="12.00390625" style="32" customWidth="1"/>
    <col min="10" max="10" width="12.421875" style="32" customWidth="1"/>
    <col min="11" max="11" width="12.7109375" style="32" hidden="1" customWidth="1"/>
    <col min="12" max="12" width="12.57421875" style="32" hidden="1" customWidth="1"/>
    <col min="13" max="13" width="15.7109375" style="32" customWidth="1"/>
    <col min="14" max="14" width="14.28125" style="15" customWidth="1"/>
    <col min="15" max="15" width="12.57421875" style="15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5" ht="12.75">
      <c r="H1" s="1226" t="s">
        <v>373</v>
      </c>
      <c r="I1" s="1226"/>
      <c r="J1" s="1226"/>
      <c r="K1" s="1226"/>
      <c r="L1" s="1226"/>
      <c r="M1" s="1226"/>
      <c r="N1" s="1226"/>
      <c r="O1" s="1226"/>
    </row>
    <row r="2" spans="8:15" ht="24.75" customHeight="1">
      <c r="H2" s="1226" t="s">
        <v>469</v>
      </c>
      <c r="I2" s="1226"/>
      <c r="J2" s="1226"/>
      <c r="K2" s="1226"/>
      <c r="L2" s="1226"/>
      <c r="M2" s="1226"/>
      <c r="N2" s="1226"/>
      <c r="O2" s="1226"/>
    </row>
    <row r="3" spans="1:13" ht="37.5" customHeight="1">
      <c r="A3" s="1230" t="s">
        <v>417</v>
      </c>
      <c r="B3" s="1230"/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</row>
    <row r="4" spans="1:13" ht="18.75" customHeight="1">
      <c r="A4" s="1232" t="s">
        <v>422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</row>
    <row r="5" spans="1:13" ht="15.75">
      <c r="A5" s="1211" t="s">
        <v>64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1"/>
    </row>
    <row r="6" spans="1:13" ht="19.5" thickBot="1">
      <c r="A6" s="51"/>
      <c r="B6" s="51"/>
      <c r="M6" s="929" t="s">
        <v>389</v>
      </c>
    </row>
    <row r="7" spans="1:18" ht="19.5" customHeight="1">
      <c r="A7" s="1208" t="s">
        <v>23</v>
      </c>
      <c r="B7" s="1227" t="s">
        <v>172</v>
      </c>
      <c r="C7" s="1212" t="s">
        <v>4</v>
      </c>
      <c r="D7" s="1213"/>
      <c r="E7" s="1213"/>
      <c r="F7" s="1213"/>
      <c r="G7" s="1214"/>
      <c r="H7" s="1212" t="s">
        <v>203</v>
      </c>
      <c r="I7" s="1213"/>
      <c r="J7" s="1213"/>
      <c r="K7" s="1213"/>
      <c r="L7" s="1214"/>
      <c r="M7" s="1212" t="s">
        <v>24</v>
      </c>
      <c r="N7" s="1213"/>
      <c r="O7" s="1213"/>
      <c r="P7" s="1213"/>
      <c r="Q7" s="1223"/>
      <c r="R7" s="682"/>
    </row>
    <row r="8" spans="1:18" ht="12.75" customHeight="1">
      <c r="A8" s="1209"/>
      <c r="B8" s="1228"/>
      <c r="C8" s="1215"/>
      <c r="D8" s="1216"/>
      <c r="E8" s="1216"/>
      <c r="F8" s="1216"/>
      <c r="G8" s="1217"/>
      <c r="H8" s="1215"/>
      <c r="I8" s="1216"/>
      <c r="J8" s="1216"/>
      <c r="K8" s="1216"/>
      <c r="L8" s="1217"/>
      <c r="M8" s="1215"/>
      <c r="N8" s="1216"/>
      <c r="O8" s="1216"/>
      <c r="P8" s="1216"/>
      <c r="Q8" s="1224"/>
      <c r="R8" s="683"/>
    </row>
    <row r="9" spans="1:18" ht="20.25" customHeight="1" thickBot="1">
      <c r="A9" s="1210"/>
      <c r="B9" s="1229"/>
      <c r="C9" s="1218"/>
      <c r="D9" s="1219"/>
      <c r="E9" s="1219"/>
      <c r="F9" s="1219"/>
      <c r="G9" s="1220"/>
      <c r="H9" s="1218"/>
      <c r="I9" s="1219"/>
      <c r="J9" s="1219"/>
      <c r="K9" s="1219"/>
      <c r="L9" s="1220"/>
      <c r="M9" s="1218"/>
      <c r="N9" s="1219"/>
      <c r="O9" s="1219"/>
      <c r="P9" s="1219"/>
      <c r="Q9" s="1225"/>
      <c r="R9" s="683"/>
    </row>
    <row r="10" spans="1:18" ht="19.5" thickTop="1">
      <c r="A10" s="356"/>
      <c r="B10" s="357"/>
      <c r="C10" s="461" t="s">
        <v>71</v>
      </c>
      <c r="D10" s="461" t="s">
        <v>190</v>
      </c>
      <c r="E10" s="461" t="s">
        <v>194</v>
      </c>
      <c r="F10" s="441" t="s">
        <v>201</v>
      </c>
      <c r="G10" s="441" t="s">
        <v>202</v>
      </c>
      <c r="H10" s="461" t="s">
        <v>71</v>
      </c>
      <c r="I10" s="461" t="s">
        <v>190</v>
      </c>
      <c r="J10" s="461" t="s">
        <v>194</v>
      </c>
      <c r="K10" s="441" t="s">
        <v>201</v>
      </c>
      <c r="L10" s="441" t="s">
        <v>202</v>
      </c>
      <c r="M10" s="461" t="s">
        <v>71</v>
      </c>
      <c r="N10" s="461" t="s">
        <v>190</v>
      </c>
      <c r="O10" s="461" t="s">
        <v>194</v>
      </c>
      <c r="P10" s="441" t="s">
        <v>201</v>
      </c>
      <c r="Q10" s="677" t="s">
        <v>202</v>
      </c>
      <c r="R10" s="683"/>
    </row>
    <row r="11" spans="1:18" ht="32.25" customHeight="1">
      <c r="A11" s="100" t="s">
        <v>385</v>
      </c>
      <c r="B11" s="309" t="s">
        <v>173</v>
      </c>
      <c r="C11" s="28">
        <v>200000</v>
      </c>
      <c r="D11" s="28">
        <v>200000</v>
      </c>
      <c r="E11" s="28">
        <v>200000</v>
      </c>
      <c r="F11" s="371"/>
      <c r="G11" s="458"/>
      <c r="H11" s="28">
        <v>0</v>
      </c>
      <c r="I11" s="28">
        <v>0</v>
      </c>
      <c r="J11" s="28"/>
      <c r="K11" s="371"/>
      <c r="L11" s="458"/>
      <c r="M11" s="28">
        <v>200000</v>
      </c>
      <c r="N11" s="28">
        <v>200000</v>
      </c>
      <c r="O11" s="28">
        <v>200000</v>
      </c>
      <c r="P11" s="371"/>
      <c r="Q11" s="678"/>
      <c r="R11" s="683"/>
    </row>
    <row r="12" spans="1:18" ht="20.25" customHeight="1">
      <c r="A12" s="100" t="s">
        <v>402</v>
      </c>
      <c r="B12" s="309" t="s">
        <v>173</v>
      </c>
      <c r="C12" s="28">
        <v>50000</v>
      </c>
      <c r="D12" s="28">
        <v>50000</v>
      </c>
      <c r="E12" s="28">
        <v>50000</v>
      </c>
      <c r="F12" s="371"/>
      <c r="G12" s="458"/>
      <c r="H12" s="28">
        <v>0</v>
      </c>
      <c r="I12" s="28">
        <v>0</v>
      </c>
      <c r="J12" s="28"/>
      <c r="K12" s="371"/>
      <c r="L12" s="458"/>
      <c r="M12" s="28">
        <v>50000</v>
      </c>
      <c r="N12" s="28">
        <v>50000</v>
      </c>
      <c r="O12" s="28">
        <v>50000</v>
      </c>
      <c r="P12" s="371"/>
      <c r="Q12" s="678"/>
      <c r="R12" s="683"/>
    </row>
    <row r="13" spans="1:20" ht="15.75" customHeight="1" thickBot="1">
      <c r="A13" s="100" t="s">
        <v>386</v>
      </c>
      <c r="B13" s="309" t="s">
        <v>173</v>
      </c>
      <c r="C13" s="28">
        <f>120000+250000</f>
        <v>370000</v>
      </c>
      <c r="D13" s="28">
        <f>120000+250000</f>
        <v>370000</v>
      </c>
      <c r="E13" s="28">
        <f>120000+250000</f>
        <v>370000</v>
      </c>
      <c r="F13" s="28"/>
      <c r="G13" s="459"/>
      <c r="H13" s="28">
        <v>0</v>
      </c>
      <c r="I13" s="28">
        <v>0</v>
      </c>
      <c r="J13" s="28"/>
      <c r="K13" s="28"/>
      <c r="L13" s="459"/>
      <c r="M13" s="28">
        <f>120000+250000</f>
        <v>370000</v>
      </c>
      <c r="N13" s="28">
        <f>120000+250000</f>
        <v>370000</v>
      </c>
      <c r="O13" s="28">
        <f>120000+250000</f>
        <v>370000</v>
      </c>
      <c r="P13" s="28"/>
      <c r="Q13" s="679"/>
      <c r="R13" s="683"/>
      <c r="T13" s="32"/>
    </row>
    <row r="14" spans="1:18" ht="27" customHeight="1" hidden="1">
      <c r="A14" s="100" t="s">
        <v>31</v>
      </c>
      <c r="B14" s="309" t="s">
        <v>173</v>
      </c>
      <c r="C14" s="28"/>
      <c r="D14" s="28"/>
      <c r="E14" s="28"/>
      <c r="F14" s="28"/>
      <c r="G14" s="459"/>
      <c r="H14" s="28"/>
      <c r="I14" s="28"/>
      <c r="J14" s="28"/>
      <c r="K14" s="28"/>
      <c r="L14" s="459"/>
      <c r="M14" s="28"/>
      <c r="N14" s="28"/>
      <c r="O14" s="28"/>
      <c r="P14" s="28"/>
      <c r="Q14" s="679"/>
      <c r="R14" s="683"/>
    </row>
    <row r="15" spans="1:18" ht="28.5" customHeight="1" hidden="1">
      <c r="A15" s="100" t="s">
        <v>353</v>
      </c>
      <c r="B15" s="309" t="s">
        <v>173</v>
      </c>
      <c r="C15" s="28"/>
      <c r="D15" s="28"/>
      <c r="E15" s="28"/>
      <c r="F15" s="28"/>
      <c r="G15" s="459"/>
      <c r="H15" s="28">
        <v>0</v>
      </c>
      <c r="I15" s="28">
        <v>0</v>
      </c>
      <c r="J15" s="28"/>
      <c r="K15" s="28"/>
      <c r="L15" s="459"/>
      <c r="M15" s="28"/>
      <c r="N15" s="28"/>
      <c r="O15" s="28"/>
      <c r="P15" s="28"/>
      <c r="Q15" s="679"/>
      <c r="R15" s="683"/>
    </row>
    <row r="16" spans="1:18" ht="32.25" customHeight="1" hidden="1">
      <c r="A16" s="100" t="s">
        <v>348</v>
      </c>
      <c r="B16" s="309" t="s">
        <v>173</v>
      </c>
      <c r="C16" s="28"/>
      <c r="D16" s="28"/>
      <c r="E16" s="28"/>
      <c r="F16" s="28"/>
      <c r="G16" s="459"/>
      <c r="H16" s="28">
        <v>0</v>
      </c>
      <c r="I16" s="28">
        <v>0</v>
      </c>
      <c r="J16" s="28"/>
      <c r="K16" s="28"/>
      <c r="L16" s="459"/>
      <c r="M16" s="28"/>
      <c r="N16" s="28"/>
      <c r="O16" s="28"/>
      <c r="P16" s="28"/>
      <c r="Q16" s="679"/>
      <c r="R16" s="683"/>
    </row>
    <row r="17" spans="1:18" ht="33" customHeight="1" hidden="1" thickBot="1">
      <c r="A17" s="100" t="s">
        <v>347</v>
      </c>
      <c r="B17" s="309" t="s">
        <v>173</v>
      </c>
      <c r="C17" s="107"/>
      <c r="D17" s="107"/>
      <c r="E17" s="107"/>
      <c r="F17" s="107"/>
      <c r="G17" s="459"/>
      <c r="H17" s="107"/>
      <c r="I17" s="107"/>
      <c r="J17" s="107"/>
      <c r="K17" s="107"/>
      <c r="L17" s="459"/>
      <c r="M17" s="107"/>
      <c r="N17" s="107"/>
      <c r="O17" s="107"/>
      <c r="P17" s="107"/>
      <c r="Q17" s="679"/>
      <c r="R17" s="683"/>
    </row>
    <row r="18" spans="1:18" ht="39" customHeight="1" thickBot="1" thickTop="1">
      <c r="A18" s="108" t="s">
        <v>16</v>
      </c>
      <c r="B18" s="308"/>
      <c r="C18" s="109">
        <f>SUM(C11:C17)</f>
        <v>620000</v>
      </c>
      <c r="D18" s="109">
        <f>SUM(D11:D17)</f>
        <v>620000</v>
      </c>
      <c r="E18" s="109">
        <f>SUM(E11:E17)</f>
        <v>620000</v>
      </c>
      <c r="F18" s="109">
        <f>SUM(F11:F17)</f>
        <v>0</v>
      </c>
      <c r="G18" s="460">
        <f>F18/E18</f>
        <v>0</v>
      </c>
      <c r="H18" s="109">
        <f>SUM(H11:H17)</f>
        <v>0</v>
      </c>
      <c r="I18" s="109">
        <f>SUM(I11:I17)</f>
        <v>0</v>
      </c>
      <c r="J18" s="109">
        <f>SUM(J11:J17)</f>
        <v>0</v>
      </c>
      <c r="K18" s="109"/>
      <c r="L18" s="460"/>
      <c r="M18" s="109">
        <f>SUM(M11:M17)</f>
        <v>620000</v>
      </c>
      <c r="N18" s="109">
        <f>SUM(N11:N17)</f>
        <v>620000</v>
      </c>
      <c r="O18" s="109">
        <f>SUM(O11:O17)</f>
        <v>620000</v>
      </c>
      <c r="P18" s="109"/>
      <c r="Q18" s="680"/>
      <c r="R18" s="683"/>
    </row>
    <row r="19" spans="1:18" ht="19.5" customHeight="1">
      <c r="A19" s="101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R19" s="52"/>
    </row>
    <row r="20" spans="1:13" ht="66" customHeight="1" hidden="1" thickBot="1">
      <c r="A20" s="1221" t="s">
        <v>354</v>
      </c>
      <c r="B20" s="1221"/>
      <c r="C20" s="1222"/>
      <c r="D20" s="1222"/>
      <c r="E20" s="1222"/>
      <c r="F20" s="1222"/>
      <c r="G20" s="1222"/>
      <c r="H20" s="1222"/>
      <c r="I20" s="1222"/>
      <c r="J20" s="1222"/>
      <c r="K20" s="1222"/>
      <c r="L20" s="1222"/>
      <c r="M20" s="1222"/>
    </row>
    <row r="21" spans="1:18" ht="19.5" customHeight="1" hidden="1">
      <c r="A21" s="1208" t="s">
        <v>23</v>
      </c>
      <c r="B21" s="1227" t="s">
        <v>172</v>
      </c>
      <c r="C21" s="1212" t="s">
        <v>4</v>
      </c>
      <c r="D21" s="1213"/>
      <c r="E21" s="1213"/>
      <c r="F21" s="1213"/>
      <c r="G21" s="1214"/>
      <c r="H21" s="1212" t="s">
        <v>203</v>
      </c>
      <c r="I21" s="1213"/>
      <c r="J21" s="1213"/>
      <c r="K21" s="1213"/>
      <c r="L21" s="1214"/>
      <c r="M21" s="1212" t="s">
        <v>24</v>
      </c>
      <c r="N21" s="1213"/>
      <c r="O21" s="1213"/>
      <c r="P21" s="1213"/>
      <c r="Q21" s="1223"/>
      <c r="R21" s="683"/>
    </row>
    <row r="22" spans="1:18" s="103" customFormat="1" ht="19.5" customHeight="1" hidden="1">
      <c r="A22" s="1209"/>
      <c r="B22" s="1228"/>
      <c r="C22" s="1215"/>
      <c r="D22" s="1216"/>
      <c r="E22" s="1216"/>
      <c r="F22" s="1216"/>
      <c r="G22" s="1217"/>
      <c r="H22" s="1215"/>
      <c r="I22" s="1216"/>
      <c r="J22" s="1216"/>
      <c r="K22" s="1216"/>
      <c r="L22" s="1217"/>
      <c r="M22" s="1215"/>
      <c r="N22" s="1216"/>
      <c r="O22" s="1216"/>
      <c r="P22" s="1216"/>
      <c r="Q22" s="1224"/>
      <c r="R22" s="684"/>
    </row>
    <row r="23" spans="1:18" s="103" customFormat="1" ht="19.5" customHeight="1" hidden="1" thickBot="1">
      <c r="A23" s="1210"/>
      <c r="B23" s="1229"/>
      <c r="C23" s="1218"/>
      <c r="D23" s="1219"/>
      <c r="E23" s="1219"/>
      <c r="F23" s="1219"/>
      <c r="G23" s="1220"/>
      <c r="H23" s="1218"/>
      <c r="I23" s="1219"/>
      <c r="J23" s="1219"/>
      <c r="K23" s="1219"/>
      <c r="L23" s="1220"/>
      <c r="M23" s="1218"/>
      <c r="N23" s="1219"/>
      <c r="O23" s="1219"/>
      <c r="P23" s="1219"/>
      <c r="Q23" s="1225"/>
      <c r="R23" s="684"/>
    </row>
    <row r="24" spans="1:18" s="103" customFormat="1" ht="57.75" customHeight="1" hidden="1" thickTop="1">
      <c r="A24" s="442"/>
      <c r="B24" s="443"/>
      <c r="C24" s="441" t="s">
        <v>71</v>
      </c>
      <c r="D24" s="441" t="s">
        <v>196</v>
      </c>
      <c r="E24" s="441" t="s">
        <v>251</v>
      </c>
      <c r="F24" s="441" t="s">
        <v>201</v>
      </c>
      <c r="G24" s="441" t="s">
        <v>202</v>
      </c>
      <c r="H24" s="441" t="s">
        <v>71</v>
      </c>
      <c r="I24" s="441" t="s">
        <v>196</v>
      </c>
      <c r="J24" s="441" t="s">
        <v>251</v>
      </c>
      <c r="K24" s="441" t="s">
        <v>201</v>
      </c>
      <c r="L24" s="441" t="s">
        <v>202</v>
      </c>
      <c r="M24" s="441" t="s">
        <v>71</v>
      </c>
      <c r="N24" s="441" t="s">
        <v>196</v>
      </c>
      <c r="O24" s="441" t="s">
        <v>251</v>
      </c>
      <c r="P24" s="441" t="s">
        <v>201</v>
      </c>
      <c r="Q24" s="681" t="s">
        <v>202</v>
      </c>
      <c r="R24" s="684"/>
    </row>
    <row r="25" spans="1:18" s="103" customFormat="1" ht="34.5" customHeight="1" hidden="1" thickTop="1">
      <c r="A25" s="358" t="s">
        <v>72</v>
      </c>
      <c r="B25" s="359" t="s">
        <v>174</v>
      </c>
      <c r="C25" s="360"/>
      <c r="D25" s="360"/>
      <c r="E25" s="360"/>
      <c r="F25" s="360"/>
      <c r="G25" s="458"/>
      <c r="H25" s="360"/>
      <c r="I25" s="360"/>
      <c r="J25" s="360"/>
      <c r="K25" s="360"/>
      <c r="L25" s="458"/>
      <c r="M25" s="360">
        <f>C25-H25</f>
        <v>0</v>
      </c>
      <c r="N25" s="360"/>
      <c r="O25" s="360"/>
      <c r="P25" s="105">
        <f aca="true" t="shared" si="0" ref="P25:P32">F25-K25</f>
        <v>0</v>
      </c>
      <c r="Q25" s="679" t="e">
        <f>P25/O25</f>
        <v>#DIV/0!</v>
      </c>
      <c r="R25" s="684"/>
    </row>
    <row r="26" spans="1:18" s="103" customFormat="1" ht="30" hidden="1">
      <c r="A26" s="104" t="s">
        <v>178</v>
      </c>
      <c r="B26" s="310" t="s">
        <v>174</v>
      </c>
      <c r="C26" s="105"/>
      <c r="D26" s="105"/>
      <c r="E26" s="105"/>
      <c r="F26" s="105"/>
      <c r="G26" s="459"/>
      <c r="H26" s="105"/>
      <c r="I26" s="105"/>
      <c r="J26" s="105"/>
      <c r="K26" s="105"/>
      <c r="L26" s="459"/>
      <c r="M26" s="360">
        <f>C26-H26</f>
        <v>0</v>
      </c>
      <c r="N26" s="105"/>
      <c r="O26" s="105"/>
      <c r="P26" s="105">
        <f t="shared" si="0"/>
        <v>0</v>
      </c>
      <c r="Q26" s="679" t="e">
        <f>P26/O26</f>
        <v>#DIV/0!</v>
      </c>
      <c r="R26" s="684"/>
    </row>
    <row r="27" spans="1:18" s="103" customFormat="1" ht="30.75" customHeight="1" hidden="1" thickTop="1">
      <c r="A27" s="104" t="s">
        <v>179</v>
      </c>
      <c r="B27" s="310" t="s">
        <v>174</v>
      </c>
      <c r="C27" s="105">
        <v>0</v>
      </c>
      <c r="D27" s="105"/>
      <c r="E27" s="105"/>
      <c r="F27" s="105"/>
      <c r="G27" s="459"/>
      <c r="H27" s="105">
        <v>0</v>
      </c>
      <c r="I27" s="105"/>
      <c r="J27" s="105"/>
      <c r="K27" s="105"/>
      <c r="L27" s="459"/>
      <c r="M27" s="360">
        <f>C27-H27</f>
        <v>0</v>
      </c>
      <c r="N27" s="105"/>
      <c r="O27" s="105"/>
      <c r="P27" s="105">
        <f t="shared" si="0"/>
        <v>0</v>
      </c>
      <c r="Q27" s="679" t="e">
        <f>P27/O27</f>
        <v>#DIV/0!</v>
      </c>
      <c r="R27" s="684"/>
    </row>
    <row r="28" spans="1:18" s="103" customFormat="1" ht="31.5" customHeight="1" hidden="1" thickBot="1">
      <c r="A28" s="104" t="s">
        <v>47</v>
      </c>
      <c r="B28" s="310" t="s">
        <v>174</v>
      </c>
      <c r="C28" s="105">
        <v>0</v>
      </c>
      <c r="D28" s="105"/>
      <c r="E28" s="105"/>
      <c r="F28" s="105"/>
      <c r="G28" s="459"/>
      <c r="H28" s="105">
        <v>0</v>
      </c>
      <c r="I28" s="105"/>
      <c r="J28" s="105"/>
      <c r="K28" s="105"/>
      <c r="L28" s="459"/>
      <c r="M28" s="360">
        <f>C28-H28</f>
        <v>0</v>
      </c>
      <c r="N28" s="105"/>
      <c r="O28" s="105"/>
      <c r="P28" s="105">
        <f t="shared" si="0"/>
        <v>0</v>
      </c>
      <c r="Q28" s="679" t="e">
        <f>P28/O28</f>
        <v>#DIV/0!</v>
      </c>
      <c r="R28" s="684"/>
    </row>
    <row r="29" spans="1:18" s="103" customFormat="1" ht="31.5" customHeight="1" hidden="1" thickTop="1">
      <c r="A29" s="104" t="s">
        <v>48</v>
      </c>
      <c r="B29" s="310" t="s">
        <v>174</v>
      </c>
      <c r="C29" s="107"/>
      <c r="D29" s="107"/>
      <c r="E29" s="107"/>
      <c r="F29" s="107"/>
      <c r="G29" s="459"/>
      <c r="H29" s="107"/>
      <c r="I29" s="107"/>
      <c r="J29" s="107"/>
      <c r="K29" s="107"/>
      <c r="L29" s="459"/>
      <c r="M29" s="107"/>
      <c r="N29" s="107"/>
      <c r="O29" s="107"/>
      <c r="P29" s="107">
        <f t="shared" si="0"/>
        <v>0</v>
      </c>
      <c r="Q29" s="679" t="e">
        <f>P29/O29</f>
        <v>#DIV/0!</v>
      </c>
      <c r="R29" s="684"/>
    </row>
    <row r="30" spans="1:18" s="103" customFormat="1" ht="27.75" customHeight="1" hidden="1">
      <c r="A30" s="104" t="s">
        <v>210</v>
      </c>
      <c r="B30" s="310" t="s">
        <v>174</v>
      </c>
      <c r="C30" s="107"/>
      <c r="D30" s="107"/>
      <c r="E30" s="107"/>
      <c r="F30" s="107"/>
      <c r="G30" s="459"/>
      <c r="H30" s="107"/>
      <c r="I30" s="107"/>
      <c r="J30" s="107"/>
      <c r="K30" s="107"/>
      <c r="L30" s="459"/>
      <c r="M30" s="107"/>
      <c r="N30" s="107"/>
      <c r="O30" s="107"/>
      <c r="P30" s="107">
        <f t="shared" si="0"/>
        <v>0</v>
      </c>
      <c r="Q30" s="679">
        <v>0</v>
      </c>
      <c r="R30" s="684"/>
    </row>
    <row r="31" spans="1:18" ht="33" customHeight="1" hidden="1" thickBot="1">
      <c r="A31" s="106" t="s">
        <v>209</v>
      </c>
      <c r="B31" s="311" t="s">
        <v>174</v>
      </c>
      <c r="C31" s="462"/>
      <c r="D31" s="462"/>
      <c r="E31" s="462"/>
      <c r="F31" s="462"/>
      <c r="G31" s="459"/>
      <c r="H31" s="462"/>
      <c r="I31" s="462"/>
      <c r="J31" s="462"/>
      <c r="K31" s="462"/>
      <c r="L31" s="459"/>
      <c r="M31" s="462"/>
      <c r="N31" s="462"/>
      <c r="O31" s="462"/>
      <c r="P31" s="462">
        <f t="shared" si="0"/>
        <v>0</v>
      </c>
      <c r="Q31" s="679">
        <v>0</v>
      </c>
      <c r="R31" s="683"/>
    </row>
    <row r="32" spans="1:18" ht="33" customHeight="1" hidden="1" thickBot="1" thickTop="1">
      <c r="A32" s="455"/>
      <c r="B32" s="456"/>
      <c r="C32" s="457"/>
      <c r="D32" s="457"/>
      <c r="E32" s="457"/>
      <c r="F32" s="457"/>
      <c r="G32" s="459"/>
      <c r="H32" s="457"/>
      <c r="I32" s="457"/>
      <c r="J32" s="457"/>
      <c r="K32" s="457"/>
      <c r="L32" s="459"/>
      <c r="M32" s="457"/>
      <c r="N32" s="457"/>
      <c r="O32" s="457"/>
      <c r="P32" s="457">
        <f t="shared" si="0"/>
        <v>0</v>
      </c>
      <c r="Q32" s="679">
        <v>0</v>
      </c>
      <c r="R32" s="683"/>
    </row>
    <row r="33" spans="1:18" ht="33" customHeight="1" hidden="1" thickBot="1" thickTop="1">
      <c r="A33" s="108" t="s">
        <v>16</v>
      </c>
      <c r="B33" s="308"/>
      <c r="C33" s="109">
        <f>SUM(C25:C31)</f>
        <v>0</v>
      </c>
      <c r="D33" s="109">
        <f>SUM(D25:D31)</f>
        <v>0</v>
      </c>
      <c r="E33" s="109">
        <f>SUM(E25:E31)</f>
        <v>0</v>
      </c>
      <c r="F33" s="109"/>
      <c r="G33" s="460"/>
      <c r="H33" s="109">
        <f>SUM(H25:H31)</f>
        <v>0</v>
      </c>
      <c r="I33" s="109">
        <f>SUM(I25:I31)</f>
        <v>0</v>
      </c>
      <c r="J33" s="109">
        <f>SUM(J25:J31)</f>
        <v>0</v>
      </c>
      <c r="K33" s="109"/>
      <c r="L33" s="460"/>
      <c r="M33" s="109">
        <f>SUM(M25:M31)</f>
        <v>0</v>
      </c>
      <c r="N33" s="109">
        <f>SUM(N25:N31)</f>
        <v>0</v>
      </c>
      <c r="O33" s="109">
        <f>SUM(O25:O31)</f>
        <v>0</v>
      </c>
      <c r="P33" s="109">
        <f>SUM(P25:P31)</f>
        <v>0</v>
      </c>
      <c r="Q33" s="680" t="e">
        <f>P33/O33</f>
        <v>#DIV/0!</v>
      </c>
      <c r="R33" s="683"/>
    </row>
    <row r="34" ht="12.75">
      <c r="P34" s="15">
        <v>292</v>
      </c>
    </row>
    <row r="36" ht="12.75">
      <c r="I36" s="451"/>
    </row>
    <row r="37" ht="12.75">
      <c r="I37" s="451"/>
    </row>
    <row r="38" ht="12.75">
      <c r="I38" s="451"/>
    </row>
    <row r="39" ht="12.75">
      <c r="I39" s="451"/>
    </row>
  </sheetData>
  <sheetProtection/>
  <mergeCells count="16">
    <mergeCell ref="B7:B9"/>
    <mergeCell ref="B21:B23"/>
    <mergeCell ref="A3:M3"/>
    <mergeCell ref="A4:M4"/>
    <mergeCell ref="H1:O1"/>
    <mergeCell ref="H2:O2"/>
    <mergeCell ref="A21:A23"/>
    <mergeCell ref="A5:M5"/>
    <mergeCell ref="A7:A9"/>
    <mergeCell ref="H7:L9"/>
    <mergeCell ref="C7:G9"/>
    <mergeCell ref="C21:G23"/>
    <mergeCell ref="H21:L23"/>
    <mergeCell ref="A20:M20"/>
    <mergeCell ref="M7:Q9"/>
    <mergeCell ref="M21:Q2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70" zoomScaleNormal="70" zoomScalePageLayoutView="0" workbookViewId="0" topLeftCell="A1">
      <selection activeCell="L1" sqref="L1:S2"/>
    </sheetView>
  </sheetViews>
  <sheetFormatPr defaultColWidth="9.140625" defaultRowHeight="12.75"/>
  <cols>
    <col min="1" max="1" width="47.421875" style="361" customWidth="1"/>
    <col min="2" max="2" width="14.8515625" style="18" customWidth="1"/>
    <col min="3" max="3" width="12.00390625" style="18" customWidth="1"/>
    <col min="4" max="4" width="11.00390625" style="18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9" ht="15">
      <c r="L1" s="1244" t="s">
        <v>163</v>
      </c>
      <c r="M1" s="1244"/>
      <c r="N1" s="1244"/>
      <c r="O1" s="1244"/>
      <c r="P1" s="1244"/>
      <c r="Q1" s="1244"/>
      <c r="R1" s="1244"/>
      <c r="S1" s="1244"/>
    </row>
    <row r="2" spans="12:19" ht="12.75" customHeight="1">
      <c r="L2" s="1401" t="s">
        <v>470</v>
      </c>
      <c r="M2" s="1401"/>
      <c r="N2" s="1401"/>
      <c r="O2" s="1401"/>
      <c r="P2" s="1401"/>
      <c r="Q2" s="1401"/>
      <c r="R2" s="1401"/>
      <c r="S2" s="1401"/>
    </row>
    <row r="3" spans="1:17" ht="19.5">
      <c r="A3" s="1248" t="s">
        <v>17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</row>
    <row r="4" spans="1:17" ht="15.75">
      <c r="A4" s="1249" t="s">
        <v>422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 s="1249"/>
    </row>
    <row r="5" spans="1:17" ht="14.25">
      <c r="A5" s="1250" t="s">
        <v>160</v>
      </c>
      <c r="B5" s="1250"/>
      <c r="C5" s="1250"/>
      <c r="D5" s="1250"/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</row>
    <row r="6" ht="13.5" thickBot="1">
      <c r="Q6" s="13" t="s">
        <v>389</v>
      </c>
    </row>
    <row r="7" spans="1:22" ht="24.75" customHeight="1">
      <c r="A7" s="1246" t="s">
        <v>18</v>
      </c>
      <c r="B7" s="1241" t="s">
        <v>19</v>
      </c>
      <c r="C7" s="1242"/>
      <c r="D7" s="1242"/>
      <c r="E7" s="1242"/>
      <c r="F7" s="1242"/>
      <c r="G7" s="1242"/>
      <c r="H7" s="1242"/>
      <c r="I7" s="1242"/>
      <c r="J7" s="1242"/>
      <c r="K7" s="1242"/>
      <c r="L7" s="1238" t="s">
        <v>20</v>
      </c>
      <c r="M7" s="1239"/>
      <c r="N7" s="1239"/>
      <c r="O7" s="1239"/>
      <c r="P7" s="1239"/>
      <c r="Q7" s="1239"/>
      <c r="R7" s="1239"/>
      <c r="S7" s="1239"/>
      <c r="T7" s="1239"/>
      <c r="U7" s="1240"/>
      <c r="V7" s="685"/>
    </row>
    <row r="8" spans="1:22" ht="24.75" customHeight="1">
      <c r="A8" s="1247"/>
      <c r="B8" s="1233" t="s">
        <v>69</v>
      </c>
      <c r="C8" s="1234"/>
      <c r="D8" s="1234"/>
      <c r="E8" s="1234"/>
      <c r="F8" s="1235"/>
      <c r="G8" s="1233" t="s">
        <v>70</v>
      </c>
      <c r="H8" s="1234"/>
      <c r="I8" s="1234"/>
      <c r="J8" s="1234"/>
      <c r="K8" s="1234"/>
      <c r="L8" s="1236" t="s">
        <v>69</v>
      </c>
      <c r="M8" s="1237"/>
      <c r="N8" s="1237"/>
      <c r="O8" s="1237"/>
      <c r="P8" s="1237"/>
      <c r="Q8" s="1237" t="s">
        <v>70</v>
      </c>
      <c r="R8" s="1237"/>
      <c r="S8" s="1237"/>
      <c r="T8" s="1237"/>
      <c r="U8" s="1243"/>
      <c r="V8" s="685"/>
    </row>
    <row r="9" spans="1:22" ht="42" customHeight="1">
      <c r="A9" s="345"/>
      <c r="B9" s="346" t="s">
        <v>191</v>
      </c>
      <c r="C9" s="346" t="s">
        <v>189</v>
      </c>
      <c r="D9" s="687" t="s">
        <v>195</v>
      </c>
      <c r="E9" s="346" t="s">
        <v>217</v>
      </c>
      <c r="F9" s="346" t="s">
        <v>250</v>
      </c>
      <c r="G9" s="346" t="s">
        <v>191</v>
      </c>
      <c r="H9" s="346" t="s">
        <v>189</v>
      </c>
      <c r="I9" s="687" t="s">
        <v>195</v>
      </c>
      <c r="J9" s="346" t="s">
        <v>217</v>
      </c>
      <c r="K9" s="346" t="s">
        <v>250</v>
      </c>
      <c r="L9" s="467" t="s">
        <v>191</v>
      </c>
      <c r="M9" s="386" t="s">
        <v>189</v>
      </c>
      <c r="N9" s="687" t="s">
        <v>195</v>
      </c>
      <c r="O9" s="346" t="s">
        <v>217</v>
      </c>
      <c r="P9" s="346" t="s">
        <v>250</v>
      </c>
      <c r="Q9" s="386" t="s">
        <v>191</v>
      </c>
      <c r="R9" s="386" t="s">
        <v>189</v>
      </c>
      <c r="S9" s="687" t="s">
        <v>195</v>
      </c>
      <c r="T9" s="346" t="s">
        <v>252</v>
      </c>
      <c r="U9" s="346" t="s">
        <v>250</v>
      </c>
      <c r="V9" s="685"/>
    </row>
    <row r="10" spans="1:22" ht="18" hidden="1">
      <c r="A10" s="58" t="s">
        <v>180</v>
      </c>
      <c r="B10" s="62"/>
      <c r="C10" s="62"/>
      <c r="D10" s="62"/>
      <c r="E10" s="62"/>
      <c r="F10" s="62"/>
      <c r="G10" s="62"/>
      <c r="H10" s="62"/>
      <c r="I10" s="62"/>
      <c r="J10" s="62"/>
      <c r="K10" s="465"/>
      <c r="L10" s="468"/>
      <c r="M10" s="63"/>
      <c r="N10" s="63"/>
      <c r="O10" s="63"/>
      <c r="P10" s="63"/>
      <c r="Q10" s="65"/>
      <c r="R10" s="65"/>
      <c r="S10" s="65"/>
      <c r="T10" s="62"/>
      <c r="U10" s="98"/>
      <c r="V10" s="685"/>
    </row>
    <row r="11" spans="1:22" ht="30.75" hidden="1">
      <c r="A11" s="58" t="s">
        <v>213</v>
      </c>
      <c r="B11" s="62"/>
      <c r="C11" s="62"/>
      <c r="D11" s="62"/>
      <c r="E11" s="62"/>
      <c r="F11" s="62"/>
      <c r="G11" s="62"/>
      <c r="H11" s="62"/>
      <c r="I11" s="62"/>
      <c r="J11" s="62"/>
      <c r="K11" s="465"/>
      <c r="L11" s="468"/>
      <c r="M11" s="63"/>
      <c r="N11" s="63"/>
      <c r="O11" s="63"/>
      <c r="P11" s="63"/>
      <c r="Q11" s="65"/>
      <c r="R11" s="65"/>
      <c r="S11" s="65"/>
      <c r="T11" s="62"/>
      <c r="U11" s="98"/>
      <c r="V11" s="685"/>
    </row>
    <row r="12" spans="1:22" ht="18" hidden="1">
      <c r="A12" s="58" t="s">
        <v>192</v>
      </c>
      <c r="B12" s="62"/>
      <c r="C12" s="62"/>
      <c r="D12" s="62"/>
      <c r="E12" s="62"/>
      <c r="F12" s="62"/>
      <c r="G12" s="62"/>
      <c r="H12" s="62"/>
      <c r="I12" s="62"/>
      <c r="J12" s="62"/>
      <c r="K12" s="465"/>
      <c r="L12" s="468"/>
      <c r="M12" s="63"/>
      <c r="N12" s="63"/>
      <c r="O12" s="63"/>
      <c r="P12" s="63"/>
      <c r="Q12" s="65"/>
      <c r="R12" s="65"/>
      <c r="S12" s="65"/>
      <c r="T12" s="62"/>
      <c r="U12" s="98"/>
      <c r="V12" s="685"/>
    </row>
    <row r="13" spans="1:22" ht="18" hidden="1">
      <c r="A13" s="59" t="s">
        <v>414</v>
      </c>
      <c r="B13" s="62"/>
      <c r="C13" s="62"/>
      <c r="D13" s="62"/>
      <c r="E13" s="62"/>
      <c r="F13" s="62"/>
      <c r="G13" s="62"/>
      <c r="H13" s="62"/>
      <c r="I13" s="62"/>
      <c r="J13" s="62"/>
      <c r="K13" s="465"/>
      <c r="L13" s="468"/>
      <c r="M13" s="63"/>
      <c r="N13" s="63"/>
      <c r="O13" s="63"/>
      <c r="P13" s="63"/>
      <c r="Q13" s="65"/>
      <c r="R13" s="65"/>
      <c r="S13" s="65"/>
      <c r="T13" s="62"/>
      <c r="U13" s="98"/>
      <c r="V13" s="685"/>
    </row>
    <row r="14" spans="1:22" ht="18">
      <c r="A14" s="59" t="s">
        <v>181</v>
      </c>
      <c r="B14" s="62">
        <v>0</v>
      </c>
      <c r="C14" s="62">
        <v>0</v>
      </c>
      <c r="D14" s="62"/>
      <c r="E14" s="62"/>
      <c r="F14" s="62"/>
      <c r="G14" s="62">
        <v>0</v>
      </c>
      <c r="H14" s="62">
        <v>0</v>
      </c>
      <c r="I14" s="62">
        <v>0</v>
      </c>
      <c r="J14" s="62"/>
      <c r="K14" s="465"/>
      <c r="L14" s="468">
        <v>0</v>
      </c>
      <c r="M14" s="468">
        <v>0</v>
      </c>
      <c r="N14" s="63"/>
      <c r="O14" s="63"/>
      <c r="P14" s="63"/>
      <c r="Q14" s="65">
        <v>300000</v>
      </c>
      <c r="R14" s="65">
        <v>300000</v>
      </c>
      <c r="S14" s="65">
        <v>300000</v>
      </c>
      <c r="T14" s="62"/>
      <c r="U14" s="98"/>
      <c r="V14" s="685"/>
    </row>
    <row r="15" spans="1:22" ht="17.25" customHeight="1" hidden="1">
      <c r="A15" s="59" t="s">
        <v>182</v>
      </c>
      <c r="B15" s="62">
        <v>0</v>
      </c>
      <c r="C15" s="62">
        <v>0</v>
      </c>
      <c r="D15" s="62"/>
      <c r="E15" s="62"/>
      <c r="F15" s="62"/>
      <c r="G15" s="62"/>
      <c r="H15" s="62"/>
      <c r="I15" s="62"/>
      <c r="J15" s="62"/>
      <c r="K15" s="465"/>
      <c r="L15" s="469"/>
      <c r="M15" s="65"/>
      <c r="N15" s="65"/>
      <c r="O15" s="65"/>
      <c r="P15" s="65"/>
      <c r="Q15" s="65"/>
      <c r="R15" s="65"/>
      <c r="S15" s="65"/>
      <c r="T15" s="62"/>
      <c r="U15" s="98"/>
      <c r="V15" s="685"/>
    </row>
    <row r="16" spans="1:22" ht="17.25" customHeight="1">
      <c r="A16" s="59" t="s">
        <v>376</v>
      </c>
      <c r="B16" s="62">
        <v>0</v>
      </c>
      <c r="C16" s="62">
        <v>0</v>
      </c>
      <c r="D16" s="62"/>
      <c r="E16" s="62"/>
      <c r="F16" s="62"/>
      <c r="G16" s="62">
        <v>30000</v>
      </c>
      <c r="H16" s="62">
        <v>30000</v>
      </c>
      <c r="I16" s="62">
        <v>30000</v>
      </c>
      <c r="J16" s="62"/>
      <c r="K16" s="465"/>
      <c r="L16" s="469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/>
      <c r="T16" s="62"/>
      <c r="U16" s="98"/>
      <c r="V16" s="685"/>
    </row>
    <row r="17" spans="1:22" ht="17.25" customHeight="1">
      <c r="A17" s="59" t="s">
        <v>377</v>
      </c>
      <c r="B17" s="62">
        <v>0</v>
      </c>
      <c r="C17" s="62">
        <v>0</v>
      </c>
      <c r="D17" s="62"/>
      <c r="E17" s="62"/>
      <c r="F17" s="62"/>
      <c r="G17" s="62">
        <v>30000</v>
      </c>
      <c r="H17" s="62">
        <v>30000</v>
      </c>
      <c r="I17" s="62">
        <v>30000</v>
      </c>
      <c r="J17" s="62"/>
      <c r="K17" s="465"/>
      <c r="L17" s="469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/>
      <c r="T17" s="62"/>
      <c r="U17" s="98"/>
      <c r="V17" s="685"/>
    </row>
    <row r="18" spans="1:22" ht="17.25" customHeight="1">
      <c r="A18" s="59" t="s">
        <v>378</v>
      </c>
      <c r="B18" s="62">
        <v>0</v>
      </c>
      <c r="C18" s="62">
        <v>0</v>
      </c>
      <c r="D18" s="62"/>
      <c r="E18" s="62"/>
      <c r="F18" s="62"/>
      <c r="G18" s="62">
        <v>70000</v>
      </c>
      <c r="H18" s="62">
        <v>70000</v>
      </c>
      <c r="I18" s="62">
        <v>70000</v>
      </c>
      <c r="J18" s="62"/>
      <c r="K18" s="465"/>
      <c r="L18" s="469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/>
      <c r="T18" s="62"/>
      <c r="U18" s="98"/>
      <c r="V18" s="685"/>
    </row>
    <row r="19" spans="1:22" ht="17.25" customHeight="1">
      <c r="A19" s="59" t="s">
        <v>379</v>
      </c>
      <c r="B19" s="62">
        <v>0</v>
      </c>
      <c r="C19" s="62">
        <v>0</v>
      </c>
      <c r="D19" s="62"/>
      <c r="E19" s="62"/>
      <c r="F19" s="62"/>
      <c r="G19" s="62">
        <v>10000</v>
      </c>
      <c r="H19" s="62">
        <v>10000</v>
      </c>
      <c r="I19" s="62">
        <v>10000</v>
      </c>
      <c r="J19" s="62"/>
      <c r="K19" s="465"/>
      <c r="L19" s="469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/>
      <c r="T19" s="62"/>
      <c r="U19" s="98"/>
      <c r="V19" s="685"/>
    </row>
    <row r="20" spans="1:22" ht="17.25" customHeight="1">
      <c r="A20" s="59" t="s">
        <v>424</v>
      </c>
      <c r="B20" s="62">
        <v>0</v>
      </c>
      <c r="C20" s="62">
        <v>0</v>
      </c>
      <c r="D20" s="62"/>
      <c r="E20" s="62"/>
      <c r="F20" s="62"/>
      <c r="G20" s="62">
        <v>100000</v>
      </c>
      <c r="H20" s="62">
        <v>100000</v>
      </c>
      <c r="I20" s="62">
        <v>100000</v>
      </c>
      <c r="J20" s="62"/>
      <c r="K20" s="465"/>
      <c r="L20" s="469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/>
      <c r="T20" s="62"/>
      <c r="U20" s="98"/>
      <c r="V20" s="685"/>
    </row>
    <row r="21" spans="1:22" ht="17.25" customHeight="1" hidden="1">
      <c r="A21" s="59" t="s">
        <v>380</v>
      </c>
      <c r="B21" s="62">
        <v>0</v>
      </c>
      <c r="C21" s="62">
        <v>0</v>
      </c>
      <c r="D21" s="62"/>
      <c r="E21" s="62"/>
      <c r="F21" s="62"/>
      <c r="G21" s="62"/>
      <c r="H21" s="62"/>
      <c r="I21" s="62"/>
      <c r="J21" s="62"/>
      <c r="K21" s="465"/>
      <c r="L21" s="469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/>
      <c r="T21" s="62"/>
      <c r="U21" s="98"/>
      <c r="V21" s="685"/>
    </row>
    <row r="22" spans="1:22" ht="17.25" customHeight="1">
      <c r="A22" s="59" t="s">
        <v>390</v>
      </c>
      <c r="B22" s="62">
        <v>0</v>
      </c>
      <c r="C22" s="62">
        <v>0</v>
      </c>
      <c r="D22" s="62"/>
      <c r="E22" s="62"/>
      <c r="F22" s="62"/>
      <c r="G22" s="62">
        <v>50000</v>
      </c>
      <c r="H22" s="62">
        <v>50000</v>
      </c>
      <c r="I22" s="62">
        <v>50000</v>
      </c>
      <c r="J22" s="62"/>
      <c r="K22" s="465"/>
      <c r="L22" s="469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/>
      <c r="T22" s="62"/>
      <c r="U22" s="98"/>
      <c r="V22" s="685"/>
    </row>
    <row r="23" spans="1:22" ht="17.25" customHeight="1">
      <c r="A23" s="59" t="s">
        <v>423</v>
      </c>
      <c r="B23" s="62">
        <v>0</v>
      </c>
      <c r="C23" s="62">
        <v>0</v>
      </c>
      <c r="D23" s="62"/>
      <c r="E23" s="62"/>
      <c r="F23" s="62"/>
      <c r="G23" s="62">
        <v>10000</v>
      </c>
      <c r="H23" s="62">
        <v>10000</v>
      </c>
      <c r="I23" s="62">
        <v>10000</v>
      </c>
      <c r="J23" s="62"/>
      <c r="K23" s="465"/>
      <c r="L23" s="469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/>
      <c r="T23" s="62"/>
      <c r="U23" s="98"/>
      <c r="V23" s="685"/>
    </row>
    <row r="24" spans="1:22" ht="17.25" customHeight="1">
      <c r="A24" s="59" t="s">
        <v>188</v>
      </c>
      <c r="B24" s="62">
        <v>0</v>
      </c>
      <c r="C24" s="62">
        <v>0</v>
      </c>
      <c r="D24" s="62"/>
      <c r="E24" s="62"/>
      <c r="F24" s="62"/>
      <c r="G24" s="62">
        <v>2520</v>
      </c>
      <c r="H24" s="62">
        <v>0</v>
      </c>
      <c r="I24" s="62">
        <v>0</v>
      </c>
      <c r="J24" s="62"/>
      <c r="K24" s="465"/>
      <c r="L24" s="469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/>
      <c r="T24" s="62"/>
      <c r="U24" s="98"/>
      <c r="V24" s="685"/>
    </row>
    <row r="25" spans="1:22" s="21" customFormat="1" ht="18">
      <c r="A25" s="59" t="s">
        <v>425</v>
      </c>
      <c r="B25" s="62">
        <v>0</v>
      </c>
      <c r="C25" s="62">
        <v>0</v>
      </c>
      <c r="D25" s="62"/>
      <c r="E25" s="62"/>
      <c r="F25" s="62"/>
      <c r="G25" s="62">
        <v>60000</v>
      </c>
      <c r="H25" s="62">
        <v>0</v>
      </c>
      <c r="I25" s="62">
        <v>0</v>
      </c>
      <c r="J25" s="62"/>
      <c r="K25" s="465"/>
      <c r="L25" s="470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/>
      <c r="T25" s="62"/>
      <c r="U25" s="98"/>
      <c r="V25" s="686"/>
    </row>
    <row r="26" spans="1:22" ht="18" hidden="1">
      <c r="A26" s="58"/>
      <c r="B26" s="65"/>
      <c r="C26" s="65"/>
      <c r="D26" s="65"/>
      <c r="E26" s="65"/>
      <c r="F26" s="65"/>
      <c r="G26" s="65"/>
      <c r="H26" s="65"/>
      <c r="I26" s="65"/>
      <c r="J26" s="65"/>
      <c r="K26" s="466"/>
      <c r="L26" s="470"/>
      <c r="M26" s="62"/>
      <c r="N26" s="62"/>
      <c r="O26" s="62"/>
      <c r="P26" s="62"/>
      <c r="Q26" s="65"/>
      <c r="R26" s="65"/>
      <c r="S26" s="65"/>
      <c r="T26" s="65"/>
      <c r="U26" s="64"/>
      <c r="V26" s="685"/>
    </row>
    <row r="27" spans="1:22" ht="18" hidden="1">
      <c r="A27" s="58"/>
      <c r="B27" s="65"/>
      <c r="C27" s="65"/>
      <c r="D27" s="65"/>
      <c r="E27" s="65"/>
      <c r="F27" s="65"/>
      <c r="G27" s="65"/>
      <c r="H27" s="65"/>
      <c r="I27" s="65"/>
      <c r="J27" s="65"/>
      <c r="K27" s="466"/>
      <c r="L27" s="470"/>
      <c r="M27" s="62"/>
      <c r="N27" s="62"/>
      <c r="O27" s="62"/>
      <c r="P27" s="62"/>
      <c r="Q27" s="65"/>
      <c r="R27" s="65"/>
      <c r="S27" s="65"/>
      <c r="T27" s="65"/>
      <c r="U27" s="64"/>
      <c r="V27" s="685"/>
    </row>
    <row r="28" spans="1:22" ht="23.25" customHeight="1" thickBot="1">
      <c r="A28" s="60" t="s">
        <v>1</v>
      </c>
      <c r="B28" s="66">
        <f aca="true" t="shared" si="0" ref="B28:U28">SUM(B10:B27)</f>
        <v>0</v>
      </c>
      <c r="C28" s="66">
        <f>SUM(C10:C27)</f>
        <v>0</v>
      </c>
      <c r="D28" s="66">
        <f t="shared" si="0"/>
        <v>0</v>
      </c>
      <c r="E28" s="66">
        <f t="shared" si="0"/>
        <v>0</v>
      </c>
      <c r="F28" s="66">
        <f t="shared" si="0"/>
        <v>0</v>
      </c>
      <c r="G28" s="66">
        <f t="shared" si="0"/>
        <v>362520</v>
      </c>
      <c r="H28" s="66">
        <f>SUM(H10:H27)</f>
        <v>300000</v>
      </c>
      <c r="I28" s="66">
        <f>SUM(I10:I27)</f>
        <v>300000</v>
      </c>
      <c r="J28" s="66">
        <f t="shared" si="0"/>
        <v>0</v>
      </c>
      <c r="K28" s="66">
        <f t="shared" si="0"/>
        <v>0</v>
      </c>
      <c r="L28" s="471">
        <f t="shared" si="0"/>
        <v>0</v>
      </c>
      <c r="M28" s="66">
        <f t="shared" si="0"/>
        <v>0</v>
      </c>
      <c r="N28" s="66">
        <f t="shared" si="0"/>
        <v>0</v>
      </c>
      <c r="O28" s="66">
        <f t="shared" si="0"/>
        <v>0</v>
      </c>
      <c r="P28" s="66">
        <f t="shared" si="0"/>
        <v>0</v>
      </c>
      <c r="Q28" s="66">
        <f>SUM(Q14:Q27)</f>
        <v>300000</v>
      </c>
      <c r="R28" s="66">
        <f>SUM(R14:R27)</f>
        <v>300000</v>
      </c>
      <c r="S28" s="66">
        <f t="shared" si="0"/>
        <v>300000</v>
      </c>
      <c r="T28" s="66">
        <f t="shared" si="0"/>
        <v>0</v>
      </c>
      <c r="U28" s="66">
        <f t="shared" si="0"/>
        <v>0</v>
      </c>
      <c r="V28" s="685"/>
    </row>
    <row r="29" spans="1:21" ht="15">
      <c r="A29" s="57"/>
      <c r="B29" s="16"/>
      <c r="C29" s="16"/>
      <c r="D29" s="16"/>
      <c r="E29" s="16"/>
      <c r="F29" s="16"/>
      <c r="G29" s="336"/>
      <c r="H29" s="336"/>
      <c r="I29" s="336"/>
      <c r="J29" s="336"/>
      <c r="K29" s="336"/>
      <c r="L29" s="16"/>
      <c r="M29" s="16"/>
      <c r="N29" s="16"/>
      <c r="O29" s="16"/>
      <c r="P29" s="16"/>
      <c r="Q29" s="336"/>
      <c r="T29" s="463"/>
      <c r="U29" s="463"/>
    </row>
    <row r="30" spans="1:17" ht="14.25">
      <c r="A30" s="1245" t="s">
        <v>184</v>
      </c>
      <c r="B30" s="1245"/>
      <c r="C30" s="1245"/>
      <c r="D30" s="1245"/>
      <c r="E30" s="1245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</row>
    <row r="31" ht="13.5" thickBot="1">
      <c r="Q31" s="13"/>
    </row>
    <row r="32" spans="1:22" ht="29.25" customHeight="1">
      <c r="A32" s="1246" t="s">
        <v>183</v>
      </c>
      <c r="B32" s="1241" t="s">
        <v>19</v>
      </c>
      <c r="C32" s="1242"/>
      <c r="D32" s="1242"/>
      <c r="E32" s="1242"/>
      <c r="F32" s="1242"/>
      <c r="G32" s="1242"/>
      <c r="H32" s="1242"/>
      <c r="I32" s="1242"/>
      <c r="J32" s="1242"/>
      <c r="K32" s="1242"/>
      <c r="L32" s="1238" t="s">
        <v>20</v>
      </c>
      <c r="M32" s="1239"/>
      <c r="N32" s="1239"/>
      <c r="O32" s="1239"/>
      <c r="P32" s="1239"/>
      <c r="Q32" s="1239"/>
      <c r="R32" s="1239"/>
      <c r="S32" s="1239"/>
      <c r="T32" s="1239"/>
      <c r="U32" s="1240"/>
      <c r="V32" s="685"/>
    </row>
    <row r="33" spans="1:22" ht="29.25" customHeight="1">
      <c r="A33" s="1247"/>
      <c r="B33" s="1233" t="s">
        <v>69</v>
      </c>
      <c r="C33" s="1234"/>
      <c r="D33" s="1234"/>
      <c r="E33" s="1234"/>
      <c r="F33" s="1235"/>
      <c r="G33" s="1233" t="s">
        <v>70</v>
      </c>
      <c r="H33" s="1234"/>
      <c r="I33" s="1234"/>
      <c r="J33" s="1234"/>
      <c r="K33" s="1234"/>
      <c r="L33" s="1236" t="s">
        <v>69</v>
      </c>
      <c r="M33" s="1237"/>
      <c r="N33" s="1237"/>
      <c r="O33" s="1237"/>
      <c r="P33" s="1237"/>
      <c r="Q33" s="1237" t="s">
        <v>70</v>
      </c>
      <c r="R33" s="1237"/>
      <c r="S33" s="1237"/>
      <c r="T33" s="1237"/>
      <c r="U33" s="1243"/>
      <c r="V33" s="685"/>
    </row>
    <row r="34" spans="1:22" ht="29.25" customHeight="1">
      <c r="A34" s="345"/>
      <c r="B34" s="346" t="s">
        <v>191</v>
      </c>
      <c r="C34" s="346" t="s">
        <v>189</v>
      </c>
      <c r="D34" s="687" t="s">
        <v>195</v>
      </c>
      <c r="E34" s="346" t="s">
        <v>217</v>
      </c>
      <c r="F34" s="346" t="s">
        <v>250</v>
      </c>
      <c r="G34" s="346" t="s">
        <v>191</v>
      </c>
      <c r="H34" s="346" t="s">
        <v>189</v>
      </c>
      <c r="I34" s="687" t="s">
        <v>195</v>
      </c>
      <c r="J34" s="346" t="s">
        <v>201</v>
      </c>
      <c r="K34" s="346" t="s">
        <v>250</v>
      </c>
      <c r="L34" s="467" t="s">
        <v>191</v>
      </c>
      <c r="M34" s="386" t="s">
        <v>189</v>
      </c>
      <c r="N34" s="687" t="s">
        <v>195</v>
      </c>
      <c r="O34" s="346" t="s">
        <v>217</v>
      </c>
      <c r="P34" s="346" t="s">
        <v>250</v>
      </c>
      <c r="Q34" s="386" t="s">
        <v>191</v>
      </c>
      <c r="R34" s="386" t="s">
        <v>189</v>
      </c>
      <c r="S34" s="687" t="s">
        <v>195</v>
      </c>
      <c r="T34" s="346" t="s">
        <v>217</v>
      </c>
      <c r="U34" s="346" t="s">
        <v>250</v>
      </c>
      <c r="V34" s="685"/>
    </row>
    <row r="35" spans="1:22" ht="18" hidden="1">
      <c r="A35" s="58" t="s">
        <v>185</v>
      </c>
      <c r="B35" s="65"/>
      <c r="C35" s="65"/>
      <c r="D35" s="65"/>
      <c r="E35" s="65"/>
      <c r="F35" s="65"/>
      <c r="G35" s="65"/>
      <c r="H35" s="65"/>
      <c r="I35" s="65"/>
      <c r="J35" s="65"/>
      <c r="K35" s="466"/>
      <c r="L35" s="470"/>
      <c r="M35" s="62"/>
      <c r="N35" s="62"/>
      <c r="O35" s="62"/>
      <c r="P35" s="62"/>
      <c r="Q35" s="65"/>
      <c r="R35" s="65"/>
      <c r="S35" s="65"/>
      <c r="T35" s="62"/>
      <c r="U35" s="98"/>
      <c r="V35" s="685"/>
    </row>
    <row r="36" spans="1:22" ht="18" hidden="1">
      <c r="A36" s="111" t="s">
        <v>186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472"/>
      <c r="L36" s="470"/>
      <c r="M36" s="62"/>
      <c r="N36" s="62"/>
      <c r="O36" s="62"/>
      <c r="P36" s="62"/>
      <c r="Q36" s="65"/>
      <c r="R36" s="65"/>
      <c r="S36" s="65"/>
      <c r="T36" s="62"/>
      <c r="U36" s="98"/>
      <c r="V36" s="685"/>
    </row>
    <row r="37" spans="1:22" ht="18">
      <c r="A37" s="111" t="s">
        <v>426</v>
      </c>
      <c r="B37" s="110">
        <v>0</v>
      </c>
      <c r="C37" s="110"/>
      <c r="D37" s="110"/>
      <c r="E37" s="110"/>
      <c r="F37" s="110"/>
      <c r="G37" s="110">
        <v>40824</v>
      </c>
      <c r="H37" s="110">
        <v>40824</v>
      </c>
      <c r="I37" s="110">
        <v>40824</v>
      </c>
      <c r="J37" s="110"/>
      <c r="K37" s="472"/>
      <c r="L37" s="470">
        <v>0</v>
      </c>
      <c r="M37" s="470">
        <v>0</v>
      </c>
      <c r="N37" s="62"/>
      <c r="O37" s="62"/>
      <c r="P37" s="62"/>
      <c r="Q37" s="65">
        <v>0</v>
      </c>
      <c r="R37" s="65">
        <v>0</v>
      </c>
      <c r="S37" s="65"/>
      <c r="T37" s="62"/>
      <c r="U37" s="98"/>
      <c r="V37" s="685"/>
    </row>
    <row r="38" spans="1:22" ht="18">
      <c r="A38" s="111" t="s">
        <v>187</v>
      </c>
      <c r="B38" s="110">
        <v>0</v>
      </c>
      <c r="C38" s="110"/>
      <c r="D38" s="110"/>
      <c r="E38" s="110"/>
      <c r="F38" s="110"/>
      <c r="G38" s="110">
        <v>14304</v>
      </c>
      <c r="H38" s="110">
        <v>14304</v>
      </c>
      <c r="I38" s="110">
        <v>14304</v>
      </c>
      <c r="J38" s="110"/>
      <c r="K38" s="472"/>
      <c r="L38" s="470">
        <v>0</v>
      </c>
      <c r="M38" s="470">
        <v>0</v>
      </c>
      <c r="N38" s="62"/>
      <c r="O38" s="62"/>
      <c r="P38" s="62"/>
      <c r="Q38" s="65">
        <v>0</v>
      </c>
      <c r="R38" s="65">
        <v>0</v>
      </c>
      <c r="S38" s="65"/>
      <c r="T38" s="62"/>
      <c r="U38" s="98"/>
      <c r="V38" s="685"/>
    </row>
    <row r="39" spans="1:22" ht="18" hidden="1">
      <c r="A39" s="111" t="s">
        <v>355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472"/>
      <c r="L39" s="470"/>
      <c r="M39" s="470"/>
      <c r="N39" s="62"/>
      <c r="O39" s="62"/>
      <c r="P39" s="62"/>
      <c r="Q39" s="65"/>
      <c r="R39" s="65"/>
      <c r="S39" s="65"/>
      <c r="T39" s="62"/>
      <c r="U39" s="98"/>
      <c r="V39" s="685"/>
    </row>
    <row r="40" spans="1:22" ht="18">
      <c r="A40" s="111" t="s">
        <v>356</v>
      </c>
      <c r="B40" s="110">
        <v>0</v>
      </c>
      <c r="C40" s="110"/>
      <c r="D40" s="110"/>
      <c r="E40" s="110"/>
      <c r="F40" s="110"/>
      <c r="G40" s="110">
        <v>2520</v>
      </c>
      <c r="H40" s="110">
        <v>2520</v>
      </c>
      <c r="I40" s="110">
        <v>2520</v>
      </c>
      <c r="J40" s="110"/>
      <c r="K40" s="472"/>
      <c r="L40" s="470">
        <v>0</v>
      </c>
      <c r="M40" s="470">
        <v>0</v>
      </c>
      <c r="N40" s="62"/>
      <c r="O40" s="62"/>
      <c r="P40" s="62"/>
      <c r="Q40" s="65">
        <v>0</v>
      </c>
      <c r="R40" s="65">
        <v>0</v>
      </c>
      <c r="S40" s="65"/>
      <c r="T40" s="62"/>
      <c r="U40" s="98"/>
      <c r="V40" s="685"/>
    </row>
    <row r="41" spans="1:22" ht="18" hidden="1">
      <c r="A41" s="111" t="s">
        <v>188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472"/>
      <c r="L41" s="470"/>
      <c r="M41" s="470"/>
      <c r="N41" s="62"/>
      <c r="O41" s="62"/>
      <c r="P41" s="62"/>
      <c r="Q41" s="65"/>
      <c r="R41" s="65"/>
      <c r="S41" s="65"/>
      <c r="T41" s="62"/>
      <c r="U41" s="98"/>
      <c r="V41" s="685"/>
    </row>
    <row r="42" spans="1:22" ht="18" hidden="1">
      <c r="A42" s="111" t="s">
        <v>211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472"/>
      <c r="L42" s="470"/>
      <c r="M42" s="470"/>
      <c r="N42" s="62"/>
      <c r="O42" s="62"/>
      <c r="P42" s="62"/>
      <c r="Q42" s="65"/>
      <c r="R42" s="65"/>
      <c r="S42" s="65"/>
      <c r="T42" s="62"/>
      <c r="U42" s="98"/>
      <c r="V42" s="685"/>
    </row>
    <row r="43" spans="1:22" ht="30.75">
      <c r="A43" s="111" t="s">
        <v>439</v>
      </c>
      <c r="B43" s="110">
        <v>350716</v>
      </c>
      <c r="C43" s="110">
        <v>350716</v>
      </c>
      <c r="D43" s="110">
        <f>224954+350716</f>
        <v>575670</v>
      </c>
      <c r="E43" s="110"/>
      <c r="F43" s="110"/>
      <c r="G43" s="110">
        <v>0</v>
      </c>
      <c r="H43" s="110">
        <v>0</v>
      </c>
      <c r="I43" s="110">
        <v>0</v>
      </c>
      <c r="J43" s="110"/>
      <c r="K43" s="472"/>
      <c r="L43" s="470">
        <v>0</v>
      </c>
      <c r="M43" s="470">
        <v>0</v>
      </c>
      <c r="N43" s="62"/>
      <c r="O43" s="62"/>
      <c r="P43" s="62"/>
      <c r="Q43" s="65">
        <v>0</v>
      </c>
      <c r="R43" s="65">
        <v>0</v>
      </c>
      <c r="S43" s="65"/>
      <c r="T43" s="62"/>
      <c r="U43" s="98"/>
      <c r="V43" s="685"/>
    </row>
    <row r="44" spans="1:22" ht="30.75">
      <c r="A44" s="111" t="s">
        <v>440</v>
      </c>
      <c r="B44" s="110"/>
      <c r="C44" s="110"/>
      <c r="D44" s="110">
        <v>109028</v>
      </c>
      <c r="E44" s="110"/>
      <c r="F44" s="110"/>
      <c r="G44" s="110"/>
      <c r="H44" s="110"/>
      <c r="I44" s="110"/>
      <c r="J44" s="110"/>
      <c r="K44" s="472"/>
      <c r="L44" s="470"/>
      <c r="M44" s="470"/>
      <c r="N44" s="62"/>
      <c r="O44" s="62"/>
      <c r="P44" s="62"/>
      <c r="Q44" s="65"/>
      <c r="R44" s="65"/>
      <c r="S44" s="65"/>
      <c r="T44" s="62"/>
      <c r="U44" s="98"/>
      <c r="V44" s="685"/>
    </row>
    <row r="45" spans="1:22" ht="18">
      <c r="A45" s="58" t="s">
        <v>180</v>
      </c>
      <c r="B45" s="110">
        <v>0</v>
      </c>
      <c r="C45" s="110">
        <v>0</v>
      </c>
      <c r="D45" s="110"/>
      <c r="E45" s="110"/>
      <c r="F45" s="110"/>
      <c r="G45" s="110">
        <v>16380</v>
      </c>
      <c r="H45" s="110">
        <v>16380</v>
      </c>
      <c r="I45" s="110">
        <v>16380</v>
      </c>
      <c r="J45" s="110"/>
      <c r="K45" s="472"/>
      <c r="L45" s="470">
        <v>0</v>
      </c>
      <c r="M45" s="470">
        <v>0</v>
      </c>
      <c r="N45" s="62"/>
      <c r="O45" s="62"/>
      <c r="P45" s="62"/>
      <c r="Q45" s="65">
        <v>0</v>
      </c>
      <c r="R45" s="65">
        <v>0</v>
      </c>
      <c r="S45" s="65"/>
      <c r="T45" s="62"/>
      <c r="U45" s="98"/>
      <c r="V45" s="685"/>
    </row>
    <row r="46" spans="1:22" ht="47.25" customHeight="1" hidden="1">
      <c r="A46" s="111" t="s">
        <v>212</v>
      </c>
      <c r="B46" s="110"/>
      <c r="C46" s="110"/>
      <c r="D46" s="110"/>
      <c r="E46" s="110"/>
      <c r="F46" s="110"/>
      <c r="G46" s="110"/>
      <c r="H46" s="110"/>
      <c r="I46" s="110"/>
      <c r="J46" s="110"/>
      <c r="K46" s="472"/>
      <c r="L46" s="470"/>
      <c r="M46" s="470"/>
      <c r="N46" s="62"/>
      <c r="O46" s="62"/>
      <c r="P46" s="62"/>
      <c r="Q46" s="65"/>
      <c r="R46" s="65"/>
      <c r="S46" s="65"/>
      <c r="T46" s="62"/>
      <c r="U46" s="98"/>
      <c r="V46" s="685"/>
    </row>
    <row r="47" spans="1:22" ht="39" customHeight="1" hidden="1">
      <c r="A47" s="285"/>
      <c r="B47" s="110"/>
      <c r="C47" s="110"/>
      <c r="D47" s="110"/>
      <c r="E47" s="110"/>
      <c r="F47" s="110"/>
      <c r="G47" s="110"/>
      <c r="H47" s="110"/>
      <c r="I47" s="110"/>
      <c r="J47" s="110"/>
      <c r="K47" s="472"/>
      <c r="L47" s="470"/>
      <c r="M47" s="470"/>
      <c r="N47" s="62"/>
      <c r="O47" s="62"/>
      <c r="P47" s="62"/>
      <c r="Q47" s="65"/>
      <c r="R47" s="65"/>
      <c r="S47" s="65"/>
      <c r="T47" s="62"/>
      <c r="U47" s="98"/>
      <c r="V47" s="685"/>
    </row>
    <row r="48" spans="1:22" ht="39" customHeight="1" hidden="1">
      <c r="A48" s="285"/>
      <c r="B48" s="110"/>
      <c r="C48" s="110"/>
      <c r="D48" s="110"/>
      <c r="E48" s="110"/>
      <c r="F48" s="110"/>
      <c r="G48" s="110"/>
      <c r="H48" s="110"/>
      <c r="I48" s="110"/>
      <c r="J48" s="110"/>
      <c r="K48" s="472"/>
      <c r="L48" s="470"/>
      <c r="M48" s="470"/>
      <c r="N48" s="62"/>
      <c r="O48" s="62"/>
      <c r="P48" s="62"/>
      <c r="Q48" s="65"/>
      <c r="R48" s="65"/>
      <c r="S48" s="65"/>
      <c r="T48" s="62"/>
      <c r="U48" s="98"/>
      <c r="V48" s="685"/>
    </row>
    <row r="49" spans="1:22" ht="39" customHeight="1" hidden="1">
      <c r="A49" s="285"/>
      <c r="B49" s="110"/>
      <c r="C49" s="110"/>
      <c r="D49" s="110"/>
      <c r="E49" s="110"/>
      <c r="F49" s="110"/>
      <c r="G49" s="110"/>
      <c r="H49" s="110"/>
      <c r="I49" s="110"/>
      <c r="J49" s="110"/>
      <c r="K49" s="472"/>
      <c r="L49" s="470"/>
      <c r="M49" s="470"/>
      <c r="N49" s="62"/>
      <c r="O49" s="62"/>
      <c r="P49" s="62"/>
      <c r="Q49" s="65"/>
      <c r="R49" s="65"/>
      <c r="S49" s="65"/>
      <c r="T49" s="62"/>
      <c r="U49" s="98"/>
      <c r="V49" s="685"/>
    </row>
    <row r="50" spans="1:22" ht="39" customHeight="1" hidden="1">
      <c r="A50" s="285"/>
      <c r="B50" s="110"/>
      <c r="C50" s="110"/>
      <c r="D50" s="110"/>
      <c r="E50" s="110"/>
      <c r="F50" s="110"/>
      <c r="G50" s="110"/>
      <c r="H50" s="110"/>
      <c r="I50" s="110"/>
      <c r="J50" s="110"/>
      <c r="K50" s="472"/>
      <c r="L50" s="470"/>
      <c r="M50" s="470"/>
      <c r="N50" s="62"/>
      <c r="O50" s="62"/>
      <c r="P50" s="62"/>
      <c r="Q50" s="65"/>
      <c r="R50" s="65"/>
      <c r="S50" s="65"/>
      <c r="T50" s="62"/>
      <c r="U50" s="98"/>
      <c r="V50" s="685"/>
    </row>
    <row r="51" spans="1:22" ht="39" customHeight="1" hidden="1">
      <c r="A51" s="285"/>
      <c r="B51" s="110"/>
      <c r="C51" s="110"/>
      <c r="D51" s="110"/>
      <c r="E51" s="110"/>
      <c r="F51" s="110"/>
      <c r="G51" s="110"/>
      <c r="H51" s="110"/>
      <c r="I51" s="110"/>
      <c r="J51" s="110"/>
      <c r="K51" s="472"/>
      <c r="L51" s="470"/>
      <c r="M51" s="470"/>
      <c r="N51" s="62"/>
      <c r="O51" s="62"/>
      <c r="P51" s="62"/>
      <c r="Q51" s="65"/>
      <c r="R51" s="65"/>
      <c r="S51" s="65"/>
      <c r="T51" s="62"/>
      <c r="U51" s="98"/>
      <c r="V51" s="685"/>
    </row>
    <row r="52" spans="1:22" ht="39" customHeight="1" hidden="1">
      <c r="A52" s="285"/>
      <c r="B52" s="110"/>
      <c r="C52" s="110"/>
      <c r="D52" s="110"/>
      <c r="E52" s="110"/>
      <c r="F52" s="110"/>
      <c r="G52" s="110"/>
      <c r="H52" s="110"/>
      <c r="I52" s="110"/>
      <c r="J52" s="110"/>
      <c r="K52" s="472"/>
      <c r="L52" s="470"/>
      <c r="M52" s="470"/>
      <c r="N52" s="62"/>
      <c r="O52" s="62"/>
      <c r="P52" s="62"/>
      <c r="Q52" s="65"/>
      <c r="R52" s="65"/>
      <c r="S52" s="65"/>
      <c r="T52" s="62"/>
      <c r="U52" s="98"/>
      <c r="V52" s="685"/>
    </row>
    <row r="53" spans="1:22" s="17" customFormat="1" ht="27" customHeight="1" thickBot="1">
      <c r="A53" s="61" t="s">
        <v>1</v>
      </c>
      <c r="B53" s="67">
        <f>SUM(B35:B47)</f>
        <v>350716</v>
      </c>
      <c r="C53" s="67">
        <f>SUM(C35:C47)</f>
        <v>350716</v>
      </c>
      <c r="D53" s="67">
        <f>SUM(D35:D47)</f>
        <v>684698</v>
      </c>
      <c r="E53" s="67">
        <f aca="true" t="shared" si="1" ref="E53:Q53">SUM(E35:E47)</f>
        <v>0</v>
      </c>
      <c r="F53" s="67">
        <f t="shared" si="1"/>
        <v>0</v>
      </c>
      <c r="G53" s="312">
        <f t="shared" si="1"/>
        <v>74028</v>
      </c>
      <c r="H53" s="312">
        <f>SUM(H35:H47)</f>
        <v>74028</v>
      </c>
      <c r="I53" s="312">
        <f>SUM(I35:I47)</f>
        <v>74028</v>
      </c>
      <c r="J53" s="883">
        <f t="shared" si="1"/>
        <v>0</v>
      </c>
      <c r="K53" s="883">
        <f t="shared" si="1"/>
        <v>0</v>
      </c>
      <c r="L53" s="473">
        <f t="shared" si="1"/>
        <v>0</v>
      </c>
      <c r="M53" s="473">
        <f>SUM(M35:M47)</f>
        <v>0</v>
      </c>
      <c r="N53" s="67">
        <f t="shared" si="1"/>
        <v>0</v>
      </c>
      <c r="O53" s="67">
        <f t="shared" si="1"/>
        <v>0</v>
      </c>
      <c r="P53" s="67">
        <f t="shared" si="1"/>
        <v>0</v>
      </c>
      <c r="Q53" s="67">
        <f t="shared" si="1"/>
        <v>0</v>
      </c>
      <c r="R53" s="67">
        <f>SUM(R35:R47)</f>
        <v>0</v>
      </c>
      <c r="S53" s="67"/>
      <c r="T53" s="67"/>
      <c r="U53" s="312"/>
      <c r="V53" s="685"/>
    </row>
    <row r="54" spans="7:17" ht="15">
      <c r="G54" s="336"/>
      <c r="Q54" s="336"/>
    </row>
    <row r="55" spans="8:9" ht="12.75">
      <c r="H55" s="463"/>
      <c r="I55" s="463"/>
    </row>
    <row r="56" ht="12.75">
      <c r="G56" s="463"/>
    </row>
    <row r="57" spans="1:9" ht="12.75">
      <c r="A57" s="362"/>
      <c r="I57" s="463"/>
    </row>
  </sheetData>
  <sheetProtection/>
  <mergeCells count="20">
    <mergeCell ref="L1:S1"/>
    <mergeCell ref="L2:S2"/>
    <mergeCell ref="A30:Q30"/>
    <mergeCell ref="A7:A8"/>
    <mergeCell ref="A32:A33"/>
    <mergeCell ref="B7:K7"/>
    <mergeCell ref="L7:U7"/>
    <mergeCell ref="B33:F33"/>
    <mergeCell ref="A3:Q3"/>
    <mergeCell ref="A4:Q4"/>
    <mergeCell ref="A5:Q5"/>
    <mergeCell ref="B8:F8"/>
    <mergeCell ref="G8:K8"/>
    <mergeCell ref="L8:P8"/>
    <mergeCell ref="L33:P33"/>
    <mergeCell ref="L32:U32"/>
    <mergeCell ref="B32:K32"/>
    <mergeCell ref="Q8:U8"/>
    <mergeCell ref="Q33:U33"/>
    <mergeCell ref="G33:K3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Kápolnási Renáta</cp:lastModifiedBy>
  <cp:lastPrinted>2017-03-02T08:46:44Z</cp:lastPrinted>
  <dcterms:created xsi:type="dcterms:W3CDTF">2000-01-07T08:44:52Z</dcterms:created>
  <dcterms:modified xsi:type="dcterms:W3CDTF">2017-10-10T12:13:32Z</dcterms:modified>
  <cp:category/>
  <cp:version/>
  <cp:contentType/>
  <cp:contentStatus/>
</cp:coreProperties>
</file>