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28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 sz. mell (2-1)" sheetId="129" r:id="rId20"/>
    <sheet name="9.2. sz. mell (2-2)" sheetId="130" r:id="rId21"/>
    <sheet name="9.2.1. sz. mell" sheetId="122" r:id="rId22"/>
    <sheet name="9.2.2. sz.  mell" sheetId="123" r:id="rId23"/>
    <sheet name="9.2.3. sz. mell" sheetId="124" r:id="rId24"/>
    <sheet name="9.3. sz. mell" sheetId="105" r:id="rId25"/>
    <sheet name="9.3.1. sz. mell" sheetId="125" r:id="rId26"/>
    <sheet name="9.3.2. sz. mell" sheetId="126" r:id="rId27"/>
    <sheet name="9.3.3. sz. mell" sheetId="127" r:id="rId28"/>
    <sheet name="10.sz.mell" sheetId="89" r:id="rId29"/>
    <sheet name="1. sz tájékoztató t." sheetId="87" r:id="rId30"/>
    <sheet name="2. sz tájékoztató t" sheetId="66" r:id="rId31"/>
    <sheet name="3. sz tájékoztató t." sheetId="88" r:id="rId32"/>
    <sheet name="4.sz tájékoztató t." sheetId="24" r:id="rId33"/>
    <sheet name="5.sz tájékoztató t." sheetId="2" r:id="rId34"/>
    <sheet name="6.sz tájékoztató t." sheetId="70" r:id="rId35"/>
    <sheet name="7. sz tájékoztató t." sheetId="128" r:id="rId36"/>
  </sheets>
  <externalReferences>
    <externalReference r:id="rId37"/>
    <externalReference r:id="rId38"/>
  </externalReferences>
  <definedNames>
    <definedName name="_xlnm.Print_Titles" localSheetId="14">'9.1. sz. mell'!$1:$6</definedName>
    <definedName name="_xlnm.Print_Titles" localSheetId="15">'9.1.1. sz. mell '!$1:$5</definedName>
    <definedName name="_xlnm.Print_Titles" localSheetId="16">'9.1.2. sz. mell '!$1:$5</definedName>
    <definedName name="_xlnm.Print_Titles" localSheetId="17">'9.1.3. sz. mell'!$1:$6</definedName>
    <definedName name="_xlnm.Print_Titles" localSheetId="18">'9.2. sz. mell'!$1:$6</definedName>
    <definedName name="_xlnm.Print_Titles" localSheetId="19">'9.2. sz. mell (2-1)'!$1:$6</definedName>
    <definedName name="_xlnm.Print_Titles" localSheetId="20">'9.2. sz. mell (2-2)'!$1:$6</definedName>
    <definedName name="_xlnm.Print_Titles" localSheetId="21">'9.2.1. sz. mell'!$1:$6</definedName>
    <definedName name="_xlnm.Print_Titles" localSheetId="22">'9.2.2. sz.  mell'!$1:$6</definedName>
    <definedName name="_xlnm.Print_Titles" localSheetId="23">'9.2.3. sz. mell'!$1:$6</definedName>
    <definedName name="_xlnm.Print_Titles" localSheetId="24">'9.3. sz. mell'!$1:$6</definedName>
    <definedName name="_xlnm.Print_Titles" localSheetId="25">'9.3.1. sz. mell'!$1:$6</definedName>
    <definedName name="_xlnm.Print_Titles" localSheetId="26">'9.3.2. sz. mell'!$1:$6</definedName>
    <definedName name="_xlnm.Print_Titles" localSheetId="27">'9.3.3. sz. mell'!$1:$6</definedName>
    <definedName name="_xlnm.Print_Area" localSheetId="29">'1. sz tájékoztató t.'!$A$1:$E$148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4">'6.sz tájékoztató t.'!$A$1:$D$16</definedName>
    <definedName name="_xlnm.Print_Area" localSheetId="35">'7. sz tájékoztató t.'!$A$1:$E$37</definedName>
  </definedNames>
  <calcPr calcId="125725"/>
</workbook>
</file>

<file path=xl/calcChain.xml><?xml version="1.0" encoding="utf-8"?>
<calcChain xmlns="http://schemas.openxmlformats.org/spreadsheetml/2006/main">
  <c r="E111" i="87"/>
  <c r="E116"/>
  <c r="E97"/>
  <c r="C113" i="120"/>
  <c r="C101" s="1"/>
  <c r="C118"/>
  <c r="C99"/>
  <c r="C113" i="3"/>
  <c r="C118"/>
  <c r="C99"/>
  <c r="E10" i="73"/>
  <c r="C20"/>
  <c r="E8"/>
  <c r="E18" s="1"/>
  <c r="C19" i="61"/>
  <c r="E6"/>
  <c r="C115" i="116"/>
  <c r="C110"/>
  <c r="C98" s="1"/>
  <c r="C96"/>
  <c r="C95"/>
  <c r="C94"/>
  <c r="C95" i="1"/>
  <c r="C94"/>
  <c r="C36"/>
  <c r="E8" i="61"/>
  <c r="F16" i="63"/>
  <c r="F19"/>
  <c r="C31" i="120"/>
  <c r="C30" s="1"/>
  <c r="C29" s="1"/>
  <c r="C120" i="3"/>
  <c r="E118" i="87"/>
  <c r="D106"/>
  <c r="D99" s="1"/>
  <c r="D94" s="1"/>
  <c r="D28"/>
  <c r="B5" i="2"/>
  <c r="B14"/>
  <c r="B15"/>
  <c r="B13" s="1"/>
  <c r="B16"/>
  <c r="B19"/>
  <c r="B25"/>
  <c r="D9" i="128"/>
  <c r="E9"/>
  <c r="D115" i="87"/>
  <c r="E99"/>
  <c r="E112"/>
  <c r="E94" s="1"/>
  <c r="C115"/>
  <c r="D5"/>
  <c r="D12"/>
  <c r="D19"/>
  <c r="D27"/>
  <c r="D26" s="1"/>
  <c r="D34"/>
  <c r="D46"/>
  <c r="D52"/>
  <c r="D57"/>
  <c r="D72"/>
  <c r="D75"/>
  <c r="E52"/>
  <c r="E57"/>
  <c r="C48"/>
  <c r="C55"/>
  <c r="C52" s="1"/>
  <c r="C6"/>
  <c r="C39"/>
  <c r="C34" s="1"/>
  <c r="C36"/>
  <c r="O21" i="24"/>
  <c r="O22"/>
  <c r="E12"/>
  <c r="O12" s="1"/>
  <c r="N9"/>
  <c r="M9"/>
  <c r="M14" s="1"/>
  <c r="L9"/>
  <c r="K9"/>
  <c r="K14" s="1"/>
  <c r="J9"/>
  <c r="I9"/>
  <c r="I14" s="1"/>
  <c r="H9"/>
  <c r="G9"/>
  <c r="G14" s="1"/>
  <c r="F9"/>
  <c r="E9"/>
  <c r="E14" s="1"/>
  <c r="D9"/>
  <c r="C9"/>
  <c r="O9" s="1"/>
  <c r="E120" i="87"/>
  <c r="E115" s="1"/>
  <c r="E130"/>
  <c r="E134"/>
  <c r="E141"/>
  <c r="E146"/>
  <c r="E153"/>
  <c r="E5"/>
  <c r="E17"/>
  <c r="E12" s="1"/>
  <c r="E19"/>
  <c r="E27"/>
  <c r="E26" s="1"/>
  <c r="E34"/>
  <c r="E46"/>
  <c r="E63"/>
  <c r="E67"/>
  <c r="E72"/>
  <c r="E75"/>
  <c r="E79"/>
  <c r="C45" i="125"/>
  <c r="C51"/>
  <c r="C57" s="1"/>
  <c r="C8"/>
  <c r="C20"/>
  <c r="C26"/>
  <c r="C30"/>
  <c r="C37"/>
  <c r="C1" i="130"/>
  <c r="C8"/>
  <c r="C20"/>
  <c r="C26"/>
  <c r="C31"/>
  <c r="C38"/>
  <c r="C46"/>
  <c r="C52"/>
  <c r="C58"/>
  <c r="C1" i="129"/>
  <c r="C8"/>
  <c r="C20"/>
  <c r="C26"/>
  <c r="C31"/>
  <c r="C37"/>
  <c r="C38"/>
  <c r="C42"/>
  <c r="C46"/>
  <c r="C52"/>
  <c r="C58" s="1"/>
  <c r="B5" i="64"/>
  <c r="F5" s="1"/>
  <c r="B7"/>
  <c r="F7" s="1"/>
  <c r="F9"/>
  <c r="F10"/>
  <c r="F11"/>
  <c r="F12"/>
  <c r="F13"/>
  <c r="F14"/>
  <c r="F15"/>
  <c r="F16"/>
  <c r="F17"/>
  <c r="F18"/>
  <c r="F19"/>
  <c r="F20"/>
  <c r="F21"/>
  <c r="F22"/>
  <c r="F23"/>
  <c r="F24"/>
  <c r="F25"/>
  <c r="E26"/>
  <c r="D26"/>
  <c r="B26"/>
  <c r="F3"/>
  <c r="E3"/>
  <c r="D3"/>
  <c r="D16" i="70"/>
  <c r="A1"/>
  <c r="F5" i="63"/>
  <c r="B10"/>
  <c r="F10" s="1"/>
  <c r="F20" s="1"/>
  <c r="F11"/>
  <c r="F12"/>
  <c r="F13"/>
  <c r="F14"/>
  <c r="F15"/>
  <c r="F17"/>
  <c r="F18"/>
  <c r="E20"/>
  <c r="D20"/>
  <c r="B20"/>
  <c r="F3"/>
  <c r="E3"/>
  <c r="D3"/>
  <c r="C114" i="120"/>
  <c r="C122"/>
  <c r="C117" s="1"/>
  <c r="C132"/>
  <c r="C136"/>
  <c r="C143"/>
  <c r="C148"/>
  <c r="C94"/>
  <c r="C8"/>
  <c r="C15"/>
  <c r="C22"/>
  <c r="C37"/>
  <c r="C49"/>
  <c r="C55"/>
  <c r="C60"/>
  <c r="C66"/>
  <c r="C70"/>
  <c r="C75"/>
  <c r="C78"/>
  <c r="C82"/>
  <c r="C101" i="119"/>
  <c r="C96"/>
  <c r="C117"/>
  <c r="C131"/>
  <c r="C132"/>
  <c r="C136"/>
  <c r="C143"/>
  <c r="C148"/>
  <c r="C94"/>
  <c r="C8"/>
  <c r="C20"/>
  <c r="C15"/>
  <c r="C22"/>
  <c r="C30"/>
  <c r="C29" s="1"/>
  <c r="C37"/>
  <c r="C49"/>
  <c r="C55"/>
  <c r="C60"/>
  <c r="C66"/>
  <c r="C70"/>
  <c r="C75"/>
  <c r="C78"/>
  <c r="C82"/>
  <c r="C89"/>
  <c r="C101" i="3"/>
  <c r="C114"/>
  <c r="C96" s="1"/>
  <c r="C131" s="1"/>
  <c r="C122"/>
  <c r="C117" s="1"/>
  <c r="C132"/>
  <c r="C136"/>
  <c r="C143"/>
  <c r="C148"/>
  <c r="C155"/>
  <c r="C8"/>
  <c r="C20"/>
  <c r="C15" s="1"/>
  <c r="C22"/>
  <c r="C30"/>
  <c r="C29" s="1"/>
  <c r="C37"/>
  <c r="C49"/>
  <c r="C58"/>
  <c r="C55" s="1"/>
  <c r="C60"/>
  <c r="C66"/>
  <c r="C70"/>
  <c r="C75"/>
  <c r="C78"/>
  <c r="C82"/>
  <c r="C89"/>
  <c r="C119" i="117"/>
  <c r="C111"/>
  <c r="C98"/>
  <c r="C93" s="1"/>
  <c r="C17" i="116"/>
  <c r="C12" s="1"/>
  <c r="C119" i="1"/>
  <c r="C98"/>
  <c r="C55"/>
  <c r="C17"/>
  <c r="C27"/>
  <c r="C18" i="73"/>
  <c r="E31" s="1"/>
  <c r="C146" i="121"/>
  <c r="C140"/>
  <c r="E3" i="128"/>
  <c r="E26" s="1"/>
  <c r="C3"/>
  <c r="D3"/>
  <c r="D26" s="1"/>
  <c r="C26"/>
  <c r="E29"/>
  <c r="D29"/>
  <c r="C29"/>
  <c r="E8"/>
  <c r="E20" s="1"/>
  <c r="E22" s="1"/>
  <c r="D8"/>
  <c r="D20" s="1"/>
  <c r="D22" s="1"/>
  <c r="C9"/>
  <c r="C8" s="1"/>
  <c r="C20" s="1"/>
  <c r="C22" s="1"/>
  <c r="C51" i="127"/>
  <c r="C45"/>
  <c r="C51" i="126"/>
  <c r="C45"/>
  <c r="C57"/>
  <c r="C51" i="105"/>
  <c r="C45"/>
  <c r="C52" i="124"/>
  <c r="C46"/>
  <c r="C58" s="1"/>
  <c r="C52" i="123"/>
  <c r="C46"/>
  <c r="C58" s="1"/>
  <c r="C52" i="122"/>
  <c r="C46"/>
  <c r="C58" s="1"/>
  <c r="D130" i="87"/>
  <c r="D134"/>
  <c r="D141"/>
  <c r="D146"/>
  <c r="C146"/>
  <c r="C141"/>
  <c r="C134"/>
  <c r="C130"/>
  <c r="C94"/>
  <c r="C129" s="1"/>
  <c r="D63"/>
  <c r="D67"/>
  <c r="D86" s="1"/>
  <c r="D79"/>
  <c r="C79"/>
  <c r="C75"/>
  <c r="C72"/>
  <c r="C67"/>
  <c r="C63"/>
  <c r="C86" s="1"/>
  <c r="C57"/>
  <c r="C46"/>
  <c r="C27"/>
  <c r="C26" s="1"/>
  <c r="C19"/>
  <c r="C12"/>
  <c r="C5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6"/>
  <c r="C41" s="1"/>
  <c r="C1" i="124"/>
  <c r="C1" i="123"/>
  <c r="C1" i="122"/>
  <c r="C38" i="124"/>
  <c r="C31"/>
  <c r="C26"/>
  <c r="C20"/>
  <c r="C8"/>
  <c r="C37" s="1"/>
  <c r="C42" s="1"/>
  <c r="C38" i="123"/>
  <c r="C31"/>
  <c r="C26"/>
  <c r="C20"/>
  <c r="C8"/>
  <c r="C37" s="1"/>
  <c r="C42" s="1"/>
  <c r="C38" i="122"/>
  <c r="C31"/>
  <c r="C26"/>
  <c r="C20"/>
  <c r="C8"/>
  <c r="C37"/>
  <c r="C42" s="1"/>
  <c r="C1" i="120"/>
  <c r="C1" i="121"/>
  <c r="C133"/>
  <c r="C129"/>
  <c r="C154" s="1"/>
  <c r="C114"/>
  <c r="C93"/>
  <c r="C128" s="1"/>
  <c r="C155" s="1"/>
  <c r="C82"/>
  <c r="C78"/>
  <c r="C75"/>
  <c r="C70"/>
  <c r="C66"/>
  <c r="C89" s="1"/>
  <c r="C60"/>
  <c r="C55"/>
  <c r="C49"/>
  <c r="C37"/>
  <c r="C30"/>
  <c r="C29"/>
  <c r="C22"/>
  <c r="C15"/>
  <c r="C8"/>
  <c r="C1" i="119"/>
  <c r="C3" i="1"/>
  <c r="C4" i="73" s="1"/>
  <c r="C145" i="118"/>
  <c r="C140"/>
  <c r="C133"/>
  <c r="C129"/>
  <c r="C153" s="1"/>
  <c r="C114"/>
  <c r="C93"/>
  <c r="C128" s="1"/>
  <c r="C79"/>
  <c r="C75"/>
  <c r="C72"/>
  <c r="C67"/>
  <c r="C63"/>
  <c r="C86" s="1"/>
  <c r="C159" s="1"/>
  <c r="C57"/>
  <c r="C52"/>
  <c r="C46"/>
  <c r="C34"/>
  <c r="C27"/>
  <c r="C26" s="1"/>
  <c r="C19"/>
  <c r="C12"/>
  <c r="C5"/>
  <c r="C62" s="1"/>
  <c r="C3"/>
  <c r="C91" s="1"/>
  <c r="C145" i="117"/>
  <c r="C140"/>
  <c r="C133"/>
  <c r="C129"/>
  <c r="C153" s="1"/>
  <c r="C114"/>
  <c r="C79"/>
  <c r="C75"/>
  <c r="C72"/>
  <c r="C67"/>
  <c r="C63"/>
  <c r="C86" s="1"/>
  <c r="C159" s="1"/>
  <c r="C57"/>
  <c r="C52"/>
  <c r="C46"/>
  <c r="C34"/>
  <c r="C27"/>
  <c r="C26" s="1"/>
  <c r="C19"/>
  <c r="C12"/>
  <c r="C5"/>
  <c r="C62" s="1"/>
  <c r="C3"/>
  <c r="C91" s="1"/>
  <c r="C3" i="116"/>
  <c r="C91" s="1"/>
  <c r="C145"/>
  <c r="C140"/>
  <c r="C133"/>
  <c r="C129"/>
  <c r="C153" s="1"/>
  <c r="C114"/>
  <c r="C79"/>
  <c r="C75"/>
  <c r="C72"/>
  <c r="C67"/>
  <c r="C63"/>
  <c r="C86"/>
  <c r="C57"/>
  <c r="C52"/>
  <c r="C46"/>
  <c r="C34"/>
  <c r="C27"/>
  <c r="C26" s="1"/>
  <c r="C19"/>
  <c r="C5"/>
  <c r="C26" i="79"/>
  <c r="E29" i="73"/>
  <c r="C145" i="1"/>
  <c r="C133"/>
  <c r="C93"/>
  <c r="B3" i="2"/>
  <c r="A1"/>
  <c r="A1" i="24"/>
  <c r="H4" i="66"/>
  <c r="G4"/>
  <c r="F4"/>
  <c r="E4"/>
  <c r="D3"/>
  <c r="C3" i="87"/>
  <c r="C92" s="1"/>
  <c r="D3"/>
  <c r="D92" s="1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C4" i="62"/>
  <c r="D4" s="1"/>
  <c r="E4" s="1"/>
  <c r="A12" i="75"/>
  <c r="A11" i="76" s="1"/>
  <c r="F1" i="61"/>
  <c r="F1" i="73"/>
  <c r="A4" i="76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E17" i="61"/>
  <c r="C114" i="1"/>
  <c r="C128"/>
  <c r="B13" i="76" s="1"/>
  <c r="C17" i="61"/>
  <c r="D6" i="76"/>
  <c r="C5" i="1"/>
  <c r="C12"/>
  <c r="C26"/>
  <c r="C34"/>
  <c r="C52"/>
  <c r="C140"/>
  <c r="C129"/>
  <c r="C79"/>
  <c r="C75"/>
  <c r="C72"/>
  <c r="C67"/>
  <c r="C63"/>
  <c r="C57"/>
  <c r="C46"/>
  <c r="C19"/>
  <c r="C62" s="1"/>
  <c r="E30" i="61"/>
  <c r="C18"/>
  <c r="C19" i="73"/>
  <c r="C24" i="61"/>
  <c r="C24" i="73"/>
  <c r="C29" s="1"/>
  <c r="C46" i="79"/>
  <c r="C58" s="1"/>
  <c r="C8"/>
  <c r="C37" s="1"/>
  <c r="C42" s="1"/>
  <c r="E16" i="89"/>
  <c r="F16"/>
  <c r="D16"/>
  <c r="G16" s="1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B35" i="71"/>
  <c r="E28"/>
  <c r="E30"/>
  <c r="E31"/>
  <c r="E32"/>
  <c r="E33"/>
  <c r="E34"/>
  <c r="D35"/>
  <c r="C35"/>
  <c r="E5"/>
  <c r="E7"/>
  <c r="E8"/>
  <c r="E9"/>
  <c r="E10"/>
  <c r="E11"/>
  <c r="E12" s="1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I7" i="66"/>
  <c r="I8"/>
  <c r="I10"/>
  <c r="I11"/>
  <c r="I12"/>
  <c r="I13"/>
  <c r="I14"/>
  <c r="I15"/>
  <c r="I16"/>
  <c r="O5" i="24"/>
  <c r="N14"/>
  <c r="N26"/>
  <c r="M26"/>
  <c r="L14"/>
  <c r="L26"/>
  <c r="L27"/>
  <c r="K26"/>
  <c r="J14"/>
  <c r="J26"/>
  <c r="J27"/>
  <c r="H14"/>
  <c r="H26"/>
  <c r="H27" s="1"/>
  <c r="G26"/>
  <c r="F14"/>
  <c r="D14"/>
  <c r="D27" s="1"/>
  <c r="E26"/>
  <c r="C26"/>
  <c r="D26"/>
  <c r="F26"/>
  <c r="O26" s="1"/>
  <c r="I26"/>
  <c r="O25"/>
  <c r="O24"/>
  <c r="O23"/>
  <c r="O20"/>
  <c r="O19"/>
  <c r="O18"/>
  <c r="O17"/>
  <c r="O16"/>
  <c r="O13"/>
  <c r="O11"/>
  <c r="O10"/>
  <c r="O8"/>
  <c r="O7"/>
  <c r="O6"/>
  <c r="C32" i="61"/>
  <c r="C30"/>
  <c r="C31" s="1"/>
  <c r="C33"/>
  <c r="C91" i="1"/>
  <c r="E3" i="87"/>
  <c r="E92" s="1"/>
  <c r="C3" i="77"/>
  <c r="D33" i="128"/>
  <c r="D35" s="1"/>
  <c r="C33"/>
  <c r="E33"/>
  <c r="E35" s="1"/>
  <c r="C35"/>
  <c r="F27" i="24"/>
  <c r="C57" i="105"/>
  <c r="F11" i="62"/>
  <c r="D14" i="76"/>
  <c r="C153" i="1"/>
  <c r="B14" i="76" s="1"/>
  <c r="E32" i="61"/>
  <c r="C86" i="1" l="1"/>
  <c r="I9" i="66"/>
  <c r="C62" i="116"/>
  <c r="C65" i="121"/>
  <c r="C90" s="1"/>
  <c r="C62" i="87"/>
  <c r="C88" s="1"/>
  <c r="C57" i="127"/>
  <c r="C128" i="117"/>
  <c r="C65" i="120"/>
  <c r="C156"/>
  <c r="C37" i="130"/>
  <c r="C42" s="1"/>
  <c r="C36" i="125"/>
  <c r="C41" s="1"/>
  <c r="E129" i="87"/>
  <c r="D129"/>
  <c r="E14" i="76"/>
  <c r="N27" i="24"/>
  <c r="E35" i="71"/>
  <c r="E31" i="61"/>
  <c r="C159" i="116"/>
  <c r="C154" i="87"/>
  <c r="C156" s="1"/>
  <c r="D154"/>
  <c r="C65" i="3"/>
  <c r="C90" s="1"/>
  <c r="C156"/>
  <c r="C65" i="119"/>
  <c r="C90" s="1"/>
  <c r="C156"/>
  <c r="C157" s="1"/>
  <c r="C89" i="120"/>
  <c r="F26" i="64"/>
  <c r="E86" i="87"/>
  <c r="E154"/>
  <c r="E27" i="24"/>
  <c r="G27"/>
  <c r="I27"/>
  <c r="K27"/>
  <c r="M27"/>
  <c r="D62" i="87"/>
  <c r="C93" i="116"/>
  <c r="C128" s="1"/>
  <c r="C154" s="1"/>
  <c r="C96" i="120"/>
  <c r="C4" i="61"/>
  <c r="E4"/>
  <c r="E4" i="73"/>
  <c r="D7" i="76"/>
  <c r="C158" i="117"/>
  <c r="C87"/>
  <c r="C87" i="118"/>
  <c r="C158"/>
  <c r="C154" i="117"/>
  <c r="C157" i="3"/>
  <c r="C90" i="120"/>
  <c r="E62" i="87"/>
  <c r="E88" s="1"/>
  <c r="E156"/>
  <c r="B34" i="2"/>
  <c r="D156" i="87"/>
  <c r="B6" i="76"/>
  <c r="E6" s="1"/>
  <c r="C87" i="1"/>
  <c r="B8" i="76" s="1"/>
  <c r="C158" i="1"/>
  <c r="C159"/>
  <c r="B7" i="76"/>
  <c r="E7" s="1"/>
  <c r="C87" i="116"/>
  <c r="C158"/>
  <c r="D13" i="76"/>
  <c r="E13" s="1"/>
  <c r="E30" i="73"/>
  <c r="D15" i="76" s="1"/>
  <c r="C154" i="118"/>
  <c r="D88" i="87"/>
  <c r="C131" i="120"/>
  <c r="C157" s="1"/>
  <c r="C30" i="73"/>
  <c r="D8" i="76" s="1"/>
  <c r="E33" i="61"/>
  <c r="C154" i="1"/>
  <c r="B15" i="76" s="1"/>
  <c r="E15" s="1"/>
  <c r="C31" i="73"/>
  <c r="C14" i="24"/>
  <c r="I6" i="66"/>
  <c r="I18" s="1"/>
  <c r="E8" i="76" l="1"/>
  <c r="E32" i="73"/>
  <c r="C32"/>
  <c r="C27" i="24"/>
  <c r="O14"/>
  <c r="O27" s="1"/>
</calcChain>
</file>

<file path=xl/sharedStrings.xml><?xml version="1.0" encoding="utf-8"?>
<sst xmlns="http://schemas.openxmlformats.org/spreadsheetml/2006/main" count="4618" uniqueCount="656">
  <si>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</si>
  <si>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</si>
  <si>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</si>
  <si>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</si>
  <si>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</si>
  <si>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</si>
  <si>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</si>
  <si>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</si>
  <si>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</si>
  <si>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</si>
  <si>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</si>
  <si>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</si>
  <si>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</si>
  <si>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</si>
  <si>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</si>
  <si>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</si>
  <si>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</si>
  <si>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</si>
  <si>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</si>
  <si>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</si>
  <si>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</si>
  <si>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</si>
  <si>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</si>
  <si>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</si>
  <si>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</si>
  <si>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</si>
  <si>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</si>
  <si>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</si>
  <si>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</si>
  <si>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</si>
  <si>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</si>
  <si>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</si>
  <si>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</si>
  <si>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</si>
  <si>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</si>
  <si>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</si>
  <si>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</si>
  <si>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</si>
  <si>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</si>
  <si>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</si>
  <si>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</si>
  <si>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</si>
  <si>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</si>
  <si>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</si>
  <si>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</si>
  <si>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</si>
  <si>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</si>
  <si>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</si>
  <si>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</si>
  <si>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</si>
  <si>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</si>
  <si>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</si>
  <si>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</si>
  <si>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</si>
  <si>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</si>
  <si>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</si>
  <si>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</si>
  <si>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</si>
  <si>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</si>
  <si>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</si>
  <si>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</si>
  <si>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</si>
  <si>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</si>
  <si>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</si>
  <si>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</si>
  <si>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</si>
  <si>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</si>
  <si>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</si>
  <si>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</si>
  <si>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</si>
  <si>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</si>
  <si>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</si>
  <si>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</si>
  <si>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</si>
  <si>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</si>
  <si>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</si>
  <si>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</si>
  <si>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</si>
  <si>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</si>
  <si>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</si>
  <si>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</si>
  <si>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</si>
  <si>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</si>
  <si>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</si>
  <si>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</si>
  <si>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</si>
  <si>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</si>
  <si>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</si>
  <si>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</si>
  <si>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</si>
  <si>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</si>
  <si>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</si>
  <si>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</si>
  <si>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</si>
  <si>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</si>
  <si>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</si>
  <si>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</si>
  <si>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</si>
  <si>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</si>
  <si>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</si>
  <si>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</si>
  <si>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</si>
  <si>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</si>
  <si>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</si>
  <si>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</si>
  <si>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</si>
  <si>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</si>
  <si>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</si>
  <si>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</si>
  <si>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</si>
  <si>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</si>
  <si>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</si>
  <si>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</si>
  <si>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</si>
  <si>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</si>
  <si>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</si>
  <si>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</si>
  <si>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</si>
  <si>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</si>
  <si>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</si>
  <si>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</si>
  <si>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</si>
  <si>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</si>
  <si>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</si>
  <si>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</si>
  <si>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</si>
  <si>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</si>
  <si>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</si>
  <si>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</si>
  <si>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</si>
  <si>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</si>
  <si>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</si>
  <si>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</si>
  <si>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</si>
  <si>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</si>
  <si>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</si>
  <si>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</si>
  <si>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</si>
  <si>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</si>
  <si>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</si>
  <si>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</si>
  <si>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</si>
  <si>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</si>
  <si>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</si>
  <si>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</si>
  <si>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</si>
  <si>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</si>
  <si>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</si>
  <si>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</si>
  <si>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</si>
  <si>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</si>
  <si>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</si>
  <si>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</si>
  <si>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</si>
  <si>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</si>
  <si>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</si>
  <si>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</si>
  <si>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</si>
  <si>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</si>
  <si>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</si>
  <si>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</si>
  <si>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</si>
  <si>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</si>
  <si>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</si>
  <si>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</si>
  <si>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</si>
  <si>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</si>
  <si>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</si>
  <si>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</si>
  <si>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</si>
  <si>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</si>
  <si>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</si>
  <si>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</si>
  <si>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</si>
  <si>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</si>
  <si>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</si>
  <si>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</si>
  <si>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</si>
  <si>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</si>
  <si>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</si>
  <si>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</si>
  <si>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</si>
  <si>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</si>
  <si>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</si>
  <si>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</si>
  <si>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</si>
  <si>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</si>
  <si>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</si>
  <si>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</si>
  <si>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</si>
  <si>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</si>
  <si>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</si>
  <si>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</si>
  <si>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</si>
  <si>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</si>
  <si>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</si>
  <si>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</si>
  <si>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</si>
  <si>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</si>
  <si>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</si>
  <si>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</si>
  <si>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</si>
  <si>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</si>
  <si>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</si>
  <si>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</si>
  <si>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</si>
  <si>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</si>
  <si>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</si>
  <si>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</si>
  <si>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</si>
  <si>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</si>
  <si>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</si>
  <si>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</si>
  <si>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</si>
  <si>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</si>
  <si>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</si>
  <si>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</si>
  <si>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</si>
  <si>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</si>
  <si>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</si>
  <si>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</si>
  <si>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</si>
  <si>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</si>
  <si>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</si>
  <si>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</si>
  <si>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</si>
  <si>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</si>
  <si>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</si>
  <si>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</si>
  <si>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</si>
  <si>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</si>
  <si>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</si>
  <si>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</si>
  <si>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</si>
  <si>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</si>
  <si>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</si>
  <si>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</si>
  <si>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</si>
  <si>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</si>
  <si>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</si>
  <si>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</si>
  <si>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</si>
  <si>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</si>
  <si>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</si>
  <si>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</si>
  <si>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</si>
  <si>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</si>
  <si>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</si>
  <si>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</si>
  <si>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</si>
  <si>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</si>
  <si>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</si>
  <si>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</si>
  <si>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</si>
  <si>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</si>
  <si>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</si>
  <si>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</si>
  <si>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</si>
  <si>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</si>
  <si>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</si>
  <si>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</si>
  <si>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</si>
  <si>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</si>
  <si>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</si>
  <si>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</si>
  <si>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</si>
  <si>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</si>
  <si>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</si>
  <si>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</si>
  <si>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</si>
  <si>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</si>
  <si>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</si>
  <si>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</si>
  <si>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</si>
  <si>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</si>
  <si>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</si>
  <si>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</si>
  <si>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</si>
  <si>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</si>
  <si>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</si>
  <si>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</si>
  <si>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</si>
  <si>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</si>
  <si>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</si>
  <si>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</si>
  <si>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</si>
  <si>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</si>
  <si>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</si>
  <si>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</si>
  <si>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</si>
  <si>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</si>
  <si>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</si>
  <si>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</si>
  <si>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</si>
  <si>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</si>
  <si>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</si>
  <si>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</si>
  <si>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</si>
  <si>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</si>
  <si>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</si>
  <si>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</si>
  <si>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</si>
  <si>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</si>
  <si>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</si>
  <si>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</si>
  <si>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</si>
  <si>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</si>
  <si>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</si>
  <si>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</si>
  <si>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</si>
  <si>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</si>
  <si>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</si>
  <si>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</si>
  <si>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</si>
  <si>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</si>
  <si>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</si>
  <si>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</si>
  <si>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</si>
  <si>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</si>
  <si>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</si>
  <si>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</si>
  <si>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</si>
  <si>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</si>
  <si>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</si>
  <si>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</si>
  <si>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</si>
  <si>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</si>
  <si>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</si>
  <si>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</si>
  <si>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</si>
  <si>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</si>
  <si>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</si>
  <si>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</si>
  <si>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</si>
  <si>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</si>
  <si>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</si>
  <si>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</si>
  <si>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</si>
  <si>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</si>
  <si>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</si>
  <si>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</si>
  <si>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</si>
  <si>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</si>
  <si>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</si>
  <si>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</si>
  <si>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</si>
  <si>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</si>
  <si>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</si>
  <si>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</si>
  <si>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</si>
  <si>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</si>
  <si>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</si>
  <si>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</si>
  <si>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</si>
  <si>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</si>
  <si>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</si>
  <si>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</si>
  <si>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</si>
  <si>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</si>
  <si>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</si>
  <si>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</si>
  <si>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</si>
  <si>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</si>
  <si>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</si>
  <si>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</si>
  <si>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</si>
  <si>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</si>
  <si>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</si>
  <si>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</si>
  <si>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</si>
  <si>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</si>
  <si>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</si>
  <si>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</si>
  <si>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</si>
  <si>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</si>
  <si>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</si>
  <si>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</si>
  <si>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</si>
  <si>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</si>
  <si>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</si>
  <si>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</si>
  <si>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</si>
  <si>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</si>
  <si>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</si>
  <si>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</si>
  <si>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</si>
  <si>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</si>
  <si>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</si>
  <si>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</si>
  <si>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</si>
  <si>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</si>
  <si>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</si>
  <si>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</si>
  <si>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</si>
  <si>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</si>
  <si>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</si>
  <si>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</si>
  <si>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</si>
  <si>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</si>
  <si>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</si>
  <si>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</si>
  <si>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</si>
  <si>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</si>
  <si>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</si>
  <si>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</si>
  <si>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</si>
  <si>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</si>
  <si>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</si>
  <si>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</si>
  <si>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</si>
  <si>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</si>
  <si>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</si>
  <si>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</si>
  <si>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</si>
  <si>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</si>
  <si>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</si>
  <si>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</si>
  <si>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</si>
  <si>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</si>
  <si>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</si>
  <si>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</si>
  <si>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</si>
  <si>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</si>
  <si>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</si>
  <si>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</si>
  <si>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</si>
  <si>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</si>
  <si>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</si>
  <si>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</si>
  <si>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</si>
  <si>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</si>
  <si>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</si>
  <si>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</si>
  <si>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</si>
  <si>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</si>
  <si>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</si>
  <si>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</si>
  <si>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</si>
  <si>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</si>
  <si>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</si>
  <si>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</si>
  <si>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</si>
  <si>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</si>
  <si>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</si>
  <si>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</si>
  <si>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</si>
  <si>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</si>
  <si>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</si>
  <si>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</si>
  <si>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</si>
  <si>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</si>
  <si>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</si>
  <si>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</si>
  <si>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</si>
  <si>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</si>
  <si>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</si>
  <si>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</si>
  <si>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</si>
  <si>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</si>
  <si>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</si>
  <si>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</si>
  <si>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</si>
  <si>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</si>
  <si>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</si>
  <si>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</si>
  <si>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</si>
  <si>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</si>
  <si>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</si>
  <si>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</si>
  <si>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</si>
  <si>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</si>
  <si>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</si>
  <si>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</si>
  <si>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</si>
  <si>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</si>
  <si>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</si>
  <si>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</si>
  <si>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</si>
  <si>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</si>
  <si>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</si>
  <si>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</si>
  <si>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</si>
  <si>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</si>
  <si>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</si>
  <si>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</si>
  <si>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</si>
  <si>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</si>
  <si>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</si>
  <si>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</si>
  <si>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</si>
  <si>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</si>
  <si>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</si>
  <si>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</si>
  <si>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</si>
  <si>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</si>
  <si>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</si>
  <si>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</si>
  <si>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</si>
  <si>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</si>
  <si>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</si>
  <si>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</si>
  <si>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</si>
  <si>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</si>
  <si>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</si>
  <si>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</si>
  <si>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</si>
  <si>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</si>
  <si>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</si>
  <si>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</si>
  <si>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</si>
  <si>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</si>
  <si>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</si>
  <si>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</si>
  <si>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</si>
  <si>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</si>
  <si>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</si>
  <si>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</si>
  <si>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</si>
  <si>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</si>
  <si>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</si>
  <si>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</si>
  <si>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</si>
  <si>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</si>
  <si>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</si>
  <si>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</si>
  <si>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</si>
  <si>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</si>
  <si>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</si>
  <si>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</si>
  <si>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</si>
  <si>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</si>
  <si>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</si>
  <si>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</si>
  <si>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</si>
  <si>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</si>
  <si>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</si>
  <si>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</si>
  <si>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</si>
  <si>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</si>
  <si>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</si>
  <si>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</si>
  <si>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</si>
  <si>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</si>
  <si>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</si>
  <si>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</si>
  <si>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</si>
  <si>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</si>
  <si>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</si>
  <si>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</si>
  <si>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</si>
  <si>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</si>
  <si>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</si>
  <si>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</si>
  <si>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</si>
  <si>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</si>
  <si>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</si>
  <si>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</si>
  <si>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</si>
  <si>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</si>
  <si>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</si>
  <si>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</si>
  <si>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</si>
  <si>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</si>
  <si>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</si>
  <si>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</si>
  <si>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</si>
  <si>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</si>
  <si>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</si>
  <si>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</si>
  <si>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</si>
  <si>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</si>
  <si>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</si>
  <si>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</si>
  <si>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Vonyarcvashegy, 2015. .......................... hó .....nap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</si>
  <si>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</si>
  <si>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</si>
  <si>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Vonyarcvashegy Nagyközség Önkormányzata  2015. évi adósságot keletkeztető fejlesztési céljai</t>
  </si>
  <si>
    <t>Központosított támogatások</t>
  </si>
  <si>
    <t>Központi, irányítószervi támogatás (intézményfinanszírozás)</t>
  </si>
  <si>
    <t>2015. évi előirányzat</t>
  </si>
  <si>
    <t>2015-2015</t>
  </si>
  <si>
    <t>Számítógép, nyomtató, operációs rendszer beszerzés (2 db) (Közös Hivatal részére)</t>
  </si>
  <si>
    <t>Víziközmű kiépítése gazdasági bejárattól keletre</t>
  </si>
  <si>
    <t>Közösségi tér térkövezése, csapadékvíz elvezetés</t>
  </si>
  <si>
    <t>Kerítés építés, kegyeleti park, sétány (temető)</t>
  </si>
  <si>
    <t>DRV részére pénzeszköz átadás Kisfaludy u. hálózatfejlesztés</t>
  </si>
  <si>
    <t>Szentmihályhegy Védő Vendégváró Egyesület</t>
  </si>
  <si>
    <t>működési és fenntartási költségek támogatása</t>
  </si>
  <si>
    <t>Balaton-felvidéki Borvidék Hegyközsége</t>
  </si>
  <si>
    <t>borverseny szervezése</t>
  </si>
  <si>
    <t>Polgárőr Egyesület</t>
  </si>
  <si>
    <t>polgárőr gépjármű üzemeltetés, technikai felszerelés beszerzése</t>
  </si>
  <si>
    <t>Kék Balaton Fúvós Egyesület (Zalai Balaton-Part Ifjúsági Fúvószenekar)</t>
  </si>
  <si>
    <t>működési feltételek biztosítása (hangszer, fellépőruhák, utazási költségek)</t>
  </si>
  <si>
    <t>Vonyarcvashegy Tanulóiért Alapítvány</t>
  </si>
  <si>
    <t>tehetséges tanulók támogatása</t>
  </si>
  <si>
    <t>Turisztikai Egyesület</t>
  </si>
  <si>
    <t>működés</t>
  </si>
  <si>
    <t>Nyugat-Balatoni Turisztikai Nonprofit Kft</t>
  </si>
  <si>
    <t>Sportkör</t>
  </si>
  <si>
    <t>Vonyarcvashegy Kézilabda-utánpótlásért Alapítvány</t>
  </si>
  <si>
    <t>Balaton Art Alkotóközösség</t>
  </si>
  <si>
    <t>Nyugdíjas Klub (Művelődési Ház költségvetéséből)</t>
  </si>
  <si>
    <t xml:space="preserve">Község területén lévő utak felújítása </t>
  </si>
  <si>
    <t>Temetőben lévő szobrok felújítása</t>
  </si>
  <si>
    <t>Vonyarcvashegyi Közös Önkormányzati Hivatal - Vonyarcvashegy</t>
  </si>
  <si>
    <t>Vonyarcvashegyi Közös Önkormányzati Hivatal - Balatongyörök</t>
  </si>
  <si>
    <t>11749039-1543436</t>
  </si>
  <si>
    <t>Éves eredeti kiadási előirányzat: 559.886 ezer Ft</t>
  </si>
  <si>
    <t>Tartalék</t>
  </si>
  <si>
    <t>Függő, átfutó, kiegyenlítő bevételek</t>
  </si>
  <si>
    <t>Függő, átfutó, kiegyenlítő kiadások</t>
  </si>
  <si>
    <t>Helyi adók</t>
  </si>
  <si>
    <t>Díjak, pótlékok, bírságok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</si>
  <si>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</si>
  <si>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</si>
  <si>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</si>
  <si>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</si>
  <si>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</si>
  <si>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</si>
  <si>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</si>
  <si>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Egyéb kötelező önkorm. feladat</t>
  </si>
  <si>
    <t>Önkormányzat egyes köznevelési és gyermekétkeztetési feladatainak támogatása</t>
  </si>
  <si>
    <t>Óvodapedagógusok és az óvodapedagógusok munkáját közvetlenül segítők</t>
  </si>
  <si>
    <t xml:space="preserve">Óvodaműködtetés </t>
  </si>
  <si>
    <t>Önkormányzat szociális és gyermekjóléti feladat</t>
  </si>
  <si>
    <t>Szociális  feladatok egyéb támogatása</t>
  </si>
  <si>
    <t>Szociális étkezés</t>
  </si>
  <si>
    <t>Jövedelempótló támogatások összesen</t>
  </si>
  <si>
    <t>foglalkoztatást helyettesítő támogatás</t>
  </si>
  <si>
    <t>rendszeres szociális segély</t>
  </si>
  <si>
    <t>lakásfenntartási támogatás</t>
  </si>
  <si>
    <t>szem szabadság korlátozása</t>
  </si>
  <si>
    <t>Kulturális feladatok támogatása</t>
  </si>
  <si>
    <t>Központosított előirányzat</t>
  </si>
  <si>
    <t>Gyermekétkeztetés dolgozói bértámogatása</t>
  </si>
  <si>
    <t>Gyermekétkeztetés üzemeltetési támogatása</t>
  </si>
  <si>
    <t>Üdülőhelyi feladatok</t>
  </si>
  <si>
    <t>Prémium Éves program támogatás</t>
  </si>
  <si>
    <t>Bérkompenzáció</t>
  </si>
  <si>
    <t>Lakossági víz-csatorna támogatása</t>
  </si>
  <si>
    <t>Központi, irányítószervi támogatás</t>
  </si>
  <si>
    <t>Strand felújítás (fafaragványok festése, térburkolat javítás, öltözőkabinok festése)</t>
  </si>
  <si>
    <t>Online jegyvásárlás (szoftverbeszerzés)</t>
  </si>
  <si>
    <t>Lidó strand nyugati részén játszótér kialakítás</t>
  </si>
  <si>
    <t>Közvilágítás-napelemes rendszer vásárlása (4 db kandelláber)</t>
  </si>
  <si>
    <t>Árnyékolók vásárlása (6 db)</t>
  </si>
  <si>
    <t xml:space="preserve">Aszfaltozás út autópály építés </t>
  </si>
  <si>
    <t>Aszfaltozás, csapadékvíz elvezető rendszer kiépítése</t>
  </si>
  <si>
    <t xml:space="preserve">Petőfi út járda tervezés </t>
  </si>
  <si>
    <t>Kisértékű tárgyieszköz községgazdálkodás</t>
  </si>
  <si>
    <t>Kisértékű tárgyieszköz védőnő</t>
  </si>
  <si>
    <t xml:space="preserve">Lidó játszóvár </t>
  </si>
  <si>
    <t>Kamera vásárlás (strand)</t>
  </si>
  <si>
    <t>3-as pénztár térkövezés, kerékpártároló építése,  parkoló kavicsozás</t>
  </si>
  <si>
    <t>Kisértékű tárgyieszköz polgármester, képviselők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</si>
</sst>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6" xfId="0" applyFont="1" applyFill="1" applyBorder="1" applyAlignment="1" applyProtection="1">
      <alignment horizontal="right"/>
    </xf>
    <xf numFmtId="164" fontId="37" fillId="0" borderId="36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7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8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1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4" applyFont="1" applyFill="1" applyBorder="1" applyAlignment="1" applyProtection="1">
      <alignment horizontal="center" vertical="center" wrapText="1"/>
    </xf>
    <xf numFmtId="0" fontId="7" fillId="0" borderId="53" xfId="4" applyFont="1" applyFill="1" applyBorder="1" applyAlignment="1" applyProtection="1">
      <alignment vertical="center" wrapText="1"/>
    </xf>
    <xf numFmtId="164" fontId="7" fillId="0" borderId="53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  <protection locked="0"/>
    </xf>
    <xf numFmtId="164" fontId="3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37" xfId="4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2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6" fillId="0" borderId="37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6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2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</xf>
    <xf numFmtId="164" fontId="30" fillId="0" borderId="53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7" xfId="0" quotePrefix="1" applyNumberFormat="1" applyFont="1" applyBorder="1" applyAlignment="1" applyProtection="1">
      <alignment horizontal="right" vertical="center" wrapText="1" indent="1"/>
      <protection locked="0"/>
    </xf>
    <xf numFmtId="0" fontId="30" fillId="0" borderId="2" xfId="0" applyFont="1" applyBorder="1" applyAlignment="1" applyProtection="1">
      <alignment horizontal="left" vertical="center" wrapText="1" indent="1"/>
      <protection locked="0"/>
    </xf>
    <xf numFmtId="0" fontId="29" fillId="0" borderId="23" xfId="4" applyFont="1" applyFill="1" applyBorder="1" applyAlignment="1" applyProtection="1">
      <alignment horizontal="left" vertical="center" wrapText="1" indent="1"/>
    </xf>
    <xf numFmtId="0" fontId="49" fillId="0" borderId="11" xfId="0" applyFont="1" applyFill="1" applyBorder="1" applyAlignment="1" applyProtection="1">
      <alignment horizontal="center" vertical="center" wrapText="1"/>
    </xf>
    <xf numFmtId="164" fontId="49" fillId="0" borderId="4" xfId="0" applyNumberFormat="1" applyFont="1" applyFill="1" applyBorder="1" applyAlignment="1" applyProtection="1">
      <alignment horizontal="right" vertical="center" wrapText="1"/>
    </xf>
    <xf numFmtId="0" fontId="50" fillId="0" borderId="57" xfId="0" applyFont="1" applyFill="1" applyBorder="1" applyAlignment="1" applyProtection="1">
      <alignment horizontal="left" vertical="center" wrapText="1"/>
      <protection locked="0"/>
    </xf>
    <xf numFmtId="164" fontId="50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59" xfId="0" applyFont="1" applyFill="1" applyBorder="1" applyAlignment="1" applyProtection="1">
      <alignment horizontal="left" vertical="center" wrapText="1"/>
      <protection locked="0"/>
    </xf>
    <xf numFmtId="0" fontId="50" fillId="0" borderId="59" xfId="0" applyFont="1" applyFill="1" applyBorder="1" applyAlignment="1" applyProtection="1">
      <alignment horizontal="right" vertical="center" wrapText="1"/>
      <protection locked="0"/>
    </xf>
    <xf numFmtId="0" fontId="49" fillId="0" borderId="59" xfId="0" applyFont="1" applyFill="1" applyBorder="1" applyAlignment="1" applyProtection="1">
      <alignment horizontal="center" vertical="center" wrapText="1"/>
      <protection locked="0"/>
    </xf>
    <xf numFmtId="164" fontId="49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49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60" xfId="0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 applyProtection="1">
      <alignment vertical="center" wrapText="1"/>
      <protection locked="0"/>
    </xf>
    <xf numFmtId="164" fontId="50" fillId="0" borderId="60" xfId="0" applyNumberFormat="1" applyFont="1" applyFill="1" applyBorder="1" applyAlignment="1" applyProtection="1">
      <alignment horizontal="left" vertical="center" wrapText="1"/>
      <protection locked="0"/>
    </xf>
    <xf numFmtId="3" fontId="50" fillId="0" borderId="49" xfId="0" applyNumberFormat="1" applyFont="1" applyFill="1" applyBorder="1"/>
    <xf numFmtId="164" fontId="49" fillId="0" borderId="60" xfId="0" applyNumberFormat="1" applyFont="1" applyFill="1" applyBorder="1" applyAlignment="1" applyProtection="1">
      <alignment horizontal="left" vertical="center" wrapText="1"/>
      <protection locked="0"/>
    </xf>
    <xf numFmtId="3" fontId="49" fillId="0" borderId="49" xfId="0" applyNumberFormat="1" applyFont="1" applyFill="1" applyBorder="1"/>
    <xf numFmtId="3" fontId="49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50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61" xfId="0" applyFont="1" applyFill="1" applyBorder="1" applyAlignment="1" applyProtection="1">
      <alignment horizontal="left" vertical="center" wrapText="1"/>
      <protection locked="0"/>
    </xf>
    <xf numFmtId="0" fontId="51" fillId="0" borderId="13" xfId="0" applyFont="1" applyFill="1" applyBorder="1" applyAlignment="1" applyProtection="1">
      <alignment vertical="center" wrapText="1"/>
    </xf>
    <xf numFmtId="164" fontId="49" fillId="0" borderId="34" xfId="0" applyNumberFormat="1" applyFont="1" applyFill="1" applyBorder="1" applyAlignment="1" applyProtection="1">
      <alignment horizontal="right" vertical="center" wrapText="1"/>
    </xf>
    <xf numFmtId="164" fontId="22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shrinkToFit="1"/>
      <protection locked="0"/>
    </xf>
    <xf numFmtId="164" fontId="37" fillId="0" borderId="36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6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3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3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3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0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4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7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0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24" fillId="0" borderId="0" xfId="0" applyFont="1" applyAlignment="1">
      <alignment horizontal="center" wrapText="1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enzugy1/LOCALS~1/Temp/&#214;nkorm.I.%20fordul&#243;/&#214;nk%20ktgvetrendelet%20t&#225;bl&#225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enzugy1/LOCALS~1/Temp/&#214;nk%20ktgvetrendelet%20t&#225;bl&#225;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>
        <row r="3">
          <cell r="C3" t="str">
            <v>2015. évi előirányzat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D3" t="str">
            <v>Felhasználás   2014. XII. 31-ig</v>
          </cell>
          <cell r="E3" t="str">
            <v>2015. évi előirányzat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F16" sqref="F16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152</v>
      </c>
    </row>
    <row r="4" spans="1:2">
      <c r="A4" s="156"/>
      <c r="B4" s="156"/>
    </row>
    <row r="5" spans="1:2" s="168" customFormat="1" ht="15.75">
      <c r="A5" s="102" t="s">
        <v>443</v>
      </c>
      <c r="B5" s="167"/>
    </row>
    <row r="6" spans="1:2">
      <c r="A6" s="156"/>
      <c r="B6" s="156"/>
    </row>
    <row r="7" spans="1:2">
      <c r="A7" s="156" t="s">
        <v>563</v>
      </c>
      <c r="B7" s="156" t="s">
        <v>502</v>
      </c>
    </row>
    <row r="8" spans="1:2">
      <c r="A8" s="156" t="s">
        <v>564</v>
      </c>
      <c r="B8" s="156" t="s">
        <v>503</v>
      </c>
    </row>
    <row r="9" spans="1:2">
      <c r="A9" s="156" t="s">
        <v>565</v>
      </c>
      <c r="B9" s="156" t="s">
        <v>504</v>
      </c>
    </row>
    <row r="10" spans="1:2">
      <c r="A10" s="156"/>
      <c r="B10" s="156"/>
    </row>
    <row r="11" spans="1:2">
      <c r="A11" s="156"/>
      <c r="B11" s="156"/>
    </row>
    <row r="12" spans="1:2" s="168" customFormat="1" ht="15.75">
      <c r="A12" s="102" t="str">
        <f>+CONCATENATE(LEFT(A5,4),". évi előirányzat KIADÁSOK")</f>
        <v>2015. évi előirányzat KIADÁSOK</v>
      </c>
      <c r="B12" s="167"/>
    </row>
    <row r="13" spans="1:2">
      <c r="A13" s="156"/>
      <c r="B13" s="156"/>
    </row>
    <row r="14" spans="1:2">
      <c r="A14" s="156" t="s">
        <v>566</v>
      </c>
      <c r="B14" s="156" t="s">
        <v>505</v>
      </c>
    </row>
    <row r="15" spans="1:2">
      <c r="A15" s="156" t="s">
        <v>567</v>
      </c>
      <c r="B15" s="156" t="s">
        <v>506</v>
      </c>
    </row>
    <row r="16" spans="1:2">
      <c r="A16" s="156" t="s">
        <v>568</v>
      </c>
      <c r="B16" s="156" t="s">
        <v>507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>
    <oddFooter>&amp;P. oldal, összesen: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C9" sqref="C9"/>
    </sheetView>
  </sheetViews>
  <sheetFormatPr defaultRowHeight="15"/>
  <cols>
    <col min="1" max="1" width="5.6640625" style="170" customWidth="1"/>
    <col min="2" max="2" width="68.6640625" style="170" customWidth="1"/>
    <col min="3" max="3" width="19.5" style="170" customWidth="1"/>
    <col min="4" max="16384" width="9.33203125" style="170"/>
  </cols>
  <sheetData>
    <row r="1" spans="1:4" ht="43.5" customHeight="1">
      <c r="A1" s="597" t="s">
        <v>575</v>
      </c>
      <c r="B1" s="597"/>
      <c r="C1" s="597"/>
    </row>
    <row r="2" spans="1:4" ht="15.95" customHeight="1" thickBot="1">
      <c r="A2" s="171"/>
      <c r="B2" s="171"/>
      <c r="C2" s="182" t="s">
        <v>55</v>
      </c>
      <c r="D2" s="177"/>
    </row>
    <row r="3" spans="1:4" ht="26.25" customHeight="1" thickBot="1">
      <c r="A3" s="201" t="s">
        <v>17</v>
      </c>
      <c r="B3" s="202" t="s">
        <v>197</v>
      </c>
      <c r="C3" s="203" t="str">
        <f>+'1.1.sz.mell.'!C3</f>
        <v>2015. évi előirányzat</v>
      </c>
    </row>
    <row r="4" spans="1:4" ht="15.75" thickBot="1">
      <c r="A4" s="204" t="s">
        <v>508</v>
      </c>
      <c r="B4" s="205" t="s">
        <v>509</v>
      </c>
      <c r="C4" s="206" t="s">
        <v>510</v>
      </c>
    </row>
    <row r="5" spans="1:4">
      <c r="A5" s="207" t="s">
        <v>19</v>
      </c>
      <c r="B5" s="392" t="s">
        <v>519</v>
      </c>
      <c r="C5" s="389">
        <v>103000</v>
      </c>
    </row>
    <row r="6" spans="1:4" ht="24.75">
      <c r="A6" s="208" t="s">
        <v>20</v>
      </c>
      <c r="B6" s="427" t="s">
        <v>251</v>
      </c>
      <c r="C6" s="390"/>
    </row>
    <row r="7" spans="1:4">
      <c r="A7" s="208" t="s">
        <v>21</v>
      </c>
      <c r="B7" s="428" t="s">
        <v>520</v>
      </c>
      <c r="C7" s="390"/>
    </row>
    <row r="8" spans="1:4" ht="24.75">
      <c r="A8" s="208" t="s">
        <v>22</v>
      </c>
      <c r="B8" s="428" t="s">
        <v>253</v>
      </c>
      <c r="C8" s="390"/>
    </row>
    <row r="9" spans="1:4">
      <c r="A9" s="209" t="s">
        <v>23</v>
      </c>
      <c r="B9" s="428" t="s">
        <v>252</v>
      </c>
      <c r="C9" s="391"/>
    </row>
    <row r="10" spans="1:4" ht="15.75" thickBot="1">
      <c r="A10" s="208" t="s">
        <v>24</v>
      </c>
      <c r="B10" s="429" t="s">
        <v>521</v>
      </c>
      <c r="C10" s="390"/>
    </row>
    <row r="11" spans="1:4" ht="15.75" thickBot="1">
      <c r="A11" s="606" t="s">
        <v>200</v>
      </c>
      <c r="B11" s="607"/>
      <c r="C11" s="210">
        <f>SUM(C5:C10)</f>
        <v>103000</v>
      </c>
    </row>
    <row r="12" spans="1:4" ht="23.25" customHeight="1">
      <c r="A12" s="608" t="s">
        <v>226</v>
      </c>
      <c r="B12" s="608"/>
      <c r="C12" s="608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F16" sqref="F16"/>
    </sheetView>
  </sheetViews>
  <sheetFormatPr defaultRowHeight="15"/>
  <cols>
    <col min="1" max="1" width="5.6640625" style="170" customWidth="1"/>
    <col min="2" max="2" width="66.83203125" style="170" customWidth="1"/>
    <col min="3" max="3" width="27" style="170" customWidth="1"/>
    <col min="4" max="16384" width="9.33203125" style="170"/>
  </cols>
  <sheetData>
    <row r="1" spans="1:4" ht="33" customHeight="1">
      <c r="A1" s="597" t="s">
        <v>576</v>
      </c>
      <c r="B1" s="597"/>
      <c r="C1" s="597"/>
    </row>
    <row r="2" spans="1:4" ht="15.95" customHeight="1" thickBot="1">
      <c r="A2" s="171"/>
      <c r="B2" s="171"/>
      <c r="C2" s="182" t="s">
        <v>55</v>
      </c>
      <c r="D2" s="177"/>
    </row>
    <row r="3" spans="1:4" ht="26.25" customHeight="1" thickBot="1">
      <c r="A3" s="201" t="s">
        <v>17</v>
      </c>
      <c r="B3" s="202" t="s">
        <v>201</v>
      </c>
      <c r="C3" s="203" t="s">
        <v>225</v>
      </c>
    </row>
    <row r="4" spans="1:4" ht="15.75" thickBot="1">
      <c r="A4" s="204" t="s">
        <v>508</v>
      </c>
      <c r="B4" s="205" t="s">
        <v>509</v>
      </c>
      <c r="C4" s="206" t="s">
        <v>510</v>
      </c>
    </row>
    <row r="5" spans="1:4">
      <c r="A5" s="207" t="s">
        <v>19</v>
      </c>
      <c r="B5" s="214"/>
      <c r="C5" s="211"/>
    </row>
    <row r="6" spans="1:4">
      <c r="A6" s="208" t="s">
        <v>20</v>
      </c>
      <c r="B6" s="215"/>
      <c r="C6" s="212"/>
    </row>
    <row r="7" spans="1:4" ht="15.75" thickBot="1">
      <c r="A7" s="209" t="s">
        <v>21</v>
      </c>
      <c r="B7" s="216"/>
      <c r="C7" s="213"/>
    </row>
    <row r="8" spans="1:4" s="516" customFormat="1" ht="17.25" customHeight="1" thickBot="1">
      <c r="A8" s="517" t="s">
        <v>22</v>
      </c>
      <c r="B8" s="151" t="s">
        <v>202</v>
      </c>
      <c r="C8" s="210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0"/>
  <sheetViews>
    <sheetView view="pageBreakPreview" topLeftCell="A6" zoomScale="60" zoomScaleNormal="100" workbookViewId="0">
      <selection activeCell="D6" sqref="D6"/>
    </sheetView>
  </sheetViews>
  <sheetFormatPr defaultRowHeight="12.75"/>
  <cols>
    <col min="1" max="1" width="47.1640625" style="47" customWidth="1"/>
    <col min="2" max="2" width="15.6640625" style="46" customWidth="1"/>
    <col min="3" max="3" width="16.33203125" style="46" customWidth="1"/>
    <col min="4" max="4" width="18" style="46" customWidth="1"/>
    <col min="5" max="5" width="16.6640625" style="46" customWidth="1"/>
    <col min="6" max="6" width="18.83203125" style="60" customWidth="1"/>
    <col min="7" max="8" width="12.83203125" style="46" customWidth="1"/>
    <col min="9" max="9" width="13.83203125" style="46" customWidth="1"/>
    <col min="10" max="16384" width="9.33203125" style="46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19"/>
      <c r="B2" s="60"/>
      <c r="C2" s="60"/>
      <c r="D2" s="60"/>
      <c r="E2" s="60"/>
      <c r="F2" s="55" t="s">
        <v>63</v>
      </c>
    </row>
    <row r="3" spans="1:6" s="49" customFormat="1" ht="44.25" customHeight="1" thickBot="1">
      <c r="A3" s="220" t="s">
        <v>67</v>
      </c>
      <c r="B3" s="221" t="s">
        <v>68</v>
      </c>
      <c r="C3" s="221" t="s">
        <v>69</v>
      </c>
      <c r="D3" s="221" t="str">
        <f>+CONCATENATE("Felhasználás   ",LEFT([1]ÖSSZEFÜGGÉSEK!A5,4)-1,". XII. 31-ig")</f>
        <v>Felhasználás   2014. XII. 31-ig</v>
      </c>
      <c r="E3" s="221" t="str">
        <f>+'[1]1.1.sz.mell.'!C3</f>
        <v>2015. évi előirányzat</v>
      </c>
      <c r="F3" s="56" t="str">
        <f>+CONCATENATE(LEFT([1]ÖSSZEFÜGGÉSEK!A5,4),". utáni szükséglet")</f>
        <v>2015. utáni szükséglet</v>
      </c>
    </row>
    <row r="4" spans="1:6" s="60" customFormat="1" ht="12" customHeight="1" thickBot="1">
      <c r="A4" s="57" t="s">
        <v>508</v>
      </c>
      <c r="B4" s="58" t="s">
        <v>509</v>
      </c>
      <c r="C4" s="58" t="s">
        <v>510</v>
      </c>
      <c r="D4" s="58" t="s">
        <v>512</v>
      </c>
      <c r="E4" s="58" t="s">
        <v>511</v>
      </c>
      <c r="F4" s="59" t="s">
        <v>514</v>
      </c>
    </row>
    <row r="5" spans="1:6" ht="24.75" customHeight="1">
      <c r="A5" s="518" t="s">
        <v>581</v>
      </c>
      <c r="B5" s="28">
        <v>500</v>
      </c>
      <c r="C5" s="520" t="s">
        <v>580</v>
      </c>
      <c r="D5" s="28"/>
      <c r="E5" s="28">
        <v>500</v>
      </c>
      <c r="F5" s="61">
        <f t="shared" ref="F5:F18" si="0">B5-D5-E5</f>
        <v>0</v>
      </c>
    </row>
    <row r="6" spans="1:6" ht="24.75" customHeight="1">
      <c r="A6" s="585" t="s">
        <v>655</v>
      </c>
      <c r="B6" s="28">
        <v>500</v>
      </c>
      <c r="C6" s="520" t="s">
        <v>580</v>
      </c>
      <c r="D6" s="28"/>
      <c r="E6" s="28">
        <v>500</v>
      </c>
      <c r="F6" s="61"/>
    </row>
    <row r="7" spans="1:6" ht="24.75" customHeight="1">
      <c r="A7" s="585" t="s">
        <v>650</v>
      </c>
      <c r="B7" s="28">
        <v>500</v>
      </c>
      <c r="C7" s="520" t="s">
        <v>580</v>
      </c>
      <c r="D7" s="28"/>
      <c r="E7" s="28">
        <v>500</v>
      </c>
      <c r="F7" s="61"/>
    </row>
    <row r="8" spans="1:6" ht="24.75" customHeight="1">
      <c r="A8" s="585" t="s">
        <v>651</v>
      </c>
      <c r="B8" s="28">
        <v>127</v>
      </c>
      <c r="C8" s="520" t="s">
        <v>580</v>
      </c>
      <c r="D8" s="28"/>
      <c r="E8" s="28">
        <v>127</v>
      </c>
      <c r="F8" s="61"/>
    </row>
    <row r="9" spans="1:6" ht="24.75" customHeight="1">
      <c r="A9" s="585" t="s">
        <v>652</v>
      </c>
      <c r="B9" s="28">
        <v>1613</v>
      </c>
      <c r="C9" s="520" t="s">
        <v>580</v>
      </c>
      <c r="D9" s="28"/>
      <c r="E9" s="28">
        <v>1613</v>
      </c>
      <c r="F9" s="61"/>
    </row>
    <row r="10" spans="1:6" ht="15.95" customHeight="1">
      <c r="A10" s="519" t="s">
        <v>582</v>
      </c>
      <c r="B10" s="28">
        <f>500*1.27</f>
        <v>635</v>
      </c>
      <c r="C10" s="520" t="s">
        <v>580</v>
      </c>
      <c r="D10" s="28"/>
      <c r="E10" s="28">
        <v>635</v>
      </c>
      <c r="F10" s="61">
        <f t="shared" si="0"/>
        <v>0</v>
      </c>
    </row>
    <row r="11" spans="1:6" ht="15.95" customHeight="1">
      <c r="A11" s="518" t="s">
        <v>653</v>
      </c>
      <c r="B11" s="28">
        <v>400</v>
      </c>
      <c r="C11" s="520" t="s">
        <v>580</v>
      </c>
      <c r="D11" s="28"/>
      <c r="E11" s="28">
        <v>400</v>
      </c>
      <c r="F11" s="61">
        <f t="shared" si="0"/>
        <v>0</v>
      </c>
    </row>
    <row r="12" spans="1:6" ht="15.95" customHeight="1">
      <c r="A12" s="586" t="s">
        <v>654</v>
      </c>
      <c r="B12" s="28">
        <v>1302</v>
      </c>
      <c r="C12" s="520" t="s">
        <v>580</v>
      </c>
      <c r="D12" s="28"/>
      <c r="E12" s="28">
        <v>1302</v>
      </c>
      <c r="F12" s="61">
        <f t="shared" si="0"/>
        <v>0</v>
      </c>
    </row>
    <row r="13" spans="1:6" ht="15.95" customHeight="1">
      <c r="A13" s="518" t="s">
        <v>583</v>
      </c>
      <c r="B13" s="28">
        <v>2540</v>
      </c>
      <c r="C13" s="520" t="s">
        <v>580</v>
      </c>
      <c r="D13" s="28"/>
      <c r="E13" s="28">
        <v>2540</v>
      </c>
      <c r="F13" s="61">
        <f t="shared" si="0"/>
        <v>0</v>
      </c>
    </row>
    <row r="14" spans="1:6" ht="15.95" customHeight="1">
      <c r="A14" s="518" t="s">
        <v>584</v>
      </c>
      <c r="B14" s="28">
        <v>3175</v>
      </c>
      <c r="C14" s="520" t="s">
        <v>580</v>
      </c>
      <c r="D14" s="28"/>
      <c r="E14" s="28">
        <v>3175</v>
      </c>
      <c r="F14" s="61">
        <f t="shared" si="0"/>
        <v>0</v>
      </c>
    </row>
    <row r="15" spans="1:6" ht="15.95" customHeight="1">
      <c r="A15" s="518" t="s">
        <v>643</v>
      </c>
      <c r="B15" s="28">
        <v>1500</v>
      </c>
      <c r="C15" s="520" t="s">
        <v>580</v>
      </c>
      <c r="D15" s="28"/>
      <c r="E15" s="28">
        <v>1500</v>
      </c>
      <c r="F15" s="61">
        <f t="shared" si="0"/>
        <v>0</v>
      </c>
    </row>
    <row r="16" spans="1:6" ht="26.25" customHeight="1">
      <c r="A16" s="518" t="s">
        <v>644</v>
      </c>
      <c r="B16" s="28">
        <v>1500</v>
      </c>
      <c r="C16" s="520" t="s">
        <v>580</v>
      </c>
      <c r="D16" s="28"/>
      <c r="E16" s="28">
        <v>1500</v>
      </c>
      <c r="F16" s="61">
        <f t="shared" si="0"/>
        <v>0</v>
      </c>
    </row>
    <row r="17" spans="1:6" ht="22.5" customHeight="1">
      <c r="A17" s="518" t="s">
        <v>645</v>
      </c>
      <c r="B17" s="28">
        <v>2000</v>
      </c>
      <c r="C17" s="520" t="s">
        <v>580</v>
      </c>
      <c r="D17" s="28"/>
      <c r="E17" s="28">
        <v>2000</v>
      </c>
      <c r="F17" s="61">
        <f t="shared" si="0"/>
        <v>0</v>
      </c>
    </row>
    <row r="18" spans="1:6" ht="15.95" customHeight="1">
      <c r="A18" s="518" t="s">
        <v>646</v>
      </c>
      <c r="B18" s="28">
        <v>330</v>
      </c>
      <c r="C18" s="520" t="s">
        <v>580</v>
      </c>
      <c r="D18" s="28"/>
      <c r="E18" s="28">
        <v>330</v>
      </c>
      <c r="F18" s="61">
        <f t="shared" si="0"/>
        <v>0</v>
      </c>
    </row>
    <row r="19" spans="1:6" ht="26.25" customHeight="1" thickBot="1">
      <c r="A19" s="518" t="s">
        <v>585</v>
      </c>
      <c r="B19" s="28">
        <v>500</v>
      </c>
      <c r="C19" s="520" t="s">
        <v>580</v>
      </c>
      <c r="D19" s="28"/>
      <c r="E19" s="28">
        <v>500</v>
      </c>
      <c r="F19" s="61">
        <f>B19-D19-E19</f>
        <v>0</v>
      </c>
    </row>
    <row r="20" spans="1:6" s="65" customFormat="1" ht="18" customHeight="1" thickBot="1">
      <c r="A20" s="222" t="s">
        <v>66</v>
      </c>
      <c r="B20" s="63">
        <f>SUM(B5:B19)</f>
        <v>17122</v>
      </c>
      <c r="C20" s="63"/>
      <c r="D20" s="63">
        <f>SUM(D5:D19)</f>
        <v>0</v>
      </c>
      <c r="E20" s="63">
        <f>SUM(E5:E19)</f>
        <v>17122</v>
      </c>
      <c r="F20" s="64">
        <f>SUM(F5:F19)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4" orientation="landscape" horizontalDpi="300" verticalDpi="300" r:id="rId1"/>
  <headerFooter alignWithMargins="0">
    <oddHeader>&amp;LVonyarcvashegy Nagyközség Önkormányzata&amp;R&amp;"Times New Roman CE,Félkövér dőlt"&amp;11 6. melléklet a ……/2015. (….) önkormányzati rendelethez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6"/>
  <sheetViews>
    <sheetView view="pageBreakPreview" topLeftCell="A9" zoomScale="60" zoomScaleNormal="100" workbookViewId="0">
      <selection activeCell="A9" sqref="A9:IV10"/>
    </sheetView>
  </sheetViews>
  <sheetFormatPr defaultRowHeight="12.75"/>
  <cols>
    <col min="1" max="1" width="60.6640625" style="47" customWidth="1"/>
    <col min="2" max="2" width="15.6640625" style="46" customWidth="1"/>
    <col min="3" max="3" width="16.33203125" style="46" customWidth="1"/>
    <col min="4" max="4" width="18" style="46" customWidth="1"/>
    <col min="5" max="5" width="16.6640625" style="46" customWidth="1"/>
    <col min="6" max="6" width="18.83203125" style="46" customWidth="1"/>
    <col min="7" max="8" width="12.83203125" style="46" customWidth="1"/>
    <col min="9" max="9" width="13.83203125" style="46" customWidth="1"/>
    <col min="10" max="16384" width="9.33203125" style="46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19"/>
      <c r="B2" s="60"/>
      <c r="C2" s="60"/>
      <c r="D2" s="60"/>
      <c r="E2" s="60"/>
      <c r="F2" s="55" t="s">
        <v>63</v>
      </c>
    </row>
    <row r="3" spans="1:6" s="49" customFormat="1" ht="48.75" customHeight="1" thickBot="1">
      <c r="A3" s="220" t="s">
        <v>70</v>
      </c>
      <c r="B3" s="221" t="s">
        <v>68</v>
      </c>
      <c r="C3" s="221" t="s">
        <v>69</v>
      </c>
      <c r="D3" s="221" t="str">
        <f>+'[2]6.sz.mell.'!D3</f>
        <v>Felhasználás   2014. XII. 31-ig</v>
      </c>
      <c r="E3" s="221" t="str">
        <f>+'[2]6.sz.mell.'!E3</f>
        <v>2015. évi előirányzat</v>
      </c>
      <c r="F3" s="56" t="str">
        <f>+CONCATENATE(LEFT([2]ÖSSZEFÜGGÉSEK!A5,4),". utáni szükséglet ",CHAR(10),"(F=B - D - E)")</f>
        <v>2015. utáni szükséglet 
(F=B - D - E)</v>
      </c>
    </row>
    <row r="4" spans="1:6" s="60" customFormat="1" ht="15" customHeight="1" thickBot="1">
      <c r="A4" s="57" t="s">
        <v>508</v>
      </c>
      <c r="B4" s="58" t="s">
        <v>509</v>
      </c>
      <c r="C4" s="58" t="s">
        <v>510</v>
      </c>
      <c r="D4" s="58" t="s">
        <v>512</v>
      </c>
      <c r="E4" s="58" t="s">
        <v>511</v>
      </c>
      <c r="F4" s="59" t="s">
        <v>513</v>
      </c>
    </row>
    <row r="5" spans="1:6" ht="15.95" customHeight="1">
      <c r="A5" s="66" t="s">
        <v>603</v>
      </c>
      <c r="B5" s="67">
        <f>2000*1.27</f>
        <v>2540</v>
      </c>
      <c r="C5" s="521" t="s">
        <v>580</v>
      </c>
      <c r="D5" s="67"/>
      <c r="E5" s="67">
        <v>2540</v>
      </c>
      <c r="F5" s="68">
        <f t="shared" ref="F5:F25" si="0">B5-D5-E5</f>
        <v>0</v>
      </c>
    </row>
    <row r="6" spans="1:6" ht="15.95" customHeight="1">
      <c r="A6" s="66" t="s">
        <v>647</v>
      </c>
      <c r="B6" s="67">
        <v>2540</v>
      </c>
      <c r="C6" s="521" t="s">
        <v>580</v>
      </c>
      <c r="D6" s="67"/>
      <c r="E6" s="67">
        <v>2540</v>
      </c>
      <c r="F6" s="68"/>
    </row>
    <row r="7" spans="1:6" ht="15.95" customHeight="1">
      <c r="A7" s="66" t="s">
        <v>648</v>
      </c>
      <c r="B7" s="67">
        <f>10000*1.27</f>
        <v>12700</v>
      </c>
      <c r="C7" s="521" t="s">
        <v>580</v>
      </c>
      <c r="D7" s="67"/>
      <c r="E7" s="67">
        <v>12700</v>
      </c>
      <c r="F7" s="68">
        <f t="shared" si="0"/>
        <v>0</v>
      </c>
    </row>
    <row r="8" spans="1:6" ht="15.95" customHeight="1">
      <c r="A8" s="66" t="s">
        <v>649</v>
      </c>
      <c r="B8" s="67">
        <v>571</v>
      </c>
      <c r="C8" s="521" t="s">
        <v>580</v>
      </c>
      <c r="D8" s="67"/>
      <c r="E8" s="67">
        <v>571</v>
      </c>
      <c r="F8" s="68"/>
    </row>
    <row r="9" spans="1:6" ht="15.95" customHeight="1">
      <c r="A9" s="66" t="s">
        <v>604</v>
      </c>
      <c r="B9" s="67">
        <v>510</v>
      </c>
      <c r="C9" s="521" t="s">
        <v>580</v>
      </c>
      <c r="D9" s="67"/>
      <c r="E9" s="67">
        <v>510</v>
      </c>
      <c r="F9" s="68">
        <f t="shared" si="0"/>
        <v>0</v>
      </c>
    </row>
    <row r="10" spans="1:6" ht="27.75" customHeight="1">
      <c r="A10" s="66" t="s">
        <v>642</v>
      </c>
      <c r="B10" s="67">
        <v>1270</v>
      </c>
      <c r="C10" s="521" t="s">
        <v>580</v>
      </c>
      <c r="D10" s="67"/>
      <c r="E10" s="67">
        <v>1270</v>
      </c>
      <c r="F10" s="68">
        <f t="shared" si="0"/>
        <v>0</v>
      </c>
    </row>
    <row r="11" spans="1:6" ht="15.95" customHeight="1">
      <c r="A11" s="66"/>
      <c r="B11" s="67"/>
      <c r="C11" s="521"/>
      <c r="D11" s="67"/>
      <c r="E11" s="67"/>
      <c r="F11" s="68">
        <f t="shared" si="0"/>
        <v>0</v>
      </c>
    </row>
    <row r="12" spans="1:6" ht="15.95" customHeight="1">
      <c r="A12" s="66"/>
      <c r="B12" s="67"/>
      <c r="C12" s="521"/>
      <c r="D12" s="67"/>
      <c r="E12" s="67"/>
      <c r="F12" s="68">
        <f t="shared" si="0"/>
        <v>0</v>
      </c>
    </row>
    <row r="13" spans="1:6" ht="15.95" customHeight="1">
      <c r="A13" s="66"/>
      <c r="B13" s="67"/>
      <c r="C13" s="521"/>
      <c r="D13" s="67"/>
      <c r="E13" s="67"/>
      <c r="F13" s="68">
        <f t="shared" si="0"/>
        <v>0</v>
      </c>
    </row>
    <row r="14" spans="1:6" ht="15.95" customHeight="1">
      <c r="A14" s="66"/>
      <c r="B14" s="67"/>
      <c r="C14" s="521"/>
      <c r="D14" s="67"/>
      <c r="E14" s="67"/>
      <c r="F14" s="68">
        <f t="shared" si="0"/>
        <v>0</v>
      </c>
    </row>
    <row r="15" spans="1:6" ht="15.95" customHeight="1">
      <c r="A15" s="66"/>
      <c r="B15" s="67"/>
      <c r="C15" s="521"/>
      <c r="D15" s="67"/>
      <c r="E15" s="67"/>
      <c r="F15" s="68">
        <f t="shared" si="0"/>
        <v>0</v>
      </c>
    </row>
    <row r="16" spans="1:6" ht="15.95" customHeight="1">
      <c r="A16" s="66"/>
      <c r="B16" s="67"/>
      <c r="C16" s="521"/>
      <c r="D16" s="67"/>
      <c r="E16" s="67"/>
      <c r="F16" s="68">
        <f t="shared" si="0"/>
        <v>0</v>
      </c>
    </row>
    <row r="17" spans="1:6" ht="15.95" customHeight="1">
      <c r="A17" s="66"/>
      <c r="B17" s="67"/>
      <c r="C17" s="521"/>
      <c r="D17" s="67"/>
      <c r="E17" s="67"/>
      <c r="F17" s="68">
        <f t="shared" si="0"/>
        <v>0</v>
      </c>
    </row>
    <row r="18" spans="1:6" ht="15.95" customHeight="1">
      <c r="A18" s="66"/>
      <c r="B18" s="67"/>
      <c r="C18" s="521"/>
      <c r="D18" s="67"/>
      <c r="E18" s="67"/>
      <c r="F18" s="68">
        <f t="shared" si="0"/>
        <v>0</v>
      </c>
    </row>
    <row r="19" spans="1:6" ht="15.95" customHeight="1">
      <c r="A19" s="66"/>
      <c r="B19" s="67"/>
      <c r="C19" s="521"/>
      <c r="D19" s="67"/>
      <c r="E19" s="67"/>
      <c r="F19" s="68">
        <f t="shared" si="0"/>
        <v>0</v>
      </c>
    </row>
    <row r="20" spans="1:6" ht="15.95" customHeight="1">
      <c r="A20" s="66"/>
      <c r="B20" s="67"/>
      <c r="C20" s="521"/>
      <c r="D20" s="67"/>
      <c r="E20" s="67"/>
      <c r="F20" s="68">
        <f t="shared" si="0"/>
        <v>0</v>
      </c>
    </row>
    <row r="21" spans="1:6" ht="15.95" customHeight="1">
      <c r="A21" s="66"/>
      <c r="B21" s="67"/>
      <c r="C21" s="521"/>
      <c r="D21" s="67"/>
      <c r="E21" s="67"/>
      <c r="F21" s="68">
        <f t="shared" si="0"/>
        <v>0</v>
      </c>
    </row>
    <row r="22" spans="1:6" ht="15.95" customHeight="1">
      <c r="A22" s="66"/>
      <c r="B22" s="67"/>
      <c r="C22" s="521"/>
      <c r="D22" s="67"/>
      <c r="E22" s="67"/>
      <c r="F22" s="68">
        <f t="shared" si="0"/>
        <v>0</v>
      </c>
    </row>
    <row r="23" spans="1:6" ht="15.95" customHeight="1">
      <c r="A23" s="66"/>
      <c r="B23" s="67"/>
      <c r="C23" s="521"/>
      <c r="D23" s="67"/>
      <c r="E23" s="67"/>
      <c r="F23" s="68">
        <f t="shared" si="0"/>
        <v>0</v>
      </c>
    </row>
    <row r="24" spans="1:6" ht="15.95" customHeight="1">
      <c r="A24" s="66"/>
      <c r="B24" s="67"/>
      <c r="C24" s="521"/>
      <c r="D24" s="67"/>
      <c r="E24" s="67"/>
      <c r="F24" s="68">
        <f t="shared" si="0"/>
        <v>0</v>
      </c>
    </row>
    <row r="25" spans="1:6" ht="15.95" customHeight="1" thickBot="1">
      <c r="A25" s="69"/>
      <c r="B25" s="70"/>
      <c r="C25" s="522"/>
      <c r="D25" s="70"/>
      <c r="E25" s="70"/>
      <c r="F25" s="71">
        <f t="shared" si="0"/>
        <v>0</v>
      </c>
    </row>
    <row r="26" spans="1:6" s="65" customFormat="1" ht="18" customHeight="1" thickBot="1">
      <c r="A26" s="222" t="s">
        <v>66</v>
      </c>
      <c r="B26" s="223">
        <f>SUM(B5:B25)</f>
        <v>20131</v>
      </c>
      <c r="C26" s="139"/>
      <c r="D26" s="223">
        <f>SUM(D5:D25)</f>
        <v>0</v>
      </c>
      <c r="E26" s="223">
        <f>SUM(E5:E25)</f>
        <v>20131</v>
      </c>
      <c r="F26" s="72">
        <f>SUM(F5:F25)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&amp;LVonyarcvashegy Nagyközség Önkormányzata&amp;R&amp;"Times New Roman CE,Félkövér dőlt"&amp;12 &amp;11 7. melléklet a ……/2015. (….) önkormányzati rendelethez&amp;"Times New Roman CE,Normál"&amp;10
   </oddHead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topLeftCell="A37" zoomScaleNormal="100" workbookViewId="0">
      <selection activeCell="F16" sqref="F16"/>
    </sheetView>
  </sheetViews>
  <sheetFormatPr defaultRowHeight="12.75"/>
  <cols>
    <col min="1" max="1" width="38.6640625" style="51" customWidth="1"/>
    <col min="2" max="5" width="13.83203125" style="51" customWidth="1"/>
    <col min="6" max="16384" width="9.33203125" style="51"/>
  </cols>
  <sheetData>
    <row r="1" spans="1:5">
      <c r="A1" s="243"/>
      <c r="B1" s="243"/>
      <c r="C1" s="243"/>
      <c r="D1" s="243"/>
      <c r="E1" s="243"/>
    </row>
    <row r="2" spans="1:5" ht="15.75">
      <c r="A2" s="244" t="s">
        <v>138</v>
      </c>
      <c r="B2" s="610"/>
      <c r="C2" s="610"/>
      <c r="D2" s="610"/>
      <c r="E2" s="610"/>
    </row>
    <row r="3" spans="1:5" ht="14.25" thickBot="1">
      <c r="A3" s="243"/>
      <c r="B3" s="243"/>
      <c r="C3" s="243"/>
      <c r="D3" s="611" t="s">
        <v>131</v>
      </c>
      <c r="E3" s="611"/>
    </row>
    <row r="4" spans="1:5" ht="15" customHeight="1" thickBot="1">
      <c r="A4" s="245" t="s">
        <v>130</v>
      </c>
      <c r="B4" s="246" t="str">
        <f>CONCATENATE((LEFT(ÖSSZEFÜGGÉSEK!A5,4)),".")</f>
        <v>2015.</v>
      </c>
      <c r="C4" s="246" t="str">
        <f>CONCATENATE((LEFT(ÖSSZEFÜGGÉSEK!A5,4))+1,".")</f>
        <v>2016.</v>
      </c>
      <c r="D4" s="246" t="str">
        <f>CONCATENATE((LEFT(ÖSSZEFÜGGÉSEK!A5,4))+1,". után")</f>
        <v>2016. után</v>
      </c>
      <c r="E4" s="247" t="s">
        <v>51</v>
      </c>
    </row>
    <row r="5" spans="1:5">
      <c r="A5" s="248" t="s">
        <v>132</v>
      </c>
      <c r="B5" s="103"/>
      <c r="C5" s="103"/>
      <c r="D5" s="103"/>
      <c r="E5" s="249">
        <f t="shared" ref="E5:E11" si="0">SUM(B5:D5)</f>
        <v>0</v>
      </c>
    </row>
    <row r="6" spans="1:5">
      <c r="A6" s="250" t="s">
        <v>145</v>
      </c>
      <c r="B6" s="104"/>
      <c r="C6" s="104"/>
      <c r="D6" s="104"/>
      <c r="E6" s="251">
        <f t="shared" si="0"/>
        <v>0</v>
      </c>
    </row>
    <row r="7" spans="1:5">
      <c r="A7" s="252" t="s">
        <v>133</v>
      </c>
      <c r="B7" s="105"/>
      <c r="C7" s="105"/>
      <c r="D7" s="105"/>
      <c r="E7" s="253">
        <f t="shared" si="0"/>
        <v>0</v>
      </c>
    </row>
    <row r="8" spans="1:5">
      <c r="A8" s="252" t="s">
        <v>147</v>
      </c>
      <c r="B8" s="105"/>
      <c r="C8" s="105"/>
      <c r="D8" s="105"/>
      <c r="E8" s="253">
        <f t="shared" si="0"/>
        <v>0</v>
      </c>
    </row>
    <row r="9" spans="1:5">
      <c r="A9" s="252" t="s">
        <v>134</v>
      </c>
      <c r="B9" s="105"/>
      <c r="C9" s="105"/>
      <c r="D9" s="105"/>
      <c r="E9" s="253">
        <f t="shared" si="0"/>
        <v>0</v>
      </c>
    </row>
    <row r="10" spans="1:5">
      <c r="A10" s="252" t="s">
        <v>135</v>
      </c>
      <c r="B10" s="105"/>
      <c r="C10" s="105"/>
      <c r="D10" s="105"/>
      <c r="E10" s="253">
        <f t="shared" si="0"/>
        <v>0</v>
      </c>
    </row>
    <row r="11" spans="1:5" ht="13.5" thickBot="1">
      <c r="A11" s="106"/>
      <c r="B11" s="107"/>
      <c r="C11" s="107"/>
      <c r="D11" s="107"/>
      <c r="E11" s="253">
        <f t="shared" si="0"/>
        <v>0</v>
      </c>
    </row>
    <row r="12" spans="1:5" ht="13.5" thickBot="1">
      <c r="A12" s="254" t="s">
        <v>137</v>
      </c>
      <c r="B12" s="255">
        <f>B5+SUM(B7:B11)</f>
        <v>0</v>
      </c>
      <c r="C12" s="255">
        <f>C5+SUM(C7:C11)</f>
        <v>0</v>
      </c>
      <c r="D12" s="255">
        <f>D5+SUM(D7:D11)</f>
        <v>0</v>
      </c>
      <c r="E12" s="256">
        <f>E5+SUM(E7:E11)</f>
        <v>0</v>
      </c>
    </row>
    <row r="13" spans="1:5" ht="13.5" thickBot="1">
      <c r="A13" s="54"/>
      <c r="B13" s="54"/>
      <c r="C13" s="54"/>
      <c r="D13" s="54"/>
      <c r="E13" s="54"/>
    </row>
    <row r="14" spans="1:5" ht="15" customHeight="1" thickBot="1">
      <c r="A14" s="245" t="s">
        <v>136</v>
      </c>
      <c r="B14" s="246" t="str">
        <f>+B4</f>
        <v>2015.</v>
      </c>
      <c r="C14" s="246" t="str">
        <f>+C4</f>
        <v>2016.</v>
      </c>
      <c r="D14" s="246" t="str">
        <f>+D4</f>
        <v>2016. után</v>
      </c>
      <c r="E14" s="247" t="s">
        <v>51</v>
      </c>
    </row>
    <row r="15" spans="1:5">
      <c r="A15" s="248" t="s">
        <v>141</v>
      </c>
      <c r="B15" s="103"/>
      <c r="C15" s="103"/>
      <c r="D15" s="103"/>
      <c r="E15" s="249">
        <f t="shared" ref="E15:E21" si="1">SUM(B15:D15)</f>
        <v>0</v>
      </c>
    </row>
    <row r="16" spans="1:5">
      <c r="A16" s="257" t="s">
        <v>142</v>
      </c>
      <c r="B16" s="105"/>
      <c r="C16" s="105"/>
      <c r="D16" s="105"/>
      <c r="E16" s="253">
        <f t="shared" si="1"/>
        <v>0</v>
      </c>
    </row>
    <row r="17" spans="1:5">
      <c r="A17" s="252" t="s">
        <v>143</v>
      </c>
      <c r="B17" s="105"/>
      <c r="C17" s="105"/>
      <c r="D17" s="105"/>
      <c r="E17" s="253">
        <f t="shared" si="1"/>
        <v>0</v>
      </c>
    </row>
    <row r="18" spans="1:5">
      <c r="A18" s="252" t="s">
        <v>144</v>
      </c>
      <c r="B18" s="105"/>
      <c r="C18" s="105"/>
      <c r="D18" s="105"/>
      <c r="E18" s="253">
        <f t="shared" si="1"/>
        <v>0</v>
      </c>
    </row>
    <row r="19" spans="1:5">
      <c r="A19" s="108"/>
      <c r="B19" s="105"/>
      <c r="C19" s="105"/>
      <c r="D19" s="105"/>
      <c r="E19" s="253">
        <f t="shared" si="1"/>
        <v>0</v>
      </c>
    </row>
    <row r="20" spans="1:5">
      <c r="A20" s="108"/>
      <c r="B20" s="105"/>
      <c r="C20" s="105"/>
      <c r="D20" s="105"/>
      <c r="E20" s="253">
        <f t="shared" si="1"/>
        <v>0</v>
      </c>
    </row>
    <row r="21" spans="1:5" ht="13.5" thickBot="1">
      <c r="A21" s="106"/>
      <c r="B21" s="107"/>
      <c r="C21" s="107"/>
      <c r="D21" s="107"/>
      <c r="E21" s="253">
        <f t="shared" si="1"/>
        <v>0</v>
      </c>
    </row>
    <row r="22" spans="1:5" ht="13.5" thickBot="1">
      <c r="A22" s="254" t="s">
        <v>53</v>
      </c>
      <c r="B22" s="255">
        <f>SUM(B15:B21)</f>
        <v>0</v>
      </c>
      <c r="C22" s="255">
        <f>SUM(C15:C21)</f>
        <v>0</v>
      </c>
      <c r="D22" s="255">
        <f>SUM(D15:D21)</f>
        <v>0</v>
      </c>
      <c r="E22" s="256">
        <f>SUM(E15:E21)</f>
        <v>0</v>
      </c>
    </row>
    <row r="23" spans="1:5">
      <c r="A23" s="243"/>
      <c r="B23" s="243"/>
      <c r="C23" s="243"/>
      <c r="D23" s="243"/>
      <c r="E23" s="243"/>
    </row>
    <row r="24" spans="1:5">
      <c r="A24" s="243"/>
      <c r="B24" s="243"/>
      <c r="C24" s="243"/>
      <c r="D24" s="243"/>
      <c r="E24" s="243"/>
    </row>
    <row r="25" spans="1:5" ht="15.75">
      <c r="A25" s="244" t="s">
        <v>138</v>
      </c>
      <c r="B25" s="610"/>
      <c r="C25" s="610"/>
      <c r="D25" s="610"/>
      <c r="E25" s="610"/>
    </row>
    <row r="26" spans="1:5" ht="14.25" thickBot="1">
      <c r="A26" s="243"/>
      <c r="B26" s="243"/>
      <c r="C26" s="243"/>
      <c r="D26" s="611" t="s">
        <v>131</v>
      </c>
      <c r="E26" s="611"/>
    </row>
    <row r="27" spans="1:5" ht="13.5" thickBot="1">
      <c r="A27" s="245" t="s">
        <v>130</v>
      </c>
      <c r="B27" s="246" t="str">
        <f>+B14</f>
        <v>2015.</v>
      </c>
      <c r="C27" s="246" t="str">
        <f>+C14</f>
        <v>2016.</v>
      </c>
      <c r="D27" s="246" t="str">
        <f>+D14</f>
        <v>2016. után</v>
      </c>
      <c r="E27" s="247" t="s">
        <v>51</v>
      </c>
    </row>
    <row r="28" spans="1:5">
      <c r="A28" s="248" t="s">
        <v>132</v>
      </c>
      <c r="B28" s="103"/>
      <c r="C28" s="103"/>
      <c r="D28" s="103"/>
      <c r="E28" s="249">
        <f t="shared" ref="E28:E34" si="2">SUM(B28:D28)</f>
        <v>0</v>
      </c>
    </row>
    <row r="29" spans="1:5">
      <c r="A29" s="250" t="s">
        <v>145</v>
      </c>
      <c r="B29" s="104"/>
      <c r="C29" s="104"/>
      <c r="D29" s="104"/>
      <c r="E29" s="251">
        <f t="shared" si="2"/>
        <v>0</v>
      </c>
    </row>
    <row r="30" spans="1:5">
      <c r="A30" s="252" t="s">
        <v>133</v>
      </c>
      <c r="B30" s="105"/>
      <c r="C30" s="105"/>
      <c r="D30" s="105"/>
      <c r="E30" s="253">
        <f t="shared" si="2"/>
        <v>0</v>
      </c>
    </row>
    <row r="31" spans="1:5">
      <c r="A31" s="252" t="s">
        <v>147</v>
      </c>
      <c r="B31" s="105"/>
      <c r="C31" s="105"/>
      <c r="D31" s="105"/>
      <c r="E31" s="253">
        <f t="shared" si="2"/>
        <v>0</v>
      </c>
    </row>
    <row r="32" spans="1:5">
      <c r="A32" s="252" t="s">
        <v>134</v>
      </c>
      <c r="B32" s="105"/>
      <c r="C32" s="105"/>
      <c r="D32" s="105"/>
      <c r="E32" s="253">
        <f t="shared" si="2"/>
        <v>0</v>
      </c>
    </row>
    <row r="33" spans="1:5">
      <c r="A33" s="252" t="s">
        <v>135</v>
      </c>
      <c r="B33" s="105"/>
      <c r="C33" s="105"/>
      <c r="D33" s="105"/>
      <c r="E33" s="253">
        <f t="shared" si="2"/>
        <v>0</v>
      </c>
    </row>
    <row r="34" spans="1:5" ht="13.5" thickBot="1">
      <c r="A34" s="106"/>
      <c r="B34" s="107"/>
      <c r="C34" s="107"/>
      <c r="D34" s="107"/>
      <c r="E34" s="253">
        <f t="shared" si="2"/>
        <v>0</v>
      </c>
    </row>
    <row r="35" spans="1:5" ht="13.5" thickBot="1">
      <c r="A35" s="254" t="s">
        <v>137</v>
      </c>
      <c r="B35" s="255">
        <f>B28+SUM(B30:B34)</f>
        <v>0</v>
      </c>
      <c r="C35" s="255">
        <f>C28+SUM(C30:C34)</f>
        <v>0</v>
      </c>
      <c r="D35" s="255">
        <f>D28+SUM(D30:D34)</f>
        <v>0</v>
      </c>
      <c r="E35" s="256">
        <f>E28+SUM(E30:E34)</f>
        <v>0</v>
      </c>
    </row>
    <row r="36" spans="1:5" ht="13.5" thickBot="1">
      <c r="A36" s="54"/>
      <c r="B36" s="54"/>
      <c r="C36" s="54"/>
      <c r="D36" s="54"/>
      <c r="E36" s="54"/>
    </row>
    <row r="37" spans="1:5" ht="13.5" thickBot="1">
      <c r="A37" s="245" t="s">
        <v>136</v>
      </c>
      <c r="B37" s="246" t="str">
        <f>+B27</f>
        <v>2015.</v>
      </c>
      <c r="C37" s="246" t="str">
        <f>+C27</f>
        <v>2016.</v>
      </c>
      <c r="D37" s="246" t="str">
        <f>+D27</f>
        <v>2016. után</v>
      </c>
      <c r="E37" s="247" t="s">
        <v>51</v>
      </c>
    </row>
    <row r="38" spans="1:5">
      <c r="A38" s="248" t="s">
        <v>141</v>
      </c>
      <c r="B38" s="103"/>
      <c r="C38" s="103"/>
      <c r="D38" s="103"/>
      <c r="E38" s="249">
        <f t="shared" ref="E38:E44" si="3">SUM(B38:D38)</f>
        <v>0</v>
      </c>
    </row>
    <row r="39" spans="1:5">
      <c r="A39" s="257" t="s">
        <v>142</v>
      </c>
      <c r="B39" s="105"/>
      <c r="C39" s="105"/>
      <c r="D39" s="105"/>
      <c r="E39" s="253">
        <f t="shared" si="3"/>
        <v>0</v>
      </c>
    </row>
    <row r="40" spans="1:5">
      <c r="A40" s="252" t="s">
        <v>143</v>
      </c>
      <c r="B40" s="105"/>
      <c r="C40" s="105"/>
      <c r="D40" s="105"/>
      <c r="E40" s="253">
        <f t="shared" si="3"/>
        <v>0</v>
      </c>
    </row>
    <row r="41" spans="1:5">
      <c r="A41" s="252" t="s">
        <v>144</v>
      </c>
      <c r="B41" s="105"/>
      <c r="C41" s="105"/>
      <c r="D41" s="105"/>
      <c r="E41" s="253">
        <f t="shared" si="3"/>
        <v>0</v>
      </c>
    </row>
    <row r="42" spans="1:5">
      <c r="A42" s="108"/>
      <c r="B42" s="105"/>
      <c r="C42" s="105"/>
      <c r="D42" s="105"/>
      <c r="E42" s="253">
        <f t="shared" si="3"/>
        <v>0</v>
      </c>
    </row>
    <row r="43" spans="1:5">
      <c r="A43" s="108"/>
      <c r="B43" s="105"/>
      <c r="C43" s="105"/>
      <c r="D43" s="105"/>
      <c r="E43" s="253">
        <f t="shared" si="3"/>
        <v>0</v>
      </c>
    </row>
    <row r="44" spans="1:5" ht="13.5" thickBot="1">
      <c r="A44" s="106"/>
      <c r="B44" s="107"/>
      <c r="C44" s="107"/>
      <c r="D44" s="107"/>
      <c r="E44" s="253">
        <f t="shared" si="3"/>
        <v>0</v>
      </c>
    </row>
    <row r="45" spans="1:5" ht="13.5" thickBot="1">
      <c r="A45" s="254" t="s">
        <v>53</v>
      </c>
      <c r="B45" s="255">
        <f>SUM(B38:B44)</f>
        <v>0</v>
      </c>
      <c r="C45" s="255">
        <f>SUM(C38:C44)</f>
        <v>0</v>
      </c>
      <c r="D45" s="255">
        <f>SUM(D38:D44)</f>
        <v>0</v>
      </c>
      <c r="E45" s="256">
        <f>SUM(E38:E44)</f>
        <v>0</v>
      </c>
    </row>
    <row r="46" spans="1:5">
      <c r="A46" s="243"/>
      <c r="B46" s="243"/>
      <c r="C46" s="243"/>
      <c r="D46" s="243"/>
      <c r="E46" s="243"/>
    </row>
    <row r="47" spans="1:5" ht="15.75">
      <c r="A47" s="619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19"/>
      <c r="C47" s="619"/>
      <c r="D47" s="619"/>
      <c r="E47" s="619"/>
    </row>
    <row r="48" spans="1:5" ht="13.5" thickBot="1">
      <c r="A48" s="243"/>
      <c r="B48" s="243"/>
      <c r="C48" s="243"/>
      <c r="D48" s="243"/>
      <c r="E48" s="243"/>
    </row>
    <row r="49" spans="1:8" ht="13.5" thickBot="1">
      <c r="A49" s="624" t="s">
        <v>139</v>
      </c>
      <c r="B49" s="625"/>
      <c r="C49" s="626"/>
      <c r="D49" s="622" t="s">
        <v>148</v>
      </c>
      <c r="E49" s="623"/>
      <c r="H49" s="52"/>
    </row>
    <row r="50" spans="1:8">
      <c r="A50" s="627"/>
      <c r="B50" s="628"/>
      <c r="C50" s="629"/>
      <c r="D50" s="615"/>
      <c r="E50" s="616"/>
    </row>
    <row r="51" spans="1:8" ht="13.5" thickBot="1">
      <c r="A51" s="630"/>
      <c r="B51" s="631"/>
      <c r="C51" s="632"/>
      <c r="D51" s="617"/>
      <c r="E51" s="618"/>
    </row>
    <row r="52" spans="1:8" ht="13.5" thickBot="1">
      <c r="A52" s="612" t="s">
        <v>53</v>
      </c>
      <c r="B52" s="613"/>
      <c r="C52" s="614"/>
      <c r="D52" s="620">
        <f>SUM(D50:E51)</f>
        <v>0</v>
      </c>
      <c r="E52" s="621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&amp;LVonyarcvashegy Nagyközség Önkorm
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I157"/>
  <sheetViews>
    <sheetView topLeftCell="A133" zoomScale="130" zoomScaleNormal="130" zoomScaleSheetLayoutView="85" workbookViewId="0">
      <selection activeCell="C117" sqref="C117"/>
    </sheetView>
  </sheetViews>
  <sheetFormatPr defaultRowHeight="12.75"/>
  <cols>
    <col min="1" max="1" width="19.5" style="433" customWidth="1"/>
    <col min="2" max="2" width="72" style="434" customWidth="1"/>
    <col min="3" max="3" width="25" style="435" customWidth="1"/>
    <col min="4" max="16384" width="9.33203125" style="3"/>
  </cols>
  <sheetData>
    <row r="1" spans="1:3" s="2" customFormat="1" ht="16.5" customHeight="1" thickBot="1">
      <c r="A1" s="258"/>
      <c r="B1" s="260"/>
      <c r="C1" s="283" t="str">
        <f>+CONCATENATE("9.1. melléklet a ……/",LEFT(ÖSSZEFÜGGÉSEK!A5,4),". (….) önkormányzati rendelethez")</f>
        <v>9.1. melléklet a ……/2015. (….) önkormányzati rendelethez</v>
      </c>
    </row>
    <row r="2" spans="1:3" s="109" customFormat="1" ht="21" customHeight="1">
      <c r="A2" s="449" t="s">
        <v>64</v>
      </c>
      <c r="B2" s="393" t="s">
        <v>570</v>
      </c>
      <c r="C2" s="395" t="s">
        <v>54</v>
      </c>
    </row>
    <row r="3" spans="1:3" s="109" customFormat="1" ht="16.5" thickBot="1">
      <c r="A3" s="261" t="s">
        <v>203</v>
      </c>
      <c r="B3" s="394" t="s">
        <v>409</v>
      </c>
      <c r="C3" s="543" t="s">
        <v>54</v>
      </c>
    </row>
    <row r="4" spans="1:3" s="110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396" t="s">
        <v>57</v>
      </c>
    </row>
    <row r="6" spans="1:3" s="7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73" customFormat="1" ht="15.95" customHeight="1" thickBot="1">
      <c r="A7" s="266"/>
      <c r="B7" s="267" t="s">
        <v>58</v>
      </c>
      <c r="C7" s="397"/>
    </row>
    <row r="8" spans="1:3" s="458" customFormat="1" ht="12" customHeight="1" thickBot="1">
      <c r="A8" s="20" t="s">
        <v>19</v>
      </c>
      <c r="B8" s="21" t="s">
        <v>255</v>
      </c>
      <c r="C8" s="332">
        <f>+C9+C10+C11+C12+C13+C14</f>
        <v>218633</v>
      </c>
    </row>
    <row r="9" spans="1:3" s="458" customFormat="1" ht="12" customHeight="1">
      <c r="A9" s="15" t="s">
        <v>101</v>
      </c>
      <c r="B9" s="459" t="s">
        <v>256</v>
      </c>
      <c r="C9" s="335">
        <v>86489</v>
      </c>
    </row>
    <row r="10" spans="1:3" s="458" customFormat="1" ht="12" customHeight="1">
      <c r="A10" s="14" t="s">
        <v>102</v>
      </c>
      <c r="B10" s="460" t="s">
        <v>257</v>
      </c>
      <c r="C10" s="334">
        <v>49798</v>
      </c>
    </row>
    <row r="11" spans="1:3" s="458" customFormat="1" ht="12" customHeight="1">
      <c r="A11" s="14" t="s">
        <v>103</v>
      </c>
      <c r="B11" s="460" t="s">
        <v>258</v>
      </c>
      <c r="C11" s="334">
        <v>9421</v>
      </c>
    </row>
    <row r="12" spans="1:3" s="458" customFormat="1" ht="12" customHeight="1">
      <c r="A12" s="14" t="s">
        <v>104</v>
      </c>
      <c r="B12" s="460" t="s">
        <v>259</v>
      </c>
      <c r="C12" s="334">
        <v>2674</v>
      </c>
    </row>
    <row r="13" spans="1:3" s="458" customFormat="1" ht="12" customHeight="1">
      <c r="A13" s="14" t="s">
        <v>149</v>
      </c>
      <c r="B13" s="328" t="s">
        <v>444</v>
      </c>
      <c r="C13" s="334"/>
    </row>
    <row r="14" spans="1:3" s="458" customFormat="1" ht="12" customHeight="1" thickBot="1">
      <c r="A14" s="16" t="s">
        <v>105</v>
      </c>
      <c r="B14" s="329" t="s">
        <v>577</v>
      </c>
      <c r="C14" s="334">
        <v>70251</v>
      </c>
    </row>
    <row r="15" spans="1:3" s="458" customFormat="1" ht="12" customHeight="1" thickBot="1">
      <c r="A15" s="20" t="s">
        <v>20</v>
      </c>
      <c r="B15" s="327" t="s">
        <v>260</v>
      </c>
      <c r="C15" s="332">
        <f>+C16+C17+C18+C19+C20</f>
        <v>29550</v>
      </c>
    </row>
    <row r="16" spans="1:3" s="458" customFormat="1" ht="12" customHeight="1">
      <c r="A16" s="15" t="s">
        <v>107</v>
      </c>
      <c r="B16" s="459" t="s">
        <v>261</v>
      </c>
      <c r="C16" s="335"/>
    </row>
    <row r="17" spans="1:3" s="458" customFormat="1" ht="12" customHeight="1">
      <c r="A17" s="14" t="s">
        <v>108</v>
      </c>
      <c r="B17" s="460" t="s">
        <v>262</v>
      </c>
      <c r="C17" s="334"/>
    </row>
    <row r="18" spans="1:3" s="458" customFormat="1" ht="12" customHeight="1">
      <c r="A18" s="14" t="s">
        <v>109</v>
      </c>
      <c r="B18" s="460" t="s">
        <v>433</v>
      </c>
      <c r="C18" s="334"/>
    </row>
    <row r="19" spans="1:3" s="458" customFormat="1" ht="12" customHeight="1">
      <c r="A19" s="14" t="s">
        <v>110</v>
      </c>
      <c r="B19" s="460" t="s">
        <v>434</v>
      </c>
      <c r="C19" s="334"/>
    </row>
    <row r="20" spans="1:3" s="458" customFormat="1" ht="12" customHeight="1">
      <c r="A20" s="14" t="s">
        <v>111</v>
      </c>
      <c r="B20" s="460" t="s">
        <v>263</v>
      </c>
      <c r="C20" s="334">
        <f>1766+27784</f>
        <v>29550</v>
      </c>
    </row>
    <row r="21" spans="1:3" s="458" customFormat="1" ht="12" customHeight="1" thickBot="1">
      <c r="A21" s="16" t="s">
        <v>120</v>
      </c>
      <c r="B21" s="329" t="s">
        <v>264</v>
      </c>
      <c r="C21" s="336"/>
    </row>
    <row r="22" spans="1:3" s="458" customFormat="1" ht="12" customHeight="1" thickBot="1">
      <c r="A22" s="20" t="s">
        <v>21</v>
      </c>
      <c r="B22" s="21" t="s">
        <v>265</v>
      </c>
      <c r="C22" s="332">
        <f>+C23+C24+C25+C26+C27</f>
        <v>0</v>
      </c>
    </row>
    <row r="23" spans="1:3" s="458" customFormat="1" ht="12" customHeight="1">
      <c r="A23" s="15" t="s">
        <v>90</v>
      </c>
      <c r="B23" s="459" t="s">
        <v>266</v>
      </c>
      <c r="C23" s="335"/>
    </row>
    <row r="24" spans="1:3" s="458" customFormat="1" ht="12" customHeight="1">
      <c r="A24" s="14" t="s">
        <v>91</v>
      </c>
      <c r="B24" s="460" t="s">
        <v>267</v>
      </c>
      <c r="C24" s="334"/>
    </row>
    <row r="25" spans="1:3" s="458" customFormat="1" ht="12" customHeight="1">
      <c r="A25" s="14" t="s">
        <v>92</v>
      </c>
      <c r="B25" s="460" t="s">
        <v>435</v>
      </c>
      <c r="C25" s="334"/>
    </row>
    <row r="26" spans="1:3" s="458" customFormat="1" ht="12" customHeight="1">
      <c r="A26" s="14" t="s">
        <v>93</v>
      </c>
      <c r="B26" s="460" t="s">
        <v>436</v>
      </c>
      <c r="C26" s="334"/>
    </row>
    <row r="27" spans="1:3" s="458" customFormat="1" ht="12" customHeight="1">
      <c r="A27" s="14" t="s">
        <v>172</v>
      </c>
      <c r="B27" s="460" t="s">
        <v>268</v>
      </c>
      <c r="C27" s="334"/>
    </row>
    <row r="28" spans="1:3" s="458" customFormat="1" ht="12" customHeight="1" thickBot="1">
      <c r="A28" s="16" t="s">
        <v>173</v>
      </c>
      <c r="B28" s="461" t="s">
        <v>269</v>
      </c>
      <c r="C28" s="336"/>
    </row>
    <row r="29" spans="1:3" s="458" customFormat="1" ht="12" customHeight="1" thickBot="1">
      <c r="A29" s="20" t="s">
        <v>174</v>
      </c>
      <c r="B29" s="21" t="s">
        <v>270</v>
      </c>
      <c r="C29" s="338">
        <f>+C30+C34+C35+C36</f>
        <v>110400</v>
      </c>
    </row>
    <row r="30" spans="1:3" s="458" customFormat="1" ht="12" customHeight="1">
      <c r="A30" s="15" t="s">
        <v>271</v>
      </c>
      <c r="B30" s="459" t="s">
        <v>451</v>
      </c>
      <c r="C30" s="454">
        <f>+C31+C32+C33</f>
        <v>103000</v>
      </c>
    </row>
    <row r="31" spans="1:3" s="458" customFormat="1" ht="12" customHeight="1">
      <c r="A31" s="14" t="s">
        <v>272</v>
      </c>
      <c r="B31" s="460" t="s">
        <v>277</v>
      </c>
      <c r="C31" s="334">
        <v>75000</v>
      </c>
    </row>
    <row r="32" spans="1:3" s="458" customFormat="1" ht="12" customHeight="1">
      <c r="A32" s="14" t="s">
        <v>273</v>
      </c>
      <c r="B32" s="460" t="s">
        <v>278</v>
      </c>
      <c r="C32" s="334"/>
    </row>
    <row r="33" spans="1:3" s="458" customFormat="1" ht="12" customHeight="1">
      <c r="A33" s="14" t="s">
        <v>449</v>
      </c>
      <c r="B33" s="534" t="s">
        <v>450</v>
      </c>
      <c r="C33" s="334">
        <v>28000</v>
      </c>
    </row>
    <row r="34" spans="1:3" s="458" customFormat="1" ht="12" customHeight="1">
      <c r="A34" s="14" t="s">
        <v>274</v>
      </c>
      <c r="B34" s="460" t="s">
        <v>279</v>
      </c>
      <c r="C34" s="334">
        <v>7400</v>
      </c>
    </row>
    <row r="35" spans="1:3" s="458" customFormat="1" ht="12" customHeight="1">
      <c r="A35" s="14" t="s">
        <v>275</v>
      </c>
      <c r="B35" s="460" t="s">
        <v>280</v>
      </c>
      <c r="C35" s="334"/>
    </row>
    <row r="36" spans="1:3" s="458" customFormat="1" ht="12" customHeight="1" thickBot="1">
      <c r="A36" s="16" t="s">
        <v>276</v>
      </c>
      <c r="B36" s="461" t="s">
        <v>281</v>
      </c>
      <c r="C36" s="336"/>
    </row>
    <row r="37" spans="1:3" s="458" customFormat="1" ht="12" customHeight="1" thickBot="1">
      <c r="A37" s="20" t="s">
        <v>23</v>
      </c>
      <c r="B37" s="21" t="s">
        <v>446</v>
      </c>
      <c r="C37" s="332">
        <f>SUM(C38:C48)</f>
        <v>126921</v>
      </c>
    </row>
    <row r="38" spans="1:3" s="458" customFormat="1" ht="12" customHeight="1">
      <c r="A38" s="15" t="s">
        <v>94</v>
      </c>
      <c r="B38" s="459" t="s">
        <v>284</v>
      </c>
      <c r="C38" s="335"/>
    </row>
    <row r="39" spans="1:3" s="458" customFormat="1" ht="12" customHeight="1">
      <c r="A39" s="14" t="s">
        <v>95</v>
      </c>
      <c r="B39" s="460" t="s">
        <v>285</v>
      </c>
      <c r="C39" s="334">
        <v>85187</v>
      </c>
    </row>
    <row r="40" spans="1:3" s="458" customFormat="1" ht="12" customHeight="1">
      <c r="A40" s="14" t="s">
        <v>96</v>
      </c>
      <c r="B40" s="460" t="s">
        <v>286</v>
      </c>
      <c r="C40" s="334"/>
    </row>
    <row r="41" spans="1:3" s="458" customFormat="1" ht="12" customHeight="1">
      <c r="A41" s="14" t="s">
        <v>176</v>
      </c>
      <c r="B41" s="460" t="s">
        <v>287</v>
      </c>
      <c r="C41" s="334"/>
    </row>
    <row r="42" spans="1:3" s="458" customFormat="1" ht="12" customHeight="1">
      <c r="A42" s="14" t="s">
        <v>177</v>
      </c>
      <c r="B42" s="460" t="s">
        <v>288</v>
      </c>
      <c r="C42" s="334">
        <v>14849</v>
      </c>
    </row>
    <row r="43" spans="1:3" s="458" customFormat="1" ht="12" customHeight="1">
      <c r="A43" s="14" t="s">
        <v>178</v>
      </c>
      <c r="B43" s="460" t="s">
        <v>289</v>
      </c>
      <c r="C43" s="334">
        <v>26385</v>
      </c>
    </row>
    <row r="44" spans="1:3" s="458" customFormat="1" ht="12" customHeight="1">
      <c r="A44" s="14" t="s">
        <v>179</v>
      </c>
      <c r="B44" s="460" t="s">
        <v>290</v>
      </c>
      <c r="C44" s="334"/>
    </row>
    <row r="45" spans="1:3" s="458" customFormat="1" ht="12" customHeight="1">
      <c r="A45" s="14" t="s">
        <v>180</v>
      </c>
      <c r="B45" s="460" t="s">
        <v>291</v>
      </c>
      <c r="C45" s="334">
        <v>500</v>
      </c>
    </row>
    <row r="46" spans="1:3" s="458" customFormat="1" ht="12" customHeight="1">
      <c r="A46" s="14" t="s">
        <v>282</v>
      </c>
      <c r="B46" s="460" t="s">
        <v>292</v>
      </c>
      <c r="C46" s="337"/>
    </row>
    <row r="47" spans="1:3" s="458" customFormat="1" ht="12" customHeight="1">
      <c r="A47" s="16" t="s">
        <v>283</v>
      </c>
      <c r="B47" s="461" t="s">
        <v>448</v>
      </c>
      <c r="C47" s="446"/>
    </row>
    <row r="48" spans="1:3" s="458" customFormat="1" ht="12" customHeight="1" thickBot="1">
      <c r="A48" s="16" t="s">
        <v>447</v>
      </c>
      <c r="B48" s="329" t="s">
        <v>293</v>
      </c>
      <c r="C48" s="446"/>
    </row>
    <row r="49" spans="1:3" s="458" customFormat="1" ht="12" customHeight="1" thickBot="1">
      <c r="A49" s="20" t="s">
        <v>24</v>
      </c>
      <c r="B49" s="21" t="s">
        <v>294</v>
      </c>
      <c r="C49" s="332">
        <f>SUM(C50:C54)</f>
        <v>0</v>
      </c>
    </row>
    <row r="50" spans="1:3" s="458" customFormat="1" ht="12" customHeight="1">
      <c r="A50" s="15" t="s">
        <v>97</v>
      </c>
      <c r="B50" s="459" t="s">
        <v>298</v>
      </c>
      <c r="C50" s="506"/>
    </row>
    <row r="51" spans="1:3" s="458" customFormat="1" ht="12" customHeight="1">
      <c r="A51" s="14" t="s">
        <v>98</v>
      </c>
      <c r="B51" s="460" t="s">
        <v>299</v>
      </c>
      <c r="C51" s="337"/>
    </row>
    <row r="52" spans="1:3" s="458" customFormat="1" ht="12" customHeight="1">
      <c r="A52" s="14" t="s">
        <v>295</v>
      </c>
      <c r="B52" s="460" t="s">
        <v>300</v>
      </c>
      <c r="C52" s="337"/>
    </row>
    <row r="53" spans="1:3" s="458" customFormat="1" ht="12" customHeight="1">
      <c r="A53" s="14" t="s">
        <v>296</v>
      </c>
      <c r="B53" s="460" t="s">
        <v>301</v>
      </c>
      <c r="C53" s="337"/>
    </row>
    <row r="54" spans="1:3" s="458" customFormat="1" ht="12" customHeight="1" thickBot="1">
      <c r="A54" s="16" t="s">
        <v>297</v>
      </c>
      <c r="B54" s="329" t="s">
        <v>302</v>
      </c>
      <c r="C54" s="446"/>
    </row>
    <row r="55" spans="1:3" s="458" customFormat="1" ht="12" customHeight="1" thickBot="1">
      <c r="A55" s="20" t="s">
        <v>181</v>
      </c>
      <c r="B55" s="21" t="s">
        <v>303</v>
      </c>
      <c r="C55" s="332">
        <f>SUM(C56:C58)</f>
        <v>18100</v>
      </c>
    </row>
    <row r="56" spans="1:3" s="458" customFormat="1" ht="12" customHeight="1">
      <c r="A56" s="15" t="s">
        <v>99</v>
      </c>
      <c r="B56" s="459" t="s">
        <v>304</v>
      </c>
      <c r="C56" s="335"/>
    </row>
    <row r="57" spans="1:3" s="458" customFormat="1" ht="12" customHeight="1">
      <c r="A57" s="14" t="s">
        <v>100</v>
      </c>
      <c r="B57" s="460" t="s">
        <v>437</v>
      </c>
      <c r="C57" s="334"/>
    </row>
    <row r="58" spans="1:3" s="458" customFormat="1" ht="12" customHeight="1">
      <c r="A58" s="14" t="s">
        <v>307</v>
      </c>
      <c r="B58" s="460" t="s">
        <v>305</v>
      </c>
      <c r="C58" s="334">
        <f>18000+100</f>
        <v>18100</v>
      </c>
    </row>
    <row r="59" spans="1:3" s="458" customFormat="1" ht="12" customHeight="1" thickBot="1">
      <c r="A59" s="16" t="s">
        <v>308</v>
      </c>
      <c r="B59" s="329" t="s">
        <v>306</v>
      </c>
      <c r="C59" s="336"/>
    </row>
    <row r="60" spans="1:3" s="458" customFormat="1" ht="12" customHeight="1" thickBot="1">
      <c r="A60" s="20" t="s">
        <v>26</v>
      </c>
      <c r="B60" s="327" t="s">
        <v>309</v>
      </c>
      <c r="C60" s="332">
        <f>SUM(C61:C63)</f>
        <v>0</v>
      </c>
    </row>
    <row r="61" spans="1:3" s="458" customFormat="1" ht="12" customHeight="1">
      <c r="A61" s="15" t="s">
        <v>182</v>
      </c>
      <c r="B61" s="459" t="s">
        <v>311</v>
      </c>
      <c r="C61" s="337"/>
    </row>
    <row r="62" spans="1:3" s="458" customFormat="1" ht="12" customHeight="1">
      <c r="A62" s="14" t="s">
        <v>183</v>
      </c>
      <c r="B62" s="460" t="s">
        <v>438</v>
      </c>
      <c r="C62" s="337"/>
    </row>
    <row r="63" spans="1:3" s="458" customFormat="1" ht="12" customHeight="1">
      <c r="A63" s="14" t="s">
        <v>231</v>
      </c>
      <c r="B63" s="460" t="s">
        <v>312</v>
      </c>
      <c r="C63" s="337"/>
    </row>
    <row r="64" spans="1:3" s="458" customFormat="1" ht="12" customHeight="1" thickBot="1">
      <c r="A64" s="16" t="s">
        <v>310</v>
      </c>
      <c r="B64" s="329" t="s">
        <v>313</v>
      </c>
      <c r="C64" s="337"/>
    </row>
    <row r="65" spans="1:3" s="458" customFormat="1" ht="12" customHeight="1" thickBot="1">
      <c r="A65" s="541" t="s">
        <v>491</v>
      </c>
      <c r="B65" s="21" t="s">
        <v>314</v>
      </c>
      <c r="C65" s="338">
        <f>+C8+C15+C22+C29+C37+C49+C55+C60</f>
        <v>503604</v>
      </c>
    </row>
    <row r="66" spans="1:3" s="458" customFormat="1" ht="12" customHeight="1" thickBot="1">
      <c r="A66" s="509" t="s">
        <v>315</v>
      </c>
      <c r="B66" s="327" t="s">
        <v>316</v>
      </c>
      <c r="C66" s="332">
        <f>SUM(C67:C69)</f>
        <v>0</v>
      </c>
    </row>
    <row r="67" spans="1:3" s="458" customFormat="1" ht="12" customHeight="1">
      <c r="A67" s="15" t="s">
        <v>347</v>
      </c>
      <c r="B67" s="459" t="s">
        <v>317</v>
      </c>
      <c r="C67" s="337"/>
    </row>
    <row r="68" spans="1:3" s="458" customFormat="1" ht="12" customHeight="1">
      <c r="A68" s="14" t="s">
        <v>356</v>
      </c>
      <c r="B68" s="460" t="s">
        <v>318</v>
      </c>
      <c r="C68" s="337"/>
    </row>
    <row r="69" spans="1:3" s="458" customFormat="1" ht="12" customHeight="1" thickBot="1">
      <c r="A69" s="16" t="s">
        <v>357</v>
      </c>
      <c r="B69" s="535" t="s">
        <v>476</v>
      </c>
      <c r="C69" s="337"/>
    </row>
    <row r="70" spans="1:3" s="458" customFormat="1" ht="12" customHeight="1" thickBot="1">
      <c r="A70" s="509" t="s">
        <v>320</v>
      </c>
      <c r="B70" s="327" t="s">
        <v>321</v>
      </c>
      <c r="C70" s="332">
        <f>SUM(C71:C74)</f>
        <v>0</v>
      </c>
    </row>
    <row r="71" spans="1:3" s="458" customFormat="1" ht="12" customHeight="1">
      <c r="A71" s="15" t="s">
        <v>150</v>
      </c>
      <c r="B71" s="459" t="s">
        <v>322</v>
      </c>
      <c r="C71" s="337"/>
    </row>
    <row r="72" spans="1:3" s="458" customFormat="1" ht="12" customHeight="1">
      <c r="A72" s="14" t="s">
        <v>151</v>
      </c>
      <c r="B72" s="460" t="s">
        <v>323</v>
      </c>
      <c r="C72" s="337"/>
    </row>
    <row r="73" spans="1:3" s="458" customFormat="1" ht="12" customHeight="1">
      <c r="A73" s="14" t="s">
        <v>348</v>
      </c>
      <c r="B73" s="460" t="s">
        <v>324</v>
      </c>
      <c r="C73" s="337"/>
    </row>
    <row r="74" spans="1:3" s="458" customFormat="1" ht="12" customHeight="1" thickBot="1">
      <c r="A74" s="16" t="s">
        <v>349</v>
      </c>
      <c r="B74" s="329" t="s">
        <v>325</v>
      </c>
      <c r="C74" s="337"/>
    </row>
    <row r="75" spans="1:3" s="458" customFormat="1" ht="12" customHeight="1" thickBot="1">
      <c r="A75" s="509" t="s">
        <v>326</v>
      </c>
      <c r="B75" s="327" t="s">
        <v>327</v>
      </c>
      <c r="C75" s="332">
        <f>SUM(C76:C77)</f>
        <v>56282</v>
      </c>
    </row>
    <row r="76" spans="1:3" s="458" customFormat="1" ht="12" customHeight="1">
      <c r="A76" s="15" t="s">
        <v>350</v>
      </c>
      <c r="B76" s="459" t="s">
        <v>328</v>
      </c>
      <c r="C76" s="337">
        <v>56282</v>
      </c>
    </row>
    <row r="77" spans="1:3" s="458" customFormat="1" ht="12" customHeight="1" thickBot="1">
      <c r="A77" s="16" t="s">
        <v>351</v>
      </c>
      <c r="B77" s="329" t="s">
        <v>329</v>
      </c>
      <c r="C77" s="337"/>
    </row>
    <row r="78" spans="1:3" s="458" customFormat="1" ht="12" customHeight="1" thickBot="1">
      <c r="A78" s="509" t="s">
        <v>330</v>
      </c>
      <c r="B78" s="327" t="s">
        <v>331</v>
      </c>
      <c r="C78" s="332">
        <f>SUM(C79:C81)</f>
        <v>0</v>
      </c>
    </row>
    <row r="79" spans="1:3" s="458" customFormat="1" ht="12" customHeight="1">
      <c r="A79" s="15" t="s">
        <v>352</v>
      </c>
      <c r="B79" s="459" t="s">
        <v>332</v>
      </c>
      <c r="C79" s="337"/>
    </row>
    <row r="80" spans="1:3" s="458" customFormat="1" ht="12" customHeight="1">
      <c r="A80" s="14" t="s">
        <v>353</v>
      </c>
      <c r="B80" s="460" t="s">
        <v>333</v>
      </c>
      <c r="C80" s="337"/>
    </row>
    <row r="81" spans="1:3" s="458" customFormat="1" ht="12" customHeight="1" thickBot="1">
      <c r="A81" s="16" t="s">
        <v>354</v>
      </c>
      <c r="B81" s="329" t="s">
        <v>334</v>
      </c>
      <c r="C81" s="337"/>
    </row>
    <row r="82" spans="1:3" s="458" customFormat="1" ht="12" customHeight="1" thickBot="1">
      <c r="A82" s="509" t="s">
        <v>335</v>
      </c>
      <c r="B82" s="327" t="s">
        <v>355</v>
      </c>
      <c r="C82" s="332">
        <f>SUM(C83:C86)</f>
        <v>0</v>
      </c>
    </row>
    <row r="83" spans="1:3" s="458" customFormat="1" ht="12" customHeight="1">
      <c r="A83" s="463" t="s">
        <v>336</v>
      </c>
      <c r="B83" s="459" t="s">
        <v>337</v>
      </c>
      <c r="C83" s="337"/>
    </row>
    <row r="84" spans="1:3" s="458" customFormat="1" ht="12" customHeight="1">
      <c r="A84" s="464" t="s">
        <v>338</v>
      </c>
      <c r="B84" s="460" t="s">
        <v>339</v>
      </c>
      <c r="C84" s="337"/>
    </row>
    <row r="85" spans="1:3" s="458" customFormat="1" ht="12" customHeight="1">
      <c r="A85" s="464" t="s">
        <v>340</v>
      </c>
      <c r="B85" s="460" t="s">
        <v>341</v>
      </c>
      <c r="C85" s="337"/>
    </row>
    <row r="86" spans="1:3" s="458" customFormat="1" ht="12" customHeight="1" thickBot="1">
      <c r="A86" s="465" t="s">
        <v>342</v>
      </c>
      <c r="B86" s="329" t="s">
        <v>343</v>
      </c>
      <c r="C86" s="337"/>
    </row>
    <row r="87" spans="1:3" s="458" customFormat="1" ht="12" customHeight="1" thickBot="1">
      <c r="A87" s="509" t="s">
        <v>344</v>
      </c>
      <c r="B87" s="327" t="s">
        <v>490</v>
      </c>
      <c r="C87" s="507"/>
    </row>
    <row r="88" spans="1:3" s="458" customFormat="1" ht="13.5" customHeight="1" thickBot="1">
      <c r="A88" s="509" t="s">
        <v>346</v>
      </c>
      <c r="B88" s="327" t="s">
        <v>345</v>
      </c>
      <c r="C88" s="507"/>
    </row>
    <row r="89" spans="1:3" s="458" customFormat="1" ht="15.75" customHeight="1" thickBot="1">
      <c r="A89" s="509" t="s">
        <v>358</v>
      </c>
      <c r="B89" s="466" t="s">
        <v>493</v>
      </c>
      <c r="C89" s="338">
        <f>+C66+C70+C75+C78+C82+C88+C87</f>
        <v>56282</v>
      </c>
    </row>
    <row r="90" spans="1:3" s="458" customFormat="1" ht="16.5" customHeight="1" thickBot="1">
      <c r="A90" s="510" t="s">
        <v>492</v>
      </c>
      <c r="B90" s="467" t="s">
        <v>494</v>
      </c>
      <c r="C90" s="338">
        <f>+C65+C89</f>
        <v>559886</v>
      </c>
    </row>
    <row r="91" spans="1:3" s="458" customFormat="1" ht="83.25" customHeight="1">
      <c r="A91" s="5"/>
      <c r="B91" s="6"/>
      <c r="C91" s="339"/>
    </row>
    <row r="92" spans="1:3" s="456" customFormat="1" ht="16.5" customHeight="1">
      <c r="A92" s="588" t="s">
        <v>47</v>
      </c>
      <c r="B92" s="588"/>
      <c r="C92" s="588"/>
    </row>
    <row r="93" spans="1:3" s="468" customFormat="1" ht="16.5" customHeight="1" thickBot="1">
      <c r="A93" s="589" t="s">
        <v>154</v>
      </c>
      <c r="B93" s="589"/>
      <c r="C93" s="160" t="s">
        <v>230</v>
      </c>
    </row>
    <row r="94" spans="1:3" s="456" customFormat="1" ht="38.1" customHeight="1" thickBot="1">
      <c r="A94" s="23" t="s">
        <v>72</v>
      </c>
      <c r="B94" s="24" t="s">
        <v>48</v>
      </c>
      <c r="C94" s="43" t="s">
        <v>579</v>
      </c>
    </row>
    <row r="95" spans="1:3" s="457" customFormat="1" ht="12" customHeight="1" thickBot="1">
      <c r="A95" s="36" t="s">
        <v>508</v>
      </c>
      <c r="B95" s="37" t="s">
        <v>509</v>
      </c>
      <c r="C95" s="38" t="s">
        <v>510</v>
      </c>
    </row>
    <row r="96" spans="1:3" s="456" customFormat="1" ht="12" customHeight="1" thickBot="1">
      <c r="A96" s="22" t="s">
        <v>19</v>
      </c>
      <c r="B96" s="31" t="s">
        <v>452</v>
      </c>
      <c r="C96" s="331">
        <f>C97+C98+C99+C100+C101+C114</f>
        <v>387348</v>
      </c>
    </row>
    <row r="97" spans="1:3" s="456" customFormat="1" ht="12" customHeight="1">
      <c r="A97" s="17" t="s">
        <v>101</v>
      </c>
      <c r="B97" s="10" t="s">
        <v>49</v>
      </c>
      <c r="C97" s="333">
        <v>66281</v>
      </c>
    </row>
    <row r="98" spans="1:3" s="456" customFormat="1" ht="12" customHeight="1">
      <c r="A98" s="14" t="s">
        <v>102</v>
      </c>
      <c r="B98" s="8" t="s">
        <v>184</v>
      </c>
      <c r="C98" s="334">
        <v>19049</v>
      </c>
    </row>
    <row r="99" spans="1:3" s="456" customFormat="1" ht="12" customHeight="1">
      <c r="A99" s="14" t="s">
        <v>103</v>
      </c>
      <c r="B99" s="8" t="s">
        <v>140</v>
      </c>
      <c r="C99" s="336">
        <f>145158+1206+1397</f>
        <v>147761</v>
      </c>
    </row>
    <row r="100" spans="1:3" s="456" customFormat="1" ht="12" customHeight="1">
      <c r="A100" s="14" t="s">
        <v>104</v>
      </c>
      <c r="B100" s="11" t="s">
        <v>185</v>
      </c>
      <c r="C100" s="336">
        <v>7543</v>
      </c>
    </row>
    <row r="101" spans="1:3" s="456" customFormat="1" ht="12" customHeight="1">
      <c r="A101" s="14" t="s">
        <v>115</v>
      </c>
      <c r="B101" s="19" t="s">
        <v>186</v>
      </c>
      <c r="C101" s="336">
        <f>C102+C103+C104+C105+C106+C107+C108+C109+C110+C111+C112+C113</f>
        <v>84225</v>
      </c>
    </row>
    <row r="102" spans="1:3" s="456" customFormat="1" ht="12" customHeight="1">
      <c r="A102" s="14" t="s">
        <v>105</v>
      </c>
      <c r="B102" s="8" t="s">
        <v>457</v>
      </c>
      <c r="C102" s="336"/>
    </row>
    <row r="103" spans="1:3" s="456" customFormat="1" ht="12" customHeight="1">
      <c r="A103" s="14" t="s">
        <v>106</v>
      </c>
      <c r="B103" s="165" t="s">
        <v>456</v>
      </c>
      <c r="C103" s="336"/>
    </row>
    <row r="104" spans="1:3" s="456" customFormat="1" ht="12" customHeight="1">
      <c r="A104" s="14" t="s">
        <v>116</v>
      </c>
      <c r="B104" s="165" t="s">
        <v>455</v>
      </c>
      <c r="C104" s="336"/>
    </row>
    <row r="105" spans="1:3" s="456" customFormat="1" ht="12" customHeight="1">
      <c r="A105" s="14" t="s">
        <v>117</v>
      </c>
      <c r="B105" s="163" t="s">
        <v>361</v>
      </c>
      <c r="C105" s="336"/>
    </row>
    <row r="106" spans="1:3" s="456" customFormat="1" ht="12" customHeight="1">
      <c r="A106" s="14" t="s">
        <v>118</v>
      </c>
      <c r="B106" s="164" t="s">
        <v>362</v>
      </c>
      <c r="C106" s="336"/>
    </row>
    <row r="107" spans="1:3" s="456" customFormat="1" ht="12" customHeight="1">
      <c r="A107" s="14" t="s">
        <v>119</v>
      </c>
      <c r="B107" s="164" t="s">
        <v>363</v>
      </c>
      <c r="C107" s="336"/>
    </row>
    <row r="108" spans="1:3" s="456" customFormat="1" ht="12" customHeight="1">
      <c r="A108" s="14" t="s">
        <v>121</v>
      </c>
      <c r="B108" s="163" t="s">
        <v>364</v>
      </c>
      <c r="C108" s="336">
        <v>63943</v>
      </c>
    </row>
    <row r="109" spans="1:3" s="456" customFormat="1" ht="12" customHeight="1">
      <c r="A109" s="14" t="s">
        <v>187</v>
      </c>
      <c r="B109" s="163" t="s">
        <v>365</v>
      </c>
      <c r="C109" s="336"/>
    </row>
    <row r="110" spans="1:3" s="456" customFormat="1" ht="12" customHeight="1">
      <c r="A110" s="14" t="s">
        <v>359</v>
      </c>
      <c r="B110" s="164" t="s">
        <v>366</v>
      </c>
      <c r="C110" s="336"/>
    </row>
    <row r="111" spans="1:3" s="456" customFormat="1" ht="12" customHeight="1">
      <c r="A111" s="13" t="s">
        <v>360</v>
      </c>
      <c r="B111" s="165" t="s">
        <v>367</v>
      </c>
      <c r="C111" s="336"/>
    </row>
    <row r="112" spans="1:3" s="456" customFormat="1" ht="12" customHeight="1">
      <c r="A112" s="14" t="s">
        <v>453</v>
      </c>
      <c r="B112" s="165" t="s">
        <v>368</v>
      </c>
      <c r="C112" s="336"/>
    </row>
    <row r="113" spans="1:3" s="456" customFormat="1" ht="12" customHeight="1">
      <c r="A113" s="16" t="s">
        <v>454</v>
      </c>
      <c r="B113" s="165" t="s">
        <v>369</v>
      </c>
      <c r="C113" s="336">
        <f>19682+400+200</f>
        <v>20282</v>
      </c>
    </row>
    <row r="114" spans="1:3" s="456" customFormat="1" ht="12" customHeight="1">
      <c r="A114" s="14" t="s">
        <v>458</v>
      </c>
      <c r="B114" s="11" t="s">
        <v>50</v>
      </c>
      <c r="C114" s="334">
        <f>C115+C116</f>
        <v>62489</v>
      </c>
    </row>
    <row r="115" spans="1:3" s="456" customFormat="1" ht="12" customHeight="1">
      <c r="A115" s="14" t="s">
        <v>459</v>
      </c>
      <c r="B115" s="8" t="s">
        <v>461</v>
      </c>
      <c r="C115" s="334">
        <v>20000</v>
      </c>
    </row>
    <row r="116" spans="1:3" s="456" customFormat="1" ht="12" customHeight="1" thickBot="1">
      <c r="A116" s="18" t="s">
        <v>460</v>
      </c>
      <c r="B116" s="539" t="s">
        <v>462</v>
      </c>
      <c r="C116" s="340">
        <v>42489</v>
      </c>
    </row>
    <row r="117" spans="1:3" s="456" customFormat="1" ht="12" customHeight="1" thickBot="1">
      <c r="A117" s="536" t="s">
        <v>20</v>
      </c>
      <c r="B117" s="537" t="s">
        <v>370</v>
      </c>
      <c r="C117" s="538">
        <f>+C118+C120+C122</f>
        <v>37653</v>
      </c>
    </row>
    <row r="118" spans="1:3" s="456" customFormat="1" ht="12" customHeight="1">
      <c r="A118" s="15" t="s">
        <v>107</v>
      </c>
      <c r="B118" s="8" t="s">
        <v>229</v>
      </c>
      <c r="C118" s="335">
        <f>13189+5330-1397</f>
        <v>17122</v>
      </c>
    </row>
    <row r="119" spans="1:3" s="456" customFormat="1" ht="12" customHeight="1">
      <c r="A119" s="15" t="s">
        <v>108</v>
      </c>
      <c r="B119" s="12" t="s">
        <v>374</v>
      </c>
      <c r="C119" s="335"/>
    </row>
    <row r="120" spans="1:3" s="456" customFormat="1" ht="12" customHeight="1">
      <c r="A120" s="15" t="s">
        <v>109</v>
      </c>
      <c r="B120" s="12" t="s">
        <v>188</v>
      </c>
      <c r="C120" s="334">
        <f>18861+1270</f>
        <v>20131</v>
      </c>
    </row>
    <row r="121" spans="1:3" s="456" customFormat="1" ht="12" customHeight="1">
      <c r="A121" s="15" t="s">
        <v>110</v>
      </c>
      <c r="B121" s="12" t="s">
        <v>375</v>
      </c>
      <c r="C121" s="302"/>
    </row>
    <row r="122" spans="1:3" s="456" customFormat="1" ht="12" customHeight="1">
      <c r="A122" s="15" t="s">
        <v>111</v>
      </c>
      <c r="B122" s="329" t="s">
        <v>232</v>
      </c>
      <c r="C122" s="302">
        <f>C123+C124+C125+C126+C127+C128+C129+C130</f>
        <v>400</v>
      </c>
    </row>
    <row r="123" spans="1:3" s="456" customFormat="1" ht="12" customHeight="1">
      <c r="A123" s="15" t="s">
        <v>120</v>
      </c>
      <c r="B123" s="328" t="s">
        <v>439</v>
      </c>
      <c r="C123" s="302"/>
    </row>
    <row r="124" spans="1:3" s="456" customFormat="1" ht="12" customHeight="1">
      <c r="A124" s="15" t="s">
        <v>122</v>
      </c>
      <c r="B124" s="455" t="s">
        <v>380</v>
      </c>
      <c r="C124" s="302"/>
    </row>
    <row r="125" spans="1:3" s="456" customFormat="1" ht="15.75">
      <c r="A125" s="15" t="s">
        <v>189</v>
      </c>
      <c r="B125" s="164" t="s">
        <v>363</v>
      </c>
      <c r="C125" s="302"/>
    </row>
    <row r="126" spans="1:3" s="456" customFormat="1" ht="12" customHeight="1">
      <c r="A126" s="15" t="s">
        <v>190</v>
      </c>
      <c r="B126" s="164" t="s">
        <v>379</v>
      </c>
      <c r="C126" s="302"/>
    </row>
    <row r="127" spans="1:3" s="456" customFormat="1" ht="12" customHeight="1">
      <c r="A127" s="15" t="s">
        <v>191</v>
      </c>
      <c r="B127" s="164" t="s">
        <v>378</v>
      </c>
      <c r="C127" s="302"/>
    </row>
    <row r="128" spans="1:3" s="456" customFormat="1" ht="12" customHeight="1">
      <c r="A128" s="15" t="s">
        <v>371</v>
      </c>
      <c r="B128" s="164" t="s">
        <v>366</v>
      </c>
      <c r="C128" s="302"/>
    </row>
    <row r="129" spans="1:3" s="456" customFormat="1" ht="12" customHeight="1">
      <c r="A129" s="15" t="s">
        <v>372</v>
      </c>
      <c r="B129" s="164" t="s">
        <v>377</v>
      </c>
      <c r="C129" s="302"/>
    </row>
    <row r="130" spans="1:3" s="456" customFormat="1" ht="16.5" thickBot="1">
      <c r="A130" s="13" t="s">
        <v>373</v>
      </c>
      <c r="B130" s="164" t="s">
        <v>376</v>
      </c>
      <c r="C130" s="304">
        <v>400</v>
      </c>
    </row>
    <row r="131" spans="1:3" s="456" customFormat="1" ht="12" customHeight="1" thickBot="1">
      <c r="A131" s="20" t="s">
        <v>21</v>
      </c>
      <c r="B131" s="144" t="s">
        <v>463</v>
      </c>
      <c r="C131" s="332">
        <f>+C96+C117</f>
        <v>425001</v>
      </c>
    </row>
    <row r="132" spans="1:3" s="456" customFormat="1" ht="12" customHeight="1" thickBot="1">
      <c r="A132" s="20" t="s">
        <v>22</v>
      </c>
      <c r="B132" s="144" t="s">
        <v>464</v>
      </c>
      <c r="C132" s="332">
        <f>+C133+C134+C135</f>
        <v>0</v>
      </c>
    </row>
    <row r="133" spans="1:3" s="456" customFormat="1" ht="12" customHeight="1">
      <c r="A133" s="15" t="s">
        <v>271</v>
      </c>
      <c r="B133" s="12" t="s">
        <v>471</v>
      </c>
      <c r="C133" s="302"/>
    </row>
    <row r="134" spans="1:3" s="456" customFormat="1" ht="12" customHeight="1">
      <c r="A134" s="15" t="s">
        <v>274</v>
      </c>
      <c r="B134" s="12" t="s">
        <v>472</v>
      </c>
      <c r="C134" s="302"/>
    </row>
    <row r="135" spans="1:3" s="456" customFormat="1" ht="12" customHeight="1" thickBot="1">
      <c r="A135" s="13" t="s">
        <v>275</v>
      </c>
      <c r="B135" s="12" t="s">
        <v>473</v>
      </c>
      <c r="C135" s="302"/>
    </row>
    <row r="136" spans="1:3" s="456" customFormat="1" ht="12" customHeight="1" thickBot="1">
      <c r="A136" s="20" t="s">
        <v>23</v>
      </c>
      <c r="B136" s="144" t="s">
        <v>465</v>
      </c>
      <c r="C136" s="332">
        <f>SUM(C137:C142)</f>
        <v>0</v>
      </c>
    </row>
    <row r="137" spans="1:3" s="456" customFormat="1" ht="12" customHeight="1">
      <c r="A137" s="15" t="s">
        <v>94</v>
      </c>
      <c r="B137" s="9" t="s">
        <v>474</v>
      </c>
      <c r="C137" s="302"/>
    </row>
    <row r="138" spans="1:3" s="456" customFormat="1" ht="12" customHeight="1">
      <c r="A138" s="15" t="s">
        <v>95</v>
      </c>
      <c r="B138" s="9" t="s">
        <v>466</v>
      </c>
      <c r="C138" s="302"/>
    </row>
    <row r="139" spans="1:3" s="456" customFormat="1" ht="12" customHeight="1">
      <c r="A139" s="15" t="s">
        <v>96</v>
      </c>
      <c r="B139" s="9" t="s">
        <v>467</v>
      </c>
      <c r="C139" s="302"/>
    </row>
    <row r="140" spans="1:3" s="456" customFormat="1" ht="12" customHeight="1">
      <c r="A140" s="15" t="s">
        <v>176</v>
      </c>
      <c r="B140" s="9" t="s">
        <v>468</v>
      </c>
      <c r="C140" s="302"/>
    </row>
    <row r="141" spans="1:3" s="456" customFormat="1" ht="12" customHeight="1">
      <c r="A141" s="15" t="s">
        <v>177</v>
      </c>
      <c r="B141" s="9" t="s">
        <v>469</v>
      </c>
      <c r="C141" s="302"/>
    </row>
    <row r="142" spans="1:3" s="456" customFormat="1" ht="12" customHeight="1" thickBot="1">
      <c r="A142" s="13" t="s">
        <v>178</v>
      </c>
      <c r="B142" s="9" t="s">
        <v>470</v>
      </c>
      <c r="C142" s="302"/>
    </row>
    <row r="143" spans="1:3" s="456" customFormat="1" ht="12" customHeight="1" thickBot="1">
      <c r="A143" s="20" t="s">
        <v>24</v>
      </c>
      <c r="B143" s="144" t="s">
        <v>478</v>
      </c>
      <c r="C143" s="338">
        <f>+C144+C145+C146+C147</f>
        <v>0</v>
      </c>
    </row>
    <row r="144" spans="1:3" s="456" customFormat="1" ht="12" customHeight="1">
      <c r="A144" s="15" t="s">
        <v>97</v>
      </c>
      <c r="B144" s="9" t="s">
        <v>381</v>
      </c>
      <c r="C144" s="302"/>
    </row>
    <row r="145" spans="1:9" s="456" customFormat="1" ht="12" customHeight="1">
      <c r="A145" s="15" t="s">
        <v>98</v>
      </c>
      <c r="B145" s="9" t="s">
        <v>382</v>
      </c>
      <c r="C145" s="302"/>
    </row>
    <row r="146" spans="1:9" s="456" customFormat="1" ht="12" customHeight="1">
      <c r="A146" s="15" t="s">
        <v>295</v>
      </c>
      <c r="B146" s="9" t="s">
        <v>479</v>
      </c>
      <c r="C146" s="302"/>
    </row>
    <row r="147" spans="1:9" s="456" customFormat="1" ht="12" customHeight="1" thickBot="1">
      <c r="A147" s="13" t="s">
        <v>296</v>
      </c>
      <c r="B147" s="7" t="s">
        <v>401</v>
      </c>
      <c r="C147" s="302"/>
    </row>
    <row r="148" spans="1:9" s="456" customFormat="1" ht="12" customHeight="1" thickBot="1">
      <c r="A148" s="20" t="s">
        <v>25</v>
      </c>
      <c r="B148" s="144" t="s">
        <v>480</v>
      </c>
      <c r="C148" s="341">
        <f>SUM(C149:C153)</f>
        <v>0</v>
      </c>
    </row>
    <row r="149" spans="1:9" s="456" customFormat="1" ht="12" customHeight="1">
      <c r="A149" s="15" t="s">
        <v>99</v>
      </c>
      <c r="B149" s="9" t="s">
        <v>475</v>
      </c>
      <c r="C149" s="302"/>
    </row>
    <row r="150" spans="1:9" s="456" customFormat="1" ht="12" customHeight="1">
      <c r="A150" s="15" t="s">
        <v>100</v>
      </c>
      <c r="B150" s="9" t="s">
        <v>482</v>
      </c>
      <c r="C150" s="302"/>
    </row>
    <row r="151" spans="1:9" s="456" customFormat="1" ht="12" customHeight="1">
      <c r="A151" s="15" t="s">
        <v>307</v>
      </c>
      <c r="B151" s="9" t="s">
        <v>477</v>
      </c>
      <c r="C151" s="302"/>
    </row>
    <row r="152" spans="1:9" s="456" customFormat="1" ht="12" customHeight="1">
      <c r="A152" s="15" t="s">
        <v>308</v>
      </c>
      <c r="B152" s="9" t="s">
        <v>483</v>
      </c>
      <c r="C152" s="302"/>
    </row>
    <row r="153" spans="1:9" s="456" customFormat="1" ht="12" customHeight="1" thickBot="1">
      <c r="A153" s="15" t="s">
        <v>481</v>
      </c>
      <c r="B153" s="9" t="s">
        <v>484</v>
      </c>
      <c r="C153" s="302"/>
    </row>
    <row r="154" spans="1:9" s="456" customFormat="1" ht="12" customHeight="1" thickBot="1">
      <c r="A154" s="20" t="s">
        <v>26</v>
      </c>
      <c r="B154" s="144" t="s">
        <v>485</v>
      </c>
      <c r="C154" s="540"/>
    </row>
    <row r="155" spans="1:9" s="456" customFormat="1" ht="12" customHeight="1" thickBot="1">
      <c r="A155" s="20" t="s">
        <v>27</v>
      </c>
      <c r="B155" s="144" t="s">
        <v>578</v>
      </c>
      <c r="C155" s="540">
        <f>96637+38248</f>
        <v>134885</v>
      </c>
    </row>
    <row r="156" spans="1:9" s="456" customFormat="1" ht="15" customHeight="1" thickBot="1">
      <c r="A156" s="20" t="s">
        <v>28</v>
      </c>
      <c r="B156" s="144" t="s">
        <v>488</v>
      </c>
      <c r="C156" s="469">
        <f>+C132+C136+C143+C148+C154+C155</f>
        <v>134885</v>
      </c>
      <c r="F156" s="470"/>
      <c r="G156" s="471"/>
      <c r="H156" s="471"/>
      <c r="I156" s="471"/>
    </row>
    <row r="157" spans="1:9" s="458" customFormat="1" ht="12.95" customHeight="1" thickBot="1">
      <c r="A157" s="330" t="s">
        <v>29</v>
      </c>
      <c r="B157" s="422" t="s">
        <v>487</v>
      </c>
      <c r="C157" s="469">
        <f>+C131+C156</f>
        <v>559886</v>
      </c>
    </row>
  </sheetData>
  <sheetProtection formatCells="0"/>
  <mergeCells count="2">
    <mergeCell ref="A92:C92"/>
    <mergeCell ref="A93:B9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  <rowBreaks count="1" manualBreakCount="1">
    <brk id="8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7"/>
  <sheetViews>
    <sheetView zoomScale="130" zoomScaleNormal="130" zoomScaleSheetLayoutView="85" workbookViewId="0">
      <selection activeCell="C13" sqref="C13"/>
    </sheetView>
  </sheetViews>
  <sheetFormatPr defaultRowHeight="12.75"/>
  <cols>
    <col min="1" max="1" width="19.5" style="433" customWidth="1"/>
    <col min="2" max="2" width="72" style="434" customWidth="1"/>
    <col min="3" max="3" width="25" style="435" customWidth="1"/>
    <col min="4" max="16384" width="9.33203125" style="3"/>
  </cols>
  <sheetData>
    <row r="1" spans="1:3" s="2" customFormat="1" ht="16.5" customHeight="1" thickBot="1">
      <c r="A1" s="258"/>
      <c r="B1" s="260"/>
      <c r="C1" s="283" t="str">
        <f>+CONCATENATE("9.1.1. melléklet a ……/",LEFT(ÖSSZEFÜGGÉSEK!A5,4),". (….) önkormányzati rendelethez")</f>
        <v>9.1.1. melléklet a ……/2015. (….) önkormányzati rendelethez</v>
      </c>
    </row>
    <row r="2" spans="1:3" s="109" customFormat="1" ht="21" customHeight="1">
      <c r="A2" s="449" t="s">
        <v>64</v>
      </c>
      <c r="B2" s="393" t="s">
        <v>570</v>
      </c>
      <c r="C2" s="395" t="s">
        <v>54</v>
      </c>
    </row>
    <row r="3" spans="1:3" s="109" customFormat="1" ht="16.5" thickBot="1">
      <c r="A3" s="261" t="s">
        <v>203</v>
      </c>
      <c r="B3" s="394" t="s">
        <v>440</v>
      </c>
      <c r="C3" s="543" t="s">
        <v>61</v>
      </c>
    </row>
    <row r="4" spans="1:3" s="110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396" t="s">
        <v>57</v>
      </c>
    </row>
    <row r="6" spans="1:3" s="456" customFormat="1" ht="38.1" customHeight="1" thickBot="1">
      <c r="A6" s="23" t="s">
        <v>72</v>
      </c>
      <c r="B6" s="24" t="s">
        <v>18</v>
      </c>
      <c r="C6" s="43" t="s">
        <v>579</v>
      </c>
    </row>
    <row r="7" spans="1:3" s="457" customFormat="1" ht="12" customHeight="1" thickBot="1">
      <c r="A7" s="451" t="s">
        <v>508</v>
      </c>
      <c r="B7" s="452" t="s">
        <v>509</v>
      </c>
      <c r="C7" s="453" t="s">
        <v>510</v>
      </c>
    </row>
    <row r="8" spans="1:3" s="458" customFormat="1" ht="12" customHeight="1" thickBot="1">
      <c r="A8" s="20" t="s">
        <v>19</v>
      </c>
      <c r="B8" s="21" t="s">
        <v>255</v>
      </c>
      <c r="C8" s="332">
        <f>+C9+C10+C11+C12+C13+C14</f>
        <v>218633</v>
      </c>
    </row>
    <row r="9" spans="1:3" s="458" customFormat="1" ht="12" customHeight="1">
      <c r="A9" s="15" t="s">
        <v>101</v>
      </c>
      <c r="B9" s="459" t="s">
        <v>256</v>
      </c>
      <c r="C9" s="335">
        <v>86489</v>
      </c>
    </row>
    <row r="10" spans="1:3" s="458" customFormat="1" ht="12" customHeight="1">
      <c r="A10" s="14" t="s">
        <v>102</v>
      </c>
      <c r="B10" s="460" t="s">
        <v>257</v>
      </c>
      <c r="C10" s="334">
        <v>49798</v>
      </c>
    </row>
    <row r="11" spans="1:3" s="458" customFormat="1" ht="12" customHeight="1">
      <c r="A11" s="14" t="s">
        <v>103</v>
      </c>
      <c r="B11" s="460" t="s">
        <v>258</v>
      </c>
      <c r="C11" s="334">
        <v>9421</v>
      </c>
    </row>
    <row r="12" spans="1:3" s="458" customFormat="1" ht="12" customHeight="1">
      <c r="A12" s="14" t="s">
        <v>104</v>
      </c>
      <c r="B12" s="460" t="s">
        <v>259</v>
      </c>
      <c r="C12" s="334">
        <v>2674</v>
      </c>
    </row>
    <row r="13" spans="1:3" s="458" customFormat="1" ht="12" customHeight="1">
      <c r="A13" s="14" t="s">
        <v>149</v>
      </c>
      <c r="B13" s="328" t="s">
        <v>444</v>
      </c>
      <c r="C13" s="334"/>
    </row>
    <row r="14" spans="1:3" s="458" customFormat="1" ht="12" customHeight="1" thickBot="1">
      <c r="A14" s="16" t="s">
        <v>105</v>
      </c>
      <c r="B14" s="329" t="s">
        <v>577</v>
      </c>
      <c r="C14" s="334">
        <v>70251</v>
      </c>
    </row>
    <row r="15" spans="1:3" s="458" customFormat="1" ht="12" customHeight="1" thickBot="1">
      <c r="A15" s="20" t="s">
        <v>20</v>
      </c>
      <c r="B15" s="327" t="s">
        <v>260</v>
      </c>
      <c r="C15" s="332">
        <f>+C16+C17+C18+C19+C20</f>
        <v>29550</v>
      </c>
    </row>
    <row r="16" spans="1:3" s="458" customFormat="1" ht="12" customHeight="1">
      <c r="A16" s="15" t="s">
        <v>107</v>
      </c>
      <c r="B16" s="459" t="s">
        <v>261</v>
      </c>
      <c r="C16" s="335"/>
    </row>
    <row r="17" spans="1:3" s="458" customFormat="1" ht="12" customHeight="1">
      <c r="A17" s="14" t="s">
        <v>108</v>
      </c>
      <c r="B17" s="460" t="s">
        <v>262</v>
      </c>
      <c r="C17" s="334"/>
    </row>
    <row r="18" spans="1:3" s="458" customFormat="1" ht="12" customHeight="1">
      <c r="A18" s="14" t="s">
        <v>109</v>
      </c>
      <c r="B18" s="460" t="s">
        <v>433</v>
      </c>
      <c r="C18" s="334"/>
    </row>
    <row r="19" spans="1:3" s="458" customFormat="1" ht="12" customHeight="1">
      <c r="A19" s="14" t="s">
        <v>110</v>
      </c>
      <c r="B19" s="460" t="s">
        <v>434</v>
      </c>
      <c r="C19" s="334"/>
    </row>
    <row r="20" spans="1:3" s="458" customFormat="1" ht="12" customHeight="1">
      <c r="A20" s="14" t="s">
        <v>111</v>
      </c>
      <c r="B20" s="460" t="s">
        <v>263</v>
      </c>
      <c r="C20" s="334">
        <f>1766+27784</f>
        <v>29550</v>
      </c>
    </row>
    <row r="21" spans="1:3" s="458" customFormat="1" ht="12" customHeight="1" thickBot="1">
      <c r="A21" s="16" t="s">
        <v>120</v>
      </c>
      <c r="B21" s="329" t="s">
        <v>264</v>
      </c>
      <c r="C21" s="336"/>
    </row>
    <row r="22" spans="1:3" s="458" customFormat="1" ht="12" customHeight="1" thickBot="1">
      <c r="A22" s="20" t="s">
        <v>21</v>
      </c>
      <c r="B22" s="21" t="s">
        <v>265</v>
      </c>
      <c r="C22" s="332">
        <f>+C23+C24+C25+C26+C27</f>
        <v>0</v>
      </c>
    </row>
    <row r="23" spans="1:3" s="458" customFormat="1" ht="12" customHeight="1">
      <c r="A23" s="15" t="s">
        <v>90</v>
      </c>
      <c r="B23" s="459" t="s">
        <v>266</v>
      </c>
      <c r="C23" s="335"/>
    </row>
    <row r="24" spans="1:3" s="458" customFormat="1" ht="12" customHeight="1">
      <c r="A24" s="14" t="s">
        <v>91</v>
      </c>
      <c r="B24" s="460" t="s">
        <v>267</v>
      </c>
      <c r="C24" s="334"/>
    </row>
    <row r="25" spans="1:3" s="458" customFormat="1" ht="12" customHeight="1">
      <c r="A25" s="14" t="s">
        <v>92</v>
      </c>
      <c r="B25" s="460" t="s">
        <v>435</v>
      </c>
      <c r="C25" s="334"/>
    </row>
    <row r="26" spans="1:3" s="458" customFormat="1" ht="12" customHeight="1">
      <c r="A26" s="14" t="s">
        <v>93</v>
      </c>
      <c r="B26" s="460" t="s">
        <v>436</v>
      </c>
      <c r="C26" s="334"/>
    </row>
    <row r="27" spans="1:3" s="458" customFormat="1" ht="12" customHeight="1">
      <c r="A27" s="14" t="s">
        <v>172</v>
      </c>
      <c r="B27" s="460" t="s">
        <v>268</v>
      </c>
      <c r="C27" s="334"/>
    </row>
    <row r="28" spans="1:3" s="458" customFormat="1" ht="12" customHeight="1" thickBot="1">
      <c r="A28" s="16" t="s">
        <v>173</v>
      </c>
      <c r="B28" s="461" t="s">
        <v>269</v>
      </c>
      <c r="C28" s="336"/>
    </row>
    <row r="29" spans="1:3" s="458" customFormat="1" ht="12" customHeight="1" thickBot="1">
      <c r="A29" s="20" t="s">
        <v>174</v>
      </c>
      <c r="B29" s="21" t="s">
        <v>270</v>
      </c>
      <c r="C29" s="338">
        <f>+C30+C34+C35+C36</f>
        <v>43421</v>
      </c>
    </row>
    <row r="30" spans="1:3" s="458" customFormat="1" ht="12" customHeight="1">
      <c r="A30" s="15" t="s">
        <v>271</v>
      </c>
      <c r="B30" s="459" t="s">
        <v>451</v>
      </c>
      <c r="C30" s="454">
        <f>+C31+C32+C33</f>
        <v>43421</v>
      </c>
    </row>
    <row r="31" spans="1:3" s="458" customFormat="1" ht="12" customHeight="1">
      <c r="A31" s="14" t="s">
        <v>272</v>
      </c>
      <c r="B31" s="460" t="s">
        <v>277</v>
      </c>
      <c r="C31" s="334">
        <v>43421</v>
      </c>
    </row>
    <row r="32" spans="1:3" s="458" customFormat="1" ht="12" customHeight="1">
      <c r="A32" s="14" t="s">
        <v>273</v>
      </c>
      <c r="B32" s="460" t="s">
        <v>278</v>
      </c>
      <c r="C32" s="334"/>
    </row>
    <row r="33" spans="1:3" s="458" customFormat="1" ht="12" customHeight="1">
      <c r="A33" s="14" t="s">
        <v>449</v>
      </c>
      <c r="B33" s="534" t="s">
        <v>450</v>
      </c>
      <c r="C33" s="334"/>
    </row>
    <row r="34" spans="1:3" s="458" customFormat="1" ht="12" customHeight="1">
      <c r="A34" s="14" t="s">
        <v>274</v>
      </c>
      <c r="B34" s="460" t="s">
        <v>279</v>
      </c>
      <c r="C34" s="334"/>
    </row>
    <row r="35" spans="1:3" s="458" customFormat="1" ht="12" customHeight="1">
      <c r="A35" s="14" t="s">
        <v>275</v>
      </c>
      <c r="B35" s="460" t="s">
        <v>280</v>
      </c>
      <c r="C35" s="334"/>
    </row>
    <row r="36" spans="1:3" s="458" customFormat="1" ht="12" customHeight="1" thickBot="1">
      <c r="A36" s="16" t="s">
        <v>276</v>
      </c>
      <c r="B36" s="461" t="s">
        <v>281</v>
      </c>
      <c r="C36" s="336"/>
    </row>
    <row r="37" spans="1:3" s="458" customFormat="1" ht="12" customHeight="1" thickBot="1">
      <c r="A37" s="20" t="s">
        <v>23</v>
      </c>
      <c r="B37" s="21" t="s">
        <v>446</v>
      </c>
      <c r="C37" s="332">
        <f>SUM(C38:C48)</f>
        <v>0</v>
      </c>
    </row>
    <row r="38" spans="1:3" s="458" customFormat="1" ht="12" customHeight="1">
      <c r="A38" s="15" t="s">
        <v>94</v>
      </c>
      <c r="B38" s="459" t="s">
        <v>284</v>
      </c>
      <c r="C38" s="335"/>
    </row>
    <row r="39" spans="1:3" s="458" customFormat="1" ht="12" customHeight="1">
      <c r="A39" s="14" t="s">
        <v>95</v>
      </c>
      <c r="B39" s="460" t="s">
        <v>285</v>
      </c>
      <c r="C39" s="334"/>
    </row>
    <row r="40" spans="1:3" s="458" customFormat="1" ht="12" customHeight="1">
      <c r="A40" s="14" t="s">
        <v>96</v>
      </c>
      <c r="B40" s="460" t="s">
        <v>286</v>
      </c>
      <c r="C40" s="334"/>
    </row>
    <row r="41" spans="1:3" s="458" customFormat="1" ht="12" customHeight="1">
      <c r="A41" s="14" t="s">
        <v>176</v>
      </c>
      <c r="B41" s="460" t="s">
        <v>287</v>
      </c>
      <c r="C41" s="334"/>
    </row>
    <row r="42" spans="1:3" s="458" customFormat="1" ht="12" customHeight="1">
      <c r="A42" s="14" t="s">
        <v>177</v>
      </c>
      <c r="B42" s="460" t="s">
        <v>288</v>
      </c>
      <c r="C42" s="334"/>
    </row>
    <row r="43" spans="1:3" s="458" customFormat="1" ht="12" customHeight="1">
      <c r="A43" s="14" t="s">
        <v>178</v>
      </c>
      <c r="B43" s="460" t="s">
        <v>289</v>
      </c>
      <c r="C43" s="334"/>
    </row>
    <row r="44" spans="1:3" s="458" customFormat="1" ht="12" customHeight="1">
      <c r="A44" s="14" t="s">
        <v>179</v>
      </c>
      <c r="B44" s="460" t="s">
        <v>290</v>
      </c>
      <c r="C44" s="334"/>
    </row>
    <row r="45" spans="1:3" s="458" customFormat="1" ht="12" customHeight="1">
      <c r="A45" s="14" t="s">
        <v>180</v>
      </c>
      <c r="B45" s="460" t="s">
        <v>291</v>
      </c>
      <c r="C45" s="334"/>
    </row>
    <row r="46" spans="1:3" s="458" customFormat="1" ht="12" customHeight="1">
      <c r="A46" s="14" t="s">
        <v>282</v>
      </c>
      <c r="B46" s="460" t="s">
        <v>292</v>
      </c>
      <c r="C46" s="337"/>
    </row>
    <row r="47" spans="1:3" s="458" customFormat="1" ht="12" customHeight="1">
      <c r="A47" s="16" t="s">
        <v>283</v>
      </c>
      <c r="B47" s="461" t="s">
        <v>448</v>
      </c>
      <c r="C47" s="446"/>
    </row>
    <row r="48" spans="1:3" s="458" customFormat="1" ht="12" customHeight="1" thickBot="1">
      <c r="A48" s="16" t="s">
        <v>447</v>
      </c>
      <c r="B48" s="329" t="s">
        <v>293</v>
      </c>
      <c r="C48" s="446"/>
    </row>
    <row r="49" spans="1:3" s="458" customFormat="1" ht="12" customHeight="1" thickBot="1">
      <c r="A49" s="20" t="s">
        <v>24</v>
      </c>
      <c r="B49" s="21" t="s">
        <v>294</v>
      </c>
      <c r="C49" s="332">
        <f>SUM(C50:C54)</f>
        <v>0</v>
      </c>
    </row>
    <row r="50" spans="1:3" s="458" customFormat="1" ht="12" customHeight="1">
      <c r="A50" s="15" t="s">
        <v>97</v>
      </c>
      <c r="B50" s="459" t="s">
        <v>298</v>
      </c>
      <c r="C50" s="506"/>
    </row>
    <row r="51" spans="1:3" s="458" customFormat="1" ht="12" customHeight="1">
      <c r="A51" s="14" t="s">
        <v>98</v>
      </c>
      <c r="B51" s="460" t="s">
        <v>299</v>
      </c>
      <c r="C51" s="337"/>
    </row>
    <row r="52" spans="1:3" s="458" customFormat="1" ht="12" customHeight="1">
      <c r="A52" s="14" t="s">
        <v>295</v>
      </c>
      <c r="B52" s="460" t="s">
        <v>300</v>
      </c>
      <c r="C52" s="337"/>
    </row>
    <row r="53" spans="1:3" s="458" customFormat="1" ht="12" customHeight="1">
      <c r="A53" s="14" t="s">
        <v>296</v>
      </c>
      <c r="B53" s="460" t="s">
        <v>301</v>
      </c>
      <c r="C53" s="337"/>
    </row>
    <row r="54" spans="1:3" s="458" customFormat="1" ht="12" customHeight="1" thickBot="1">
      <c r="A54" s="16" t="s">
        <v>297</v>
      </c>
      <c r="B54" s="329" t="s">
        <v>302</v>
      </c>
      <c r="C54" s="446"/>
    </row>
    <row r="55" spans="1:3" s="458" customFormat="1" ht="12" customHeight="1" thickBot="1">
      <c r="A55" s="20" t="s">
        <v>181</v>
      </c>
      <c r="B55" s="21" t="s">
        <v>303</v>
      </c>
      <c r="C55" s="332">
        <f>SUM(C56:C58)</f>
        <v>0</v>
      </c>
    </row>
    <row r="56" spans="1:3" s="458" customFormat="1" ht="12" customHeight="1">
      <c r="A56" s="15" t="s">
        <v>99</v>
      </c>
      <c r="B56" s="459" t="s">
        <v>304</v>
      </c>
      <c r="C56" s="335"/>
    </row>
    <row r="57" spans="1:3" s="458" customFormat="1" ht="12" customHeight="1">
      <c r="A57" s="14" t="s">
        <v>100</v>
      </c>
      <c r="B57" s="460" t="s">
        <v>437</v>
      </c>
      <c r="C57" s="334"/>
    </row>
    <row r="58" spans="1:3" s="458" customFormat="1" ht="12" customHeight="1">
      <c r="A58" s="14" t="s">
        <v>307</v>
      </c>
      <c r="B58" s="460" t="s">
        <v>305</v>
      </c>
      <c r="C58" s="334"/>
    </row>
    <row r="59" spans="1:3" s="458" customFormat="1" ht="12" customHeight="1" thickBot="1">
      <c r="A59" s="16" t="s">
        <v>308</v>
      </c>
      <c r="B59" s="329" t="s">
        <v>306</v>
      </c>
      <c r="C59" s="336"/>
    </row>
    <row r="60" spans="1:3" s="458" customFormat="1" ht="12" customHeight="1" thickBot="1">
      <c r="A60" s="20" t="s">
        <v>26</v>
      </c>
      <c r="B60" s="327" t="s">
        <v>309</v>
      </c>
      <c r="C60" s="332">
        <f>SUM(C61:C63)</f>
        <v>0</v>
      </c>
    </row>
    <row r="61" spans="1:3" s="458" customFormat="1" ht="12" customHeight="1">
      <c r="A61" s="15" t="s">
        <v>182</v>
      </c>
      <c r="B61" s="459" t="s">
        <v>311</v>
      </c>
      <c r="C61" s="337"/>
    </row>
    <row r="62" spans="1:3" s="458" customFormat="1" ht="12" customHeight="1">
      <c r="A62" s="14" t="s">
        <v>183</v>
      </c>
      <c r="B62" s="460" t="s">
        <v>438</v>
      </c>
      <c r="C62" s="337"/>
    </row>
    <row r="63" spans="1:3" s="458" customFormat="1" ht="12" customHeight="1">
      <c r="A63" s="14" t="s">
        <v>231</v>
      </c>
      <c r="B63" s="460" t="s">
        <v>312</v>
      </c>
      <c r="C63" s="337"/>
    </row>
    <row r="64" spans="1:3" s="458" customFormat="1" ht="12" customHeight="1" thickBot="1">
      <c r="A64" s="16" t="s">
        <v>310</v>
      </c>
      <c r="B64" s="329" t="s">
        <v>313</v>
      </c>
      <c r="C64" s="337"/>
    </row>
    <row r="65" spans="1:3" s="458" customFormat="1" ht="12" customHeight="1" thickBot="1">
      <c r="A65" s="541" t="s">
        <v>491</v>
      </c>
      <c r="B65" s="21" t="s">
        <v>314</v>
      </c>
      <c r="C65" s="338">
        <f>+C8+C15+C22+C29+C37+C49+C55+C60</f>
        <v>291604</v>
      </c>
    </row>
    <row r="66" spans="1:3" s="458" customFormat="1" ht="12" customHeight="1" thickBot="1">
      <c r="A66" s="509" t="s">
        <v>315</v>
      </c>
      <c r="B66" s="327" t="s">
        <v>316</v>
      </c>
      <c r="C66" s="332">
        <f>SUM(C67:C69)</f>
        <v>0</v>
      </c>
    </row>
    <row r="67" spans="1:3" s="458" customFormat="1" ht="12" customHeight="1">
      <c r="A67" s="15" t="s">
        <v>347</v>
      </c>
      <c r="B67" s="459" t="s">
        <v>317</v>
      </c>
      <c r="C67" s="337"/>
    </row>
    <row r="68" spans="1:3" s="458" customFormat="1" ht="12" customHeight="1">
      <c r="A68" s="14" t="s">
        <v>356</v>
      </c>
      <c r="B68" s="460" t="s">
        <v>318</v>
      </c>
      <c r="C68" s="337"/>
    </row>
    <row r="69" spans="1:3" s="458" customFormat="1" ht="12" customHeight="1" thickBot="1">
      <c r="A69" s="16" t="s">
        <v>357</v>
      </c>
      <c r="B69" s="535" t="s">
        <v>476</v>
      </c>
      <c r="C69" s="337"/>
    </row>
    <row r="70" spans="1:3" s="458" customFormat="1" ht="12" customHeight="1" thickBot="1">
      <c r="A70" s="509" t="s">
        <v>320</v>
      </c>
      <c r="B70" s="327" t="s">
        <v>321</v>
      </c>
      <c r="C70" s="332">
        <f>SUM(C71:C74)</f>
        <v>0</v>
      </c>
    </row>
    <row r="71" spans="1:3" s="458" customFormat="1" ht="12" customHeight="1">
      <c r="A71" s="15" t="s">
        <v>150</v>
      </c>
      <c r="B71" s="459" t="s">
        <v>322</v>
      </c>
      <c r="C71" s="337"/>
    </row>
    <row r="72" spans="1:3" s="458" customFormat="1" ht="12" customHeight="1">
      <c r="A72" s="14" t="s">
        <v>151</v>
      </c>
      <c r="B72" s="460" t="s">
        <v>323</v>
      </c>
      <c r="C72" s="337"/>
    </row>
    <row r="73" spans="1:3" s="458" customFormat="1" ht="12" customHeight="1">
      <c r="A73" s="14" t="s">
        <v>348</v>
      </c>
      <c r="B73" s="460" t="s">
        <v>324</v>
      </c>
      <c r="C73" s="337"/>
    </row>
    <row r="74" spans="1:3" s="458" customFormat="1" ht="12" customHeight="1" thickBot="1">
      <c r="A74" s="16" t="s">
        <v>349</v>
      </c>
      <c r="B74" s="329" t="s">
        <v>325</v>
      </c>
      <c r="C74" s="337"/>
    </row>
    <row r="75" spans="1:3" s="458" customFormat="1" ht="12" customHeight="1" thickBot="1">
      <c r="A75" s="509" t="s">
        <v>326</v>
      </c>
      <c r="B75" s="327" t="s">
        <v>327</v>
      </c>
      <c r="C75" s="332">
        <f>SUM(C76:C77)</f>
        <v>56282</v>
      </c>
    </row>
    <row r="76" spans="1:3" s="458" customFormat="1" ht="12" customHeight="1">
      <c r="A76" s="15" t="s">
        <v>350</v>
      </c>
      <c r="B76" s="459" t="s">
        <v>328</v>
      </c>
      <c r="C76" s="337">
        <v>56282</v>
      </c>
    </row>
    <row r="77" spans="1:3" s="458" customFormat="1" ht="12" customHeight="1" thickBot="1">
      <c r="A77" s="16" t="s">
        <v>351</v>
      </c>
      <c r="B77" s="329" t="s">
        <v>329</v>
      </c>
      <c r="C77" s="337"/>
    </row>
    <row r="78" spans="1:3" s="458" customFormat="1" ht="12" customHeight="1" thickBot="1">
      <c r="A78" s="509" t="s">
        <v>330</v>
      </c>
      <c r="B78" s="327" t="s">
        <v>331</v>
      </c>
      <c r="C78" s="332">
        <f>SUM(C79:C81)</f>
        <v>0</v>
      </c>
    </row>
    <row r="79" spans="1:3" s="458" customFormat="1" ht="12" customHeight="1">
      <c r="A79" s="15" t="s">
        <v>352</v>
      </c>
      <c r="B79" s="459" t="s">
        <v>332</v>
      </c>
      <c r="C79" s="337"/>
    </row>
    <row r="80" spans="1:3" s="458" customFormat="1" ht="12" customHeight="1">
      <c r="A80" s="14" t="s">
        <v>353</v>
      </c>
      <c r="B80" s="460" t="s">
        <v>333</v>
      </c>
      <c r="C80" s="337"/>
    </row>
    <row r="81" spans="1:3" s="458" customFormat="1" ht="12" customHeight="1" thickBot="1">
      <c r="A81" s="16" t="s">
        <v>354</v>
      </c>
      <c r="B81" s="329" t="s">
        <v>334</v>
      </c>
      <c r="C81" s="337"/>
    </row>
    <row r="82" spans="1:3" s="458" customFormat="1" ht="12" customHeight="1" thickBot="1">
      <c r="A82" s="509" t="s">
        <v>335</v>
      </c>
      <c r="B82" s="327" t="s">
        <v>355</v>
      </c>
      <c r="C82" s="332">
        <f>SUM(C83:C86)</f>
        <v>0</v>
      </c>
    </row>
    <row r="83" spans="1:3" s="458" customFormat="1" ht="12" customHeight="1">
      <c r="A83" s="463" t="s">
        <v>336</v>
      </c>
      <c r="B83" s="459" t="s">
        <v>337</v>
      </c>
      <c r="C83" s="337"/>
    </row>
    <row r="84" spans="1:3" s="458" customFormat="1" ht="12" customHeight="1">
      <c r="A84" s="464" t="s">
        <v>338</v>
      </c>
      <c r="B84" s="460" t="s">
        <v>339</v>
      </c>
      <c r="C84" s="337"/>
    </row>
    <row r="85" spans="1:3" s="458" customFormat="1" ht="12" customHeight="1">
      <c r="A85" s="464" t="s">
        <v>340</v>
      </c>
      <c r="B85" s="460" t="s">
        <v>341</v>
      </c>
      <c r="C85" s="337"/>
    </row>
    <row r="86" spans="1:3" s="458" customFormat="1" ht="12" customHeight="1" thickBot="1">
      <c r="A86" s="465" t="s">
        <v>342</v>
      </c>
      <c r="B86" s="329" t="s">
        <v>343</v>
      </c>
      <c r="C86" s="337"/>
    </row>
    <row r="87" spans="1:3" s="458" customFormat="1" ht="12" customHeight="1" thickBot="1">
      <c r="A87" s="509" t="s">
        <v>344</v>
      </c>
      <c r="B87" s="327" t="s">
        <v>490</v>
      </c>
      <c r="C87" s="507"/>
    </row>
    <row r="88" spans="1:3" s="458" customFormat="1" ht="13.5" customHeight="1" thickBot="1">
      <c r="A88" s="509" t="s">
        <v>346</v>
      </c>
      <c r="B88" s="327" t="s">
        <v>345</v>
      </c>
      <c r="C88" s="507"/>
    </row>
    <row r="89" spans="1:3" s="458" customFormat="1" ht="15.75" customHeight="1" thickBot="1">
      <c r="A89" s="509" t="s">
        <v>358</v>
      </c>
      <c r="B89" s="466" t="s">
        <v>493</v>
      </c>
      <c r="C89" s="338">
        <f>+C66+C70+C75+C78+C82+C88+C87</f>
        <v>56282</v>
      </c>
    </row>
    <row r="90" spans="1:3" s="458" customFormat="1" ht="16.5" customHeight="1" thickBot="1">
      <c r="A90" s="510" t="s">
        <v>492</v>
      </c>
      <c r="B90" s="467" t="s">
        <v>494</v>
      </c>
      <c r="C90" s="338">
        <f>+C65+C89</f>
        <v>347886</v>
      </c>
    </row>
    <row r="91" spans="1:3" s="458" customFormat="1" ht="83.25" customHeight="1">
      <c r="A91" s="5"/>
      <c r="B91" s="6"/>
      <c r="C91" s="339"/>
    </row>
    <row r="92" spans="1:3" s="456" customFormat="1" ht="16.5" customHeight="1">
      <c r="A92" s="588" t="s">
        <v>47</v>
      </c>
      <c r="B92" s="588"/>
      <c r="C92" s="588"/>
    </row>
    <row r="93" spans="1:3" s="468" customFormat="1" ht="16.5" customHeight="1" thickBot="1">
      <c r="A93" s="589" t="s">
        <v>154</v>
      </c>
      <c r="B93" s="589"/>
      <c r="C93" s="160" t="s">
        <v>230</v>
      </c>
    </row>
    <row r="94" spans="1:3" s="456" customFormat="1" ht="38.1" customHeight="1" thickBot="1">
      <c r="A94" s="23" t="s">
        <v>72</v>
      </c>
      <c r="B94" s="24" t="s">
        <v>48</v>
      </c>
      <c r="C94" s="43" t="str">
        <f>+C6</f>
        <v>2015. évi előirányzat</v>
      </c>
    </row>
    <row r="95" spans="1:3" s="457" customFormat="1" ht="12" customHeight="1" thickBot="1">
      <c r="A95" s="36" t="s">
        <v>508</v>
      </c>
      <c r="B95" s="37" t="s">
        <v>509</v>
      </c>
      <c r="C95" s="38" t="s">
        <v>510</v>
      </c>
    </row>
    <row r="96" spans="1:3" s="456" customFormat="1" ht="12" customHeight="1" thickBot="1">
      <c r="A96" s="22" t="s">
        <v>19</v>
      </c>
      <c r="B96" s="31" t="s">
        <v>452</v>
      </c>
      <c r="C96" s="331">
        <f>C97+C98+C99+C100+C101+C114</f>
        <v>189338</v>
      </c>
    </row>
    <row r="97" spans="1:3" s="456" customFormat="1" ht="12" customHeight="1">
      <c r="A97" s="17" t="s">
        <v>101</v>
      </c>
      <c r="B97" s="10" t="s">
        <v>49</v>
      </c>
      <c r="C97" s="333">
        <v>27763</v>
      </c>
    </row>
    <row r="98" spans="1:3" s="456" customFormat="1" ht="12" customHeight="1">
      <c r="A98" s="14" t="s">
        <v>102</v>
      </c>
      <c r="B98" s="8" t="s">
        <v>184</v>
      </c>
      <c r="C98" s="334">
        <v>8547</v>
      </c>
    </row>
    <row r="99" spans="1:3" s="456" customFormat="1" ht="12" customHeight="1">
      <c r="A99" s="14" t="s">
        <v>103</v>
      </c>
      <c r="B99" s="8" t="s">
        <v>140</v>
      </c>
      <c r="C99" s="336">
        <v>80950</v>
      </c>
    </row>
    <row r="100" spans="1:3" s="456" customFormat="1" ht="12" customHeight="1">
      <c r="A100" s="14" t="s">
        <v>104</v>
      </c>
      <c r="B100" s="11" t="s">
        <v>185</v>
      </c>
      <c r="C100" s="336">
        <v>4123</v>
      </c>
    </row>
    <row r="101" spans="1:3" s="456" customFormat="1" ht="12" customHeight="1">
      <c r="A101" s="14" t="s">
        <v>115</v>
      </c>
      <c r="B101" s="19" t="s">
        <v>186</v>
      </c>
      <c r="C101" s="336">
        <f>C102+C103+C104+C105+C106+C107+C108+C109+C110+C111+C112+C113</f>
        <v>67955</v>
      </c>
    </row>
    <row r="102" spans="1:3" s="456" customFormat="1" ht="12" customHeight="1">
      <c r="A102" s="14" t="s">
        <v>105</v>
      </c>
      <c r="B102" s="8" t="s">
        <v>457</v>
      </c>
      <c r="C102" s="336"/>
    </row>
    <row r="103" spans="1:3" s="456" customFormat="1" ht="12" customHeight="1">
      <c r="A103" s="14" t="s">
        <v>106</v>
      </c>
      <c r="B103" s="165" t="s">
        <v>456</v>
      </c>
      <c r="C103" s="336"/>
    </row>
    <row r="104" spans="1:3" s="456" customFormat="1" ht="12" customHeight="1">
      <c r="A104" s="14" t="s">
        <v>116</v>
      </c>
      <c r="B104" s="165" t="s">
        <v>455</v>
      </c>
      <c r="C104" s="336"/>
    </row>
    <row r="105" spans="1:3" s="456" customFormat="1" ht="12" customHeight="1">
      <c r="A105" s="14" t="s">
        <v>117</v>
      </c>
      <c r="B105" s="163" t="s">
        <v>361</v>
      </c>
      <c r="C105" s="336"/>
    </row>
    <row r="106" spans="1:3" s="456" customFormat="1" ht="12" customHeight="1">
      <c r="A106" s="14" t="s">
        <v>118</v>
      </c>
      <c r="B106" s="164" t="s">
        <v>362</v>
      </c>
      <c r="C106" s="336"/>
    </row>
    <row r="107" spans="1:3" s="456" customFormat="1" ht="12" customHeight="1">
      <c r="A107" s="14" t="s">
        <v>119</v>
      </c>
      <c r="B107" s="164" t="s">
        <v>363</v>
      </c>
      <c r="C107" s="336"/>
    </row>
    <row r="108" spans="1:3" s="456" customFormat="1" ht="12" customHeight="1">
      <c r="A108" s="14" t="s">
        <v>121</v>
      </c>
      <c r="B108" s="163" t="s">
        <v>364</v>
      </c>
      <c r="C108" s="336">
        <v>63943</v>
      </c>
    </row>
    <row r="109" spans="1:3" s="456" customFormat="1" ht="12" customHeight="1">
      <c r="A109" s="14" t="s">
        <v>187</v>
      </c>
      <c r="B109" s="163" t="s">
        <v>365</v>
      </c>
      <c r="C109" s="336"/>
    </row>
    <row r="110" spans="1:3" s="456" customFormat="1" ht="12" customHeight="1">
      <c r="A110" s="14" t="s">
        <v>359</v>
      </c>
      <c r="B110" s="164" t="s">
        <v>366</v>
      </c>
      <c r="C110" s="336"/>
    </row>
    <row r="111" spans="1:3" s="456" customFormat="1" ht="12" customHeight="1">
      <c r="A111" s="13" t="s">
        <v>360</v>
      </c>
      <c r="B111" s="165" t="s">
        <v>367</v>
      </c>
      <c r="C111" s="336"/>
    </row>
    <row r="112" spans="1:3" s="456" customFormat="1" ht="12" customHeight="1">
      <c r="A112" s="14" t="s">
        <v>453</v>
      </c>
      <c r="B112" s="165" t="s">
        <v>368</v>
      </c>
      <c r="C112" s="336"/>
    </row>
    <row r="113" spans="1:3" s="456" customFormat="1" ht="12" customHeight="1">
      <c r="A113" s="16" t="s">
        <v>454</v>
      </c>
      <c r="B113" s="165" t="s">
        <v>369</v>
      </c>
      <c r="C113" s="336">
        <v>4012</v>
      </c>
    </row>
    <row r="114" spans="1:3" s="456" customFormat="1" ht="12" customHeight="1">
      <c r="A114" s="14" t="s">
        <v>458</v>
      </c>
      <c r="B114" s="11" t="s">
        <v>50</v>
      </c>
      <c r="C114" s="334"/>
    </row>
    <row r="115" spans="1:3" s="456" customFormat="1" ht="12" customHeight="1">
      <c r="A115" s="14" t="s">
        <v>459</v>
      </c>
      <c r="B115" s="8" t="s">
        <v>461</v>
      </c>
      <c r="C115" s="334"/>
    </row>
    <row r="116" spans="1:3" s="456" customFormat="1" ht="12" customHeight="1" thickBot="1">
      <c r="A116" s="18" t="s">
        <v>460</v>
      </c>
      <c r="B116" s="539" t="s">
        <v>462</v>
      </c>
      <c r="C116" s="340"/>
    </row>
    <row r="117" spans="1:3" s="456" customFormat="1" ht="12" customHeight="1" thickBot="1">
      <c r="A117" s="536" t="s">
        <v>20</v>
      </c>
      <c r="B117" s="537" t="s">
        <v>370</v>
      </c>
      <c r="C117" s="538">
        <f>+C118+C120+C122</f>
        <v>23663</v>
      </c>
    </row>
    <row r="118" spans="1:3" s="456" customFormat="1" ht="12" customHeight="1">
      <c r="A118" s="15" t="s">
        <v>107</v>
      </c>
      <c r="B118" s="8" t="s">
        <v>229</v>
      </c>
      <c r="C118" s="335">
        <v>4802</v>
      </c>
    </row>
    <row r="119" spans="1:3" s="456" customFormat="1" ht="12" customHeight="1">
      <c r="A119" s="15" t="s">
        <v>108</v>
      </c>
      <c r="B119" s="12" t="s">
        <v>374</v>
      </c>
      <c r="C119" s="335"/>
    </row>
    <row r="120" spans="1:3" s="456" customFormat="1" ht="12" customHeight="1">
      <c r="A120" s="15" t="s">
        <v>109</v>
      </c>
      <c r="B120" s="12" t="s">
        <v>188</v>
      </c>
      <c r="C120" s="334">
        <v>18861</v>
      </c>
    </row>
    <row r="121" spans="1:3" s="456" customFormat="1" ht="12" customHeight="1">
      <c r="A121" s="15" t="s">
        <v>110</v>
      </c>
      <c r="B121" s="12" t="s">
        <v>375</v>
      </c>
      <c r="C121" s="302"/>
    </row>
    <row r="122" spans="1:3" s="456" customFormat="1" ht="12" customHeight="1">
      <c r="A122" s="15" t="s">
        <v>111</v>
      </c>
      <c r="B122" s="329" t="s">
        <v>232</v>
      </c>
      <c r="C122" s="302"/>
    </row>
    <row r="123" spans="1:3" s="456" customFormat="1" ht="12" customHeight="1">
      <c r="A123" s="15" t="s">
        <v>120</v>
      </c>
      <c r="B123" s="328" t="s">
        <v>439</v>
      </c>
      <c r="C123" s="302"/>
    </row>
    <row r="124" spans="1:3" s="456" customFormat="1" ht="12" customHeight="1">
      <c r="A124" s="15" t="s">
        <v>122</v>
      </c>
      <c r="B124" s="455" t="s">
        <v>380</v>
      </c>
      <c r="C124" s="302"/>
    </row>
    <row r="125" spans="1:3" s="456" customFormat="1" ht="15.75">
      <c r="A125" s="15" t="s">
        <v>189</v>
      </c>
      <c r="B125" s="164" t="s">
        <v>363</v>
      </c>
      <c r="C125" s="302"/>
    </row>
    <row r="126" spans="1:3" s="456" customFormat="1" ht="12" customHeight="1">
      <c r="A126" s="15" t="s">
        <v>190</v>
      </c>
      <c r="B126" s="164" t="s">
        <v>379</v>
      </c>
      <c r="C126" s="302"/>
    </row>
    <row r="127" spans="1:3" s="456" customFormat="1" ht="12" customHeight="1">
      <c r="A127" s="15" t="s">
        <v>191</v>
      </c>
      <c r="B127" s="164" t="s">
        <v>378</v>
      </c>
      <c r="C127" s="302"/>
    </row>
    <row r="128" spans="1:3" s="456" customFormat="1" ht="12" customHeight="1">
      <c r="A128" s="15" t="s">
        <v>371</v>
      </c>
      <c r="B128" s="164" t="s">
        <v>366</v>
      </c>
      <c r="C128" s="302"/>
    </row>
    <row r="129" spans="1:3" s="456" customFormat="1" ht="12" customHeight="1">
      <c r="A129" s="15" t="s">
        <v>372</v>
      </c>
      <c r="B129" s="164" t="s">
        <v>377</v>
      </c>
      <c r="C129" s="302"/>
    </row>
    <row r="130" spans="1:3" s="456" customFormat="1" ht="16.5" thickBot="1">
      <c r="A130" s="13" t="s">
        <v>373</v>
      </c>
      <c r="B130" s="164" t="s">
        <v>376</v>
      </c>
      <c r="C130" s="304"/>
    </row>
    <row r="131" spans="1:3" s="456" customFormat="1" ht="12" customHeight="1" thickBot="1">
      <c r="A131" s="20" t="s">
        <v>21</v>
      </c>
      <c r="B131" s="144" t="s">
        <v>463</v>
      </c>
      <c r="C131" s="332">
        <f>+C96+C117</f>
        <v>213001</v>
      </c>
    </row>
    <row r="132" spans="1:3" s="456" customFormat="1" ht="12" customHeight="1" thickBot="1">
      <c r="A132" s="20" t="s">
        <v>22</v>
      </c>
      <c r="B132" s="144" t="s">
        <v>464</v>
      </c>
      <c r="C132" s="332">
        <f>+C133+C134+C135</f>
        <v>0</v>
      </c>
    </row>
    <row r="133" spans="1:3" s="456" customFormat="1" ht="12" customHeight="1">
      <c r="A133" s="15" t="s">
        <v>271</v>
      </c>
      <c r="B133" s="12" t="s">
        <v>471</v>
      </c>
      <c r="C133" s="302"/>
    </row>
    <row r="134" spans="1:3" s="456" customFormat="1" ht="12" customHeight="1">
      <c r="A134" s="15" t="s">
        <v>274</v>
      </c>
      <c r="B134" s="12" t="s">
        <v>472</v>
      </c>
      <c r="C134" s="302"/>
    </row>
    <row r="135" spans="1:3" s="456" customFormat="1" ht="12" customHeight="1" thickBot="1">
      <c r="A135" s="13" t="s">
        <v>275</v>
      </c>
      <c r="B135" s="12" t="s">
        <v>473</v>
      </c>
      <c r="C135" s="302"/>
    </row>
    <row r="136" spans="1:3" s="456" customFormat="1" ht="12" customHeight="1" thickBot="1">
      <c r="A136" s="20" t="s">
        <v>23</v>
      </c>
      <c r="B136" s="144" t="s">
        <v>465</v>
      </c>
      <c r="C136" s="332">
        <f>SUM(C137:C142)</f>
        <v>0</v>
      </c>
    </row>
    <row r="137" spans="1:3" s="456" customFormat="1" ht="12" customHeight="1">
      <c r="A137" s="15" t="s">
        <v>94</v>
      </c>
      <c r="B137" s="9" t="s">
        <v>474</v>
      </c>
      <c r="C137" s="302"/>
    </row>
    <row r="138" spans="1:3" s="456" customFormat="1" ht="12" customHeight="1">
      <c r="A138" s="15" t="s">
        <v>95</v>
      </c>
      <c r="B138" s="9" t="s">
        <v>466</v>
      </c>
      <c r="C138" s="302"/>
    </row>
    <row r="139" spans="1:3" s="456" customFormat="1" ht="12" customHeight="1">
      <c r="A139" s="15" t="s">
        <v>96</v>
      </c>
      <c r="B139" s="9" t="s">
        <v>467</v>
      </c>
      <c r="C139" s="302"/>
    </row>
    <row r="140" spans="1:3" s="456" customFormat="1" ht="12" customHeight="1">
      <c r="A140" s="15" t="s">
        <v>176</v>
      </c>
      <c r="B140" s="9" t="s">
        <v>468</v>
      </c>
      <c r="C140" s="302"/>
    </row>
    <row r="141" spans="1:3" s="456" customFormat="1" ht="12" customHeight="1">
      <c r="A141" s="15" t="s">
        <v>177</v>
      </c>
      <c r="B141" s="9" t="s">
        <v>469</v>
      </c>
      <c r="C141" s="302"/>
    </row>
    <row r="142" spans="1:3" s="456" customFormat="1" ht="12" customHeight="1" thickBot="1">
      <c r="A142" s="13" t="s">
        <v>178</v>
      </c>
      <c r="B142" s="9" t="s">
        <v>470</v>
      </c>
      <c r="C142" s="302"/>
    </row>
    <row r="143" spans="1:3" s="456" customFormat="1" ht="12" customHeight="1" thickBot="1">
      <c r="A143" s="20" t="s">
        <v>24</v>
      </c>
      <c r="B143" s="144" t="s">
        <v>478</v>
      </c>
      <c r="C143" s="338">
        <f>+C144+C145+C146+C147</f>
        <v>0</v>
      </c>
    </row>
    <row r="144" spans="1:3" s="456" customFormat="1" ht="12" customHeight="1">
      <c r="A144" s="15" t="s">
        <v>97</v>
      </c>
      <c r="B144" s="9" t="s">
        <v>381</v>
      </c>
      <c r="C144" s="302"/>
    </row>
    <row r="145" spans="1:9" s="456" customFormat="1" ht="12" customHeight="1">
      <c r="A145" s="15" t="s">
        <v>98</v>
      </c>
      <c r="B145" s="9" t="s">
        <v>382</v>
      </c>
      <c r="C145" s="302"/>
    </row>
    <row r="146" spans="1:9" s="456" customFormat="1" ht="12" customHeight="1">
      <c r="A146" s="15" t="s">
        <v>295</v>
      </c>
      <c r="B146" s="9" t="s">
        <v>479</v>
      </c>
      <c r="C146" s="302"/>
    </row>
    <row r="147" spans="1:9" s="456" customFormat="1" ht="12" customHeight="1" thickBot="1">
      <c r="A147" s="13" t="s">
        <v>296</v>
      </c>
      <c r="B147" s="7" t="s">
        <v>401</v>
      </c>
      <c r="C147" s="302"/>
    </row>
    <row r="148" spans="1:9" s="456" customFormat="1" ht="12" customHeight="1" thickBot="1">
      <c r="A148" s="20" t="s">
        <v>25</v>
      </c>
      <c r="B148" s="144" t="s">
        <v>480</v>
      </c>
      <c r="C148" s="341">
        <f>SUM(C149:C153)</f>
        <v>0</v>
      </c>
    </row>
    <row r="149" spans="1:9" s="456" customFormat="1" ht="12" customHeight="1">
      <c r="A149" s="15" t="s">
        <v>99</v>
      </c>
      <c r="B149" s="9" t="s">
        <v>475</v>
      </c>
      <c r="C149" s="302"/>
    </row>
    <row r="150" spans="1:9" s="456" customFormat="1" ht="12" customHeight="1">
      <c r="A150" s="15" t="s">
        <v>100</v>
      </c>
      <c r="B150" s="9" t="s">
        <v>482</v>
      </c>
      <c r="C150" s="302"/>
    </row>
    <row r="151" spans="1:9" s="456" customFormat="1" ht="12" customHeight="1">
      <c r="A151" s="15" t="s">
        <v>307</v>
      </c>
      <c r="B151" s="9" t="s">
        <v>477</v>
      </c>
      <c r="C151" s="302"/>
    </row>
    <row r="152" spans="1:9" s="456" customFormat="1" ht="12" customHeight="1">
      <c r="A152" s="15" t="s">
        <v>308</v>
      </c>
      <c r="B152" s="9" t="s">
        <v>483</v>
      </c>
      <c r="C152" s="302"/>
    </row>
    <row r="153" spans="1:9" s="456" customFormat="1" ht="12" customHeight="1" thickBot="1">
      <c r="A153" s="15" t="s">
        <v>481</v>
      </c>
      <c r="B153" s="9" t="s">
        <v>484</v>
      </c>
      <c r="C153" s="302"/>
    </row>
    <row r="154" spans="1:9" s="456" customFormat="1" ht="12" customHeight="1" thickBot="1">
      <c r="A154" s="20" t="s">
        <v>26</v>
      </c>
      <c r="B154" s="144" t="s">
        <v>485</v>
      </c>
      <c r="C154" s="540"/>
    </row>
    <row r="155" spans="1:9" s="456" customFormat="1" ht="12" customHeight="1" thickBot="1">
      <c r="A155" s="20" t="s">
        <v>27</v>
      </c>
      <c r="B155" s="144" t="s">
        <v>578</v>
      </c>
      <c r="C155" s="540">
        <v>134885</v>
      </c>
    </row>
    <row r="156" spans="1:9" s="456" customFormat="1" ht="15" customHeight="1" thickBot="1">
      <c r="A156" s="20" t="s">
        <v>28</v>
      </c>
      <c r="B156" s="144" t="s">
        <v>488</v>
      </c>
      <c r="C156" s="469">
        <f>+C132+C136+C143+C148+C154+C155</f>
        <v>134885</v>
      </c>
      <c r="F156" s="470"/>
      <c r="G156" s="471"/>
      <c r="H156" s="471"/>
      <c r="I156" s="471"/>
    </row>
    <row r="157" spans="1:9" s="458" customFormat="1" ht="12.95" customHeight="1" thickBot="1">
      <c r="A157" s="330" t="s">
        <v>29</v>
      </c>
      <c r="B157" s="422" t="s">
        <v>487</v>
      </c>
      <c r="C157" s="469">
        <f>+C131+C156</f>
        <v>347886</v>
      </c>
    </row>
  </sheetData>
  <sheetProtection formatCells="0"/>
  <mergeCells count="2">
    <mergeCell ref="A92:C92"/>
    <mergeCell ref="A93:B93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  <rowBreaks count="1" manualBreakCount="1">
    <brk id="8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7"/>
  <sheetViews>
    <sheetView topLeftCell="A133" zoomScale="130" zoomScaleNormal="130" zoomScaleSheetLayoutView="85" workbookViewId="0">
      <selection activeCell="E122" sqref="E122"/>
    </sheetView>
  </sheetViews>
  <sheetFormatPr defaultRowHeight="12.75"/>
  <cols>
    <col min="1" max="1" width="19.5" style="433" customWidth="1"/>
    <col min="2" max="2" width="72" style="434" customWidth="1"/>
    <col min="3" max="3" width="25" style="435" customWidth="1"/>
    <col min="4" max="16384" width="9.33203125" style="3"/>
  </cols>
  <sheetData>
    <row r="1" spans="1:3" s="2" customFormat="1" ht="16.5" customHeight="1" thickBot="1">
      <c r="A1" s="258"/>
      <c r="B1" s="260"/>
      <c r="C1" s="283" t="str">
        <f>+CONCATENATE("9.1.2. melléklet a ……/",LEFT(ÖSSZEFÜGGÉSEK!A5,4),". (….) önkormányzati rendelethez")</f>
        <v>9.1.2. melléklet a ……/2015. (….) önkormányzati rendelethez</v>
      </c>
    </row>
    <row r="2" spans="1:3" s="109" customFormat="1" ht="21" customHeight="1">
      <c r="A2" s="449" t="s">
        <v>64</v>
      </c>
      <c r="B2" s="393" t="s">
        <v>569</v>
      </c>
      <c r="C2" s="395" t="s">
        <v>54</v>
      </c>
    </row>
    <row r="3" spans="1:3" s="109" customFormat="1" ht="16.5" thickBot="1">
      <c r="A3" s="261" t="s">
        <v>203</v>
      </c>
      <c r="B3" s="394" t="s">
        <v>441</v>
      </c>
      <c r="C3" s="543" t="s">
        <v>62</v>
      </c>
    </row>
    <row r="4" spans="1:3" s="110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396" t="s">
        <v>57</v>
      </c>
    </row>
    <row r="6" spans="1:3" s="456" customFormat="1" ht="38.1" customHeight="1" thickBot="1">
      <c r="A6" s="23" t="s">
        <v>72</v>
      </c>
      <c r="B6" s="24" t="s">
        <v>18</v>
      </c>
      <c r="C6" s="43" t="s">
        <v>579</v>
      </c>
    </row>
    <row r="7" spans="1:3" s="457" customFormat="1" ht="12" customHeight="1" thickBot="1">
      <c r="A7" s="451" t="s">
        <v>508</v>
      </c>
      <c r="B7" s="452" t="s">
        <v>509</v>
      </c>
      <c r="C7" s="453" t="s">
        <v>510</v>
      </c>
    </row>
    <row r="8" spans="1:3" s="458" customFormat="1" ht="12" customHeight="1" thickBot="1">
      <c r="A8" s="20" t="s">
        <v>19</v>
      </c>
      <c r="B8" s="21" t="s">
        <v>255</v>
      </c>
      <c r="C8" s="332">
        <f>+C9+C10+C11+C12+C13+C14</f>
        <v>0</v>
      </c>
    </row>
    <row r="9" spans="1:3" s="458" customFormat="1" ht="12" customHeight="1">
      <c r="A9" s="15" t="s">
        <v>101</v>
      </c>
      <c r="B9" s="459" t="s">
        <v>256</v>
      </c>
      <c r="C9" s="335"/>
    </row>
    <row r="10" spans="1:3" s="458" customFormat="1" ht="12" customHeight="1">
      <c r="A10" s="14" t="s">
        <v>102</v>
      </c>
      <c r="B10" s="460" t="s">
        <v>257</v>
      </c>
      <c r="C10" s="334"/>
    </row>
    <row r="11" spans="1:3" s="458" customFormat="1" ht="12" customHeight="1">
      <c r="A11" s="14" t="s">
        <v>103</v>
      </c>
      <c r="B11" s="460" t="s">
        <v>258</v>
      </c>
      <c r="C11" s="334"/>
    </row>
    <row r="12" spans="1:3" s="458" customFormat="1" ht="12" customHeight="1">
      <c r="A12" s="14" t="s">
        <v>104</v>
      </c>
      <c r="B12" s="460" t="s">
        <v>259</v>
      </c>
      <c r="C12" s="334"/>
    </row>
    <row r="13" spans="1:3" s="458" customFormat="1" ht="12" customHeight="1">
      <c r="A13" s="14" t="s">
        <v>149</v>
      </c>
      <c r="B13" s="328" t="s">
        <v>444</v>
      </c>
      <c r="C13" s="334"/>
    </row>
    <row r="14" spans="1:3" s="458" customFormat="1" ht="12" customHeight="1" thickBot="1">
      <c r="A14" s="16" t="s">
        <v>105</v>
      </c>
      <c r="B14" s="329" t="s">
        <v>445</v>
      </c>
      <c r="C14" s="334"/>
    </row>
    <row r="15" spans="1:3" s="458" customFormat="1" ht="12" customHeight="1" thickBot="1">
      <c r="A15" s="20" t="s">
        <v>20</v>
      </c>
      <c r="B15" s="327" t="s">
        <v>260</v>
      </c>
      <c r="C15" s="332">
        <f>+C16+C17+C18+C19+C20</f>
        <v>0</v>
      </c>
    </row>
    <row r="16" spans="1:3" s="458" customFormat="1" ht="12" customHeight="1">
      <c r="A16" s="15" t="s">
        <v>107</v>
      </c>
      <c r="B16" s="459" t="s">
        <v>261</v>
      </c>
      <c r="C16" s="335"/>
    </row>
    <row r="17" spans="1:3" s="458" customFormat="1" ht="12" customHeight="1">
      <c r="A17" s="14" t="s">
        <v>108</v>
      </c>
      <c r="B17" s="460" t="s">
        <v>262</v>
      </c>
      <c r="C17" s="334"/>
    </row>
    <row r="18" spans="1:3" s="458" customFormat="1" ht="12" customHeight="1">
      <c r="A18" s="14" t="s">
        <v>109</v>
      </c>
      <c r="B18" s="460" t="s">
        <v>433</v>
      </c>
      <c r="C18" s="334"/>
    </row>
    <row r="19" spans="1:3" s="458" customFormat="1" ht="12" customHeight="1">
      <c r="A19" s="14" t="s">
        <v>110</v>
      </c>
      <c r="B19" s="460" t="s">
        <v>434</v>
      </c>
      <c r="C19" s="334"/>
    </row>
    <row r="20" spans="1:3" s="458" customFormat="1" ht="12" customHeight="1">
      <c r="A20" s="14" t="s">
        <v>111</v>
      </c>
      <c r="B20" s="460" t="s">
        <v>263</v>
      </c>
      <c r="C20" s="334"/>
    </row>
    <row r="21" spans="1:3" s="458" customFormat="1" ht="12" customHeight="1" thickBot="1">
      <c r="A21" s="16" t="s">
        <v>120</v>
      </c>
      <c r="B21" s="329" t="s">
        <v>264</v>
      </c>
      <c r="C21" s="336"/>
    </row>
    <row r="22" spans="1:3" s="458" customFormat="1" ht="12" customHeight="1" thickBot="1">
      <c r="A22" s="20" t="s">
        <v>21</v>
      </c>
      <c r="B22" s="21" t="s">
        <v>265</v>
      </c>
      <c r="C22" s="332">
        <f>+C23+C24+C25+C26+C27</f>
        <v>0</v>
      </c>
    </row>
    <row r="23" spans="1:3" s="458" customFormat="1" ht="12" customHeight="1">
      <c r="A23" s="15" t="s">
        <v>90</v>
      </c>
      <c r="B23" s="459" t="s">
        <v>266</v>
      </c>
      <c r="C23" s="335"/>
    </row>
    <row r="24" spans="1:3" s="458" customFormat="1" ht="12" customHeight="1">
      <c r="A24" s="14" t="s">
        <v>91</v>
      </c>
      <c r="B24" s="460" t="s">
        <v>267</v>
      </c>
      <c r="C24" s="334"/>
    </row>
    <row r="25" spans="1:3" s="458" customFormat="1" ht="12" customHeight="1">
      <c r="A25" s="14" t="s">
        <v>92</v>
      </c>
      <c r="B25" s="460" t="s">
        <v>435</v>
      </c>
      <c r="C25" s="334"/>
    </row>
    <row r="26" spans="1:3" s="458" customFormat="1" ht="12" customHeight="1">
      <c r="A26" s="14" t="s">
        <v>93</v>
      </c>
      <c r="B26" s="460" t="s">
        <v>436</v>
      </c>
      <c r="C26" s="334"/>
    </row>
    <row r="27" spans="1:3" s="458" customFormat="1" ht="12" customHeight="1">
      <c r="A27" s="14" t="s">
        <v>172</v>
      </c>
      <c r="B27" s="460" t="s">
        <v>268</v>
      </c>
      <c r="C27" s="334"/>
    </row>
    <row r="28" spans="1:3" s="458" customFormat="1" ht="12" customHeight="1" thickBot="1">
      <c r="A28" s="16" t="s">
        <v>173</v>
      </c>
      <c r="B28" s="461" t="s">
        <v>269</v>
      </c>
      <c r="C28" s="336"/>
    </row>
    <row r="29" spans="1:3" s="458" customFormat="1" ht="12" customHeight="1" thickBot="1">
      <c r="A29" s="20" t="s">
        <v>174</v>
      </c>
      <c r="B29" s="21" t="s">
        <v>270</v>
      </c>
      <c r="C29" s="338">
        <f>+C30+C34+C35+C36</f>
        <v>66979</v>
      </c>
    </row>
    <row r="30" spans="1:3" s="458" customFormat="1" ht="12" customHeight="1">
      <c r="A30" s="15" t="s">
        <v>271</v>
      </c>
      <c r="B30" s="459" t="s">
        <v>451</v>
      </c>
      <c r="C30" s="454">
        <f>+C31+C32+C33</f>
        <v>59579</v>
      </c>
    </row>
    <row r="31" spans="1:3" s="458" customFormat="1" ht="12" customHeight="1">
      <c r="A31" s="14" t="s">
        <v>272</v>
      </c>
      <c r="B31" s="460" t="s">
        <v>277</v>
      </c>
      <c r="C31" s="334">
        <f>31579</f>
        <v>31579</v>
      </c>
    </row>
    <row r="32" spans="1:3" s="458" customFormat="1" ht="12" customHeight="1">
      <c r="A32" s="14" t="s">
        <v>273</v>
      </c>
      <c r="B32" s="460" t="s">
        <v>278</v>
      </c>
      <c r="C32" s="334"/>
    </row>
    <row r="33" spans="1:3" s="458" customFormat="1" ht="12" customHeight="1">
      <c r="A33" s="14" t="s">
        <v>449</v>
      </c>
      <c r="B33" s="534" t="s">
        <v>450</v>
      </c>
      <c r="C33" s="334">
        <v>28000</v>
      </c>
    </row>
    <row r="34" spans="1:3" s="458" customFormat="1" ht="12" customHeight="1">
      <c r="A34" s="14" t="s">
        <v>274</v>
      </c>
      <c r="B34" s="460" t="s">
        <v>279</v>
      </c>
      <c r="C34" s="334">
        <v>7400</v>
      </c>
    </row>
    <row r="35" spans="1:3" s="458" customFormat="1" ht="12" customHeight="1">
      <c r="A35" s="14" t="s">
        <v>275</v>
      </c>
      <c r="B35" s="460" t="s">
        <v>280</v>
      </c>
      <c r="C35" s="334"/>
    </row>
    <row r="36" spans="1:3" s="458" customFormat="1" ht="12" customHeight="1" thickBot="1">
      <c r="A36" s="16" t="s">
        <v>276</v>
      </c>
      <c r="B36" s="461" t="s">
        <v>281</v>
      </c>
      <c r="C36" s="336"/>
    </row>
    <row r="37" spans="1:3" s="458" customFormat="1" ht="12" customHeight="1" thickBot="1">
      <c r="A37" s="20" t="s">
        <v>23</v>
      </c>
      <c r="B37" s="21" t="s">
        <v>446</v>
      </c>
      <c r="C37" s="332">
        <f>SUM(C38:C48)</f>
        <v>126921</v>
      </c>
    </row>
    <row r="38" spans="1:3" s="458" customFormat="1" ht="12" customHeight="1">
      <c r="A38" s="15" t="s">
        <v>94</v>
      </c>
      <c r="B38" s="459" t="s">
        <v>284</v>
      </c>
      <c r="C38" s="335"/>
    </row>
    <row r="39" spans="1:3" s="458" customFormat="1" ht="12" customHeight="1">
      <c r="A39" s="14" t="s">
        <v>95</v>
      </c>
      <c r="B39" s="460" t="s">
        <v>285</v>
      </c>
      <c r="C39" s="334">
        <v>85187</v>
      </c>
    </row>
    <row r="40" spans="1:3" s="458" customFormat="1" ht="12" customHeight="1">
      <c r="A40" s="14" t="s">
        <v>96</v>
      </c>
      <c r="B40" s="460" t="s">
        <v>286</v>
      </c>
      <c r="C40" s="334"/>
    </row>
    <row r="41" spans="1:3" s="458" customFormat="1" ht="12" customHeight="1">
      <c r="A41" s="14" t="s">
        <v>176</v>
      </c>
      <c r="B41" s="460" t="s">
        <v>287</v>
      </c>
      <c r="C41" s="334"/>
    </row>
    <row r="42" spans="1:3" s="458" customFormat="1" ht="12" customHeight="1">
      <c r="A42" s="14" t="s">
        <v>177</v>
      </c>
      <c r="B42" s="460" t="s">
        <v>288</v>
      </c>
      <c r="C42" s="334">
        <v>14849</v>
      </c>
    </row>
    <row r="43" spans="1:3" s="458" customFormat="1" ht="12" customHeight="1">
      <c r="A43" s="14" t="s">
        <v>178</v>
      </c>
      <c r="B43" s="460" t="s">
        <v>289</v>
      </c>
      <c r="C43" s="334">
        <v>26385</v>
      </c>
    </row>
    <row r="44" spans="1:3" s="458" customFormat="1" ht="12" customHeight="1">
      <c r="A44" s="14" t="s">
        <v>179</v>
      </c>
      <c r="B44" s="460" t="s">
        <v>290</v>
      </c>
      <c r="C44" s="334"/>
    </row>
    <row r="45" spans="1:3" s="458" customFormat="1" ht="12" customHeight="1">
      <c r="A45" s="14" t="s">
        <v>180</v>
      </c>
      <c r="B45" s="460" t="s">
        <v>291</v>
      </c>
      <c r="C45" s="334">
        <v>500</v>
      </c>
    </row>
    <row r="46" spans="1:3" s="458" customFormat="1" ht="12" customHeight="1">
      <c r="A46" s="14" t="s">
        <v>282</v>
      </c>
      <c r="B46" s="460" t="s">
        <v>292</v>
      </c>
      <c r="C46" s="337"/>
    </row>
    <row r="47" spans="1:3" s="458" customFormat="1" ht="12" customHeight="1">
      <c r="A47" s="16" t="s">
        <v>283</v>
      </c>
      <c r="B47" s="461" t="s">
        <v>448</v>
      </c>
      <c r="C47" s="446"/>
    </row>
    <row r="48" spans="1:3" s="458" customFormat="1" ht="12" customHeight="1" thickBot="1">
      <c r="A48" s="16" t="s">
        <v>447</v>
      </c>
      <c r="B48" s="329" t="s">
        <v>293</v>
      </c>
      <c r="C48" s="446"/>
    </row>
    <row r="49" spans="1:3" s="458" customFormat="1" ht="12" customHeight="1" thickBot="1">
      <c r="A49" s="20" t="s">
        <v>24</v>
      </c>
      <c r="B49" s="21" t="s">
        <v>294</v>
      </c>
      <c r="C49" s="332">
        <f>SUM(C50:C54)</f>
        <v>0</v>
      </c>
    </row>
    <row r="50" spans="1:3" s="458" customFormat="1" ht="12" customHeight="1">
      <c r="A50" s="15" t="s">
        <v>97</v>
      </c>
      <c r="B50" s="459" t="s">
        <v>298</v>
      </c>
      <c r="C50" s="506"/>
    </row>
    <row r="51" spans="1:3" s="458" customFormat="1" ht="12" customHeight="1">
      <c r="A51" s="14" t="s">
        <v>98</v>
      </c>
      <c r="B51" s="460" t="s">
        <v>299</v>
      </c>
      <c r="C51" s="337"/>
    </row>
    <row r="52" spans="1:3" s="458" customFormat="1" ht="12" customHeight="1">
      <c r="A52" s="14" t="s">
        <v>295</v>
      </c>
      <c r="B52" s="460" t="s">
        <v>300</v>
      </c>
      <c r="C52" s="337"/>
    </row>
    <row r="53" spans="1:3" s="458" customFormat="1" ht="12" customHeight="1">
      <c r="A53" s="14" t="s">
        <v>296</v>
      </c>
      <c r="B53" s="460" t="s">
        <v>301</v>
      </c>
      <c r="C53" s="337"/>
    </row>
    <row r="54" spans="1:3" s="458" customFormat="1" ht="12" customHeight="1" thickBot="1">
      <c r="A54" s="16" t="s">
        <v>297</v>
      </c>
      <c r="B54" s="329" t="s">
        <v>302</v>
      </c>
      <c r="C54" s="446"/>
    </row>
    <row r="55" spans="1:3" s="458" customFormat="1" ht="12" customHeight="1" thickBot="1">
      <c r="A55" s="20" t="s">
        <v>181</v>
      </c>
      <c r="B55" s="21" t="s">
        <v>303</v>
      </c>
      <c r="C55" s="332">
        <f>SUM(C56:C58)</f>
        <v>0</v>
      </c>
    </row>
    <row r="56" spans="1:3" s="458" customFormat="1" ht="12" customHeight="1">
      <c r="A56" s="15" t="s">
        <v>99</v>
      </c>
      <c r="B56" s="459" t="s">
        <v>304</v>
      </c>
      <c r="C56" s="335"/>
    </row>
    <row r="57" spans="1:3" s="458" customFormat="1" ht="12" customHeight="1">
      <c r="A57" s="14" t="s">
        <v>100</v>
      </c>
      <c r="B57" s="460" t="s">
        <v>437</v>
      </c>
      <c r="C57" s="334"/>
    </row>
    <row r="58" spans="1:3" s="458" customFormat="1" ht="12" customHeight="1">
      <c r="A58" s="14" t="s">
        <v>307</v>
      </c>
      <c r="B58" s="460" t="s">
        <v>305</v>
      </c>
      <c r="C58" s="334"/>
    </row>
    <row r="59" spans="1:3" s="458" customFormat="1" ht="12" customHeight="1" thickBot="1">
      <c r="A59" s="16" t="s">
        <v>308</v>
      </c>
      <c r="B59" s="329" t="s">
        <v>306</v>
      </c>
      <c r="C59" s="336"/>
    </row>
    <row r="60" spans="1:3" s="458" customFormat="1" ht="12" customHeight="1" thickBot="1">
      <c r="A60" s="20" t="s">
        <v>26</v>
      </c>
      <c r="B60" s="327" t="s">
        <v>309</v>
      </c>
      <c r="C60" s="332">
        <f>SUM(C61:C63)</f>
        <v>18100</v>
      </c>
    </row>
    <row r="61" spans="1:3" s="458" customFormat="1" ht="12" customHeight="1">
      <c r="A61" s="15" t="s">
        <v>182</v>
      </c>
      <c r="B61" s="459" t="s">
        <v>311</v>
      </c>
      <c r="C61" s="337"/>
    </row>
    <row r="62" spans="1:3" s="458" customFormat="1" ht="12" customHeight="1">
      <c r="A62" s="14" t="s">
        <v>183</v>
      </c>
      <c r="B62" s="460" t="s">
        <v>438</v>
      </c>
      <c r="C62" s="337"/>
    </row>
    <row r="63" spans="1:3" s="458" customFormat="1" ht="12" customHeight="1">
      <c r="A63" s="14" t="s">
        <v>231</v>
      </c>
      <c r="B63" s="460" t="s">
        <v>312</v>
      </c>
      <c r="C63" s="337">
        <v>18100</v>
      </c>
    </row>
    <row r="64" spans="1:3" s="458" customFormat="1" ht="12" customHeight="1" thickBot="1">
      <c r="A64" s="16" t="s">
        <v>310</v>
      </c>
      <c r="B64" s="329" t="s">
        <v>313</v>
      </c>
      <c r="C64" s="337"/>
    </row>
    <row r="65" spans="1:3" s="458" customFormat="1" ht="12" customHeight="1" thickBot="1">
      <c r="A65" s="541" t="s">
        <v>491</v>
      </c>
      <c r="B65" s="21" t="s">
        <v>314</v>
      </c>
      <c r="C65" s="338">
        <f>+C8+C15+C22+C29+C37+C49+C55+C60</f>
        <v>212000</v>
      </c>
    </row>
    <row r="66" spans="1:3" s="458" customFormat="1" ht="12" customHeight="1" thickBot="1">
      <c r="A66" s="509" t="s">
        <v>315</v>
      </c>
      <c r="B66" s="327" t="s">
        <v>316</v>
      </c>
      <c r="C66" s="332">
        <f>SUM(C67:C69)</f>
        <v>0</v>
      </c>
    </row>
    <row r="67" spans="1:3" s="458" customFormat="1" ht="12" customHeight="1">
      <c r="A67" s="15" t="s">
        <v>347</v>
      </c>
      <c r="B67" s="459" t="s">
        <v>317</v>
      </c>
      <c r="C67" s="337"/>
    </row>
    <row r="68" spans="1:3" s="458" customFormat="1" ht="12" customHeight="1">
      <c r="A68" s="14" t="s">
        <v>356</v>
      </c>
      <c r="B68" s="460" t="s">
        <v>318</v>
      </c>
      <c r="C68" s="337"/>
    </row>
    <row r="69" spans="1:3" s="458" customFormat="1" ht="12" customHeight="1" thickBot="1">
      <c r="A69" s="16" t="s">
        <v>357</v>
      </c>
      <c r="B69" s="535" t="s">
        <v>476</v>
      </c>
      <c r="C69" s="337"/>
    </row>
    <row r="70" spans="1:3" s="458" customFormat="1" ht="12" customHeight="1" thickBot="1">
      <c r="A70" s="509" t="s">
        <v>320</v>
      </c>
      <c r="B70" s="327" t="s">
        <v>321</v>
      </c>
      <c r="C70" s="332">
        <f>SUM(C71:C74)</f>
        <v>0</v>
      </c>
    </row>
    <row r="71" spans="1:3" s="458" customFormat="1" ht="12" customHeight="1">
      <c r="A71" s="15" t="s">
        <v>150</v>
      </c>
      <c r="B71" s="459" t="s">
        <v>322</v>
      </c>
      <c r="C71" s="337"/>
    </row>
    <row r="72" spans="1:3" s="458" customFormat="1" ht="12" customHeight="1">
      <c r="A72" s="14" t="s">
        <v>151</v>
      </c>
      <c r="B72" s="460" t="s">
        <v>323</v>
      </c>
      <c r="C72" s="337"/>
    </row>
    <row r="73" spans="1:3" s="458" customFormat="1" ht="12" customHeight="1">
      <c r="A73" s="14" t="s">
        <v>348</v>
      </c>
      <c r="B73" s="460" t="s">
        <v>324</v>
      </c>
      <c r="C73" s="337"/>
    </row>
    <row r="74" spans="1:3" s="458" customFormat="1" ht="12" customHeight="1" thickBot="1">
      <c r="A74" s="16" t="s">
        <v>349</v>
      </c>
      <c r="B74" s="329" t="s">
        <v>325</v>
      </c>
      <c r="C74" s="337"/>
    </row>
    <row r="75" spans="1:3" s="458" customFormat="1" ht="12" customHeight="1" thickBot="1">
      <c r="A75" s="509" t="s">
        <v>326</v>
      </c>
      <c r="B75" s="327" t="s">
        <v>327</v>
      </c>
      <c r="C75" s="332">
        <f>SUM(C76:C77)</f>
        <v>0</v>
      </c>
    </row>
    <row r="76" spans="1:3" s="458" customFormat="1" ht="12" customHeight="1">
      <c r="A76" s="15" t="s">
        <v>350</v>
      </c>
      <c r="B76" s="459" t="s">
        <v>328</v>
      </c>
      <c r="C76" s="337"/>
    </row>
    <row r="77" spans="1:3" s="458" customFormat="1" ht="12" customHeight="1" thickBot="1">
      <c r="A77" s="16" t="s">
        <v>351</v>
      </c>
      <c r="B77" s="329" t="s">
        <v>329</v>
      </c>
      <c r="C77" s="337"/>
    </row>
    <row r="78" spans="1:3" s="458" customFormat="1" ht="12" customHeight="1" thickBot="1">
      <c r="A78" s="509" t="s">
        <v>330</v>
      </c>
      <c r="B78" s="327" t="s">
        <v>331</v>
      </c>
      <c r="C78" s="332">
        <f>SUM(C79:C81)</f>
        <v>0</v>
      </c>
    </row>
    <row r="79" spans="1:3" s="458" customFormat="1" ht="12" customHeight="1">
      <c r="A79" s="15" t="s">
        <v>352</v>
      </c>
      <c r="B79" s="459" t="s">
        <v>332</v>
      </c>
      <c r="C79" s="337"/>
    </row>
    <row r="80" spans="1:3" s="458" customFormat="1" ht="12" customHeight="1">
      <c r="A80" s="14" t="s">
        <v>353</v>
      </c>
      <c r="B80" s="460" t="s">
        <v>333</v>
      </c>
      <c r="C80" s="337"/>
    </row>
    <row r="81" spans="1:3" s="458" customFormat="1" ht="12" customHeight="1" thickBot="1">
      <c r="A81" s="16" t="s">
        <v>354</v>
      </c>
      <c r="B81" s="329" t="s">
        <v>334</v>
      </c>
      <c r="C81" s="337"/>
    </row>
    <row r="82" spans="1:3" s="458" customFormat="1" ht="12" customHeight="1" thickBot="1">
      <c r="A82" s="509" t="s">
        <v>335</v>
      </c>
      <c r="B82" s="327" t="s">
        <v>355</v>
      </c>
      <c r="C82" s="332">
        <f>SUM(C83:C86)</f>
        <v>0</v>
      </c>
    </row>
    <row r="83" spans="1:3" s="458" customFormat="1" ht="12" customHeight="1">
      <c r="A83" s="463" t="s">
        <v>336</v>
      </c>
      <c r="B83" s="459" t="s">
        <v>337</v>
      </c>
      <c r="C83" s="337"/>
    </row>
    <row r="84" spans="1:3" s="458" customFormat="1" ht="12" customHeight="1">
      <c r="A84" s="464" t="s">
        <v>338</v>
      </c>
      <c r="B84" s="460" t="s">
        <v>339</v>
      </c>
      <c r="C84" s="337"/>
    </row>
    <row r="85" spans="1:3" s="458" customFormat="1" ht="12" customHeight="1">
      <c r="A85" s="464" t="s">
        <v>340</v>
      </c>
      <c r="B85" s="460" t="s">
        <v>341</v>
      </c>
      <c r="C85" s="337"/>
    </row>
    <row r="86" spans="1:3" s="458" customFormat="1" ht="12" customHeight="1" thickBot="1">
      <c r="A86" s="465" t="s">
        <v>342</v>
      </c>
      <c r="B86" s="329" t="s">
        <v>343</v>
      </c>
      <c r="C86" s="337"/>
    </row>
    <row r="87" spans="1:3" s="458" customFormat="1" ht="12" customHeight="1" thickBot="1">
      <c r="A87" s="509" t="s">
        <v>344</v>
      </c>
      <c r="B87" s="327" t="s">
        <v>490</v>
      </c>
      <c r="C87" s="507"/>
    </row>
    <row r="88" spans="1:3" s="458" customFormat="1" ht="13.5" customHeight="1" thickBot="1">
      <c r="A88" s="509" t="s">
        <v>346</v>
      </c>
      <c r="B88" s="327" t="s">
        <v>345</v>
      </c>
      <c r="C88" s="507"/>
    </row>
    <row r="89" spans="1:3" s="458" customFormat="1" ht="15.75" customHeight="1" thickBot="1">
      <c r="A89" s="509" t="s">
        <v>358</v>
      </c>
      <c r="B89" s="466" t="s">
        <v>493</v>
      </c>
      <c r="C89" s="338">
        <f>+C66+C70+C75+C78+C82+C88+C87</f>
        <v>0</v>
      </c>
    </row>
    <row r="90" spans="1:3" s="458" customFormat="1" ht="16.5" customHeight="1" thickBot="1">
      <c r="A90" s="510" t="s">
        <v>492</v>
      </c>
      <c r="B90" s="467" t="s">
        <v>494</v>
      </c>
      <c r="C90" s="338">
        <f>+C65+C89</f>
        <v>212000</v>
      </c>
    </row>
    <row r="91" spans="1:3" s="458" customFormat="1" ht="83.25" customHeight="1">
      <c r="A91" s="5"/>
      <c r="B91" s="6"/>
      <c r="C91" s="339"/>
    </row>
    <row r="92" spans="1:3" s="456" customFormat="1" ht="16.5" customHeight="1">
      <c r="A92" s="588" t="s">
        <v>47</v>
      </c>
      <c r="B92" s="588"/>
      <c r="C92" s="588"/>
    </row>
    <row r="93" spans="1:3" s="468" customFormat="1" ht="16.5" customHeight="1" thickBot="1">
      <c r="A93" s="589" t="s">
        <v>154</v>
      </c>
      <c r="B93" s="589"/>
      <c r="C93" s="160" t="s">
        <v>230</v>
      </c>
    </row>
    <row r="94" spans="1:3" s="456" customFormat="1" ht="38.1" customHeight="1" thickBot="1">
      <c r="A94" s="23" t="s">
        <v>72</v>
      </c>
      <c r="B94" s="24" t="s">
        <v>48</v>
      </c>
      <c r="C94" s="43" t="str">
        <f>+C6</f>
        <v>2015. évi előirányzat</v>
      </c>
    </row>
    <row r="95" spans="1:3" s="457" customFormat="1" ht="12" customHeight="1" thickBot="1">
      <c r="A95" s="36" t="s">
        <v>508</v>
      </c>
      <c r="B95" s="37" t="s">
        <v>509</v>
      </c>
      <c r="C95" s="38" t="s">
        <v>510</v>
      </c>
    </row>
    <row r="96" spans="1:3" s="456" customFormat="1" ht="12" customHeight="1" thickBot="1">
      <c r="A96" s="22" t="s">
        <v>19</v>
      </c>
      <c r="B96" s="31" t="s">
        <v>452</v>
      </c>
      <c r="C96" s="331">
        <f>C97+C98+C99+C100+C101+C114</f>
        <v>198010</v>
      </c>
    </row>
    <row r="97" spans="1:3" s="456" customFormat="1" ht="12" customHeight="1">
      <c r="A97" s="17" t="s">
        <v>101</v>
      </c>
      <c r="B97" s="10" t="s">
        <v>49</v>
      </c>
      <c r="C97" s="333">
        <v>38518</v>
      </c>
    </row>
    <row r="98" spans="1:3" s="456" customFormat="1" ht="12" customHeight="1">
      <c r="A98" s="14" t="s">
        <v>102</v>
      </c>
      <c r="B98" s="8" t="s">
        <v>184</v>
      </c>
      <c r="C98" s="334">
        <v>10502</v>
      </c>
    </row>
    <row r="99" spans="1:3" s="456" customFormat="1" ht="12" customHeight="1">
      <c r="A99" s="14" t="s">
        <v>103</v>
      </c>
      <c r="B99" s="8" t="s">
        <v>140</v>
      </c>
      <c r="C99" s="336">
        <f>64208+1206+1397</f>
        <v>66811</v>
      </c>
    </row>
    <row r="100" spans="1:3" s="456" customFormat="1" ht="12" customHeight="1">
      <c r="A100" s="14" t="s">
        <v>104</v>
      </c>
      <c r="B100" s="11" t="s">
        <v>185</v>
      </c>
      <c r="C100" s="336">
        <v>3420</v>
      </c>
    </row>
    <row r="101" spans="1:3" s="456" customFormat="1" ht="12" customHeight="1">
      <c r="A101" s="14" t="s">
        <v>115</v>
      </c>
      <c r="B101" s="19" t="s">
        <v>186</v>
      </c>
      <c r="C101" s="336">
        <f>C102+C103+C104+C105+C106+C108+C109+C110+C111+C112+C113</f>
        <v>16270</v>
      </c>
    </row>
    <row r="102" spans="1:3" s="456" customFormat="1" ht="12" customHeight="1">
      <c r="A102" s="14" t="s">
        <v>105</v>
      </c>
      <c r="B102" s="8" t="s">
        <v>457</v>
      </c>
      <c r="C102" s="336"/>
    </row>
    <row r="103" spans="1:3" s="456" customFormat="1" ht="12" customHeight="1">
      <c r="A103" s="14" t="s">
        <v>106</v>
      </c>
      <c r="B103" s="165" t="s">
        <v>456</v>
      </c>
      <c r="C103" s="336"/>
    </row>
    <row r="104" spans="1:3" s="456" customFormat="1" ht="12" customHeight="1">
      <c r="A104" s="14" t="s">
        <v>116</v>
      </c>
      <c r="B104" s="165" t="s">
        <v>455</v>
      </c>
      <c r="C104" s="336"/>
    </row>
    <row r="105" spans="1:3" s="456" customFormat="1" ht="12" customHeight="1">
      <c r="A105" s="14" t="s">
        <v>117</v>
      </c>
      <c r="B105" s="163" t="s">
        <v>361</v>
      </c>
      <c r="C105" s="336"/>
    </row>
    <row r="106" spans="1:3" s="456" customFormat="1" ht="12" customHeight="1">
      <c r="A106" s="14" t="s">
        <v>118</v>
      </c>
      <c r="B106" s="164" t="s">
        <v>362</v>
      </c>
      <c r="C106" s="336"/>
    </row>
    <row r="107" spans="1:3" s="456" customFormat="1" ht="12" customHeight="1">
      <c r="A107" s="14" t="s">
        <v>119</v>
      </c>
      <c r="B107" s="164" t="s">
        <v>363</v>
      </c>
      <c r="C107" s="336"/>
    </row>
    <row r="108" spans="1:3" s="456" customFormat="1" ht="12" customHeight="1">
      <c r="A108" s="14" t="s">
        <v>121</v>
      </c>
      <c r="B108" s="163" t="s">
        <v>364</v>
      </c>
      <c r="C108" s="336"/>
    </row>
    <row r="109" spans="1:3" s="456" customFormat="1" ht="12" customHeight="1">
      <c r="A109" s="14" t="s">
        <v>187</v>
      </c>
      <c r="B109" s="163" t="s">
        <v>365</v>
      </c>
      <c r="C109" s="336"/>
    </row>
    <row r="110" spans="1:3" s="456" customFormat="1" ht="12" customHeight="1">
      <c r="A110" s="14" t="s">
        <v>359</v>
      </c>
      <c r="B110" s="164" t="s">
        <v>366</v>
      </c>
      <c r="C110" s="336"/>
    </row>
    <row r="111" spans="1:3" s="456" customFormat="1" ht="12" customHeight="1">
      <c r="A111" s="13" t="s">
        <v>360</v>
      </c>
      <c r="B111" s="165" t="s">
        <v>367</v>
      </c>
      <c r="C111" s="336"/>
    </row>
    <row r="112" spans="1:3" s="456" customFormat="1" ht="12" customHeight="1">
      <c r="A112" s="14" t="s">
        <v>453</v>
      </c>
      <c r="B112" s="165" t="s">
        <v>368</v>
      </c>
      <c r="C112" s="336"/>
    </row>
    <row r="113" spans="1:3" s="456" customFormat="1" ht="12" customHeight="1">
      <c r="A113" s="16" t="s">
        <v>454</v>
      </c>
      <c r="B113" s="165" t="s">
        <v>369</v>
      </c>
      <c r="C113" s="336">
        <f>15670+400+200</f>
        <v>16270</v>
      </c>
    </row>
    <row r="114" spans="1:3" s="456" customFormat="1" ht="12" customHeight="1">
      <c r="A114" s="14" t="s">
        <v>458</v>
      </c>
      <c r="B114" s="11" t="s">
        <v>50</v>
      </c>
      <c r="C114" s="334">
        <f>C115+C116</f>
        <v>62489</v>
      </c>
    </row>
    <row r="115" spans="1:3" s="456" customFormat="1" ht="12" customHeight="1">
      <c r="A115" s="14" t="s">
        <v>459</v>
      </c>
      <c r="B115" s="8" t="s">
        <v>461</v>
      </c>
      <c r="C115" s="334">
        <v>20000</v>
      </c>
    </row>
    <row r="116" spans="1:3" s="456" customFormat="1" ht="12" customHeight="1" thickBot="1">
      <c r="A116" s="18" t="s">
        <v>460</v>
      </c>
      <c r="B116" s="539" t="s">
        <v>462</v>
      </c>
      <c r="C116" s="340">
        <v>42489</v>
      </c>
    </row>
    <row r="117" spans="1:3" s="456" customFormat="1" ht="12" customHeight="1" thickBot="1">
      <c r="A117" s="536" t="s">
        <v>20</v>
      </c>
      <c r="B117" s="537" t="s">
        <v>370</v>
      </c>
      <c r="C117" s="538">
        <f>+C118+C120+C122</f>
        <v>13990</v>
      </c>
    </row>
    <row r="118" spans="1:3" s="456" customFormat="1" ht="12" customHeight="1">
      <c r="A118" s="15" t="s">
        <v>107</v>
      </c>
      <c r="B118" s="8" t="s">
        <v>229</v>
      </c>
      <c r="C118" s="335">
        <f>8387+5330-1397</f>
        <v>12320</v>
      </c>
    </row>
    <row r="119" spans="1:3" s="456" customFormat="1" ht="12" customHeight="1">
      <c r="A119" s="15" t="s">
        <v>108</v>
      </c>
      <c r="B119" s="12" t="s">
        <v>374</v>
      </c>
      <c r="C119" s="335"/>
    </row>
    <row r="120" spans="1:3" s="456" customFormat="1" ht="12" customHeight="1">
      <c r="A120" s="15" t="s">
        <v>109</v>
      </c>
      <c r="B120" s="12" t="s">
        <v>188</v>
      </c>
      <c r="C120" s="334">
        <v>1270</v>
      </c>
    </row>
    <row r="121" spans="1:3" s="456" customFormat="1" ht="12" customHeight="1">
      <c r="A121" s="15" t="s">
        <v>110</v>
      </c>
      <c r="B121" s="12" t="s">
        <v>375</v>
      </c>
      <c r="C121" s="302"/>
    </row>
    <row r="122" spans="1:3" s="456" customFormat="1" ht="12" customHeight="1">
      <c r="A122" s="15" t="s">
        <v>111</v>
      </c>
      <c r="B122" s="329" t="s">
        <v>232</v>
      </c>
      <c r="C122" s="302">
        <f>C123+C124+C125+C126+C127+C128+C129+C130</f>
        <v>400</v>
      </c>
    </row>
    <row r="123" spans="1:3" s="456" customFormat="1" ht="12" customHeight="1">
      <c r="A123" s="15" t="s">
        <v>120</v>
      </c>
      <c r="B123" s="328" t="s">
        <v>439</v>
      </c>
      <c r="C123" s="302"/>
    </row>
    <row r="124" spans="1:3" s="456" customFormat="1" ht="12" customHeight="1">
      <c r="A124" s="15" t="s">
        <v>122</v>
      </c>
      <c r="B124" s="455" t="s">
        <v>380</v>
      </c>
      <c r="C124" s="302"/>
    </row>
    <row r="125" spans="1:3" s="456" customFormat="1" ht="15.75">
      <c r="A125" s="15" t="s">
        <v>189</v>
      </c>
      <c r="B125" s="164" t="s">
        <v>363</v>
      </c>
      <c r="C125" s="302"/>
    </row>
    <row r="126" spans="1:3" s="456" customFormat="1" ht="12" customHeight="1">
      <c r="A126" s="15" t="s">
        <v>190</v>
      </c>
      <c r="B126" s="164" t="s">
        <v>379</v>
      </c>
      <c r="C126" s="302"/>
    </row>
    <row r="127" spans="1:3" s="456" customFormat="1" ht="12" customHeight="1">
      <c r="A127" s="15" t="s">
        <v>191</v>
      </c>
      <c r="B127" s="164" t="s">
        <v>378</v>
      </c>
      <c r="C127" s="302"/>
    </row>
    <row r="128" spans="1:3" s="456" customFormat="1" ht="12" customHeight="1">
      <c r="A128" s="15" t="s">
        <v>371</v>
      </c>
      <c r="B128" s="164" t="s">
        <v>366</v>
      </c>
      <c r="C128" s="302"/>
    </row>
    <row r="129" spans="1:3" s="456" customFormat="1" ht="12" customHeight="1">
      <c r="A129" s="15" t="s">
        <v>372</v>
      </c>
      <c r="B129" s="164" t="s">
        <v>377</v>
      </c>
      <c r="C129" s="302"/>
    </row>
    <row r="130" spans="1:3" s="456" customFormat="1" ht="16.5" thickBot="1">
      <c r="A130" s="13" t="s">
        <v>373</v>
      </c>
      <c r="B130" s="164" t="s">
        <v>376</v>
      </c>
      <c r="C130" s="304">
        <v>400</v>
      </c>
    </row>
    <row r="131" spans="1:3" s="456" customFormat="1" ht="12" customHeight="1" thickBot="1">
      <c r="A131" s="20" t="s">
        <v>21</v>
      </c>
      <c r="B131" s="144" t="s">
        <v>463</v>
      </c>
      <c r="C131" s="332">
        <f>+C96+C117</f>
        <v>212000</v>
      </c>
    </row>
    <row r="132" spans="1:3" s="456" customFormat="1" ht="12" customHeight="1" thickBot="1">
      <c r="A132" s="20" t="s">
        <v>22</v>
      </c>
      <c r="B132" s="144" t="s">
        <v>464</v>
      </c>
      <c r="C132" s="332">
        <f>+C133+C134+C135</f>
        <v>0</v>
      </c>
    </row>
    <row r="133" spans="1:3" s="456" customFormat="1" ht="12" customHeight="1">
      <c r="A133" s="15" t="s">
        <v>271</v>
      </c>
      <c r="B133" s="12" t="s">
        <v>471</v>
      </c>
      <c r="C133" s="302"/>
    </row>
    <row r="134" spans="1:3" s="456" customFormat="1" ht="12" customHeight="1">
      <c r="A134" s="15" t="s">
        <v>274</v>
      </c>
      <c r="B134" s="12" t="s">
        <v>472</v>
      </c>
      <c r="C134" s="302"/>
    </row>
    <row r="135" spans="1:3" s="456" customFormat="1" ht="12" customHeight="1" thickBot="1">
      <c r="A135" s="13" t="s">
        <v>275</v>
      </c>
      <c r="B135" s="12" t="s">
        <v>473</v>
      </c>
      <c r="C135" s="302"/>
    </row>
    <row r="136" spans="1:3" s="456" customFormat="1" ht="12" customHeight="1" thickBot="1">
      <c r="A136" s="20" t="s">
        <v>23</v>
      </c>
      <c r="B136" s="144" t="s">
        <v>465</v>
      </c>
      <c r="C136" s="332">
        <f>SUM(C137:C142)</f>
        <v>0</v>
      </c>
    </row>
    <row r="137" spans="1:3" s="456" customFormat="1" ht="12" customHeight="1">
      <c r="A137" s="15" t="s">
        <v>94</v>
      </c>
      <c r="B137" s="9" t="s">
        <v>474</v>
      </c>
      <c r="C137" s="302"/>
    </row>
    <row r="138" spans="1:3" s="456" customFormat="1" ht="12" customHeight="1">
      <c r="A138" s="15" t="s">
        <v>95</v>
      </c>
      <c r="B138" s="9" t="s">
        <v>466</v>
      </c>
      <c r="C138" s="302"/>
    </row>
    <row r="139" spans="1:3" s="456" customFormat="1" ht="12" customHeight="1">
      <c r="A139" s="15" t="s">
        <v>96</v>
      </c>
      <c r="B139" s="9" t="s">
        <v>467</v>
      </c>
      <c r="C139" s="302"/>
    </row>
    <row r="140" spans="1:3" s="456" customFormat="1" ht="12" customHeight="1">
      <c r="A140" s="15" t="s">
        <v>176</v>
      </c>
      <c r="B140" s="9" t="s">
        <v>468</v>
      </c>
      <c r="C140" s="302"/>
    </row>
    <row r="141" spans="1:3" s="456" customFormat="1" ht="12" customHeight="1">
      <c r="A141" s="15" t="s">
        <v>177</v>
      </c>
      <c r="B141" s="9" t="s">
        <v>469</v>
      </c>
      <c r="C141" s="302"/>
    </row>
    <row r="142" spans="1:3" s="456" customFormat="1" ht="12" customHeight="1" thickBot="1">
      <c r="A142" s="13" t="s">
        <v>178</v>
      </c>
      <c r="B142" s="9" t="s">
        <v>470</v>
      </c>
      <c r="C142" s="302"/>
    </row>
    <row r="143" spans="1:3" s="456" customFormat="1" ht="12" customHeight="1" thickBot="1">
      <c r="A143" s="20" t="s">
        <v>24</v>
      </c>
      <c r="B143" s="144" t="s">
        <v>478</v>
      </c>
      <c r="C143" s="338">
        <f>+C144+C145+C146+C147</f>
        <v>0</v>
      </c>
    </row>
    <row r="144" spans="1:3" s="456" customFormat="1" ht="12" customHeight="1">
      <c r="A144" s="15" t="s">
        <v>97</v>
      </c>
      <c r="B144" s="9" t="s">
        <v>381</v>
      </c>
      <c r="C144" s="302"/>
    </row>
    <row r="145" spans="1:9" s="456" customFormat="1" ht="12" customHeight="1">
      <c r="A145" s="15" t="s">
        <v>98</v>
      </c>
      <c r="B145" s="9" t="s">
        <v>382</v>
      </c>
      <c r="C145" s="302"/>
    </row>
    <row r="146" spans="1:9" s="456" customFormat="1" ht="12" customHeight="1">
      <c r="A146" s="15" t="s">
        <v>295</v>
      </c>
      <c r="B146" s="9" t="s">
        <v>479</v>
      </c>
      <c r="C146" s="302"/>
    </row>
    <row r="147" spans="1:9" s="456" customFormat="1" ht="12" customHeight="1" thickBot="1">
      <c r="A147" s="13" t="s">
        <v>296</v>
      </c>
      <c r="B147" s="7" t="s">
        <v>401</v>
      </c>
      <c r="C147" s="302"/>
    </row>
    <row r="148" spans="1:9" s="456" customFormat="1" ht="12" customHeight="1" thickBot="1">
      <c r="A148" s="20" t="s">
        <v>25</v>
      </c>
      <c r="B148" s="144" t="s">
        <v>480</v>
      </c>
      <c r="C148" s="341">
        <f>SUM(C149:C153)</f>
        <v>0</v>
      </c>
    </row>
    <row r="149" spans="1:9" s="456" customFormat="1" ht="12" customHeight="1">
      <c r="A149" s="15" t="s">
        <v>99</v>
      </c>
      <c r="B149" s="9" t="s">
        <v>475</v>
      </c>
      <c r="C149" s="302"/>
    </row>
    <row r="150" spans="1:9" s="456" customFormat="1" ht="12" customHeight="1">
      <c r="A150" s="15" t="s">
        <v>100</v>
      </c>
      <c r="B150" s="9" t="s">
        <v>482</v>
      </c>
      <c r="C150" s="302"/>
    </row>
    <row r="151" spans="1:9" s="456" customFormat="1" ht="12" customHeight="1">
      <c r="A151" s="15" t="s">
        <v>307</v>
      </c>
      <c r="B151" s="9" t="s">
        <v>477</v>
      </c>
      <c r="C151" s="302"/>
    </row>
    <row r="152" spans="1:9" s="456" customFormat="1" ht="12" customHeight="1">
      <c r="A152" s="15" t="s">
        <v>308</v>
      </c>
      <c r="B152" s="9" t="s">
        <v>483</v>
      </c>
      <c r="C152" s="302"/>
    </row>
    <row r="153" spans="1:9" s="456" customFormat="1" ht="12" customHeight="1" thickBot="1">
      <c r="A153" s="15" t="s">
        <v>481</v>
      </c>
      <c r="B153" s="9" t="s">
        <v>484</v>
      </c>
      <c r="C153" s="302"/>
    </row>
    <row r="154" spans="1:9" s="456" customFormat="1" ht="12" customHeight="1" thickBot="1">
      <c r="A154" s="20" t="s">
        <v>26</v>
      </c>
      <c r="B154" s="144" t="s">
        <v>485</v>
      </c>
      <c r="C154" s="540"/>
    </row>
    <row r="155" spans="1:9" s="456" customFormat="1" ht="12" customHeight="1" thickBot="1">
      <c r="A155" s="20" t="s">
        <v>27</v>
      </c>
      <c r="B155" s="144" t="s">
        <v>486</v>
      </c>
      <c r="C155" s="540"/>
    </row>
    <row r="156" spans="1:9" s="456" customFormat="1" ht="15" customHeight="1" thickBot="1">
      <c r="A156" s="20" t="s">
        <v>28</v>
      </c>
      <c r="B156" s="144" t="s">
        <v>488</v>
      </c>
      <c r="C156" s="469">
        <f>+C132+C136+C143+C148+C154+C155</f>
        <v>0</v>
      </c>
      <c r="F156" s="470"/>
      <c r="G156" s="471"/>
      <c r="H156" s="471"/>
      <c r="I156" s="471"/>
    </row>
    <row r="157" spans="1:9" s="458" customFormat="1" ht="12.95" customHeight="1" thickBot="1">
      <c r="A157" s="330" t="s">
        <v>29</v>
      </c>
      <c r="B157" s="422" t="s">
        <v>487</v>
      </c>
      <c r="C157" s="469">
        <f>+C131+C156</f>
        <v>212000</v>
      </c>
    </row>
  </sheetData>
  <sheetProtection formatCells="0"/>
  <mergeCells count="2">
    <mergeCell ref="A92:C92"/>
    <mergeCell ref="A93:B93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  <rowBreaks count="1" manualBreakCount="1">
    <brk id="8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/>
  <cols>
    <col min="1" max="1" width="19.5" style="433" customWidth="1"/>
    <col min="2" max="2" width="72" style="434" customWidth="1"/>
    <col min="3" max="3" width="25" style="435" customWidth="1"/>
    <col min="4" max="16384" width="9.33203125" style="3"/>
  </cols>
  <sheetData>
    <row r="1" spans="1:3" s="2" customFormat="1" ht="16.5" customHeight="1" thickBot="1">
      <c r="A1" s="258"/>
      <c r="B1" s="260"/>
      <c r="C1" s="283" t="str">
        <f>+CONCATENATE("9.1.3. melléklet a ……/",LEFT(ÖSSZEFÜGGÉSEK!A5,4),". (….) önkormányzati rendelethez")</f>
        <v>9.1.3. melléklet a ……/2015. (….) önkormányzati rendelethez</v>
      </c>
    </row>
    <row r="2" spans="1:3" s="109" customFormat="1" ht="21" customHeight="1">
      <c r="A2" s="449" t="s">
        <v>64</v>
      </c>
      <c r="B2" s="393" t="s">
        <v>570</v>
      </c>
      <c r="C2" s="395" t="s">
        <v>54</v>
      </c>
    </row>
    <row r="3" spans="1:3" s="109" customFormat="1" ht="16.5" thickBot="1">
      <c r="A3" s="261" t="s">
        <v>203</v>
      </c>
      <c r="B3" s="394" t="s">
        <v>547</v>
      </c>
      <c r="C3" s="543" t="s">
        <v>442</v>
      </c>
    </row>
    <row r="4" spans="1:3" s="110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396" t="s">
        <v>57</v>
      </c>
    </row>
    <row r="6" spans="1:3" s="7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73" customFormat="1" ht="15.95" customHeight="1" thickBot="1">
      <c r="A7" s="266"/>
      <c r="B7" s="267" t="s">
        <v>58</v>
      </c>
      <c r="C7" s="397"/>
    </row>
    <row r="8" spans="1:3" s="73" customFormat="1" ht="12" customHeight="1" thickBot="1">
      <c r="A8" s="36" t="s">
        <v>19</v>
      </c>
      <c r="B8" s="21" t="s">
        <v>255</v>
      </c>
      <c r="C8" s="332">
        <f>+C9+C10+C11+C12+C13+C14</f>
        <v>0</v>
      </c>
    </row>
    <row r="9" spans="1:3" s="111" customFormat="1" ht="12" customHeight="1">
      <c r="A9" s="478" t="s">
        <v>101</v>
      </c>
      <c r="B9" s="459" t="s">
        <v>256</v>
      </c>
      <c r="C9" s="335"/>
    </row>
    <row r="10" spans="1:3" s="112" customFormat="1" ht="12" customHeight="1">
      <c r="A10" s="479" t="s">
        <v>102</v>
      </c>
      <c r="B10" s="460" t="s">
        <v>257</v>
      </c>
      <c r="C10" s="334"/>
    </row>
    <row r="11" spans="1:3" s="112" customFormat="1" ht="12" customHeight="1">
      <c r="A11" s="479" t="s">
        <v>103</v>
      </c>
      <c r="B11" s="460" t="s">
        <v>258</v>
      </c>
      <c r="C11" s="334"/>
    </row>
    <row r="12" spans="1:3" s="112" customFormat="1" ht="12" customHeight="1">
      <c r="A12" s="479" t="s">
        <v>104</v>
      </c>
      <c r="B12" s="460" t="s">
        <v>259</v>
      </c>
      <c r="C12" s="334"/>
    </row>
    <row r="13" spans="1:3" s="112" customFormat="1" ht="12" customHeight="1">
      <c r="A13" s="479" t="s">
        <v>149</v>
      </c>
      <c r="B13" s="460" t="s">
        <v>522</v>
      </c>
      <c r="C13" s="334"/>
    </row>
    <row r="14" spans="1:3" s="111" customFormat="1" ht="12" customHeight="1" thickBot="1">
      <c r="A14" s="480" t="s">
        <v>105</v>
      </c>
      <c r="B14" s="461" t="s">
        <v>445</v>
      </c>
      <c r="C14" s="334"/>
    </row>
    <row r="15" spans="1:3" s="111" customFormat="1" ht="12" customHeight="1" thickBot="1">
      <c r="A15" s="36" t="s">
        <v>20</v>
      </c>
      <c r="B15" s="327" t="s">
        <v>260</v>
      </c>
      <c r="C15" s="332">
        <f>+C16+C17+C18+C19+C20</f>
        <v>0</v>
      </c>
    </row>
    <row r="16" spans="1:3" s="111" customFormat="1" ht="12" customHeight="1">
      <c r="A16" s="478" t="s">
        <v>107</v>
      </c>
      <c r="B16" s="459" t="s">
        <v>261</v>
      </c>
      <c r="C16" s="335"/>
    </row>
    <row r="17" spans="1:3" s="111" customFormat="1" ht="12" customHeight="1">
      <c r="A17" s="479" t="s">
        <v>108</v>
      </c>
      <c r="B17" s="460" t="s">
        <v>262</v>
      </c>
      <c r="C17" s="334"/>
    </row>
    <row r="18" spans="1:3" s="111" customFormat="1" ht="12" customHeight="1">
      <c r="A18" s="479" t="s">
        <v>109</v>
      </c>
      <c r="B18" s="460" t="s">
        <v>433</v>
      </c>
      <c r="C18" s="334"/>
    </row>
    <row r="19" spans="1:3" s="111" customFormat="1" ht="12" customHeight="1">
      <c r="A19" s="479" t="s">
        <v>110</v>
      </c>
      <c r="B19" s="460" t="s">
        <v>434</v>
      </c>
      <c r="C19" s="334"/>
    </row>
    <row r="20" spans="1:3" s="111" customFormat="1" ht="12" customHeight="1">
      <c r="A20" s="479" t="s">
        <v>111</v>
      </c>
      <c r="B20" s="460" t="s">
        <v>263</v>
      </c>
      <c r="C20" s="334"/>
    </row>
    <row r="21" spans="1:3" s="112" customFormat="1" ht="12" customHeight="1" thickBot="1">
      <c r="A21" s="480" t="s">
        <v>120</v>
      </c>
      <c r="B21" s="461" t="s">
        <v>264</v>
      </c>
      <c r="C21" s="336"/>
    </row>
    <row r="22" spans="1:3" s="112" customFormat="1" ht="12" customHeight="1" thickBot="1">
      <c r="A22" s="36" t="s">
        <v>21</v>
      </c>
      <c r="B22" s="21" t="s">
        <v>265</v>
      </c>
      <c r="C22" s="332">
        <f>+C23+C24+C25+C26+C27</f>
        <v>0</v>
      </c>
    </row>
    <row r="23" spans="1:3" s="112" customFormat="1" ht="12" customHeight="1">
      <c r="A23" s="478" t="s">
        <v>90</v>
      </c>
      <c r="B23" s="459" t="s">
        <v>266</v>
      </c>
      <c r="C23" s="335"/>
    </row>
    <row r="24" spans="1:3" s="111" customFormat="1" ht="12" customHeight="1">
      <c r="A24" s="479" t="s">
        <v>91</v>
      </c>
      <c r="B24" s="460" t="s">
        <v>267</v>
      </c>
      <c r="C24" s="334"/>
    </row>
    <row r="25" spans="1:3" s="112" customFormat="1" ht="12" customHeight="1">
      <c r="A25" s="479" t="s">
        <v>92</v>
      </c>
      <c r="B25" s="460" t="s">
        <v>435</v>
      </c>
      <c r="C25" s="334"/>
    </row>
    <row r="26" spans="1:3" s="112" customFormat="1" ht="12" customHeight="1">
      <c r="A26" s="479" t="s">
        <v>93</v>
      </c>
      <c r="B26" s="460" t="s">
        <v>436</v>
      </c>
      <c r="C26" s="334"/>
    </row>
    <row r="27" spans="1:3" s="112" customFormat="1" ht="12" customHeight="1">
      <c r="A27" s="479" t="s">
        <v>172</v>
      </c>
      <c r="B27" s="460" t="s">
        <v>268</v>
      </c>
      <c r="C27" s="334"/>
    </row>
    <row r="28" spans="1:3" s="112" customFormat="1" ht="12" customHeight="1" thickBot="1">
      <c r="A28" s="480" t="s">
        <v>173</v>
      </c>
      <c r="B28" s="461" t="s">
        <v>269</v>
      </c>
      <c r="C28" s="336"/>
    </row>
    <row r="29" spans="1:3" s="112" customFormat="1" ht="12" customHeight="1" thickBot="1">
      <c r="A29" s="36" t="s">
        <v>174</v>
      </c>
      <c r="B29" s="21" t="s">
        <v>270</v>
      </c>
      <c r="C29" s="338">
        <f>+C30+C34+C35+C36</f>
        <v>0</v>
      </c>
    </row>
    <row r="30" spans="1:3" s="112" customFormat="1" ht="12" customHeight="1">
      <c r="A30" s="478" t="s">
        <v>271</v>
      </c>
      <c r="B30" s="459" t="s">
        <v>523</v>
      </c>
      <c r="C30" s="454">
        <f>+C31+C32+C33</f>
        <v>0</v>
      </c>
    </row>
    <row r="31" spans="1:3" s="112" customFormat="1" ht="12" customHeight="1">
      <c r="A31" s="479" t="s">
        <v>272</v>
      </c>
      <c r="B31" s="460" t="s">
        <v>277</v>
      </c>
      <c r="C31" s="334"/>
    </row>
    <row r="32" spans="1:3" s="112" customFormat="1" ht="12" customHeight="1">
      <c r="A32" s="479" t="s">
        <v>273</v>
      </c>
      <c r="B32" s="460" t="s">
        <v>278</v>
      </c>
      <c r="C32" s="334"/>
    </row>
    <row r="33" spans="1:3" s="112" customFormat="1" ht="12" customHeight="1">
      <c r="A33" s="479" t="s">
        <v>449</v>
      </c>
      <c r="B33" s="534" t="s">
        <v>450</v>
      </c>
      <c r="C33" s="334"/>
    </row>
    <row r="34" spans="1:3" s="112" customFormat="1" ht="12" customHeight="1">
      <c r="A34" s="479" t="s">
        <v>274</v>
      </c>
      <c r="B34" s="460" t="s">
        <v>279</v>
      </c>
      <c r="C34" s="334"/>
    </row>
    <row r="35" spans="1:3" s="112" customFormat="1" ht="12" customHeight="1">
      <c r="A35" s="479" t="s">
        <v>275</v>
      </c>
      <c r="B35" s="460" t="s">
        <v>280</v>
      </c>
      <c r="C35" s="334"/>
    </row>
    <row r="36" spans="1:3" s="112" customFormat="1" ht="12" customHeight="1" thickBot="1">
      <c r="A36" s="480" t="s">
        <v>276</v>
      </c>
      <c r="B36" s="461" t="s">
        <v>281</v>
      </c>
      <c r="C36" s="336"/>
    </row>
    <row r="37" spans="1:3" s="112" customFormat="1" ht="12" customHeight="1" thickBot="1">
      <c r="A37" s="36" t="s">
        <v>23</v>
      </c>
      <c r="B37" s="21" t="s">
        <v>446</v>
      </c>
      <c r="C37" s="332">
        <f>SUM(C38:C48)</f>
        <v>0</v>
      </c>
    </row>
    <row r="38" spans="1:3" s="112" customFormat="1" ht="12" customHeight="1">
      <c r="A38" s="478" t="s">
        <v>94</v>
      </c>
      <c r="B38" s="459" t="s">
        <v>284</v>
      </c>
      <c r="C38" s="335"/>
    </row>
    <row r="39" spans="1:3" s="112" customFormat="1" ht="12" customHeight="1">
      <c r="A39" s="479" t="s">
        <v>95</v>
      </c>
      <c r="B39" s="460" t="s">
        <v>285</v>
      </c>
      <c r="C39" s="334"/>
    </row>
    <row r="40" spans="1:3" s="112" customFormat="1" ht="12" customHeight="1">
      <c r="A40" s="479" t="s">
        <v>96</v>
      </c>
      <c r="B40" s="460" t="s">
        <v>286</v>
      </c>
      <c r="C40" s="334"/>
    </row>
    <row r="41" spans="1:3" s="112" customFormat="1" ht="12" customHeight="1">
      <c r="A41" s="479" t="s">
        <v>176</v>
      </c>
      <c r="B41" s="460" t="s">
        <v>287</v>
      </c>
      <c r="C41" s="334"/>
    </row>
    <row r="42" spans="1:3" s="112" customFormat="1" ht="12" customHeight="1">
      <c r="A42" s="479" t="s">
        <v>177</v>
      </c>
      <c r="B42" s="460" t="s">
        <v>288</v>
      </c>
      <c r="C42" s="334"/>
    </row>
    <row r="43" spans="1:3" s="112" customFormat="1" ht="12" customHeight="1">
      <c r="A43" s="479" t="s">
        <v>178</v>
      </c>
      <c r="B43" s="460" t="s">
        <v>289</v>
      </c>
      <c r="C43" s="334"/>
    </row>
    <row r="44" spans="1:3" s="112" customFormat="1" ht="12" customHeight="1">
      <c r="A44" s="479" t="s">
        <v>179</v>
      </c>
      <c r="B44" s="460" t="s">
        <v>290</v>
      </c>
      <c r="C44" s="334"/>
    </row>
    <row r="45" spans="1:3" s="112" customFormat="1" ht="12" customHeight="1">
      <c r="A45" s="479" t="s">
        <v>180</v>
      </c>
      <c r="B45" s="460" t="s">
        <v>291</v>
      </c>
      <c r="C45" s="334"/>
    </row>
    <row r="46" spans="1:3" s="112" customFormat="1" ht="12" customHeight="1">
      <c r="A46" s="479" t="s">
        <v>282</v>
      </c>
      <c r="B46" s="460" t="s">
        <v>292</v>
      </c>
      <c r="C46" s="337"/>
    </row>
    <row r="47" spans="1:3" s="112" customFormat="1" ht="12" customHeight="1">
      <c r="A47" s="480" t="s">
        <v>283</v>
      </c>
      <c r="B47" s="461" t="s">
        <v>448</v>
      </c>
      <c r="C47" s="446"/>
    </row>
    <row r="48" spans="1:3" s="112" customFormat="1" ht="12" customHeight="1" thickBot="1">
      <c r="A48" s="480" t="s">
        <v>447</v>
      </c>
      <c r="B48" s="461" t="s">
        <v>293</v>
      </c>
      <c r="C48" s="446"/>
    </row>
    <row r="49" spans="1:3" s="112" customFormat="1" ht="12" customHeight="1" thickBot="1">
      <c r="A49" s="36" t="s">
        <v>24</v>
      </c>
      <c r="B49" s="21" t="s">
        <v>294</v>
      </c>
      <c r="C49" s="332">
        <f>SUM(C50:C54)</f>
        <v>0</v>
      </c>
    </row>
    <row r="50" spans="1:3" s="112" customFormat="1" ht="12" customHeight="1">
      <c r="A50" s="478" t="s">
        <v>97</v>
      </c>
      <c r="B50" s="459" t="s">
        <v>298</v>
      </c>
      <c r="C50" s="506"/>
    </row>
    <row r="51" spans="1:3" s="112" customFormat="1" ht="12" customHeight="1">
      <c r="A51" s="479" t="s">
        <v>98</v>
      </c>
      <c r="B51" s="460" t="s">
        <v>299</v>
      </c>
      <c r="C51" s="337"/>
    </row>
    <row r="52" spans="1:3" s="112" customFormat="1" ht="12" customHeight="1">
      <c r="A52" s="479" t="s">
        <v>295</v>
      </c>
      <c r="B52" s="460" t="s">
        <v>300</v>
      </c>
      <c r="C52" s="337"/>
    </row>
    <row r="53" spans="1:3" s="112" customFormat="1" ht="12" customHeight="1">
      <c r="A53" s="479" t="s">
        <v>296</v>
      </c>
      <c r="B53" s="460" t="s">
        <v>301</v>
      </c>
      <c r="C53" s="337"/>
    </row>
    <row r="54" spans="1:3" s="112" customFormat="1" ht="12" customHeight="1" thickBot="1">
      <c r="A54" s="480" t="s">
        <v>297</v>
      </c>
      <c r="B54" s="461" t="s">
        <v>302</v>
      </c>
      <c r="C54" s="446"/>
    </row>
    <row r="55" spans="1:3" s="112" customFormat="1" ht="12" customHeight="1" thickBot="1">
      <c r="A55" s="36" t="s">
        <v>181</v>
      </c>
      <c r="B55" s="21" t="s">
        <v>303</v>
      </c>
      <c r="C55" s="332">
        <f>SUM(C56:C58)</f>
        <v>0</v>
      </c>
    </row>
    <row r="56" spans="1:3" s="112" customFormat="1" ht="12" customHeight="1">
      <c r="A56" s="478" t="s">
        <v>99</v>
      </c>
      <c r="B56" s="459" t="s">
        <v>304</v>
      </c>
      <c r="C56" s="335"/>
    </row>
    <row r="57" spans="1:3" s="112" customFormat="1" ht="12" customHeight="1">
      <c r="A57" s="479" t="s">
        <v>100</v>
      </c>
      <c r="B57" s="460" t="s">
        <v>437</v>
      </c>
      <c r="C57" s="334"/>
    </row>
    <row r="58" spans="1:3" s="112" customFormat="1" ht="12" customHeight="1">
      <c r="A58" s="479" t="s">
        <v>307</v>
      </c>
      <c r="B58" s="460" t="s">
        <v>305</v>
      </c>
      <c r="C58" s="334"/>
    </row>
    <row r="59" spans="1:3" s="112" customFormat="1" ht="12" customHeight="1" thickBot="1">
      <c r="A59" s="480" t="s">
        <v>308</v>
      </c>
      <c r="B59" s="461" t="s">
        <v>306</v>
      </c>
      <c r="C59" s="336"/>
    </row>
    <row r="60" spans="1:3" s="112" customFormat="1" ht="12" customHeight="1" thickBot="1">
      <c r="A60" s="36" t="s">
        <v>26</v>
      </c>
      <c r="B60" s="327" t="s">
        <v>309</v>
      </c>
      <c r="C60" s="332">
        <f>SUM(C61:C63)</f>
        <v>0</v>
      </c>
    </row>
    <row r="61" spans="1:3" s="112" customFormat="1" ht="12" customHeight="1">
      <c r="A61" s="478" t="s">
        <v>182</v>
      </c>
      <c r="B61" s="459" t="s">
        <v>311</v>
      </c>
      <c r="C61" s="337"/>
    </row>
    <row r="62" spans="1:3" s="112" customFormat="1" ht="12" customHeight="1">
      <c r="A62" s="479" t="s">
        <v>183</v>
      </c>
      <c r="B62" s="460" t="s">
        <v>438</v>
      </c>
      <c r="C62" s="337"/>
    </row>
    <row r="63" spans="1:3" s="112" customFormat="1" ht="12" customHeight="1">
      <c r="A63" s="479" t="s">
        <v>231</v>
      </c>
      <c r="B63" s="460" t="s">
        <v>312</v>
      </c>
      <c r="C63" s="337"/>
    </row>
    <row r="64" spans="1:3" s="112" customFormat="1" ht="12" customHeight="1" thickBot="1">
      <c r="A64" s="480" t="s">
        <v>310</v>
      </c>
      <c r="B64" s="461" t="s">
        <v>313</v>
      </c>
      <c r="C64" s="337"/>
    </row>
    <row r="65" spans="1:3" s="112" customFormat="1" ht="12" customHeight="1" thickBot="1">
      <c r="A65" s="36" t="s">
        <v>27</v>
      </c>
      <c r="B65" s="21" t="s">
        <v>314</v>
      </c>
      <c r="C65" s="338">
        <f>+C8+C15+C22+C29+C37+C49+C55+C60</f>
        <v>0</v>
      </c>
    </row>
    <row r="66" spans="1:3" s="112" customFormat="1" ht="12" customHeight="1" thickBot="1">
      <c r="A66" s="481" t="s">
        <v>405</v>
      </c>
      <c r="B66" s="327" t="s">
        <v>316</v>
      </c>
      <c r="C66" s="332">
        <f>SUM(C67:C69)</f>
        <v>0</v>
      </c>
    </row>
    <row r="67" spans="1:3" s="112" customFormat="1" ht="12" customHeight="1">
      <c r="A67" s="478" t="s">
        <v>347</v>
      </c>
      <c r="B67" s="459" t="s">
        <v>317</v>
      </c>
      <c r="C67" s="337"/>
    </row>
    <row r="68" spans="1:3" s="112" customFormat="1" ht="12" customHeight="1">
      <c r="A68" s="479" t="s">
        <v>356</v>
      </c>
      <c r="B68" s="460" t="s">
        <v>318</v>
      </c>
      <c r="C68" s="337"/>
    </row>
    <row r="69" spans="1:3" s="112" customFormat="1" ht="12" customHeight="1" thickBot="1">
      <c r="A69" s="480" t="s">
        <v>357</v>
      </c>
      <c r="B69" s="462" t="s">
        <v>319</v>
      </c>
      <c r="C69" s="337"/>
    </row>
    <row r="70" spans="1:3" s="112" customFormat="1" ht="12" customHeight="1" thickBot="1">
      <c r="A70" s="481" t="s">
        <v>320</v>
      </c>
      <c r="B70" s="327" t="s">
        <v>321</v>
      </c>
      <c r="C70" s="332">
        <f>SUM(C71:C74)</f>
        <v>0</v>
      </c>
    </row>
    <row r="71" spans="1:3" s="112" customFormat="1" ht="12" customHeight="1">
      <c r="A71" s="478" t="s">
        <v>150</v>
      </c>
      <c r="B71" s="459" t="s">
        <v>322</v>
      </c>
      <c r="C71" s="337"/>
    </row>
    <row r="72" spans="1:3" s="112" customFormat="1" ht="12" customHeight="1">
      <c r="A72" s="479" t="s">
        <v>151</v>
      </c>
      <c r="B72" s="460" t="s">
        <v>323</v>
      </c>
      <c r="C72" s="337"/>
    </row>
    <row r="73" spans="1:3" s="112" customFormat="1" ht="12" customHeight="1">
      <c r="A73" s="479" t="s">
        <v>348</v>
      </c>
      <c r="B73" s="460" t="s">
        <v>324</v>
      </c>
      <c r="C73" s="337"/>
    </row>
    <row r="74" spans="1:3" s="112" customFormat="1" ht="12" customHeight="1" thickBot="1">
      <c r="A74" s="480" t="s">
        <v>349</v>
      </c>
      <c r="B74" s="461" t="s">
        <v>325</v>
      </c>
      <c r="C74" s="337"/>
    </row>
    <row r="75" spans="1:3" s="112" customFormat="1" ht="12" customHeight="1" thickBot="1">
      <c r="A75" s="481" t="s">
        <v>326</v>
      </c>
      <c r="B75" s="327" t="s">
        <v>327</v>
      </c>
      <c r="C75" s="332">
        <f>SUM(C76:C77)</f>
        <v>0</v>
      </c>
    </row>
    <row r="76" spans="1:3" s="112" customFormat="1" ht="12" customHeight="1">
      <c r="A76" s="478" t="s">
        <v>350</v>
      </c>
      <c r="B76" s="459" t="s">
        <v>328</v>
      </c>
      <c r="C76" s="337"/>
    </row>
    <row r="77" spans="1:3" s="112" customFormat="1" ht="12" customHeight="1" thickBot="1">
      <c r="A77" s="480" t="s">
        <v>351</v>
      </c>
      <c r="B77" s="461" t="s">
        <v>329</v>
      </c>
      <c r="C77" s="337"/>
    </row>
    <row r="78" spans="1:3" s="111" customFormat="1" ht="12" customHeight="1" thickBot="1">
      <c r="A78" s="481" t="s">
        <v>330</v>
      </c>
      <c r="B78" s="327" t="s">
        <v>331</v>
      </c>
      <c r="C78" s="332">
        <f>SUM(C79:C81)</f>
        <v>0</v>
      </c>
    </row>
    <row r="79" spans="1:3" s="112" customFormat="1" ht="12" customHeight="1">
      <c r="A79" s="478" t="s">
        <v>352</v>
      </c>
      <c r="B79" s="459" t="s">
        <v>332</v>
      </c>
      <c r="C79" s="337"/>
    </row>
    <row r="80" spans="1:3" s="112" customFormat="1" ht="12" customHeight="1">
      <c r="A80" s="479" t="s">
        <v>353</v>
      </c>
      <c r="B80" s="460" t="s">
        <v>333</v>
      </c>
      <c r="C80" s="337"/>
    </row>
    <row r="81" spans="1:3" s="112" customFormat="1" ht="12" customHeight="1" thickBot="1">
      <c r="A81" s="480" t="s">
        <v>354</v>
      </c>
      <c r="B81" s="461" t="s">
        <v>334</v>
      </c>
      <c r="C81" s="337"/>
    </row>
    <row r="82" spans="1:3" s="112" customFormat="1" ht="12" customHeight="1" thickBot="1">
      <c r="A82" s="481" t="s">
        <v>335</v>
      </c>
      <c r="B82" s="327" t="s">
        <v>355</v>
      </c>
      <c r="C82" s="332">
        <f>SUM(C83:C86)</f>
        <v>0</v>
      </c>
    </row>
    <row r="83" spans="1:3" s="112" customFormat="1" ht="12" customHeight="1">
      <c r="A83" s="482" t="s">
        <v>336</v>
      </c>
      <c r="B83" s="459" t="s">
        <v>337</v>
      </c>
      <c r="C83" s="337"/>
    </row>
    <row r="84" spans="1:3" s="112" customFormat="1" ht="12" customHeight="1">
      <c r="A84" s="483" t="s">
        <v>338</v>
      </c>
      <c r="B84" s="460" t="s">
        <v>339</v>
      </c>
      <c r="C84" s="337"/>
    </row>
    <row r="85" spans="1:3" s="112" customFormat="1" ht="12" customHeight="1">
      <c r="A85" s="483" t="s">
        <v>340</v>
      </c>
      <c r="B85" s="460" t="s">
        <v>341</v>
      </c>
      <c r="C85" s="337"/>
    </row>
    <row r="86" spans="1:3" s="111" customFormat="1" ht="12" customHeight="1" thickBot="1">
      <c r="A86" s="484" t="s">
        <v>342</v>
      </c>
      <c r="B86" s="461" t="s">
        <v>343</v>
      </c>
      <c r="C86" s="337"/>
    </row>
    <row r="87" spans="1:3" s="111" customFormat="1" ht="12" customHeight="1" thickBot="1">
      <c r="A87" s="481" t="s">
        <v>344</v>
      </c>
      <c r="B87" s="327" t="s">
        <v>490</v>
      </c>
      <c r="C87" s="507"/>
    </row>
    <row r="88" spans="1:3" s="111" customFormat="1" ht="12" customHeight="1" thickBot="1">
      <c r="A88" s="481" t="s">
        <v>524</v>
      </c>
      <c r="B88" s="327" t="s">
        <v>345</v>
      </c>
      <c r="C88" s="507"/>
    </row>
    <row r="89" spans="1:3" s="111" customFormat="1" ht="12" customHeight="1" thickBot="1">
      <c r="A89" s="481" t="s">
        <v>525</v>
      </c>
      <c r="B89" s="466" t="s">
        <v>493</v>
      </c>
      <c r="C89" s="338">
        <f>+C66+C70+C75+C78+C82+C88+C87</f>
        <v>0</v>
      </c>
    </row>
    <row r="90" spans="1:3" s="111" customFormat="1" ht="12" customHeight="1" thickBot="1">
      <c r="A90" s="485" t="s">
        <v>526</v>
      </c>
      <c r="B90" s="467" t="s">
        <v>527</v>
      </c>
      <c r="C90" s="338">
        <f>+C65+C89</f>
        <v>0</v>
      </c>
    </row>
    <row r="91" spans="1:3" s="112" customFormat="1" ht="15" customHeight="1" thickBot="1">
      <c r="A91" s="272"/>
      <c r="B91" s="273"/>
      <c r="C91" s="402"/>
    </row>
    <row r="92" spans="1:3" s="73" customFormat="1" ht="16.5" customHeight="1" thickBot="1">
      <c r="A92" s="276"/>
      <c r="B92" s="277" t="s">
        <v>59</v>
      </c>
      <c r="C92" s="404"/>
    </row>
    <row r="93" spans="1:3" s="113" customFormat="1" ht="12" customHeight="1" thickBot="1">
      <c r="A93" s="451" t="s">
        <v>19</v>
      </c>
      <c r="B93" s="31" t="s">
        <v>531</v>
      </c>
      <c r="C93" s="331">
        <f>+C94+C95+C96+C97+C98+C111</f>
        <v>0</v>
      </c>
    </row>
    <row r="94" spans="1:3" ht="12" customHeight="1">
      <c r="A94" s="486" t="s">
        <v>101</v>
      </c>
      <c r="B94" s="10" t="s">
        <v>49</v>
      </c>
      <c r="C94" s="333"/>
    </row>
    <row r="95" spans="1:3" ht="12" customHeight="1">
      <c r="A95" s="479" t="s">
        <v>102</v>
      </c>
      <c r="B95" s="8" t="s">
        <v>184</v>
      </c>
      <c r="C95" s="334"/>
    </row>
    <row r="96" spans="1:3" ht="12" customHeight="1">
      <c r="A96" s="479" t="s">
        <v>103</v>
      </c>
      <c r="B96" s="8" t="s">
        <v>140</v>
      </c>
      <c r="C96" s="336"/>
    </row>
    <row r="97" spans="1:3" ht="12" customHeight="1">
      <c r="A97" s="479" t="s">
        <v>104</v>
      </c>
      <c r="B97" s="11" t="s">
        <v>185</v>
      </c>
      <c r="C97" s="336"/>
    </row>
    <row r="98" spans="1:3" ht="12" customHeight="1">
      <c r="A98" s="479" t="s">
        <v>115</v>
      </c>
      <c r="B98" s="19" t="s">
        <v>186</v>
      </c>
      <c r="C98" s="336"/>
    </row>
    <row r="99" spans="1:3" ht="12" customHeight="1">
      <c r="A99" s="479" t="s">
        <v>105</v>
      </c>
      <c r="B99" s="8" t="s">
        <v>528</v>
      </c>
      <c r="C99" s="336"/>
    </row>
    <row r="100" spans="1:3" ht="12" customHeight="1">
      <c r="A100" s="479" t="s">
        <v>106</v>
      </c>
      <c r="B100" s="163" t="s">
        <v>456</v>
      </c>
      <c r="C100" s="336"/>
    </row>
    <row r="101" spans="1:3" ht="12" customHeight="1">
      <c r="A101" s="479" t="s">
        <v>116</v>
      </c>
      <c r="B101" s="163" t="s">
        <v>455</v>
      </c>
      <c r="C101" s="336"/>
    </row>
    <row r="102" spans="1:3" ht="12" customHeight="1">
      <c r="A102" s="479" t="s">
        <v>117</v>
      </c>
      <c r="B102" s="163" t="s">
        <v>361</v>
      </c>
      <c r="C102" s="336"/>
    </row>
    <row r="103" spans="1:3" ht="12" customHeight="1">
      <c r="A103" s="479" t="s">
        <v>118</v>
      </c>
      <c r="B103" s="164" t="s">
        <v>362</v>
      </c>
      <c r="C103" s="336"/>
    </row>
    <row r="104" spans="1:3" ht="12" customHeight="1">
      <c r="A104" s="479" t="s">
        <v>119</v>
      </c>
      <c r="B104" s="164" t="s">
        <v>363</v>
      </c>
      <c r="C104" s="336"/>
    </row>
    <row r="105" spans="1:3" ht="12" customHeight="1">
      <c r="A105" s="479" t="s">
        <v>121</v>
      </c>
      <c r="B105" s="163" t="s">
        <v>364</v>
      </c>
      <c r="C105" s="336"/>
    </row>
    <row r="106" spans="1:3" ht="12" customHeight="1">
      <c r="A106" s="479" t="s">
        <v>187</v>
      </c>
      <c r="B106" s="163" t="s">
        <v>365</v>
      </c>
      <c r="C106" s="336"/>
    </row>
    <row r="107" spans="1:3" ht="12" customHeight="1">
      <c r="A107" s="479" t="s">
        <v>359</v>
      </c>
      <c r="B107" s="164" t="s">
        <v>366</v>
      </c>
      <c r="C107" s="336"/>
    </row>
    <row r="108" spans="1:3" ht="12" customHeight="1">
      <c r="A108" s="487" t="s">
        <v>360</v>
      </c>
      <c r="B108" s="165" t="s">
        <v>367</v>
      </c>
      <c r="C108" s="336"/>
    </row>
    <row r="109" spans="1:3" ht="12" customHeight="1">
      <c r="A109" s="479" t="s">
        <v>453</v>
      </c>
      <c r="B109" s="165" t="s">
        <v>368</v>
      </c>
      <c r="C109" s="336"/>
    </row>
    <row r="110" spans="1:3" ht="12" customHeight="1">
      <c r="A110" s="479" t="s">
        <v>454</v>
      </c>
      <c r="B110" s="164" t="s">
        <v>369</v>
      </c>
      <c r="C110" s="334"/>
    </row>
    <row r="111" spans="1:3" ht="12" customHeight="1">
      <c r="A111" s="479" t="s">
        <v>458</v>
      </c>
      <c r="B111" s="11" t="s">
        <v>50</v>
      </c>
      <c r="C111" s="334"/>
    </row>
    <row r="112" spans="1:3" ht="12" customHeight="1">
      <c r="A112" s="480" t="s">
        <v>459</v>
      </c>
      <c r="B112" s="8" t="s">
        <v>529</v>
      </c>
      <c r="C112" s="336"/>
    </row>
    <row r="113" spans="1:3" ht="12" customHeight="1" thickBot="1">
      <c r="A113" s="488" t="s">
        <v>460</v>
      </c>
      <c r="B113" s="166" t="s">
        <v>530</v>
      </c>
      <c r="C113" s="340"/>
    </row>
    <row r="114" spans="1:3" ht="12" customHeight="1" thickBot="1">
      <c r="A114" s="36" t="s">
        <v>20</v>
      </c>
      <c r="B114" s="30" t="s">
        <v>370</v>
      </c>
      <c r="C114" s="332">
        <f>+C115+C117+C119</f>
        <v>0</v>
      </c>
    </row>
    <row r="115" spans="1:3" ht="12" customHeight="1">
      <c r="A115" s="478" t="s">
        <v>107</v>
      </c>
      <c r="B115" s="8" t="s">
        <v>229</v>
      </c>
      <c r="C115" s="335"/>
    </row>
    <row r="116" spans="1:3" ht="12" customHeight="1">
      <c r="A116" s="478" t="s">
        <v>108</v>
      </c>
      <c r="B116" s="12" t="s">
        <v>374</v>
      </c>
      <c r="C116" s="335"/>
    </row>
    <row r="117" spans="1:3" ht="12" customHeight="1">
      <c r="A117" s="478" t="s">
        <v>109</v>
      </c>
      <c r="B117" s="12" t="s">
        <v>188</v>
      </c>
      <c r="C117" s="334"/>
    </row>
    <row r="118" spans="1:3" ht="12" customHeight="1">
      <c r="A118" s="478" t="s">
        <v>110</v>
      </c>
      <c r="B118" s="12" t="s">
        <v>375</v>
      </c>
      <c r="C118" s="302"/>
    </row>
    <row r="119" spans="1:3" ht="12" customHeight="1">
      <c r="A119" s="478" t="s">
        <v>111</v>
      </c>
      <c r="B119" s="329" t="s">
        <v>232</v>
      </c>
      <c r="C119" s="302"/>
    </row>
    <row r="120" spans="1:3" ht="12" customHeight="1">
      <c r="A120" s="478" t="s">
        <v>120</v>
      </c>
      <c r="B120" s="328" t="s">
        <v>439</v>
      </c>
      <c r="C120" s="302"/>
    </row>
    <row r="121" spans="1:3" ht="12" customHeight="1">
      <c r="A121" s="478" t="s">
        <v>122</v>
      </c>
      <c r="B121" s="455" t="s">
        <v>380</v>
      </c>
      <c r="C121" s="302"/>
    </row>
    <row r="122" spans="1:3" ht="12" customHeight="1">
      <c r="A122" s="478" t="s">
        <v>189</v>
      </c>
      <c r="B122" s="164" t="s">
        <v>363</v>
      </c>
      <c r="C122" s="302"/>
    </row>
    <row r="123" spans="1:3" ht="12" customHeight="1">
      <c r="A123" s="478" t="s">
        <v>190</v>
      </c>
      <c r="B123" s="164" t="s">
        <v>379</v>
      </c>
      <c r="C123" s="302"/>
    </row>
    <row r="124" spans="1:3" ht="12" customHeight="1">
      <c r="A124" s="478" t="s">
        <v>191</v>
      </c>
      <c r="B124" s="164" t="s">
        <v>378</v>
      </c>
      <c r="C124" s="302"/>
    </row>
    <row r="125" spans="1:3" ht="12" customHeight="1">
      <c r="A125" s="478" t="s">
        <v>371</v>
      </c>
      <c r="B125" s="164" t="s">
        <v>366</v>
      </c>
      <c r="C125" s="302"/>
    </row>
    <row r="126" spans="1:3" ht="12" customHeight="1">
      <c r="A126" s="478" t="s">
        <v>372</v>
      </c>
      <c r="B126" s="164" t="s">
        <v>377</v>
      </c>
      <c r="C126" s="302"/>
    </row>
    <row r="127" spans="1:3" ht="12" customHeight="1" thickBot="1">
      <c r="A127" s="487" t="s">
        <v>373</v>
      </c>
      <c r="B127" s="164" t="s">
        <v>376</v>
      </c>
      <c r="C127" s="304"/>
    </row>
    <row r="128" spans="1:3" ht="12" customHeight="1" thickBot="1">
      <c r="A128" s="36" t="s">
        <v>21</v>
      </c>
      <c r="B128" s="144" t="s">
        <v>463</v>
      </c>
      <c r="C128" s="332">
        <f>+C93+C114</f>
        <v>0</v>
      </c>
    </row>
    <row r="129" spans="1:11" ht="12" customHeight="1" thickBot="1">
      <c r="A129" s="36" t="s">
        <v>22</v>
      </c>
      <c r="B129" s="144" t="s">
        <v>464</v>
      </c>
      <c r="C129" s="332">
        <f>+C130+C131+C132</f>
        <v>0</v>
      </c>
    </row>
    <row r="130" spans="1:11" s="113" customFormat="1" ht="12" customHeight="1">
      <c r="A130" s="478" t="s">
        <v>271</v>
      </c>
      <c r="B130" s="9" t="s">
        <v>534</v>
      </c>
      <c r="C130" s="302"/>
    </row>
    <row r="131" spans="1:11" ht="12" customHeight="1">
      <c r="A131" s="478" t="s">
        <v>274</v>
      </c>
      <c r="B131" s="9" t="s">
        <v>472</v>
      </c>
      <c r="C131" s="302"/>
    </row>
    <row r="132" spans="1:11" ht="12" customHeight="1" thickBot="1">
      <c r="A132" s="487" t="s">
        <v>275</v>
      </c>
      <c r="B132" s="7" t="s">
        <v>533</v>
      </c>
      <c r="C132" s="302"/>
    </row>
    <row r="133" spans="1:11" ht="12" customHeight="1" thickBot="1">
      <c r="A133" s="36" t="s">
        <v>23</v>
      </c>
      <c r="B133" s="144" t="s">
        <v>465</v>
      </c>
      <c r="C133" s="332">
        <f>+C134+C135+C136+C137+C138+C139</f>
        <v>0</v>
      </c>
    </row>
    <row r="134" spans="1:11" ht="12" customHeight="1">
      <c r="A134" s="478" t="s">
        <v>94</v>
      </c>
      <c r="B134" s="9" t="s">
        <v>474</v>
      </c>
      <c r="C134" s="302"/>
    </row>
    <row r="135" spans="1:11" ht="12" customHeight="1">
      <c r="A135" s="478" t="s">
        <v>95</v>
      </c>
      <c r="B135" s="9" t="s">
        <v>466</v>
      </c>
      <c r="C135" s="302"/>
    </row>
    <row r="136" spans="1:11" ht="12" customHeight="1">
      <c r="A136" s="478" t="s">
        <v>96</v>
      </c>
      <c r="B136" s="9" t="s">
        <v>467</v>
      </c>
      <c r="C136" s="302"/>
    </row>
    <row r="137" spans="1:11" ht="12" customHeight="1">
      <c r="A137" s="478" t="s">
        <v>176</v>
      </c>
      <c r="B137" s="9" t="s">
        <v>532</v>
      </c>
      <c r="C137" s="302"/>
    </row>
    <row r="138" spans="1:11" ht="12" customHeight="1">
      <c r="A138" s="478" t="s">
        <v>177</v>
      </c>
      <c r="B138" s="9" t="s">
        <v>469</v>
      </c>
      <c r="C138" s="302"/>
    </row>
    <row r="139" spans="1:11" s="113" customFormat="1" ht="12" customHeight="1" thickBot="1">
      <c r="A139" s="487" t="s">
        <v>178</v>
      </c>
      <c r="B139" s="7" t="s">
        <v>470</v>
      </c>
      <c r="C139" s="302"/>
    </row>
    <row r="140" spans="1:11" ht="12" customHeight="1" thickBot="1">
      <c r="A140" s="36" t="s">
        <v>24</v>
      </c>
      <c r="B140" s="144" t="s">
        <v>560</v>
      </c>
      <c r="C140" s="338">
        <f>+C141+C142+C144+C145+C143</f>
        <v>0</v>
      </c>
      <c r="K140" s="284"/>
    </row>
    <row r="141" spans="1:11">
      <c r="A141" s="478" t="s">
        <v>97</v>
      </c>
      <c r="B141" s="9" t="s">
        <v>381</v>
      </c>
      <c r="C141" s="302"/>
    </row>
    <row r="142" spans="1:11" ht="12" customHeight="1">
      <c r="A142" s="478" t="s">
        <v>98</v>
      </c>
      <c r="B142" s="9" t="s">
        <v>382</v>
      </c>
      <c r="C142" s="302"/>
    </row>
    <row r="143" spans="1:11" s="113" customFormat="1" ht="12" customHeight="1">
      <c r="A143" s="478" t="s">
        <v>295</v>
      </c>
      <c r="B143" s="9" t="s">
        <v>559</v>
      </c>
      <c r="C143" s="302"/>
    </row>
    <row r="144" spans="1:11" s="113" customFormat="1" ht="12" customHeight="1">
      <c r="A144" s="478" t="s">
        <v>296</v>
      </c>
      <c r="B144" s="9" t="s">
        <v>479</v>
      </c>
      <c r="C144" s="302"/>
    </row>
    <row r="145" spans="1:3" s="113" customFormat="1" ht="12" customHeight="1" thickBot="1">
      <c r="A145" s="487" t="s">
        <v>297</v>
      </c>
      <c r="B145" s="7" t="s">
        <v>401</v>
      </c>
      <c r="C145" s="302"/>
    </row>
    <row r="146" spans="1:3" s="113" customFormat="1" ht="12" customHeight="1" thickBot="1">
      <c r="A146" s="36" t="s">
        <v>25</v>
      </c>
      <c r="B146" s="144" t="s">
        <v>480</v>
      </c>
      <c r="C146" s="341">
        <f>+C147+C148+C149+C150+C151</f>
        <v>0</v>
      </c>
    </row>
    <row r="147" spans="1:3" s="113" customFormat="1" ht="12" customHeight="1">
      <c r="A147" s="478" t="s">
        <v>99</v>
      </c>
      <c r="B147" s="9" t="s">
        <v>475</v>
      </c>
      <c r="C147" s="302"/>
    </row>
    <row r="148" spans="1:3" s="113" customFormat="1" ht="12" customHeight="1">
      <c r="A148" s="478" t="s">
        <v>100</v>
      </c>
      <c r="B148" s="9" t="s">
        <v>482</v>
      </c>
      <c r="C148" s="302"/>
    </row>
    <row r="149" spans="1:3" s="113" customFormat="1" ht="12" customHeight="1">
      <c r="A149" s="478" t="s">
        <v>307</v>
      </c>
      <c r="B149" s="9" t="s">
        <v>477</v>
      </c>
      <c r="C149" s="302"/>
    </row>
    <row r="150" spans="1:3" ht="12.75" customHeight="1">
      <c r="A150" s="478" t="s">
        <v>308</v>
      </c>
      <c r="B150" s="9" t="s">
        <v>535</v>
      </c>
      <c r="C150" s="302"/>
    </row>
    <row r="151" spans="1:3" ht="12.75" customHeight="1" thickBot="1">
      <c r="A151" s="487" t="s">
        <v>481</v>
      </c>
      <c r="B151" s="7" t="s">
        <v>484</v>
      </c>
      <c r="C151" s="304"/>
    </row>
    <row r="152" spans="1:3" ht="12.75" customHeight="1" thickBot="1">
      <c r="A152" s="544" t="s">
        <v>26</v>
      </c>
      <c r="B152" s="144" t="s">
        <v>485</v>
      </c>
      <c r="C152" s="341"/>
    </row>
    <row r="153" spans="1:3" ht="12" customHeight="1" thickBot="1">
      <c r="A153" s="544" t="s">
        <v>27</v>
      </c>
      <c r="B153" s="144" t="s">
        <v>486</v>
      </c>
      <c r="C153" s="341"/>
    </row>
    <row r="154" spans="1:3" ht="15" customHeight="1" thickBot="1">
      <c r="A154" s="36" t="s">
        <v>28</v>
      </c>
      <c r="B154" s="144" t="s">
        <v>488</v>
      </c>
      <c r="C154" s="469">
        <f>+C129+C133+C140+C146+C152+C153</f>
        <v>0</v>
      </c>
    </row>
    <row r="155" spans="1:3" ht="13.5" thickBot="1">
      <c r="A155" s="489" t="s">
        <v>29</v>
      </c>
      <c r="B155" s="422" t="s">
        <v>487</v>
      </c>
      <c r="C155" s="469">
        <f>+C128+C154</f>
        <v>0</v>
      </c>
    </row>
    <row r="156" spans="1:3" ht="15" customHeight="1" thickBot="1">
      <c r="A156" s="430"/>
      <c r="B156" s="431"/>
      <c r="C156" s="432"/>
    </row>
    <row r="157" spans="1:3" ht="14.25" customHeight="1" thickBot="1">
      <c r="A157" s="281" t="s">
        <v>536</v>
      </c>
      <c r="B157" s="282"/>
      <c r="C157" s="141"/>
    </row>
    <row r="158" spans="1:3" ht="13.5" thickBot="1">
      <c r="A158" s="281" t="s">
        <v>206</v>
      </c>
      <c r="B158" s="282"/>
      <c r="C158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55" zoomScale="130" zoomScaleNormal="130" workbookViewId="0">
      <selection activeCell="C61" sqref="C61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+CONCATENATE("9.2. melléklet a ……/",LEFT(ÖSSZEFÜGGÉSEK!A5,4),". (….) önkormányzati rendelethez")</f>
        <v>9.2. melléklet a ……/2015. (….) önkormányzati rendelethez</v>
      </c>
    </row>
    <row r="2" spans="1:3" s="501" customFormat="1" ht="34.5" customHeight="1">
      <c r="A2" s="449" t="s">
        <v>204</v>
      </c>
      <c r="B2" s="393" t="s">
        <v>571</v>
      </c>
      <c r="C2" s="407" t="s">
        <v>61</v>
      </c>
    </row>
    <row r="3" spans="1:3" s="501" customFormat="1" ht="24.75" thickBot="1">
      <c r="A3" s="494" t="s">
        <v>203</v>
      </c>
      <c r="B3" s="394" t="s">
        <v>409</v>
      </c>
      <c r="C3" s="408" t="s">
        <v>54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/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538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539</v>
      </c>
      <c r="C26" s="352">
        <f>+C27+C28+C29</f>
        <v>0</v>
      </c>
    </row>
    <row r="27" spans="1:3" s="504" customFormat="1" ht="12" customHeight="1">
      <c r="A27" s="497" t="s">
        <v>271</v>
      </c>
      <c r="B27" s="498" t="s">
        <v>266</v>
      </c>
      <c r="C27" s="92"/>
    </row>
    <row r="28" spans="1:3" s="504" customFormat="1" ht="12" customHeight="1">
      <c r="A28" s="497" t="s">
        <v>274</v>
      </c>
      <c r="B28" s="498" t="s">
        <v>413</v>
      </c>
      <c r="C28" s="350"/>
    </row>
    <row r="29" spans="1:3" s="504" customFormat="1" ht="12" customHeight="1">
      <c r="A29" s="497" t="s">
        <v>275</v>
      </c>
      <c r="B29" s="499" t="s">
        <v>416</v>
      </c>
      <c r="C29" s="350"/>
    </row>
    <row r="30" spans="1:3" s="504" customFormat="1" ht="12" customHeight="1" thickBot="1">
      <c r="A30" s="496" t="s">
        <v>276</v>
      </c>
      <c r="B30" s="162" t="s">
        <v>540</v>
      </c>
      <c r="C30" s="99"/>
    </row>
    <row r="31" spans="1:3" s="504" customFormat="1" ht="12" customHeight="1" thickBot="1">
      <c r="A31" s="235" t="s">
        <v>23</v>
      </c>
      <c r="B31" s="144" t="s">
        <v>417</v>
      </c>
      <c r="C31" s="352">
        <f>+C32+C33+C34</f>
        <v>0</v>
      </c>
    </row>
    <row r="32" spans="1:3" s="504" customFormat="1" ht="12" customHeight="1">
      <c r="A32" s="497" t="s">
        <v>94</v>
      </c>
      <c r="B32" s="498" t="s">
        <v>298</v>
      </c>
      <c r="C32" s="92"/>
    </row>
    <row r="33" spans="1:3" s="504" customFormat="1" ht="12" customHeight="1">
      <c r="A33" s="497" t="s">
        <v>95</v>
      </c>
      <c r="B33" s="499" t="s">
        <v>299</v>
      </c>
      <c r="C33" s="353"/>
    </row>
    <row r="34" spans="1:3" s="504" customFormat="1" ht="12" customHeight="1" thickBot="1">
      <c r="A34" s="496" t="s">
        <v>96</v>
      </c>
      <c r="B34" s="162" t="s">
        <v>300</v>
      </c>
      <c r="C34" s="99"/>
    </row>
    <row r="35" spans="1:3" s="409" customFormat="1" ht="12" customHeight="1" thickBot="1">
      <c r="A35" s="235" t="s">
        <v>24</v>
      </c>
      <c r="B35" s="144" t="s">
        <v>386</v>
      </c>
      <c r="C35" s="379"/>
    </row>
    <row r="36" spans="1:3" s="409" customFormat="1" ht="12" customHeight="1" thickBot="1">
      <c r="A36" s="235" t="s">
        <v>25</v>
      </c>
      <c r="B36" s="144" t="s">
        <v>418</v>
      </c>
      <c r="C36" s="400"/>
    </row>
    <row r="37" spans="1:3" s="409" customFormat="1" ht="12" customHeight="1" thickBot="1">
      <c r="A37" s="227" t="s">
        <v>26</v>
      </c>
      <c r="B37" s="144" t="s">
        <v>419</v>
      </c>
      <c r="C37" s="401">
        <f>+C8+C20+C25+C26+C31+C35+C36</f>
        <v>0</v>
      </c>
    </row>
    <row r="38" spans="1:3" s="409" customFormat="1" ht="12" customHeight="1" thickBot="1">
      <c r="A38" s="270" t="s">
        <v>27</v>
      </c>
      <c r="B38" s="144" t="s">
        <v>420</v>
      </c>
      <c r="C38" s="401">
        <f>+C39+C40+C41</f>
        <v>96637</v>
      </c>
    </row>
    <row r="39" spans="1:3" s="409" customFormat="1" ht="12" customHeight="1">
      <c r="A39" s="497" t="s">
        <v>421</v>
      </c>
      <c r="B39" s="498" t="s">
        <v>239</v>
      </c>
      <c r="C39" s="92"/>
    </row>
    <row r="40" spans="1:3" s="409" customFormat="1" ht="12" customHeight="1">
      <c r="A40" s="497" t="s">
        <v>422</v>
      </c>
      <c r="B40" s="499" t="s">
        <v>2</v>
      </c>
      <c r="C40" s="353"/>
    </row>
    <row r="41" spans="1:3" s="504" customFormat="1" ht="12" customHeight="1" thickBot="1">
      <c r="A41" s="496" t="s">
        <v>423</v>
      </c>
      <c r="B41" s="162" t="s">
        <v>424</v>
      </c>
      <c r="C41" s="99">
        <v>96637</v>
      </c>
    </row>
    <row r="42" spans="1:3" s="504" customFormat="1" ht="15" customHeight="1" thickBot="1">
      <c r="A42" s="270" t="s">
        <v>28</v>
      </c>
      <c r="B42" s="271" t="s">
        <v>425</v>
      </c>
      <c r="C42" s="404">
        <f>+C37+C38</f>
        <v>96637</v>
      </c>
    </row>
    <row r="43" spans="1:3" s="504" customFormat="1" ht="15" customHeight="1">
      <c r="A43" s="272"/>
      <c r="B43" s="273"/>
      <c r="C43" s="402"/>
    </row>
    <row r="44" spans="1:3" ht="13.5" thickBot="1">
      <c r="A44" s="274"/>
      <c r="B44" s="275"/>
      <c r="C44" s="403"/>
    </row>
    <row r="45" spans="1:3" s="503" customFormat="1" ht="16.5" customHeight="1" thickBot="1">
      <c r="A45" s="276"/>
      <c r="B45" s="277" t="s">
        <v>59</v>
      </c>
      <c r="C45" s="404"/>
    </row>
    <row r="46" spans="1:3" s="505" customFormat="1" ht="12" customHeight="1" thickBot="1">
      <c r="A46" s="235" t="s">
        <v>19</v>
      </c>
      <c r="B46" s="144" t="s">
        <v>426</v>
      </c>
      <c r="C46" s="352">
        <f>SUM(C47:C51)</f>
        <v>96637</v>
      </c>
    </row>
    <row r="47" spans="1:3" ht="12" customHeight="1">
      <c r="A47" s="496" t="s">
        <v>101</v>
      </c>
      <c r="B47" s="9" t="s">
        <v>49</v>
      </c>
      <c r="C47" s="92">
        <v>56845</v>
      </c>
    </row>
    <row r="48" spans="1:3" ht="12" customHeight="1">
      <c r="A48" s="496" t="s">
        <v>102</v>
      </c>
      <c r="B48" s="8" t="s">
        <v>184</v>
      </c>
      <c r="C48" s="95">
        <v>15251</v>
      </c>
    </row>
    <row r="49" spans="1:3" ht="12" customHeight="1">
      <c r="A49" s="496" t="s">
        <v>103</v>
      </c>
      <c r="B49" s="8" t="s">
        <v>140</v>
      </c>
      <c r="C49" s="95">
        <v>24541</v>
      </c>
    </row>
    <row r="50" spans="1:3" ht="12" customHeight="1">
      <c r="A50" s="496" t="s">
        <v>104</v>
      </c>
      <c r="B50" s="8" t="s">
        <v>185</v>
      </c>
      <c r="C50" s="95"/>
    </row>
    <row r="51" spans="1:3" ht="12" customHeight="1" thickBot="1">
      <c r="A51" s="496" t="s">
        <v>149</v>
      </c>
      <c r="B51" s="8" t="s">
        <v>186</v>
      </c>
      <c r="C51" s="95"/>
    </row>
    <row r="52" spans="1:3" ht="12" customHeight="1" thickBot="1">
      <c r="A52" s="235" t="s">
        <v>20</v>
      </c>
      <c r="B52" s="144" t="s">
        <v>427</v>
      </c>
      <c r="C52" s="352">
        <f>SUM(C53:C55)</f>
        <v>0</v>
      </c>
    </row>
    <row r="53" spans="1:3" s="505" customFormat="1" ht="12" customHeight="1">
      <c r="A53" s="496" t="s">
        <v>107</v>
      </c>
      <c r="B53" s="9" t="s">
        <v>229</v>
      </c>
      <c r="C53" s="92"/>
    </row>
    <row r="54" spans="1:3" ht="12" customHeight="1">
      <c r="A54" s="496" t="s">
        <v>108</v>
      </c>
      <c r="B54" s="8" t="s">
        <v>188</v>
      </c>
      <c r="C54" s="95"/>
    </row>
    <row r="55" spans="1:3" ht="12" customHeight="1">
      <c r="A55" s="496" t="s">
        <v>109</v>
      </c>
      <c r="B55" s="8" t="s">
        <v>60</v>
      </c>
      <c r="C55" s="95"/>
    </row>
    <row r="56" spans="1:3" ht="12" customHeight="1" thickBot="1">
      <c r="A56" s="496" t="s">
        <v>110</v>
      </c>
      <c r="B56" s="8" t="s">
        <v>541</v>
      </c>
      <c r="C56" s="95"/>
    </row>
    <row r="57" spans="1:3" ht="12" customHeight="1" thickBot="1">
      <c r="A57" s="235" t="s">
        <v>21</v>
      </c>
      <c r="B57" s="144" t="s">
        <v>13</v>
      </c>
      <c r="C57" s="379"/>
    </row>
    <row r="58" spans="1:3" ht="15" customHeight="1" thickBot="1">
      <c r="A58" s="235" t="s">
        <v>22</v>
      </c>
      <c r="B58" s="278" t="s">
        <v>548</v>
      </c>
      <c r="C58" s="405">
        <f>+C46+C52+C57</f>
        <v>96637</v>
      </c>
    </row>
    <row r="59" spans="1:3" ht="13.5" thickBot="1">
      <c r="C59" s="406"/>
    </row>
    <row r="60" spans="1:3" ht="15" customHeight="1" thickBot="1">
      <c r="A60" s="281" t="s">
        <v>536</v>
      </c>
      <c r="B60" s="282"/>
      <c r="C60" s="141">
        <v>17.5</v>
      </c>
    </row>
    <row r="61" spans="1:3" ht="14.25" customHeight="1" thickBot="1">
      <c r="A61" s="281" t="s">
        <v>206</v>
      </c>
      <c r="B61" s="282"/>
      <c r="C61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03" zoomScale="130" zoomScaleNormal="130" zoomScaleSheetLayoutView="100" workbookViewId="0">
      <selection activeCell="C110" sqref="C110"/>
    </sheetView>
  </sheetViews>
  <sheetFormatPr defaultRowHeight="15.75"/>
  <cols>
    <col min="1" max="1" width="9.5" style="423" customWidth="1"/>
    <col min="2" max="2" width="91.6640625" style="423" customWidth="1"/>
    <col min="3" max="3" width="21.6640625" style="424" customWidth="1"/>
    <col min="4" max="4" width="9" style="456" customWidth="1"/>
    <col min="5" max="16384" width="9.33203125" style="456"/>
  </cols>
  <sheetData>
    <row r="1" spans="1:3" ht="15.95" customHeight="1">
      <c r="A1" s="588" t="s">
        <v>16</v>
      </c>
      <c r="B1" s="588"/>
      <c r="C1" s="588"/>
    </row>
    <row r="2" spans="1:3" ht="15.95" customHeight="1" thickBot="1">
      <c r="A2" s="587" t="s">
        <v>153</v>
      </c>
      <c r="B2" s="587"/>
      <c r="C2" s="342" t="s">
        <v>230</v>
      </c>
    </row>
    <row r="3" spans="1:3" ht="38.1" customHeight="1" thickBot="1">
      <c r="A3" s="23" t="s">
        <v>72</v>
      </c>
      <c r="B3" s="24" t="s">
        <v>18</v>
      </c>
      <c r="C3" s="43" t="str">
        <f>+CONCATENATE(LEFT(ÖSSZEFÜGGÉSEK!A5,4),". évi előirányzat")</f>
        <v>2015. évi előirányzat</v>
      </c>
    </row>
    <row r="4" spans="1:3" s="457" customFormat="1" ht="12" customHeight="1" thickBot="1">
      <c r="A4" s="451" t="s">
        <v>508</v>
      </c>
      <c r="B4" s="452" t="s">
        <v>509</v>
      </c>
      <c r="C4" s="453" t="s">
        <v>510</v>
      </c>
    </row>
    <row r="5" spans="1:3" s="458" customFormat="1" ht="12" customHeight="1" thickBot="1">
      <c r="A5" s="20" t="s">
        <v>19</v>
      </c>
      <c r="B5" s="21" t="s">
        <v>255</v>
      </c>
      <c r="C5" s="332">
        <f>+C6+C7+C8+C9+C10+C11</f>
        <v>218633</v>
      </c>
    </row>
    <row r="6" spans="1:3" s="458" customFormat="1" ht="12" customHeight="1">
      <c r="A6" s="15" t="s">
        <v>101</v>
      </c>
      <c r="B6" s="459" t="s">
        <v>256</v>
      </c>
      <c r="C6" s="335">
        <v>86489</v>
      </c>
    </row>
    <row r="7" spans="1:3" s="458" customFormat="1" ht="12" customHeight="1">
      <c r="A7" s="14" t="s">
        <v>102</v>
      </c>
      <c r="B7" s="460" t="s">
        <v>257</v>
      </c>
      <c r="C7" s="334">
        <v>49798</v>
      </c>
    </row>
    <row r="8" spans="1:3" s="458" customFormat="1" ht="12" customHeight="1">
      <c r="A8" s="14" t="s">
        <v>103</v>
      </c>
      <c r="B8" s="460" t="s">
        <v>258</v>
      </c>
      <c r="C8" s="334">
        <v>9421</v>
      </c>
    </row>
    <row r="9" spans="1:3" s="458" customFormat="1" ht="12" customHeight="1">
      <c r="A9" s="14" t="s">
        <v>104</v>
      </c>
      <c r="B9" s="460" t="s">
        <v>259</v>
      </c>
      <c r="C9" s="334">
        <v>2674</v>
      </c>
    </row>
    <row r="10" spans="1:3" s="458" customFormat="1" ht="12" customHeight="1">
      <c r="A10" s="14" t="s">
        <v>149</v>
      </c>
      <c r="B10" s="328" t="s">
        <v>444</v>
      </c>
      <c r="C10" s="334"/>
    </row>
    <row r="11" spans="1:3" s="458" customFormat="1" ht="12" customHeight="1" thickBot="1">
      <c r="A11" s="16" t="s">
        <v>105</v>
      </c>
      <c r="B11" s="329" t="s">
        <v>577</v>
      </c>
      <c r="C11" s="334">
        <v>70251</v>
      </c>
    </row>
    <row r="12" spans="1:3" s="458" customFormat="1" ht="12" customHeight="1" thickBot="1">
      <c r="A12" s="20" t="s">
        <v>20</v>
      </c>
      <c r="B12" s="327" t="s">
        <v>260</v>
      </c>
      <c r="C12" s="332">
        <f>+C13+C14+C15+C16+C17</f>
        <v>29550</v>
      </c>
    </row>
    <row r="13" spans="1:3" s="458" customFormat="1" ht="12" customHeight="1">
      <c r="A13" s="15" t="s">
        <v>107</v>
      </c>
      <c r="B13" s="459" t="s">
        <v>261</v>
      </c>
      <c r="C13" s="335"/>
    </row>
    <row r="14" spans="1:3" s="458" customFormat="1" ht="12" customHeight="1">
      <c r="A14" s="14" t="s">
        <v>108</v>
      </c>
      <c r="B14" s="460" t="s">
        <v>262</v>
      </c>
      <c r="C14" s="334"/>
    </row>
    <row r="15" spans="1:3" s="458" customFormat="1" ht="12" customHeight="1">
      <c r="A15" s="14" t="s">
        <v>109</v>
      </c>
      <c r="B15" s="460" t="s">
        <v>433</v>
      </c>
      <c r="C15" s="334"/>
    </row>
    <row r="16" spans="1:3" s="458" customFormat="1" ht="12" customHeight="1">
      <c r="A16" s="14" t="s">
        <v>110</v>
      </c>
      <c r="B16" s="460" t="s">
        <v>434</v>
      </c>
      <c r="C16" s="334"/>
    </row>
    <row r="17" spans="1:3" s="458" customFormat="1" ht="12" customHeight="1">
      <c r="A17" s="14" t="s">
        <v>111</v>
      </c>
      <c r="B17" s="460" t="s">
        <v>263</v>
      </c>
      <c r="C17" s="334">
        <f>1766+27784</f>
        <v>29550</v>
      </c>
    </row>
    <row r="18" spans="1:3" s="458" customFormat="1" ht="12" customHeight="1" thickBot="1">
      <c r="A18" s="16" t="s">
        <v>120</v>
      </c>
      <c r="B18" s="329" t="s">
        <v>264</v>
      </c>
      <c r="C18" s="336"/>
    </row>
    <row r="19" spans="1:3" s="458" customFormat="1" ht="12" customHeight="1" thickBot="1">
      <c r="A19" s="20" t="s">
        <v>21</v>
      </c>
      <c r="B19" s="21" t="s">
        <v>265</v>
      </c>
      <c r="C19" s="332">
        <f>+C20+C21+C22+C23+C24</f>
        <v>0</v>
      </c>
    </row>
    <row r="20" spans="1:3" s="458" customFormat="1" ht="12" customHeight="1">
      <c r="A20" s="15" t="s">
        <v>90</v>
      </c>
      <c r="B20" s="459" t="s">
        <v>266</v>
      </c>
      <c r="C20" s="335"/>
    </row>
    <row r="21" spans="1:3" s="458" customFormat="1" ht="12" customHeight="1">
      <c r="A21" s="14" t="s">
        <v>91</v>
      </c>
      <c r="B21" s="460" t="s">
        <v>267</v>
      </c>
      <c r="C21" s="334"/>
    </row>
    <row r="22" spans="1:3" s="458" customFormat="1" ht="12" customHeight="1">
      <c r="A22" s="14" t="s">
        <v>92</v>
      </c>
      <c r="B22" s="460" t="s">
        <v>435</v>
      </c>
      <c r="C22" s="334"/>
    </row>
    <row r="23" spans="1:3" s="458" customFormat="1" ht="12" customHeight="1">
      <c r="A23" s="14" t="s">
        <v>93</v>
      </c>
      <c r="B23" s="460" t="s">
        <v>436</v>
      </c>
      <c r="C23" s="334"/>
    </row>
    <row r="24" spans="1:3" s="458" customFormat="1" ht="12" customHeight="1">
      <c r="A24" s="14" t="s">
        <v>172</v>
      </c>
      <c r="B24" s="460" t="s">
        <v>268</v>
      </c>
      <c r="C24" s="334"/>
    </row>
    <row r="25" spans="1:3" s="458" customFormat="1" ht="12" customHeight="1" thickBot="1">
      <c r="A25" s="16" t="s">
        <v>173</v>
      </c>
      <c r="B25" s="461" t="s">
        <v>269</v>
      </c>
      <c r="C25" s="336"/>
    </row>
    <row r="26" spans="1:3" s="458" customFormat="1" ht="12" customHeight="1" thickBot="1">
      <c r="A26" s="20" t="s">
        <v>174</v>
      </c>
      <c r="B26" s="21" t="s">
        <v>270</v>
      </c>
      <c r="C26" s="338">
        <f>+C27+C31+C32+C33</f>
        <v>110400</v>
      </c>
    </row>
    <row r="27" spans="1:3" s="458" customFormat="1" ht="12" customHeight="1">
      <c r="A27" s="15" t="s">
        <v>271</v>
      </c>
      <c r="B27" s="459" t="s">
        <v>451</v>
      </c>
      <c r="C27" s="454">
        <f>+C28+C29+C30</f>
        <v>103000</v>
      </c>
    </row>
    <row r="28" spans="1:3" s="458" customFormat="1" ht="12" customHeight="1">
      <c r="A28" s="14" t="s">
        <v>272</v>
      </c>
      <c r="B28" s="460" t="s">
        <v>277</v>
      </c>
      <c r="C28" s="334">
        <v>75000</v>
      </c>
    </row>
    <row r="29" spans="1:3" s="458" customFormat="1" ht="12" customHeight="1">
      <c r="A29" s="14" t="s">
        <v>273</v>
      </c>
      <c r="B29" s="460" t="s">
        <v>278</v>
      </c>
      <c r="C29" s="334"/>
    </row>
    <row r="30" spans="1:3" s="458" customFormat="1" ht="12" customHeight="1">
      <c r="A30" s="14" t="s">
        <v>449</v>
      </c>
      <c r="B30" s="534" t="s">
        <v>450</v>
      </c>
      <c r="C30" s="334">
        <v>28000</v>
      </c>
    </row>
    <row r="31" spans="1:3" s="458" customFormat="1" ht="12" customHeight="1">
      <c r="A31" s="14" t="s">
        <v>274</v>
      </c>
      <c r="B31" s="460" t="s">
        <v>279</v>
      </c>
      <c r="C31" s="334">
        <v>7400</v>
      </c>
    </row>
    <row r="32" spans="1:3" s="458" customFormat="1" ht="12" customHeight="1">
      <c r="A32" s="14" t="s">
        <v>275</v>
      </c>
      <c r="B32" s="460" t="s">
        <v>280</v>
      </c>
      <c r="C32" s="334"/>
    </row>
    <row r="33" spans="1:3" s="458" customFormat="1" ht="12" customHeight="1" thickBot="1">
      <c r="A33" s="16" t="s">
        <v>276</v>
      </c>
      <c r="B33" s="461" t="s">
        <v>281</v>
      </c>
      <c r="C33" s="336"/>
    </row>
    <row r="34" spans="1:3" s="458" customFormat="1" ht="12" customHeight="1" thickBot="1">
      <c r="A34" s="20" t="s">
        <v>23</v>
      </c>
      <c r="B34" s="21" t="s">
        <v>446</v>
      </c>
      <c r="C34" s="332">
        <f>SUM(C35:C45)</f>
        <v>127941</v>
      </c>
    </row>
    <row r="35" spans="1:3" s="458" customFormat="1" ht="12" customHeight="1">
      <c r="A35" s="15" t="s">
        <v>94</v>
      </c>
      <c r="B35" s="459" t="s">
        <v>284</v>
      </c>
      <c r="C35" s="335"/>
    </row>
    <row r="36" spans="1:3" s="458" customFormat="1" ht="12" customHeight="1">
      <c r="A36" s="14" t="s">
        <v>95</v>
      </c>
      <c r="B36" s="460" t="s">
        <v>285</v>
      </c>
      <c r="C36" s="334">
        <f>85187+1020</f>
        <v>86207</v>
      </c>
    </row>
    <row r="37" spans="1:3" s="458" customFormat="1" ht="12" customHeight="1">
      <c r="A37" s="14" t="s">
        <v>96</v>
      </c>
      <c r="B37" s="460" t="s">
        <v>286</v>
      </c>
      <c r="C37" s="334"/>
    </row>
    <row r="38" spans="1:3" s="458" customFormat="1" ht="12" customHeight="1">
      <c r="A38" s="14" t="s">
        <v>176</v>
      </c>
      <c r="B38" s="460" t="s">
        <v>287</v>
      </c>
      <c r="C38" s="334"/>
    </row>
    <row r="39" spans="1:3" s="458" customFormat="1" ht="12" customHeight="1">
      <c r="A39" s="14" t="s">
        <v>177</v>
      </c>
      <c r="B39" s="460" t="s">
        <v>288</v>
      </c>
      <c r="C39" s="334">
        <v>14849</v>
      </c>
    </row>
    <row r="40" spans="1:3" s="458" customFormat="1" ht="12" customHeight="1">
      <c r="A40" s="14" t="s">
        <v>178</v>
      </c>
      <c r="B40" s="460" t="s">
        <v>289</v>
      </c>
      <c r="C40" s="334">
        <v>26385</v>
      </c>
    </row>
    <row r="41" spans="1:3" s="458" customFormat="1" ht="12" customHeight="1">
      <c r="A41" s="14" t="s">
        <v>179</v>
      </c>
      <c r="B41" s="460" t="s">
        <v>290</v>
      </c>
      <c r="C41" s="334"/>
    </row>
    <row r="42" spans="1:3" s="458" customFormat="1" ht="12" customHeight="1">
      <c r="A42" s="14" t="s">
        <v>180</v>
      </c>
      <c r="B42" s="460" t="s">
        <v>291</v>
      </c>
      <c r="C42" s="334">
        <v>500</v>
      </c>
    </row>
    <row r="43" spans="1:3" s="458" customFormat="1" ht="12" customHeight="1">
      <c r="A43" s="14" t="s">
        <v>282</v>
      </c>
      <c r="B43" s="460" t="s">
        <v>292</v>
      </c>
      <c r="C43" s="337"/>
    </row>
    <row r="44" spans="1:3" s="458" customFormat="1" ht="12" customHeight="1">
      <c r="A44" s="16" t="s">
        <v>283</v>
      </c>
      <c r="B44" s="461" t="s">
        <v>448</v>
      </c>
      <c r="C44" s="446"/>
    </row>
    <row r="45" spans="1:3" s="458" customFormat="1" ht="12" customHeight="1" thickBot="1">
      <c r="A45" s="16" t="s">
        <v>447</v>
      </c>
      <c r="B45" s="329" t="s">
        <v>293</v>
      </c>
      <c r="C45" s="446"/>
    </row>
    <row r="46" spans="1:3" s="458" customFormat="1" ht="12" customHeight="1" thickBot="1">
      <c r="A46" s="20" t="s">
        <v>24</v>
      </c>
      <c r="B46" s="21" t="s">
        <v>294</v>
      </c>
      <c r="C46" s="332">
        <f>SUM(C47:C51)</f>
        <v>0</v>
      </c>
    </row>
    <row r="47" spans="1:3" s="458" customFormat="1" ht="12" customHeight="1">
      <c r="A47" s="15" t="s">
        <v>97</v>
      </c>
      <c r="B47" s="459" t="s">
        <v>298</v>
      </c>
      <c r="C47" s="506"/>
    </row>
    <row r="48" spans="1:3" s="458" customFormat="1" ht="12" customHeight="1">
      <c r="A48" s="14" t="s">
        <v>98</v>
      </c>
      <c r="B48" s="460" t="s">
        <v>299</v>
      </c>
      <c r="C48" s="337"/>
    </row>
    <row r="49" spans="1:3" s="458" customFormat="1" ht="12" customHeight="1">
      <c r="A49" s="14" t="s">
        <v>295</v>
      </c>
      <c r="B49" s="460" t="s">
        <v>300</v>
      </c>
      <c r="C49" s="337"/>
    </row>
    <row r="50" spans="1:3" s="458" customFormat="1" ht="12" customHeight="1">
      <c r="A50" s="14" t="s">
        <v>296</v>
      </c>
      <c r="B50" s="460" t="s">
        <v>301</v>
      </c>
      <c r="C50" s="337"/>
    </row>
    <row r="51" spans="1:3" s="458" customFormat="1" ht="12" customHeight="1" thickBot="1">
      <c r="A51" s="16" t="s">
        <v>297</v>
      </c>
      <c r="B51" s="329" t="s">
        <v>302</v>
      </c>
      <c r="C51" s="446"/>
    </row>
    <row r="52" spans="1:3" s="458" customFormat="1" ht="12" customHeight="1" thickBot="1">
      <c r="A52" s="20" t="s">
        <v>181</v>
      </c>
      <c r="B52" s="21" t="s">
        <v>303</v>
      </c>
      <c r="C52" s="332">
        <f>SUM(C53:C55)</f>
        <v>18100</v>
      </c>
    </row>
    <row r="53" spans="1:3" s="458" customFormat="1" ht="12" customHeight="1">
      <c r="A53" s="15" t="s">
        <v>99</v>
      </c>
      <c r="B53" s="459" t="s">
        <v>304</v>
      </c>
      <c r="C53" s="335"/>
    </row>
    <row r="54" spans="1:3" s="458" customFormat="1" ht="12" customHeight="1">
      <c r="A54" s="14" t="s">
        <v>100</v>
      </c>
      <c r="B54" s="460" t="s">
        <v>437</v>
      </c>
      <c r="C54" s="334"/>
    </row>
    <row r="55" spans="1:3" s="458" customFormat="1" ht="12" customHeight="1">
      <c r="A55" s="14" t="s">
        <v>307</v>
      </c>
      <c r="B55" s="460" t="s">
        <v>305</v>
      </c>
      <c r="C55" s="334">
        <f>18000+100</f>
        <v>18100</v>
      </c>
    </row>
    <row r="56" spans="1:3" s="458" customFormat="1" ht="12" customHeight="1" thickBot="1">
      <c r="A56" s="16" t="s">
        <v>308</v>
      </c>
      <c r="B56" s="329" t="s">
        <v>306</v>
      </c>
      <c r="C56" s="336"/>
    </row>
    <row r="57" spans="1:3" s="458" customFormat="1" ht="12" customHeight="1" thickBot="1">
      <c r="A57" s="20" t="s">
        <v>26</v>
      </c>
      <c r="B57" s="327" t="s">
        <v>309</v>
      </c>
      <c r="C57" s="332">
        <f>SUM(C58:C60)</f>
        <v>0</v>
      </c>
    </row>
    <row r="58" spans="1:3" s="458" customFormat="1" ht="12" customHeight="1">
      <c r="A58" s="15" t="s">
        <v>182</v>
      </c>
      <c r="B58" s="459" t="s">
        <v>311</v>
      </c>
      <c r="C58" s="337"/>
    </row>
    <row r="59" spans="1:3" s="458" customFormat="1" ht="12" customHeight="1">
      <c r="A59" s="14" t="s">
        <v>183</v>
      </c>
      <c r="B59" s="460" t="s">
        <v>438</v>
      </c>
      <c r="C59" s="337"/>
    </row>
    <row r="60" spans="1:3" s="458" customFormat="1" ht="12" customHeight="1">
      <c r="A60" s="14" t="s">
        <v>231</v>
      </c>
      <c r="B60" s="460" t="s">
        <v>312</v>
      </c>
      <c r="C60" s="337"/>
    </row>
    <row r="61" spans="1:3" s="458" customFormat="1" ht="12" customHeight="1" thickBot="1">
      <c r="A61" s="16" t="s">
        <v>310</v>
      </c>
      <c r="B61" s="329" t="s">
        <v>313</v>
      </c>
      <c r="C61" s="337"/>
    </row>
    <row r="62" spans="1:3" s="458" customFormat="1" ht="12" customHeight="1" thickBot="1">
      <c r="A62" s="541" t="s">
        <v>491</v>
      </c>
      <c r="B62" s="21" t="s">
        <v>314</v>
      </c>
      <c r="C62" s="338">
        <f>+C5+C12+C19+C26+C34+C46+C52+C57</f>
        <v>504624</v>
      </c>
    </row>
    <row r="63" spans="1:3" s="458" customFormat="1" ht="12" customHeight="1" thickBot="1">
      <c r="A63" s="509" t="s">
        <v>315</v>
      </c>
      <c r="B63" s="327" t="s">
        <v>316</v>
      </c>
      <c r="C63" s="332">
        <f>SUM(C64:C66)</f>
        <v>0</v>
      </c>
    </row>
    <row r="64" spans="1:3" s="458" customFormat="1" ht="12" customHeight="1">
      <c r="A64" s="15" t="s">
        <v>347</v>
      </c>
      <c r="B64" s="459" t="s">
        <v>317</v>
      </c>
      <c r="C64" s="337"/>
    </row>
    <row r="65" spans="1:3" s="458" customFormat="1" ht="12" customHeight="1">
      <c r="A65" s="14" t="s">
        <v>356</v>
      </c>
      <c r="B65" s="460" t="s">
        <v>318</v>
      </c>
      <c r="C65" s="337"/>
    </row>
    <row r="66" spans="1:3" s="458" customFormat="1" ht="12" customHeight="1" thickBot="1">
      <c r="A66" s="16" t="s">
        <v>357</v>
      </c>
      <c r="B66" s="535" t="s">
        <v>476</v>
      </c>
      <c r="C66" s="337"/>
    </row>
    <row r="67" spans="1:3" s="458" customFormat="1" ht="12" customHeight="1" thickBot="1">
      <c r="A67" s="509" t="s">
        <v>320</v>
      </c>
      <c r="B67" s="327" t="s">
        <v>321</v>
      </c>
      <c r="C67" s="332">
        <f>SUM(C68:C71)</f>
        <v>0</v>
      </c>
    </row>
    <row r="68" spans="1:3" s="458" customFormat="1" ht="12" customHeight="1">
      <c r="A68" s="15" t="s">
        <v>150</v>
      </c>
      <c r="B68" s="459" t="s">
        <v>322</v>
      </c>
      <c r="C68" s="337"/>
    </row>
    <row r="69" spans="1:3" s="458" customFormat="1" ht="12" customHeight="1">
      <c r="A69" s="14" t="s">
        <v>151</v>
      </c>
      <c r="B69" s="460" t="s">
        <v>323</v>
      </c>
      <c r="C69" s="337"/>
    </row>
    <row r="70" spans="1:3" s="458" customFormat="1" ht="12" customHeight="1">
      <c r="A70" s="14" t="s">
        <v>348</v>
      </c>
      <c r="B70" s="460" t="s">
        <v>324</v>
      </c>
      <c r="C70" s="337"/>
    </row>
    <row r="71" spans="1:3" s="458" customFormat="1" ht="12" customHeight="1" thickBot="1">
      <c r="A71" s="16" t="s">
        <v>349</v>
      </c>
      <c r="B71" s="329" t="s">
        <v>325</v>
      </c>
      <c r="C71" s="337"/>
    </row>
    <row r="72" spans="1:3" s="458" customFormat="1" ht="12" customHeight="1" thickBot="1">
      <c r="A72" s="509" t="s">
        <v>326</v>
      </c>
      <c r="B72" s="327" t="s">
        <v>327</v>
      </c>
      <c r="C72" s="332">
        <f>SUM(C73:C74)</f>
        <v>56282</v>
      </c>
    </row>
    <row r="73" spans="1:3" s="458" customFormat="1" ht="12" customHeight="1">
      <c r="A73" s="15" t="s">
        <v>350</v>
      </c>
      <c r="B73" s="459" t="s">
        <v>328</v>
      </c>
      <c r="C73" s="337">
        <v>56282</v>
      </c>
    </row>
    <row r="74" spans="1:3" s="458" customFormat="1" ht="12" customHeight="1" thickBot="1">
      <c r="A74" s="16" t="s">
        <v>351</v>
      </c>
      <c r="B74" s="329" t="s">
        <v>329</v>
      </c>
      <c r="C74" s="337"/>
    </row>
    <row r="75" spans="1:3" s="458" customFormat="1" ht="12" customHeight="1" thickBot="1">
      <c r="A75" s="509" t="s">
        <v>330</v>
      </c>
      <c r="B75" s="327" t="s">
        <v>331</v>
      </c>
      <c r="C75" s="332">
        <f>SUM(C76:C78)</f>
        <v>0</v>
      </c>
    </row>
    <row r="76" spans="1:3" s="458" customFormat="1" ht="12" customHeight="1">
      <c r="A76" s="15" t="s">
        <v>352</v>
      </c>
      <c r="B76" s="459" t="s">
        <v>332</v>
      </c>
      <c r="C76" s="337"/>
    </row>
    <row r="77" spans="1:3" s="458" customFormat="1" ht="12" customHeight="1">
      <c r="A77" s="14" t="s">
        <v>353</v>
      </c>
      <c r="B77" s="460" t="s">
        <v>333</v>
      </c>
      <c r="C77" s="337"/>
    </row>
    <row r="78" spans="1:3" s="458" customFormat="1" ht="12" customHeight="1" thickBot="1">
      <c r="A78" s="16" t="s">
        <v>354</v>
      </c>
      <c r="B78" s="329" t="s">
        <v>334</v>
      </c>
      <c r="C78" s="337"/>
    </row>
    <row r="79" spans="1:3" s="458" customFormat="1" ht="12" customHeight="1" thickBot="1">
      <c r="A79" s="509" t="s">
        <v>335</v>
      </c>
      <c r="B79" s="327" t="s">
        <v>355</v>
      </c>
      <c r="C79" s="332">
        <f>SUM(C80:C83)</f>
        <v>0</v>
      </c>
    </row>
    <row r="80" spans="1:3" s="458" customFormat="1" ht="12" customHeight="1">
      <c r="A80" s="463" t="s">
        <v>336</v>
      </c>
      <c r="B80" s="459" t="s">
        <v>337</v>
      </c>
      <c r="C80" s="337"/>
    </row>
    <row r="81" spans="1:3" s="458" customFormat="1" ht="12" customHeight="1">
      <c r="A81" s="464" t="s">
        <v>338</v>
      </c>
      <c r="B81" s="460" t="s">
        <v>339</v>
      </c>
      <c r="C81" s="337"/>
    </row>
    <row r="82" spans="1:3" s="458" customFormat="1" ht="12" customHeight="1">
      <c r="A82" s="464" t="s">
        <v>340</v>
      </c>
      <c r="B82" s="460" t="s">
        <v>341</v>
      </c>
      <c r="C82" s="337"/>
    </row>
    <row r="83" spans="1:3" s="458" customFormat="1" ht="12" customHeight="1" thickBot="1">
      <c r="A83" s="465" t="s">
        <v>342</v>
      </c>
      <c r="B83" s="329" t="s">
        <v>343</v>
      </c>
      <c r="C83" s="337"/>
    </row>
    <row r="84" spans="1:3" s="458" customFormat="1" ht="12" customHeight="1" thickBot="1">
      <c r="A84" s="509" t="s">
        <v>344</v>
      </c>
      <c r="B84" s="327" t="s">
        <v>490</v>
      </c>
      <c r="C84" s="507"/>
    </row>
    <row r="85" spans="1:3" s="458" customFormat="1" ht="13.5" customHeight="1" thickBot="1">
      <c r="A85" s="509" t="s">
        <v>346</v>
      </c>
      <c r="B85" s="327" t="s">
        <v>345</v>
      </c>
      <c r="C85" s="507"/>
    </row>
    <row r="86" spans="1:3" s="458" customFormat="1" ht="15.75" customHeight="1" thickBot="1">
      <c r="A86" s="509" t="s">
        <v>358</v>
      </c>
      <c r="B86" s="466" t="s">
        <v>493</v>
      </c>
      <c r="C86" s="338">
        <f>+C63+C67+C72+C75+C79+C85+C84</f>
        <v>56282</v>
      </c>
    </row>
    <row r="87" spans="1:3" s="458" customFormat="1" ht="16.5" customHeight="1" thickBot="1">
      <c r="A87" s="510" t="s">
        <v>492</v>
      </c>
      <c r="B87" s="467" t="s">
        <v>494</v>
      </c>
      <c r="C87" s="338">
        <f>+C62+C86</f>
        <v>560906</v>
      </c>
    </row>
    <row r="88" spans="1:3" s="458" customFormat="1" ht="83.25" customHeight="1">
      <c r="A88" s="5"/>
      <c r="B88" s="6"/>
      <c r="C88" s="339"/>
    </row>
    <row r="89" spans="1:3" ht="16.5" customHeight="1">
      <c r="A89" s="588" t="s">
        <v>47</v>
      </c>
      <c r="B89" s="588"/>
      <c r="C89" s="588"/>
    </row>
    <row r="90" spans="1:3" s="468" customFormat="1" ht="16.5" customHeight="1" thickBot="1">
      <c r="A90" s="589" t="s">
        <v>154</v>
      </c>
      <c r="B90" s="589"/>
      <c r="C90" s="160" t="s">
        <v>230</v>
      </c>
    </row>
    <row r="91" spans="1:3" ht="38.1" customHeight="1" thickBot="1">
      <c r="A91" s="23" t="s">
        <v>72</v>
      </c>
      <c r="B91" s="24" t="s">
        <v>48</v>
      </c>
      <c r="C91" s="43" t="str">
        <f>+C3</f>
        <v>2015. évi előirányzat</v>
      </c>
    </row>
    <row r="92" spans="1:3" s="457" customFormat="1" ht="12" customHeight="1" thickBot="1">
      <c r="A92" s="36" t="s">
        <v>508</v>
      </c>
      <c r="B92" s="37" t="s">
        <v>509</v>
      </c>
      <c r="C92" s="38" t="s">
        <v>510</v>
      </c>
    </row>
    <row r="93" spans="1:3" ht="12" customHeight="1" thickBot="1">
      <c r="A93" s="22" t="s">
        <v>19</v>
      </c>
      <c r="B93" s="31" t="s">
        <v>452</v>
      </c>
      <c r="C93" s="331">
        <f>C94+C95+C96+C97+C98+C111</f>
        <v>522999</v>
      </c>
    </row>
    <row r="94" spans="1:3" ht="12" customHeight="1">
      <c r="A94" s="17" t="s">
        <v>101</v>
      </c>
      <c r="B94" s="10" t="s">
        <v>49</v>
      </c>
      <c r="C94" s="333">
        <f>66281+56845+10145</f>
        <v>133271</v>
      </c>
    </row>
    <row r="95" spans="1:3" ht="12" customHeight="1">
      <c r="A95" s="14" t="s">
        <v>102</v>
      </c>
      <c r="B95" s="8" t="s">
        <v>184</v>
      </c>
      <c r="C95" s="334">
        <f>19049+15251+3015</f>
        <v>37315</v>
      </c>
    </row>
    <row r="96" spans="1:3" ht="12" customHeight="1">
      <c r="A96" s="14" t="s">
        <v>103</v>
      </c>
      <c r="B96" s="8" t="s">
        <v>140</v>
      </c>
      <c r="C96" s="336">
        <v>197796</v>
      </c>
    </row>
    <row r="97" spans="1:3" ht="12" customHeight="1">
      <c r="A97" s="14" t="s">
        <v>104</v>
      </c>
      <c r="B97" s="11" t="s">
        <v>185</v>
      </c>
      <c r="C97" s="336">
        <v>7543</v>
      </c>
    </row>
    <row r="98" spans="1:3" ht="12" customHeight="1">
      <c r="A98" s="14" t="s">
        <v>115</v>
      </c>
      <c r="B98" s="19" t="s">
        <v>186</v>
      </c>
      <c r="C98" s="336">
        <f>C99+C100+C101+C102+C103+C104+C105+C106+C107+C108+C109+C110</f>
        <v>84585</v>
      </c>
    </row>
    <row r="99" spans="1:3" ht="12" customHeight="1">
      <c r="A99" s="14" t="s">
        <v>105</v>
      </c>
      <c r="B99" s="8" t="s">
        <v>457</v>
      </c>
      <c r="C99" s="336"/>
    </row>
    <row r="100" spans="1:3" ht="12" customHeight="1">
      <c r="A100" s="14" t="s">
        <v>106</v>
      </c>
      <c r="B100" s="165" t="s">
        <v>456</v>
      </c>
      <c r="C100" s="336"/>
    </row>
    <row r="101" spans="1:3" ht="12" customHeight="1">
      <c r="A101" s="14" t="s">
        <v>116</v>
      </c>
      <c r="B101" s="165" t="s">
        <v>455</v>
      </c>
      <c r="C101" s="336"/>
    </row>
    <row r="102" spans="1:3" ht="12" customHeight="1">
      <c r="A102" s="14" t="s">
        <v>117</v>
      </c>
      <c r="B102" s="163" t="s">
        <v>361</v>
      </c>
      <c r="C102" s="336"/>
    </row>
    <row r="103" spans="1:3" ht="12" customHeight="1">
      <c r="A103" s="14" t="s">
        <v>118</v>
      </c>
      <c r="B103" s="164" t="s">
        <v>362</v>
      </c>
      <c r="C103" s="336"/>
    </row>
    <row r="104" spans="1:3" ht="12" customHeight="1">
      <c r="A104" s="14" t="s">
        <v>119</v>
      </c>
      <c r="B104" s="164" t="s">
        <v>363</v>
      </c>
      <c r="C104" s="336"/>
    </row>
    <row r="105" spans="1:3" ht="12" customHeight="1">
      <c r="A105" s="14" t="s">
        <v>121</v>
      </c>
      <c r="B105" s="163" t="s">
        <v>364</v>
      </c>
      <c r="C105" s="336">
        <v>63943</v>
      </c>
    </row>
    <row r="106" spans="1:3" ht="12" customHeight="1">
      <c r="A106" s="14" t="s">
        <v>187</v>
      </c>
      <c r="B106" s="163" t="s">
        <v>365</v>
      </c>
      <c r="C106" s="336"/>
    </row>
    <row r="107" spans="1:3" ht="12" customHeight="1">
      <c r="A107" s="14" t="s">
        <v>359</v>
      </c>
      <c r="B107" s="164" t="s">
        <v>366</v>
      </c>
      <c r="C107" s="336"/>
    </row>
    <row r="108" spans="1:3" ht="12" customHeight="1">
      <c r="A108" s="13" t="s">
        <v>360</v>
      </c>
      <c r="B108" s="165" t="s">
        <v>367</v>
      </c>
      <c r="C108" s="336"/>
    </row>
    <row r="109" spans="1:3" ht="12" customHeight="1">
      <c r="A109" s="14" t="s">
        <v>453</v>
      </c>
      <c r="B109" s="165" t="s">
        <v>368</v>
      </c>
      <c r="C109" s="336"/>
    </row>
    <row r="110" spans="1:3" ht="12" customHeight="1">
      <c r="A110" s="16" t="s">
        <v>454</v>
      </c>
      <c r="B110" s="165" t="s">
        <v>369</v>
      </c>
      <c r="C110" s="336">
        <v>20642</v>
      </c>
    </row>
    <row r="111" spans="1:3" ht="12" customHeight="1">
      <c r="A111" s="14" t="s">
        <v>458</v>
      </c>
      <c r="B111" s="11" t="s">
        <v>50</v>
      </c>
      <c r="C111" s="334">
        <v>62489</v>
      </c>
    </row>
    <row r="112" spans="1:3" ht="12" customHeight="1">
      <c r="A112" s="14" t="s">
        <v>459</v>
      </c>
      <c r="B112" s="8" t="s">
        <v>461</v>
      </c>
      <c r="C112" s="334">
        <v>20000</v>
      </c>
    </row>
    <row r="113" spans="1:3" ht="12" customHeight="1" thickBot="1">
      <c r="A113" s="18" t="s">
        <v>460</v>
      </c>
      <c r="B113" s="539" t="s">
        <v>462</v>
      </c>
      <c r="C113" s="340">
        <v>42489</v>
      </c>
    </row>
    <row r="114" spans="1:3" ht="12" customHeight="1" thickBot="1">
      <c r="A114" s="536" t="s">
        <v>20</v>
      </c>
      <c r="B114" s="537" t="s">
        <v>370</v>
      </c>
      <c r="C114" s="538">
        <f>+C115+C117+C119</f>
        <v>37907</v>
      </c>
    </row>
    <row r="115" spans="1:3" ht="12" customHeight="1">
      <c r="A115" s="15" t="s">
        <v>107</v>
      </c>
      <c r="B115" s="8" t="s">
        <v>229</v>
      </c>
      <c r="C115" s="335">
        <v>17376</v>
      </c>
    </row>
    <row r="116" spans="1:3" ht="12" customHeight="1">
      <c r="A116" s="15" t="s">
        <v>108</v>
      </c>
      <c r="B116" s="12" t="s">
        <v>374</v>
      </c>
      <c r="C116" s="335"/>
    </row>
    <row r="117" spans="1:3" ht="12" customHeight="1">
      <c r="A117" s="15" t="s">
        <v>109</v>
      </c>
      <c r="B117" s="12" t="s">
        <v>188</v>
      </c>
      <c r="C117" s="334">
        <v>20131</v>
      </c>
    </row>
    <row r="118" spans="1:3" ht="12" customHeight="1">
      <c r="A118" s="15" t="s">
        <v>110</v>
      </c>
      <c r="B118" s="12" t="s">
        <v>375</v>
      </c>
      <c r="C118" s="302"/>
    </row>
    <row r="119" spans="1:3" ht="12" customHeight="1">
      <c r="A119" s="15" t="s">
        <v>111</v>
      </c>
      <c r="B119" s="329" t="s">
        <v>232</v>
      </c>
      <c r="C119" s="302">
        <f>C120+C121+C122+C123+C124+C125+C126+C127</f>
        <v>400</v>
      </c>
    </row>
    <row r="120" spans="1:3" ht="12" customHeight="1">
      <c r="A120" s="15" t="s">
        <v>120</v>
      </c>
      <c r="B120" s="328" t="s">
        <v>439</v>
      </c>
      <c r="C120" s="302"/>
    </row>
    <row r="121" spans="1:3" ht="12" customHeight="1">
      <c r="A121" s="15" t="s">
        <v>122</v>
      </c>
      <c r="B121" s="455" t="s">
        <v>380</v>
      </c>
      <c r="C121" s="302"/>
    </row>
    <row r="122" spans="1:3">
      <c r="A122" s="15" t="s">
        <v>189</v>
      </c>
      <c r="B122" s="164" t="s">
        <v>363</v>
      </c>
      <c r="C122" s="302"/>
    </row>
    <row r="123" spans="1:3" ht="12" customHeight="1">
      <c r="A123" s="15" t="s">
        <v>190</v>
      </c>
      <c r="B123" s="164" t="s">
        <v>379</v>
      </c>
      <c r="C123" s="302"/>
    </row>
    <row r="124" spans="1:3" ht="12" customHeight="1">
      <c r="A124" s="15" t="s">
        <v>191</v>
      </c>
      <c r="B124" s="164" t="s">
        <v>378</v>
      </c>
      <c r="C124" s="302"/>
    </row>
    <row r="125" spans="1:3" ht="12" customHeight="1">
      <c r="A125" s="15" t="s">
        <v>371</v>
      </c>
      <c r="B125" s="164" t="s">
        <v>366</v>
      </c>
      <c r="C125" s="302"/>
    </row>
    <row r="126" spans="1:3" ht="12" customHeight="1">
      <c r="A126" s="15" t="s">
        <v>372</v>
      </c>
      <c r="B126" s="164" t="s">
        <v>377</v>
      </c>
      <c r="C126" s="302"/>
    </row>
    <row r="127" spans="1:3" ht="16.5" thickBot="1">
      <c r="A127" s="13" t="s">
        <v>373</v>
      </c>
      <c r="B127" s="164" t="s">
        <v>376</v>
      </c>
      <c r="C127" s="304">
        <v>400</v>
      </c>
    </row>
    <row r="128" spans="1:3" ht="12" customHeight="1" thickBot="1">
      <c r="A128" s="20" t="s">
        <v>21</v>
      </c>
      <c r="B128" s="144" t="s">
        <v>463</v>
      </c>
      <c r="C128" s="332">
        <f>+C93+C114</f>
        <v>560906</v>
      </c>
    </row>
    <row r="129" spans="1:3" ht="12" customHeight="1" thickBot="1">
      <c r="A129" s="20" t="s">
        <v>22</v>
      </c>
      <c r="B129" s="144" t="s">
        <v>464</v>
      </c>
      <c r="C129" s="332">
        <f>+C130+C131+C132</f>
        <v>0</v>
      </c>
    </row>
    <row r="130" spans="1:3" ht="12" customHeight="1">
      <c r="A130" s="15" t="s">
        <v>271</v>
      </c>
      <c r="B130" s="12" t="s">
        <v>471</v>
      </c>
      <c r="C130" s="302"/>
    </row>
    <row r="131" spans="1:3" ht="12" customHeight="1">
      <c r="A131" s="15" t="s">
        <v>274</v>
      </c>
      <c r="B131" s="12" t="s">
        <v>472</v>
      </c>
      <c r="C131" s="302"/>
    </row>
    <row r="132" spans="1:3" ht="12" customHeight="1" thickBot="1">
      <c r="A132" s="13" t="s">
        <v>275</v>
      </c>
      <c r="B132" s="12" t="s">
        <v>473</v>
      </c>
      <c r="C132" s="302"/>
    </row>
    <row r="133" spans="1:3" ht="12" customHeight="1" thickBot="1">
      <c r="A133" s="20" t="s">
        <v>23</v>
      </c>
      <c r="B133" s="144" t="s">
        <v>465</v>
      </c>
      <c r="C133" s="332">
        <f>SUM(C134:C139)</f>
        <v>0</v>
      </c>
    </row>
    <row r="134" spans="1:3" ht="12" customHeight="1">
      <c r="A134" s="15" t="s">
        <v>94</v>
      </c>
      <c r="B134" s="9" t="s">
        <v>474</v>
      </c>
      <c r="C134" s="302"/>
    </row>
    <row r="135" spans="1:3" ht="12" customHeight="1">
      <c r="A135" s="15" t="s">
        <v>95</v>
      </c>
      <c r="B135" s="9" t="s">
        <v>466</v>
      </c>
      <c r="C135" s="302"/>
    </row>
    <row r="136" spans="1:3" ht="12" customHeight="1">
      <c r="A136" s="15" t="s">
        <v>96</v>
      </c>
      <c r="B136" s="9" t="s">
        <v>467</v>
      </c>
      <c r="C136" s="302"/>
    </row>
    <row r="137" spans="1:3" ht="12" customHeight="1">
      <c r="A137" s="15" t="s">
        <v>176</v>
      </c>
      <c r="B137" s="9" t="s">
        <v>468</v>
      </c>
      <c r="C137" s="302"/>
    </row>
    <row r="138" spans="1:3" ht="12" customHeight="1">
      <c r="A138" s="15" t="s">
        <v>177</v>
      </c>
      <c r="B138" s="9" t="s">
        <v>469</v>
      </c>
      <c r="C138" s="302"/>
    </row>
    <row r="139" spans="1:3" ht="12" customHeight="1" thickBot="1">
      <c r="A139" s="13" t="s">
        <v>178</v>
      </c>
      <c r="B139" s="9" t="s">
        <v>470</v>
      </c>
      <c r="C139" s="302"/>
    </row>
    <row r="140" spans="1:3" ht="12" customHeight="1" thickBot="1">
      <c r="A140" s="20" t="s">
        <v>24</v>
      </c>
      <c r="B140" s="144" t="s">
        <v>478</v>
      </c>
      <c r="C140" s="338">
        <f>+C141+C142+C143+C144</f>
        <v>0</v>
      </c>
    </row>
    <row r="141" spans="1:3" ht="12" customHeight="1">
      <c r="A141" s="15" t="s">
        <v>97</v>
      </c>
      <c r="B141" s="9" t="s">
        <v>381</v>
      </c>
      <c r="C141" s="302"/>
    </row>
    <row r="142" spans="1:3" ht="12" customHeight="1">
      <c r="A142" s="15" t="s">
        <v>98</v>
      </c>
      <c r="B142" s="9" t="s">
        <v>382</v>
      </c>
      <c r="C142" s="302"/>
    </row>
    <row r="143" spans="1:3" ht="12" customHeight="1">
      <c r="A143" s="15" t="s">
        <v>295</v>
      </c>
      <c r="B143" s="9" t="s">
        <v>479</v>
      </c>
      <c r="C143" s="302"/>
    </row>
    <row r="144" spans="1:3" ht="12" customHeight="1" thickBot="1">
      <c r="A144" s="13" t="s">
        <v>296</v>
      </c>
      <c r="B144" s="7" t="s">
        <v>401</v>
      </c>
      <c r="C144" s="302"/>
    </row>
    <row r="145" spans="1:9" ht="12" customHeight="1" thickBot="1">
      <c r="A145" s="20" t="s">
        <v>25</v>
      </c>
      <c r="B145" s="144" t="s">
        <v>480</v>
      </c>
      <c r="C145" s="341">
        <f>SUM(C146:C150)</f>
        <v>0</v>
      </c>
    </row>
    <row r="146" spans="1:9" ht="12" customHeight="1">
      <c r="A146" s="15" t="s">
        <v>99</v>
      </c>
      <c r="B146" s="9" t="s">
        <v>475</v>
      </c>
      <c r="C146" s="302"/>
    </row>
    <row r="147" spans="1:9" ht="12" customHeight="1">
      <c r="A147" s="15" t="s">
        <v>100</v>
      </c>
      <c r="B147" s="9" t="s">
        <v>482</v>
      </c>
      <c r="C147" s="302"/>
    </row>
    <row r="148" spans="1:9" ht="12" customHeight="1">
      <c r="A148" s="15" t="s">
        <v>307</v>
      </c>
      <c r="B148" s="9" t="s">
        <v>477</v>
      </c>
      <c r="C148" s="302"/>
    </row>
    <row r="149" spans="1:9" ht="12" customHeight="1">
      <c r="A149" s="15" t="s">
        <v>308</v>
      </c>
      <c r="B149" s="9" t="s">
        <v>483</v>
      </c>
      <c r="C149" s="302"/>
    </row>
    <row r="150" spans="1:9" ht="12" customHeight="1" thickBot="1">
      <c r="A150" s="15" t="s">
        <v>481</v>
      </c>
      <c r="B150" s="9" t="s">
        <v>484</v>
      </c>
      <c r="C150" s="302"/>
    </row>
    <row r="151" spans="1:9" ht="12" customHeight="1" thickBot="1">
      <c r="A151" s="20" t="s">
        <v>26</v>
      </c>
      <c r="B151" s="144" t="s">
        <v>485</v>
      </c>
      <c r="C151" s="540"/>
    </row>
    <row r="152" spans="1:9" ht="12" customHeight="1" thickBot="1">
      <c r="A152" s="20" t="s">
        <v>27</v>
      </c>
      <c r="B152" s="144" t="s">
        <v>578</v>
      </c>
      <c r="C152" s="540"/>
    </row>
    <row r="153" spans="1:9" ht="15" customHeight="1" thickBot="1">
      <c r="A153" s="20" t="s">
        <v>28</v>
      </c>
      <c r="B153" s="144" t="s">
        <v>488</v>
      </c>
      <c r="C153" s="469">
        <f>+C129+C133+C140+C145+C151+C152</f>
        <v>0</v>
      </c>
      <c r="F153" s="470"/>
      <c r="G153" s="471"/>
      <c r="H153" s="471"/>
      <c r="I153" s="471"/>
    </row>
    <row r="154" spans="1:9" s="458" customFormat="1" ht="12.95" customHeight="1" thickBot="1">
      <c r="A154" s="330" t="s">
        <v>29</v>
      </c>
      <c r="B154" s="422" t="s">
        <v>487</v>
      </c>
      <c r="C154" s="469">
        <f>+C128+C153</f>
        <v>560906</v>
      </c>
    </row>
    <row r="155" spans="1:9" ht="7.5" customHeight="1"/>
    <row r="156" spans="1:9">
      <c r="A156" s="590" t="s">
        <v>383</v>
      </c>
      <c r="B156" s="590"/>
      <c r="C156" s="590"/>
    </row>
    <row r="157" spans="1:9" ht="15" customHeight="1" thickBot="1">
      <c r="A157" s="587" t="s">
        <v>155</v>
      </c>
      <c r="B157" s="587"/>
      <c r="C157" s="342" t="s">
        <v>230</v>
      </c>
    </row>
    <row r="158" spans="1:9" ht="13.5" customHeight="1" thickBot="1">
      <c r="A158" s="20">
        <v>1</v>
      </c>
      <c r="B158" s="30" t="s">
        <v>489</v>
      </c>
      <c r="C158" s="332">
        <f>+C62-C128</f>
        <v>-56282</v>
      </c>
      <c r="D158" s="472"/>
    </row>
    <row r="159" spans="1:9" ht="27.75" customHeight="1" thickBot="1">
      <c r="A159" s="20" t="s">
        <v>20</v>
      </c>
      <c r="B159" s="30" t="s">
        <v>495</v>
      </c>
      <c r="C159" s="332">
        <f>+C86-C153</f>
        <v>56282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Vonyarcvashegy Nagyközség Önkormányzata
2015. ÉVI KÖLTSÉGVETÉSÉNEK ÖSSZEVONT MÉRLEGE&amp;10
&amp;R&amp;"Times New Roman CE,Félkövér dőlt"&amp;11 1.1. melléklet a ........./2015. (.......) önkormányzati rendelethez</oddHeader>
    <oddFooter>&amp;P. oldal, összesen: &amp;N</oddFoot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76" zoomScale="130" zoomScaleNormal="130" workbookViewId="0">
      <selection activeCell="C61" sqref="C61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+CONCATENATE("9.2. melléklet a ……/",LEFT(ÖSSZEFÜGGÉSEK!A5,4),". (….) önkormányzati rendelethez")</f>
        <v>9.2. melléklet a ……/2015. (….) önkormányzati rendelethez</v>
      </c>
    </row>
    <row r="2" spans="1:3" s="501" customFormat="1" ht="34.5" customHeight="1">
      <c r="A2" s="449" t="s">
        <v>204</v>
      </c>
      <c r="B2" s="393" t="s">
        <v>605</v>
      </c>
      <c r="C2" s="407" t="s">
        <v>61</v>
      </c>
    </row>
    <row r="3" spans="1:3" s="501" customFormat="1" ht="24.75" thickBot="1">
      <c r="A3" s="494" t="s">
        <v>203</v>
      </c>
      <c r="B3" s="394" t="s">
        <v>409</v>
      </c>
      <c r="C3" s="408" t="s">
        <v>54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/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538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539</v>
      </c>
      <c r="C26" s="352">
        <f>+C27+C28+C29</f>
        <v>0</v>
      </c>
    </row>
    <row r="27" spans="1:3" s="504" customFormat="1" ht="12" customHeight="1">
      <c r="A27" s="497" t="s">
        <v>271</v>
      </c>
      <c r="B27" s="498" t="s">
        <v>266</v>
      </c>
      <c r="C27" s="92"/>
    </row>
    <row r="28" spans="1:3" s="504" customFormat="1" ht="12" customHeight="1">
      <c r="A28" s="497" t="s">
        <v>274</v>
      </c>
      <c r="B28" s="498" t="s">
        <v>413</v>
      </c>
      <c r="C28" s="350"/>
    </row>
    <row r="29" spans="1:3" s="504" customFormat="1" ht="12" customHeight="1">
      <c r="A29" s="497" t="s">
        <v>275</v>
      </c>
      <c r="B29" s="499" t="s">
        <v>416</v>
      </c>
      <c r="C29" s="350"/>
    </row>
    <row r="30" spans="1:3" s="504" customFormat="1" ht="12" customHeight="1" thickBot="1">
      <c r="A30" s="496" t="s">
        <v>276</v>
      </c>
      <c r="B30" s="162" t="s">
        <v>540</v>
      </c>
      <c r="C30" s="99"/>
    </row>
    <row r="31" spans="1:3" s="504" customFormat="1" ht="12" customHeight="1" thickBot="1">
      <c r="A31" s="235" t="s">
        <v>23</v>
      </c>
      <c r="B31" s="144" t="s">
        <v>417</v>
      </c>
      <c r="C31" s="352">
        <f>+C32+C33+C34</f>
        <v>0</v>
      </c>
    </row>
    <row r="32" spans="1:3" s="504" customFormat="1" ht="12" customHeight="1">
      <c r="A32" s="497" t="s">
        <v>94</v>
      </c>
      <c r="B32" s="498" t="s">
        <v>298</v>
      </c>
      <c r="C32" s="92"/>
    </row>
    <row r="33" spans="1:3" s="504" customFormat="1" ht="12" customHeight="1">
      <c r="A33" s="497" t="s">
        <v>95</v>
      </c>
      <c r="B33" s="499" t="s">
        <v>299</v>
      </c>
      <c r="C33" s="353"/>
    </row>
    <row r="34" spans="1:3" s="504" customFormat="1" ht="12" customHeight="1" thickBot="1">
      <c r="A34" s="496" t="s">
        <v>96</v>
      </c>
      <c r="B34" s="162" t="s">
        <v>300</v>
      </c>
      <c r="C34" s="99"/>
    </row>
    <row r="35" spans="1:3" s="409" customFormat="1" ht="12" customHeight="1" thickBot="1">
      <c r="A35" s="235" t="s">
        <v>24</v>
      </c>
      <c r="B35" s="144" t="s">
        <v>386</v>
      </c>
      <c r="C35" s="379"/>
    </row>
    <row r="36" spans="1:3" s="409" customFormat="1" ht="12" customHeight="1" thickBot="1">
      <c r="A36" s="235" t="s">
        <v>25</v>
      </c>
      <c r="B36" s="144" t="s">
        <v>418</v>
      </c>
      <c r="C36" s="400"/>
    </row>
    <row r="37" spans="1:3" s="409" customFormat="1" ht="12" customHeight="1" thickBot="1">
      <c r="A37" s="227" t="s">
        <v>26</v>
      </c>
      <c r="B37" s="144" t="s">
        <v>419</v>
      </c>
      <c r="C37" s="401">
        <f>+C8+C20+C25+C26+C31+C35+C36</f>
        <v>0</v>
      </c>
    </row>
    <row r="38" spans="1:3" s="409" customFormat="1" ht="12" customHeight="1" thickBot="1">
      <c r="A38" s="270" t="s">
        <v>27</v>
      </c>
      <c r="B38" s="144" t="s">
        <v>420</v>
      </c>
      <c r="C38" s="401">
        <f>+C39+C40+C41</f>
        <v>61304</v>
      </c>
    </row>
    <row r="39" spans="1:3" s="409" customFormat="1" ht="12" customHeight="1">
      <c r="A39" s="497" t="s">
        <v>421</v>
      </c>
      <c r="B39" s="498" t="s">
        <v>239</v>
      </c>
      <c r="C39" s="92"/>
    </row>
    <row r="40" spans="1:3" s="409" customFormat="1" ht="12" customHeight="1">
      <c r="A40" s="497" t="s">
        <v>422</v>
      </c>
      <c r="B40" s="499" t="s">
        <v>2</v>
      </c>
      <c r="C40" s="353"/>
    </row>
    <row r="41" spans="1:3" s="504" customFormat="1" ht="12" customHeight="1" thickBot="1">
      <c r="A41" s="496" t="s">
        <v>423</v>
      </c>
      <c r="B41" s="162" t="s">
        <v>424</v>
      </c>
      <c r="C41" s="99">
        <v>61304</v>
      </c>
    </row>
    <row r="42" spans="1:3" s="504" customFormat="1" ht="15" customHeight="1" thickBot="1">
      <c r="A42" s="270" t="s">
        <v>28</v>
      </c>
      <c r="B42" s="271" t="s">
        <v>425</v>
      </c>
      <c r="C42" s="404">
        <f>+C37+C38</f>
        <v>61304</v>
      </c>
    </row>
    <row r="43" spans="1:3" s="504" customFormat="1" ht="15" customHeight="1">
      <c r="A43" s="272"/>
      <c r="B43" s="273"/>
      <c r="C43" s="402"/>
    </row>
    <row r="44" spans="1:3" ht="13.5" thickBot="1">
      <c r="A44" s="274"/>
      <c r="B44" s="275"/>
      <c r="C44" s="403"/>
    </row>
    <row r="45" spans="1:3" s="503" customFormat="1" ht="16.5" customHeight="1" thickBot="1">
      <c r="A45" s="276"/>
      <c r="B45" s="277" t="s">
        <v>59</v>
      </c>
      <c r="C45" s="404"/>
    </row>
    <row r="46" spans="1:3" s="505" customFormat="1" ht="12" customHeight="1" thickBot="1">
      <c r="A46" s="235" t="s">
        <v>19</v>
      </c>
      <c r="B46" s="144" t="s">
        <v>426</v>
      </c>
      <c r="C46" s="352">
        <f>SUM(C47:C51)</f>
        <v>61304</v>
      </c>
    </row>
    <row r="47" spans="1:3" ht="12" customHeight="1">
      <c r="A47" s="496" t="s">
        <v>101</v>
      </c>
      <c r="B47" s="9" t="s">
        <v>49</v>
      </c>
      <c r="C47" s="92">
        <v>32877</v>
      </c>
    </row>
    <row r="48" spans="1:3" ht="12" customHeight="1">
      <c r="A48" s="496" t="s">
        <v>102</v>
      </c>
      <c r="B48" s="8" t="s">
        <v>184</v>
      </c>
      <c r="C48" s="95">
        <v>8652</v>
      </c>
    </row>
    <row r="49" spans="1:3" ht="12" customHeight="1">
      <c r="A49" s="496" t="s">
        <v>103</v>
      </c>
      <c r="B49" s="8" t="s">
        <v>140</v>
      </c>
      <c r="C49" s="95">
        <v>19775</v>
      </c>
    </row>
    <row r="50" spans="1:3" ht="12" customHeight="1">
      <c r="A50" s="496" t="s">
        <v>104</v>
      </c>
      <c r="B50" s="8" t="s">
        <v>185</v>
      </c>
      <c r="C50" s="95"/>
    </row>
    <row r="51" spans="1:3" ht="12" customHeight="1" thickBot="1">
      <c r="A51" s="496" t="s">
        <v>149</v>
      </c>
      <c r="B51" s="8" t="s">
        <v>186</v>
      </c>
      <c r="C51" s="95"/>
    </row>
    <row r="52" spans="1:3" ht="12" customHeight="1" thickBot="1">
      <c r="A52" s="235" t="s">
        <v>20</v>
      </c>
      <c r="B52" s="144" t="s">
        <v>427</v>
      </c>
      <c r="C52" s="352">
        <f>SUM(C53:C55)</f>
        <v>0</v>
      </c>
    </row>
    <row r="53" spans="1:3" s="505" customFormat="1" ht="12" customHeight="1">
      <c r="A53" s="496" t="s">
        <v>107</v>
      </c>
      <c r="B53" s="9" t="s">
        <v>229</v>
      </c>
      <c r="C53" s="92"/>
    </row>
    <row r="54" spans="1:3" ht="12" customHeight="1">
      <c r="A54" s="496" t="s">
        <v>108</v>
      </c>
      <c r="B54" s="8" t="s">
        <v>188</v>
      </c>
      <c r="C54" s="95"/>
    </row>
    <row r="55" spans="1:3" ht="12" customHeight="1">
      <c r="A55" s="496" t="s">
        <v>109</v>
      </c>
      <c r="B55" s="8" t="s">
        <v>60</v>
      </c>
      <c r="C55" s="95"/>
    </row>
    <row r="56" spans="1:3" ht="12" customHeight="1" thickBot="1">
      <c r="A56" s="496" t="s">
        <v>110</v>
      </c>
      <c r="B56" s="8" t="s">
        <v>541</v>
      </c>
      <c r="C56" s="95"/>
    </row>
    <row r="57" spans="1:3" ht="12" customHeight="1" thickBot="1">
      <c r="A57" s="235" t="s">
        <v>21</v>
      </c>
      <c r="B57" s="144" t="s">
        <v>13</v>
      </c>
      <c r="C57" s="379"/>
    </row>
    <row r="58" spans="1:3" ht="15" customHeight="1" thickBot="1">
      <c r="A58" s="235" t="s">
        <v>22</v>
      </c>
      <c r="B58" s="278" t="s">
        <v>548</v>
      </c>
      <c r="C58" s="405">
        <f>+C46+C52+C57</f>
        <v>61304</v>
      </c>
    </row>
    <row r="59" spans="1:3" ht="13.5" thickBot="1">
      <c r="C59" s="406"/>
    </row>
    <row r="60" spans="1:3" ht="15" customHeight="1" thickBot="1">
      <c r="A60" s="281" t="s">
        <v>536</v>
      </c>
      <c r="B60" s="282"/>
      <c r="C60" s="141">
        <v>11</v>
      </c>
    </row>
    <row r="61" spans="1:3" ht="14.25" customHeight="1" thickBot="1">
      <c r="A61" s="281" t="s">
        <v>206</v>
      </c>
      <c r="B61" s="282"/>
      <c r="C61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22" zoomScale="130" zoomScaleNormal="130" workbookViewId="0">
      <selection activeCell="C61" sqref="C61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+CONCATENATE("9.2. melléklet a ……/",LEFT(ÖSSZEFÜGGÉSEK!A5,4),". (….) önkormányzati rendelethez")</f>
        <v>9.2. melléklet a ……/2015. (….) önkormányzati rendelethez</v>
      </c>
    </row>
    <row r="2" spans="1:3" s="501" customFormat="1" ht="34.5" customHeight="1">
      <c r="A2" s="449" t="s">
        <v>204</v>
      </c>
      <c r="B2" s="393" t="s">
        <v>606</v>
      </c>
      <c r="C2" s="407" t="s">
        <v>61</v>
      </c>
    </row>
    <row r="3" spans="1:3" s="501" customFormat="1" ht="24.75" thickBot="1">
      <c r="A3" s="494" t="s">
        <v>203</v>
      </c>
      <c r="B3" s="394" t="s">
        <v>409</v>
      </c>
      <c r="C3" s="408" t="s">
        <v>54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/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538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539</v>
      </c>
      <c r="C26" s="352">
        <f>+C27+C28+C29</f>
        <v>0</v>
      </c>
    </row>
    <row r="27" spans="1:3" s="504" customFormat="1" ht="12" customHeight="1">
      <c r="A27" s="497" t="s">
        <v>271</v>
      </c>
      <c r="B27" s="498" t="s">
        <v>266</v>
      </c>
      <c r="C27" s="92"/>
    </row>
    <row r="28" spans="1:3" s="504" customFormat="1" ht="12" customHeight="1">
      <c r="A28" s="497" t="s">
        <v>274</v>
      </c>
      <c r="B28" s="498" t="s">
        <v>413</v>
      </c>
      <c r="C28" s="350"/>
    </row>
    <row r="29" spans="1:3" s="504" customFormat="1" ht="12" customHeight="1">
      <c r="A29" s="497" t="s">
        <v>275</v>
      </c>
      <c r="B29" s="499" t="s">
        <v>416</v>
      </c>
      <c r="C29" s="350"/>
    </row>
    <row r="30" spans="1:3" s="504" customFormat="1" ht="12" customHeight="1" thickBot="1">
      <c r="A30" s="496" t="s">
        <v>276</v>
      </c>
      <c r="B30" s="162" t="s">
        <v>540</v>
      </c>
      <c r="C30" s="99"/>
    </row>
    <row r="31" spans="1:3" s="504" customFormat="1" ht="12" customHeight="1" thickBot="1">
      <c r="A31" s="235" t="s">
        <v>23</v>
      </c>
      <c r="B31" s="144" t="s">
        <v>417</v>
      </c>
      <c r="C31" s="352">
        <f>+C32+C33+C34</f>
        <v>0</v>
      </c>
    </row>
    <row r="32" spans="1:3" s="504" customFormat="1" ht="12" customHeight="1">
      <c r="A32" s="497" t="s">
        <v>94</v>
      </c>
      <c r="B32" s="498" t="s">
        <v>298</v>
      </c>
      <c r="C32" s="92"/>
    </row>
    <row r="33" spans="1:3" s="504" customFormat="1" ht="12" customHeight="1">
      <c r="A33" s="497" t="s">
        <v>95</v>
      </c>
      <c r="B33" s="499" t="s">
        <v>299</v>
      </c>
      <c r="C33" s="353"/>
    </row>
    <row r="34" spans="1:3" s="504" customFormat="1" ht="12" customHeight="1" thickBot="1">
      <c r="A34" s="496" t="s">
        <v>96</v>
      </c>
      <c r="B34" s="162" t="s">
        <v>300</v>
      </c>
      <c r="C34" s="99"/>
    </row>
    <row r="35" spans="1:3" s="409" customFormat="1" ht="12" customHeight="1" thickBot="1">
      <c r="A35" s="235" t="s">
        <v>24</v>
      </c>
      <c r="B35" s="144" t="s">
        <v>386</v>
      </c>
      <c r="C35" s="379"/>
    </row>
    <row r="36" spans="1:3" s="409" customFormat="1" ht="12" customHeight="1" thickBot="1">
      <c r="A36" s="235" t="s">
        <v>25</v>
      </c>
      <c r="B36" s="144" t="s">
        <v>418</v>
      </c>
      <c r="C36" s="400"/>
    </row>
    <row r="37" spans="1:3" s="409" customFormat="1" ht="12" customHeight="1" thickBot="1">
      <c r="A37" s="227" t="s">
        <v>26</v>
      </c>
      <c r="B37" s="144" t="s">
        <v>419</v>
      </c>
      <c r="C37" s="401">
        <f>+C8+C20+C25+C26+C31+C35+C36</f>
        <v>0</v>
      </c>
    </row>
    <row r="38" spans="1:3" s="409" customFormat="1" ht="12" customHeight="1" thickBot="1">
      <c r="A38" s="270" t="s">
        <v>27</v>
      </c>
      <c r="B38" s="144" t="s">
        <v>420</v>
      </c>
      <c r="C38" s="401">
        <f>+C39+C40+C41</f>
        <v>35333</v>
      </c>
    </row>
    <row r="39" spans="1:3" s="409" customFormat="1" ht="12" customHeight="1">
      <c r="A39" s="497" t="s">
        <v>421</v>
      </c>
      <c r="B39" s="498" t="s">
        <v>239</v>
      </c>
      <c r="C39" s="92"/>
    </row>
    <row r="40" spans="1:3" s="409" customFormat="1" ht="12" customHeight="1">
      <c r="A40" s="497" t="s">
        <v>422</v>
      </c>
      <c r="B40" s="499" t="s">
        <v>2</v>
      </c>
      <c r="C40" s="353"/>
    </row>
    <row r="41" spans="1:3" s="504" customFormat="1" ht="12" customHeight="1" thickBot="1">
      <c r="A41" s="496" t="s">
        <v>423</v>
      </c>
      <c r="B41" s="162" t="s">
        <v>424</v>
      </c>
      <c r="C41" s="99">
        <v>35333</v>
      </c>
    </row>
    <row r="42" spans="1:3" s="504" customFormat="1" ht="15" customHeight="1" thickBot="1">
      <c r="A42" s="270" t="s">
        <v>28</v>
      </c>
      <c r="B42" s="271" t="s">
        <v>425</v>
      </c>
      <c r="C42" s="404">
        <f>+C37+C38</f>
        <v>35333</v>
      </c>
    </row>
    <row r="43" spans="1:3" s="504" customFormat="1" ht="15" customHeight="1">
      <c r="A43" s="272"/>
      <c r="B43" s="273"/>
      <c r="C43" s="402"/>
    </row>
    <row r="44" spans="1:3" ht="13.5" thickBot="1">
      <c r="A44" s="274"/>
      <c r="B44" s="275"/>
      <c r="C44" s="403"/>
    </row>
    <row r="45" spans="1:3" s="503" customFormat="1" ht="16.5" customHeight="1" thickBot="1">
      <c r="A45" s="276"/>
      <c r="B45" s="277" t="s">
        <v>59</v>
      </c>
      <c r="C45" s="404"/>
    </row>
    <row r="46" spans="1:3" s="505" customFormat="1" ht="12" customHeight="1" thickBot="1">
      <c r="A46" s="235" t="s">
        <v>19</v>
      </c>
      <c r="B46" s="144" t="s">
        <v>426</v>
      </c>
      <c r="C46" s="352">
        <f>SUM(C47:C51)</f>
        <v>35333</v>
      </c>
    </row>
    <row r="47" spans="1:3" ht="12" customHeight="1">
      <c r="A47" s="496" t="s">
        <v>101</v>
      </c>
      <c r="B47" s="9" t="s">
        <v>49</v>
      </c>
      <c r="C47" s="92">
        <v>23968</v>
      </c>
    </row>
    <row r="48" spans="1:3" ht="12" customHeight="1">
      <c r="A48" s="496" t="s">
        <v>102</v>
      </c>
      <c r="B48" s="8" t="s">
        <v>184</v>
      </c>
      <c r="C48" s="95">
        <v>6599</v>
      </c>
    </row>
    <row r="49" spans="1:3" ht="12" customHeight="1">
      <c r="A49" s="496" t="s">
        <v>103</v>
      </c>
      <c r="B49" s="8" t="s">
        <v>140</v>
      </c>
      <c r="C49" s="95">
        <v>4766</v>
      </c>
    </row>
    <row r="50" spans="1:3" ht="12" customHeight="1">
      <c r="A50" s="496" t="s">
        <v>104</v>
      </c>
      <c r="B50" s="8" t="s">
        <v>185</v>
      </c>
      <c r="C50" s="95"/>
    </row>
    <row r="51" spans="1:3" ht="12" customHeight="1" thickBot="1">
      <c r="A51" s="496" t="s">
        <v>149</v>
      </c>
      <c r="B51" s="8" t="s">
        <v>186</v>
      </c>
      <c r="C51" s="95"/>
    </row>
    <row r="52" spans="1:3" ht="12" customHeight="1" thickBot="1">
      <c r="A52" s="235" t="s">
        <v>20</v>
      </c>
      <c r="B52" s="144" t="s">
        <v>427</v>
      </c>
      <c r="C52" s="352">
        <f>SUM(C53:C55)</f>
        <v>0</v>
      </c>
    </row>
    <row r="53" spans="1:3" s="505" customFormat="1" ht="12" customHeight="1">
      <c r="A53" s="496" t="s">
        <v>107</v>
      </c>
      <c r="B53" s="9" t="s">
        <v>229</v>
      </c>
      <c r="C53" s="92"/>
    </row>
    <row r="54" spans="1:3" ht="12" customHeight="1">
      <c r="A54" s="496" t="s">
        <v>108</v>
      </c>
      <c r="B54" s="8" t="s">
        <v>188</v>
      </c>
      <c r="C54" s="95"/>
    </row>
    <row r="55" spans="1:3" ht="12" customHeight="1">
      <c r="A55" s="496" t="s">
        <v>109</v>
      </c>
      <c r="B55" s="8" t="s">
        <v>60</v>
      </c>
      <c r="C55" s="95"/>
    </row>
    <row r="56" spans="1:3" ht="12" customHeight="1" thickBot="1">
      <c r="A56" s="496" t="s">
        <v>110</v>
      </c>
      <c r="B56" s="8" t="s">
        <v>541</v>
      </c>
      <c r="C56" s="95"/>
    </row>
    <row r="57" spans="1:3" ht="12" customHeight="1" thickBot="1">
      <c r="A57" s="235" t="s">
        <v>21</v>
      </c>
      <c r="B57" s="144" t="s">
        <v>13</v>
      </c>
      <c r="C57" s="379"/>
    </row>
    <row r="58" spans="1:3" ht="15" customHeight="1" thickBot="1">
      <c r="A58" s="235" t="s">
        <v>22</v>
      </c>
      <c r="B58" s="278" t="s">
        <v>548</v>
      </c>
      <c r="C58" s="405">
        <f>+C46+C52+C57</f>
        <v>35333</v>
      </c>
    </row>
    <row r="59" spans="1:3" ht="13.5" thickBot="1">
      <c r="C59" s="406"/>
    </row>
    <row r="60" spans="1:3" ht="15" customHeight="1" thickBot="1">
      <c r="A60" s="281" t="s">
        <v>536</v>
      </c>
      <c r="B60" s="282"/>
      <c r="C60" s="141">
        <v>6.5</v>
      </c>
    </row>
    <row r="61" spans="1:3" ht="14.25" customHeight="1" thickBot="1">
      <c r="A61" s="281" t="s">
        <v>206</v>
      </c>
      <c r="B61" s="282"/>
      <c r="C61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64" zoomScale="130" zoomScaleNormal="130" workbookViewId="0">
      <selection activeCell="C61" sqref="C61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+CONCATENATE("9.2.1. melléklet a ……/",LEFT(ÖSSZEFÜGGÉSEK!A5,4),". (….) önkormányzati rendelethez")</f>
        <v>9.2.1. melléklet a ……/2015. (….) önkormányzati rendelethez</v>
      </c>
    </row>
    <row r="2" spans="1:3" s="501" customFormat="1" ht="25.5" customHeight="1">
      <c r="A2" s="449" t="s">
        <v>204</v>
      </c>
      <c r="B2" s="393" t="s">
        <v>571</v>
      </c>
      <c r="C2" s="407" t="s">
        <v>61</v>
      </c>
    </row>
    <row r="3" spans="1:3" s="501" customFormat="1" ht="24.75" thickBot="1">
      <c r="A3" s="494" t="s">
        <v>203</v>
      </c>
      <c r="B3" s="394" t="s">
        <v>428</v>
      </c>
      <c r="C3" s="408" t="s">
        <v>61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/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538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539</v>
      </c>
      <c r="C26" s="352">
        <f>+C27+C28+C29</f>
        <v>0</v>
      </c>
    </row>
    <row r="27" spans="1:3" s="504" customFormat="1" ht="12" customHeight="1">
      <c r="A27" s="497" t="s">
        <v>271</v>
      </c>
      <c r="B27" s="498" t="s">
        <v>266</v>
      </c>
      <c r="C27" s="92"/>
    </row>
    <row r="28" spans="1:3" s="504" customFormat="1" ht="12" customHeight="1">
      <c r="A28" s="497" t="s">
        <v>274</v>
      </c>
      <c r="B28" s="498" t="s">
        <v>413</v>
      </c>
      <c r="C28" s="350"/>
    </row>
    <row r="29" spans="1:3" s="504" customFormat="1" ht="12" customHeight="1">
      <c r="A29" s="497" t="s">
        <v>275</v>
      </c>
      <c r="B29" s="499" t="s">
        <v>416</v>
      </c>
      <c r="C29" s="350"/>
    </row>
    <row r="30" spans="1:3" s="504" customFormat="1" ht="12" customHeight="1" thickBot="1">
      <c r="A30" s="496" t="s">
        <v>276</v>
      </c>
      <c r="B30" s="162" t="s">
        <v>540</v>
      </c>
      <c r="C30" s="99"/>
    </row>
    <row r="31" spans="1:3" s="504" customFormat="1" ht="12" customHeight="1" thickBot="1">
      <c r="A31" s="235" t="s">
        <v>23</v>
      </c>
      <c r="B31" s="144" t="s">
        <v>417</v>
      </c>
      <c r="C31" s="352">
        <f>+C32+C33+C34</f>
        <v>0</v>
      </c>
    </row>
    <row r="32" spans="1:3" s="504" customFormat="1" ht="12" customHeight="1">
      <c r="A32" s="497" t="s">
        <v>94</v>
      </c>
      <c r="B32" s="498" t="s">
        <v>298</v>
      </c>
      <c r="C32" s="92"/>
    </row>
    <row r="33" spans="1:3" s="504" customFormat="1" ht="12" customHeight="1">
      <c r="A33" s="497" t="s">
        <v>95</v>
      </c>
      <c r="B33" s="499" t="s">
        <v>299</v>
      </c>
      <c r="C33" s="353"/>
    </row>
    <row r="34" spans="1:3" s="504" customFormat="1" ht="12" customHeight="1" thickBot="1">
      <c r="A34" s="496" t="s">
        <v>96</v>
      </c>
      <c r="B34" s="162" t="s">
        <v>300</v>
      </c>
      <c r="C34" s="99"/>
    </row>
    <row r="35" spans="1:3" s="409" customFormat="1" ht="12" customHeight="1" thickBot="1">
      <c r="A35" s="235" t="s">
        <v>24</v>
      </c>
      <c r="B35" s="144" t="s">
        <v>386</v>
      </c>
      <c r="C35" s="379"/>
    </row>
    <row r="36" spans="1:3" s="409" customFormat="1" ht="12" customHeight="1" thickBot="1">
      <c r="A36" s="235" t="s">
        <v>25</v>
      </c>
      <c r="B36" s="144" t="s">
        <v>418</v>
      </c>
      <c r="C36" s="400"/>
    </row>
    <row r="37" spans="1:3" s="409" customFormat="1" ht="12" customHeight="1" thickBot="1">
      <c r="A37" s="227" t="s">
        <v>26</v>
      </c>
      <c r="B37" s="144" t="s">
        <v>419</v>
      </c>
      <c r="C37" s="401">
        <f>+C8+C20+C25+C26+C31+C35+C36</f>
        <v>0</v>
      </c>
    </row>
    <row r="38" spans="1:3" s="409" customFormat="1" ht="12" customHeight="1" thickBot="1">
      <c r="A38" s="270" t="s">
        <v>27</v>
      </c>
      <c r="B38" s="144" t="s">
        <v>420</v>
      </c>
      <c r="C38" s="401">
        <f>+C39+C40+C41</f>
        <v>96637</v>
      </c>
    </row>
    <row r="39" spans="1:3" s="409" customFormat="1" ht="12" customHeight="1">
      <c r="A39" s="497" t="s">
        <v>421</v>
      </c>
      <c r="B39" s="498" t="s">
        <v>239</v>
      </c>
      <c r="C39" s="92"/>
    </row>
    <row r="40" spans="1:3" s="409" customFormat="1" ht="12" customHeight="1">
      <c r="A40" s="497" t="s">
        <v>422</v>
      </c>
      <c r="B40" s="499" t="s">
        <v>2</v>
      </c>
      <c r="C40" s="353"/>
    </row>
    <row r="41" spans="1:3" s="504" customFormat="1" ht="12" customHeight="1" thickBot="1">
      <c r="A41" s="496" t="s">
        <v>423</v>
      </c>
      <c r="B41" s="162" t="s">
        <v>424</v>
      </c>
      <c r="C41" s="99">
        <v>96637</v>
      </c>
    </row>
    <row r="42" spans="1:3" s="504" customFormat="1" ht="15" customHeight="1" thickBot="1">
      <c r="A42" s="270" t="s">
        <v>28</v>
      </c>
      <c r="B42" s="271" t="s">
        <v>425</v>
      </c>
      <c r="C42" s="404">
        <f>+C37+C38</f>
        <v>96637</v>
      </c>
    </row>
    <row r="43" spans="1:3" s="504" customFormat="1" ht="15" customHeight="1">
      <c r="A43" s="272"/>
      <c r="B43" s="273"/>
      <c r="C43" s="402"/>
    </row>
    <row r="44" spans="1:3" ht="13.5" thickBot="1">
      <c r="A44" s="274"/>
      <c r="B44" s="275"/>
      <c r="C44" s="403"/>
    </row>
    <row r="45" spans="1:3" s="503" customFormat="1" ht="16.5" customHeight="1" thickBot="1">
      <c r="A45" s="276"/>
      <c r="B45" s="277" t="s">
        <v>59</v>
      </c>
      <c r="C45" s="404"/>
    </row>
    <row r="46" spans="1:3" s="505" customFormat="1" ht="12" customHeight="1" thickBot="1">
      <c r="A46" s="235" t="s">
        <v>19</v>
      </c>
      <c r="B46" s="144" t="s">
        <v>426</v>
      </c>
      <c r="C46" s="352">
        <f>SUM(C47:C51)</f>
        <v>96637</v>
      </c>
    </row>
    <row r="47" spans="1:3" ht="12" customHeight="1">
      <c r="A47" s="496" t="s">
        <v>101</v>
      </c>
      <c r="B47" s="9" t="s">
        <v>49</v>
      </c>
      <c r="C47" s="92">
        <v>56845</v>
      </c>
    </row>
    <row r="48" spans="1:3" ht="12" customHeight="1">
      <c r="A48" s="496" t="s">
        <v>102</v>
      </c>
      <c r="B48" s="8" t="s">
        <v>184</v>
      </c>
      <c r="C48" s="95">
        <v>15251</v>
      </c>
    </row>
    <row r="49" spans="1:3" ht="12" customHeight="1">
      <c r="A49" s="496" t="s">
        <v>103</v>
      </c>
      <c r="B49" s="8" t="s">
        <v>140</v>
      </c>
      <c r="C49" s="95">
        <v>24541</v>
      </c>
    </row>
    <row r="50" spans="1:3" ht="12" customHeight="1">
      <c r="A50" s="496" t="s">
        <v>104</v>
      </c>
      <c r="B50" s="8" t="s">
        <v>185</v>
      </c>
      <c r="C50" s="95"/>
    </row>
    <row r="51" spans="1:3" ht="12" customHeight="1" thickBot="1">
      <c r="A51" s="496" t="s">
        <v>149</v>
      </c>
      <c r="B51" s="8" t="s">
        <v>186</v>
      </c>
      <c r="C51" s="95"/>
    </row>
    <row r="52" spans="1:3" ht="12" customHeight="1" thickBot="1">
      <c r="A52" s="235" t="s">
        <v>20</v>
      </c>
      <c r="B52" s="144" t="s">
        <v>427</v>
      </c>
      <c r="C52" s="352">
        <f>SUM(C53:C55)</f>
        <v>0</v>
      </c>
    </row>
    <row r="53" spans="1:3" s="505" customFormat="1" ht="12" customHeight="1">
      <c r="A53" s="496" t="s">
        <v>107</v>
      </c>
      <c r="B53" s="9" t="s">
        <v>229</v>
      </c>
      <c r="C53" s="92"/>
    </row>
    <row r="54" spans="1:3" ht="12" customHeight="1">
      <c r="A54" s="496" t="s">
        <v>108</v>
      </c>
      <c r="B54" s="8" t="s">
        <v>188</v>
      </c>
      <c r="C54" s="95"/>
    </row>
    <row r="55" spans="1:3" ht="12" customHeight="1">
      <c r="A55" s="496" t="s">
        <v>109</v>
      </c>
      <c r="B55" s="8" t="s">
        <v>60</v>
      </c>
      <c r="C55" s="95"/>
    </row>
    <row r="56" spans="1:3" ht="12" customHeight="1" thickBot="1">
      <c r="A56" s="496" t="s">
        <v>110</v>
      </c>
      <c r="B56" s="8" t="s">
        <v>541</v>
      </c>
      <c r="C56" s="95"/>
    </row>
    <row r="57" spans="1:3" ht="15" customHeight="1" thickBot="1">
      <c r="A57" s="235" t="s">
        <v>21</v>
      </c>
      <c r="B57" s="144" t="s">
        <v>13</v>
      </c>
      <c r="C57" s="379"/>
    </row>
    <row r="58" spans="1:3" ht="13.5" thickBot="1">
      <c r="A58" s="235" t="s">
        <v>22</v>
      </c>
      <c r="B58" s="278" t="s">
        <v>548</v>
      </c>
      <c r="C58" s="405">
        <f>+C46+C52+C57</f>
        <v>96637</v>
      </c>
    </row>
    <row r="59" spans="1:3" ht="15" customHeight="1" thickBot="1">
      <c r="C59" s="406"/>
    </row>
    <row r="60" spans="1:3" ht="14.25" customHeight="1" thickBot="1">
      <c r="A60" s="281" t="s">
        <v>536</v>
      </c>
      <c r="B60" s="282"/>
      <c r="C60" s="141">
        <v>17.5</v>
      </c>
    </row>
    <row r="61" spans="1:3" ht="13.5" thickBot="1">
      <c r="A61" s="281" t="s">
        <v>206</v>
      </c>
      <c r="B61" s="282"/>
      <c r="C61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F16" sqref="F16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+CONCATENATE("9.2.2. melléklet a ……/",LEFT(ÖSSZEFÜGGÉSEK!A5,4),". (….) önkormányzati rendelethez")</f>
        <v>9.2.2. melléklet a ……/2015. (….) önkormányzati rendelethez</v>
      </c>
    </row>
    <row r="2" spans="1:3" s="501" customFormat="1" ht="25.5" customHeight="1">
      <c r="A2" s="449" t="s">
        <v>204</v>
      </c>
      <c r="B2" s="393" t="s">
        <v>571</v>
      </c>
      <c r="C2" s="407" t="s">
        <v>61</v>
      </c>
    </row>
    <row r="3" spans="1:3" s="501" customFormat="1" ht="24.75" thickBot="1">
      <c r="A3" s="494" t="s">
        <v>203</v>
      </c>
      <c r="B3" s="394" t="s">
        <v>429</v>
      </c>
      <c r="C3" s="408" t="s">
        <v>62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/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538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539</v>
      </c>
      <c r="C26" s="352">
        <f>+C27+C28+C29</f>
        <v>0</v>
      </c>
    </row>
    <row r="27" spans="1:3" s="504" customFormat="1" ht="12" customHeight="1">
      <c r="A27" s="497" t="s">
        <v>271</v>
      </c>
      <c r="B27" s="498" t="s">
        <v>266</v>
      </c>
      <c r="C27" s="92"/>
    </row>
    <row r="28" spans="1:3" s="504" customFormat="1" ht="12" customHeight="1">
      <c r="A28" s="497" t="s">
        <v>274</v>
      </c>
      <c r="B28" s="498" t="s">
        <v>413</v>
      </c>
      <c r="C28" s="350"/>
    </row>
    <row r="29" spans="1:3" s="504" customFormat="1" ht="12" customHeight="1">
      <c r="A29" s="497" t="s">
        <v>275</v>
      </c>
      <c r="B29" s="499" t="s">
        <v>416</v>
      </c>
      <c r="C29" s="350"/>
    </row>
    <row r="30" spans="1:3" s="504" customFormat="1" ht="12" customHeight="1" thickBot="1">
      <c r="A30" s="496" t="s">
        <v>276</v>
      </c>
      <c r="B30" s="162" t="s">
        <v>540</v>
      </c>
      <c r="C30" s="99"/>
    </row>
    <row r="31" spans="1:3" s="504" customFormat="1" ht="12" customHeight="1" thickBot="1">
      <c r="A31" s="235" t="s">
        <v>23</v>
      </c>
      <c r="B31" s="144" t="s">
        <v>417</v>
      </c>
      <c r="C31" s="352">
        <f>+C32+C33+C34</f>
        <v>0</v>
      </c>
    </row>
    <row r="32" spans="1:3" s="504" customFormat="1" ht="12" customHeight="1">
      <c r="A32" s="497" t="s">
        <v>94</v>
      </c>
      <c r="B32" s="498" t="s">
        <v>298</v>
      </c>
      <c r="C32" s="92"/>
    </row>
    <row r="33" spans="1:3" s="504" customFormat="1" ht="12" customHeight="1">
      <c r="A33" s="497" t="s">
        <v>95</v>
      </c>
      <c r="B33" s="499" t="s">
        <v>299</v>
      </c>
      <c r="C33" s="353"/>
    </row>
    <row r="34" spans="1:3" s="504" customFormat="1" ht="12" customHeight="1" thickBot="1">
      <c r="A34" s="496" t="s">
        <v>96</v>
      </c>
      <c r="B34" s="162" t="s">
        <v>300</v>
      </c>
      <c r="C34" s="99"/>
    </row>
    <row r="35" spans="1:3" s="409" customFormat="1" ht="12" customHeight="1" thickBot="1">
      <c r="A35" s="235" t="s">
        <v>24</v>
      </c>
      <c r="B35" s="144" t="s">
        <v>386</v>
      </c>
      <c r="C35" s="379"/>
    </row>
    <row r="36" spans="1:3" s="409" customFormat="1" ht="12" customHeight="1" thickBot="1">
      <c r="A36" s="235" t="s">
        <v>25</v>
      </c>
      <c r="B36" s="144" t="s">
        <v>418</v>
      </c>
      <c r="C36" s="400"/>
    </row>
    <row r="37" spans="1:3" s="409" customFormat="1" ht="12" customHeight="1" thickBot="1">
      <c r="A37" s="227" t="s">
        <v>26</v>
      </c>
      <c r="B37" s="144" t="s">
        <v>419</v>
      </c>
      <c r="C37" s="401">
        <f>+C8+C20+C25+C26+C31+C35+C36</f>
        <v>0</v>
      </c>
    </row>
    <row r="38" spans="1:3" s="409" customFormat="1" ht="12" customHeight="1" thickBot="1">
      <c r="A38" s="270" t="s">
        <v>27</v>
      </c>
      <c r="B38" s="144" t="s">
        <v>420</v>
      </c>
      <c r="C38" s="401">
        <f>+C39+C40+C41</f>
        <v>0</v>
      </c>
    </row>
    <row r="39" spans="1:3" s="409" customFormat="1" ht="12" customHeight="1">
      <c r="A39" s="497" t="s">
        <v>421</v>
      </c>
      <c r="B39" s="498" t="s">
        <v>239</v>
      </c>
      <c r="C39" s="92"/>
    </row>
    <row r="40" spans="1:3" s="409" customFormat="1" ht="12" customHeight="1">
      <c r="A40" s="497" t="s">
        <v>422</v>
      </c>
      <c r="B40" s="499" t="s">
        <v>2</v>
      </c>
      <c r="C40" s="353"/>
    </row>
    <row r="41" spans="1:3" s="504" customFormat="1" ht="12" customHeight="1" thickBot="1">
      <c r="A41" s="496" t="s">
        <v>423</v>
      </c>
      <c r="B41" s="162" t="s">
        <v>424</v>
      </c>
      <c r="C41" s="99"/>
    </row>
    <row r="42" spans="1:3" s="504" customFormat="1" ht="15" customHeight="1" thickBot="1">
      <c r="A42" s="270" t="s">
        <v>28</v>
      </c>
      <c r="B42" s="271" t="s">
        <v>425</v>
      </c>
      <c r="C42" s="404">
        <f>+C37+C38</f>
        <v>0</v>
      </c>
    </row>
    <row r="43" spans="1:3" s="504" customFormat="1" ht="15" customHeight="1">
      <c r="A43" s="272"/>
      <c r="B43" s="273"/>
      <c r="C43" s="402"/>
    </row>
    <row r="44" spans="1:3" ht="13.5" thickBot="1">
      <c r="A44" s="274"/>
      <c r="B44" s="275"/>
      <c r="C44" s="403"/>
    </row>
    <row r="45" spans="1:3" s="503" customFormat="1" ht="16.5" customHeight="1" thickBot="1">
      <c r="A45" s="276"/>
      <c r="B45" s="277" t="s">
        <v>59</v>
      </c>
      <c r="C45" s="404"/>
    </row>
    <row r="46" spans="1:3" s="505" customFormat="1" ht="12" customHeight="1" thickBot="1">
      <c r="A46" s="235" t="s">
        <v>19</v>
      </c>
      <c r="B46" s="144" t="s">
        <v>426</v>
      </c>
      <c r="C46" s="352">
        <f>SUM(C47:C51)</f>
        <v>0</v>
      </c>
    </row>
    <row r="47" spans="1:3" ht="12" customHeight="1">
      <c r="A47" s="496" t="s">
        <v>101</v>
      </c>
      <c r="B47" s="9" t="s">
        <v>49</v>
      </c>
      <c r="C47" s="92"/>
    </row>
    <row r="48" spans="1:3" ht="12" customHeight="1">
      <c r="A48" s="496" t="s">
        <v>102</v>
      </c>
      <c r="B48" s="8" t="s">
        <v>184</v>
      </c>
      <c r="C48" s="95"/>
    </row>
    <row r="49" spans="1:3" ht="12" customHeight="1">
      <c r="A49" s="496" t="s">
        <v>103</v>
      </c>
      <c r="B49" s="8" t="s">
        <v>140</v>
      </c>
      <c r="C49" s="95"/>
    </row>
    <row r="50" spans="1:3" ht="12" customHeight="1">
      <c r="A50" s="496" t="s">
        <v>104</v>
      </c>
      <c r="B50" s="8" t="s">
        <v>185</v>
      </c>
      <c r="C50" s="95"/>
    </row>
    <row r="51" spans="1:3" ht="12" customHeight="1" thickBot="1">
      <c r="A51" s="496" t="s">
        <v>149</v>
      </c>
      <c r="B51" s="8" t="s">
        <v>186</v>
      </c>
      <c r="C51" s="95"/>
    </row>
    <row r="52" spans="1:3" ht="12" customHeight="1" thickBot="1">
      <c r="A52" s="235" t="s">
        <v>20</v>
      </c>
      <c r="B52" s="144" t="s">
        <v>427</v>
      </c>
      <c r="C52" s="352">
        <f>SUM(C53:C55)</f>
        <v>0</v>
      </c>
    </row>
    <row r="53" spans="1:3" s="505" customFormat="1" ht="12" customHeight="1">
      <c r="A53" s="496" t="s">
        <v>107</v>
      </c>
      <c r="B53" s="9" t="s">
        <v>229</v>
      </c>
      <c r="C53" s="92"/>
    </row>
    <row r="54" spans="1:3" ht="12" customHeight="1">
      <c r="A54" s="496" t="s">
        <v>108</v>
      </c>
      <c r="B54" s="8" t="s">
        <v>188</v>
      </c>
      <c r="C54" s="95"/>
    </row>
    <row r="55" spans="1:3" ht="12" customHeight="1">
      <c r="A55" s="496" t="s">
        <v>109</v>
      </c>
      <c r="B55" s="8" t="s">
        <v>60</v>
      </c>
      <c r="C55" s="95"/>
    </row>
    <row r="56" spans="1:3" ht="12" customHeight="1" thickBot="1">
      <c r="A56" s="496" t="s">
        <v>110</v>
      </c>
      <c r="B56" s="8" t="s">
        <v>541</v>
      </c>
      <c r="C56" s="95"/>
    </row>
    <row r="57" spans="1:3" ht="15" customHeight="1" thickBot="1">
      <c r="A57" s="235" t="s">
        <v>21</v>
      </c>
      <c r="B57" s="144" t="s">
        <v>13</v>
      </c>
      <c r="C57" s="379"/>
    </row>
    <row r="58" spans="1:3" ht="13.5" thickBot="1">
      <c r="A58" s="235" t="s">
        <v>22</v>
      </c>
      <c r="B58" s="278" t="s">
        <v>548</v>
      </c>
      <c r="C58" s="405">
        <f>+C46+C52+C57</f>
        <v>0</v>
      </c>
    </row>
    <row r="59" spans="1:3" ht="15" customHeight="1" thickBot="1">
      <c r="C59" s="406"/>
    </row>
    <row r="60" spans="1:3" ht="14.25" customHeight="1" thickBot="1">
      <c r="A60" s="281" t="s">
        <v>536</v>
      </c>
      <c r="B60" s="282"/>
      <c r="C60" s="141"/>
    </row>
    <row r="61" spans="1:3" ht="13.5" thickBot="1">
      <c r="A61" s="281" t="s">
        <v>206</v>
      </c>
      <c r="B61" s="282"/>
      <c r="C61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13" zoomScale="130" zoomScaleNormal="130" workbookViewId="0">
      <selection activeCell="F16" sqref="F16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+CONCATENATE("9.2.3. melléklet a ……/",LEFT(ÖSSZEFÜGGÉSEK!A5,4),". (….) önkormányzati rendelethez")</f>
        <v>9.2.3. melléklet a ……/2015. (….) önkormányzati rendelethez</v>
      </c>
    </row>
    <row r="2" spans="1:3" s="501" customFormat="1" ht="33" customHeight="1">
      <c r="A2" s="449" t="s">
        <v>204</v>
      </c>
      <c r="B2" s="393" t="s">
        <v>571</v>
      </c>
      <c r="C2" s="407" t="s">
        <v>61</v>
      </c>
    </row>
    <row r="3" spans="1:3" s="501" customFormat="1" ht="24.75" thickBot="1">
      <c r="A3" s="494" t="s">
        <v>203</v>
      </c>
      <c r="B3" s="394" t="s">
        <v>549</v>
      </c>
      <c r="C3" s="408" t="s">
        <v>442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/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538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539</v>
      </c>
      <c r="C26" s="352">
        <f>+C27+C28+C29</f>
        <v>0</v>
      </c>
    </row>
    <row r="27" spans="1:3" s="504" customFormat="1" ht="12" customHeight="1">
      <c r="A27" s="497" t="s">
        <v>271</v>
      </c>
      <c r="B27" s="498" t="s">
        <v>266</v>
      </c>
      <c r="C27" s="92"/>
    </row>
    <row r="28" spans="1:3" s="504" customFormat="1" ht="12" customHeight="1">
      <c r="A28" s="497" t="s">
        <v>274</v>
      </c>
      <c r="B28" s="498" t="s">
        <v>413</v>
      </c>
      <c r="C28" s="350"/>
    </row>
    <row r="29" spans="1:3" s="504" customFormat="1" ht="12" customHeight="1">
      <c r="A29" s="497" t="s">
        <v>275</v>
      </c>
      <c r="B29" s="499" t="s">
        <v>416</v>
      </c>
      <c r="C29" s="350"/>
    </row>
    <row r="30" spans="1:3" s="504" customFormat="1" ht="12" customHeight="1" thickBot="1">
      <c r="A30" s="496" t="s">
        <v>276</v>
      </c>
      <c r="B30" s="162" t="s">
        <v>540</v>
      </c>
      <c r="C30" s="99"/>
    </row>
    <row r="31" spans="1:3" s="504" customFormat="1" ht="12" customHeight="1" thickBot="1">
      <c r="A31" s="235" t="s">
        <v>23</v>
      </c>
      <c r="B31" s="144" t="s">
        <v>417</v>
      </c>
      <c r="C31" s="352">
        <f>+C32+C33+C34</f>
        <v>0</v>
      </c>
    </row>
    <row r="32" spans="1:3" s="504" customFormat="1" ht="12" customHeight="1">
      <c r="A32" s="497" t="s">
        <v>94</v>
      </c>
      <c r="B32" s="498" t="s">
        <v>298</v>
      </c>
      <c r="C32" s="92"/>
    </row>
    <row r="33" spans="1:3" s="504" customFormat="1" ht="12" customHeight="1">
      <c r="A33" s="497" t="s">
        <v>95</v>
      </c>
      <c r="B33" s="499" t="s">
        <v>299</v>
      </c>
      <c r="C33" s="353"/>
    </row>
    <row r="34" spans="1:3" s="504" customFormat="1" ht="12" customHeight="1" thickBot="1">
      <c r="A34" s="496" t="s">
        <v>96</v>
      </c>
      <c r="B34" s="162" t="s">
        <v>300</v>
      </c>
      <c r="C34" s="99"/>
    </row>
    <row r="35" spans="1:3" s="409" customFormat="1" ht="12" customHeight="1" thickBot="1">
      <c r="A35" s="235" t="s">
        <v>24</v>
      </c>
      <c r="B35" s="144" t="s">
        <v>386</v>
      </c>
      <c r="C35" s="379"/>
    </row>
    <row r="36" spans="1:3" s="409" customFormat="1" ht="12" customHeight="1" thickBot="1">
      <c r="A36" s="235" t="s">
        <v>25</v>
      </c>
      <c r="B36" s="144" t="s">
        <v>418</v>
      </c>
      <c r="C36" s="400"/>
    </row>
    <row r="37" spans="1:3" s="409" customFormat="1" ht="12" customHeight="1" thickBot="1">
      <c r="A37" s="227" t="s">
        <v>26</v>
      </c>
      <c r="B37" s="144" t="s">
        <v>419</v>
      </c>
      <c r="C37" s="401">
        <f>+C8+C20+C25+C26+C31+C35+C36</f>
        <v>0</v>
      </c>
    </row>
    <row r="38" spans="1:3" s="409" customFormat="1" ht="12" customHeight="1" thickBot="1">
      <c r="A38" s="270" t="s">
        <v>27</v>
      </c>
      <c r="B38" s="144" t="s">
        <v>420</v>
      </c>
      <c r="C38" s="401">
        <f>+C39+C40+C41</f>
        <v>0</v>
      </c>
    </row>
    <row r="39" spans="1:3" s="409" customFormat="1" ht="12" customHeight="1">
      <c r="A39" s="497" t="s">
        <v>421</v>
      </c>
      <c r="B39" s="498" t="s">
        <v>239</v>
      </c>
      <c r="C39" s="92"/>
    </row>
    <row r="40" spans="1:3" s="409" customFormat="1" ht="12" customHeight="1">
      <c r="A40" s="497" t="s">
        <v>422</v>
      </c>
      <c r="B40" s="499" t="s">
        <v>2</v>
      </c>
      <c r="C40" s="353"/>
    </row>
    <row r="41" spans="1:3" s="504" customFormat="1" ht="12" customHeight="1" thickBot="1">
      <c r="A41" s="496" t="s">
        <v>423</v>
      </c>
      <c r="B41" s="162" t="s">
        <v>424</v>
      </c>
      <c r="C41" s="99"/>
    </row>
    <row r="42" spans="1:3" s="504" customFormat="1" ht="15" customHeight="1" thickBot="1">
      <c r="A42" s="270" t="s">
        <v>28</v>
      </c>
      <c r="B42" s="271" t="s">
        <v>425</v>
      </c>
      <c r="C42" s="404">
        <f>+C37+C38</f>
        <v>0</v>
      </c>
    </row>
    <row r="43" spans="1:3" s="504" customFormat="1" ht="15" customHeight="1">
      <c r="A43" s="272"/>
      <c r="B43" s="273"/>
      <c r="C43" s="402"/>
    </row>
    <row r="44" spans="1:3" ht="13.5" thickBot="1">
      <c r="A44" s="274"/>
      <c r="B44" s="275"/>
      <c r="C44" s="403"/>
    </row>
    <row r="45" spans="1:3" s="503" customFormat="1" ht="16.5" customHeight="1" thickBot="1">
      <c r="A45" s="276"/>
      <c r="B45" s="277" t="s">
        <v>59</v>
      </c>
      <c r="C45" s="404"/>
    </row>
    <row r="46" spans="1:3" s="505" customFormat="1" ht="12" customHeight="1" thickBot="1">
      <c r="A46" s="235" t="s">
        <v>19</v>
      </c>
      <c r="B46" s="144" t="s">
        <v>426</v>
      </c>
      <c r="C46" s="352">
        <f>SUM(C47:C51)</f>
        <v>0</v>
      </c>
    </row>
    <row r="47" spans="1:3" ht="12" customHeight="1">
      <c r="A47" s="496" t="s">
        <v>101</v>
      </c>
      <c r="B47" s="9" t="s">
        <v>49</v>
      </c>
      <c r="C47" s="92"/>
    </row>
    <row r="48" spans="1:3" ht="12" customHeight="1">
      <c r="A48" s="496" t="s">
        <v>102</v>
      </c>
      <c r="B48" s="8" t="s">
        <v>184</v>
      </c>
      <c r="C48" s="95"/>
    </row>
    <row r="49" spans="1:3" ht="12" customHeight="1">
      <c r="A49" s="496" t="s">
        <v>103</v>
      </c>
      <c r="B49" s="8" t="s">
        <v>140</v>
      </c>
      <c r="C49" s="95"/>
    </row>
    <row r="50" spans="1:3" ht="12" customHeight="1">
      <c r="A50" s="496" t="s">
        <v>104</v>
      </c>
      <c r="B50" s="8" t="s">
        <v>185</v>
      </c>
      <c r="C50" s="95"/>
    </row>
    <row r="51" spans="1:3" ht="12" customHeight="1" thickBot="1">
      <c r="A51" s="496" t="s">
        <v>149</v>
      </c>
      <c r="B51" s="8" t="s">
        <v>186</v>
      </c>
      <c r="C51" s="95"/>
    </row>
    <row r="52" spans="1:3" ht="12" customHeight="1" thickBot="1">
      <c r="A52" s="235" t="s">
        <v>20</v>
      </c>
      <c r="B52" s="144" t="s">
        <v>427</v>
      </c>
      <c r="C52" s="352">
        <f>SUM(C53:C55)</f>
        <v>0</v>
      </c>
    </row>
    <row r="53" spans="1:3" s="505" customFormat="1" ht="12" customHeight="1">
      <c r="A53" s="496" t="s">
        <v>107</v>
      </c>
      <c r="B53" s="9" t="s">
        <v>229</v>
      </c>
      <c r="C53" s="92"/>
    </row>
    <row r="54" spans="1:3" ht="12" customHeight="1">
      <c r="A54" s="496" t="s">
        <v>108</v>
      </c>
      <c r="B54" s="8" t="s">
        <v>188</v>
      </c>
      <c r="C54" s="95"/>
    </row>
    <row r="55" spans="1:3" ht="12" customHeight="1">
      <c r="A55" s="496" t="s">
        <v>109</v>
      </c>
      <c r="B55" s="8" t="s">
        <v>60</v>
      </c>
      <c r="C55" s="95"/>
    </row>
    <row r="56" spans="1:3" ht="12" customHeight="1" thickBot="1">
      <c r="A56" s="496" t="s">
        <v>110</v>
      </c>
      <c r="B56" s="8" t="s">
        <v>541</v>
      </c>
      <c r="C56" s="95"/>
    </row>
    <row r="57" spans="1:3" ht="15" customHeight="1" thickBot="1">
      <c r="A57" s="235" t="s">
        <v>21</v>
      </c>
      <c r="B57" s="144" t="s">
        <v>13</v>
      </c>
      <c r="C57" s="379"/>
    </row>
    <row r="58" spans="1:3" ht="13.5" thickBot="1">
      <c r="A58" s="235" t="s">
        <v>22</v>
      </c>
      <c r="B58" s="278" t="s">
        <v>548</v>
      </c>
      <c r="C58" s="405">
        <f>+C46+C52+C57</f>
        <v>0</v>
      </c>
    </row>
    <row r="59" spans="1:3" ht="15" customHeight="1" thickBot="1">
      <c r="C59" s="406"/>
    </row>
    <row r="60" spans="1:3" ht="14.25" customHeight="1" thickBot="1">
      <c r="A60" s="281" t="s">
        <v>536</v>
      </c>
      <c r="B60" s="282"/>
      <c r="C60" s="141"/>
    </row>
    <row r="61" spans="1:3" ht="13.5" thickBot="1">
      <c r="A61" s="281" t="s">
        <v>206</v>
      </c>
      <c r="B61" s="282"/>
      <c r="C61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7" zoomScale="145" zoomScaleNormal="145" workbookViewId="0">
      <selection activeCell="B2" sqref="B2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+CONCATENATE("9.3. melléklet a ……/",LEFT(ÖSSZEFÜGGÉSEK!A5,4),". (….) önkormányzati rendelethez")</f>
        <v>9.3. melléklet a ……/2015. (….) önkormányzati rendelethez</v>
      </c>
    </row>
    <row r="2" spans="1:3" s="501" customFormat="1" ht="33.75" customHeight="1">
      <c r="A2" s="449" t="s">
        <v>204</v>
      </c>
      <c r="B2" s="393" t="s">
        <v>572</v>
      </c>
      <c r="C2" s="407" t="s">
        <v>62</v>
      </c>
    </row>
    <row r="3" spans="1:3" s="501" customFormat="1" ht="24.75" thickBot="1">
      <c r="A3" s="494" t="s">
        <v>203</v>
      </c>
      <c r="B3" s="394" t="s">
        <v>409</v>
      </c>
      <c r="C3" s="408" t="s">
        <v>54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1020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>
        <v>1020</v>
      </c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542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415</v>
      </c>
      <c r="C26" s="352">
        <f>+C27+C28</f>
        <v>0</v>
      </c>
    </row>
    <row r="27" spans="1:3" s="504" customFormat="1" ht="12" customHeight="1">
      <c r="A27" s="497" t="s">
        <v>271</v>
      </c>
      <c r="B27" s="498" t="s">
        <v>413</v>
      </c>
      <c r="C27" s="92"/>
    </row>
    <row r="28" spans="1:3" s="504" customFormat="1" ht="12" customHeight="1">
      <c r="A28" s="497" t="s">
        <v>274</v>
      </c>
      <c r="B28" s="499" t="s">
        <v>416</v>
      </c>
      <c r="C28" s="353"/>
    </row>
    <row r="29" spans="1:3" s="504" customFormat="1" ht="12" customHeight="1" thickBot="1">
      <c r="A29" s="496" t="s">
        <v>275</v>
      </c>
      <c r="B29" s="162" t="s">
        <v>543</v>
      </c>
      <c r="C29" s="99"/>
    </row>
    <row r="30" spans="1:3" s="504" customFormat="1" ht="12" customHeight="1" thickBot="1">
      <c r="A30" s="235" t="s">
        <v>23</v>
      </c>
      <c r="B30" s="144" t="s">
        <v>417</v>
      </c>
      <c r="C30" s="352">
        <f>+C31+C32+C33</f>
        <v>0</v>
      </c>
    </row>
    <row r="31" spans="1:3" s="504" customFormat="1" ht="12" customHeight="1">
      <c r="A31" s="497" t="s">
        <v>94</v>
      </c>
      <c r="B31" s="498" t="s">
        <v>298</v>
      </c>
      <c r="C31" s="92"/>
    </row>
    <row r="32" spans="1:3" s="504" customFormat="1" ht="12" customHeight="1">
      <c r="A32" s="497" t="s">
        <v>95</v>
      </c>
      <c r="B32" s="499" t="s">
        <v>299</v>
      </c>
      <c r="C32" s="353"/>
    </row>
    <row r="33" spans="1:3" s="504" customFormat="1" ht="12" customHeight="1" thickBot="1">
      <c r="A33" s="496" t="s">
        <v>96</v>
      </c>
      <c r="B33" s="162" t="s">
        <v>300</v>
      </c>
      <c r="C33" s="99"/>
    </row>
    <row r="34" spans="1:3" s="409" customFormat="1" ht="12" customHeight="1" thickBot="1">
      <c r="A34" s="235" t="s">
        <v>24</v>
      </c>
      <c r="B34" s="144" t="s">
        <v>386</v>
      </c>
      <c r="C34" s="379"/>
    </row>
    <row r="35" spans="1:3" s="409" customFormat="1" ht="12" customHeight="1" thickBot="1">
      <c r="A35" s="235" t="s">
        <v>25</v>
      </c>
      <c r="B35" s="144" t="s">
        <v>418</v>
      </c>
      <c r="C35" s="400"/>
    </row>
    <row r="36" spans="1:3" s="409" customFormat="1" ht="12" customHeight="1" thickBot="1">
      <c r="A36" s="227" t="s">
        <v>26</v>
      </c>
      <c r="B36" s="144" t="s">
        <v>544</v>
      </c>
      <c r="C36" s="401">
        <f>+C8+C20+C25+C26+C30+C34+C35</f>
        <v>1020</v>
      </c>
    </row>
    <row r="37" spans="1:3" s="409" customFormat="1" ht="12" customHeight="1" thickBot="1">
      <c r="A37" s="270" t="s">
        <v>27</v>
      </c>
      <c r="B37" s="144" t="s">
        <v>420</v>
      </c>
      <c r="C37" s="401">
        <f>+C38+C39+C40</f>
        <v>38248</v>
      </c>
    </row>
    <row r="38" spans="1:3" s="409" customFormat="1" ht="12" customHeight="1">
      <c r="A38" s="497" t="s">
        <v>421</v>
      </c>
      <c r="B38" s="498" t="s">
        <v>239</v>
      </c>
      <c r="C38" s="92"/>
    </row>
    <row r="39" spans="1:3" s="409" customFormat="1" ht="12" customHeight="1">
      <c r="A39" s="497" t="s">
        <v>422</v>
      </c>
      <c r="B39" s="499" t="s">
        <v>2</v>
      </c>
      <c r="C39" s="353"/>
    </row>
    <row r="40" spans="1:3" s="504" customFormat="1" ht="12" customHeight="1" thickBot="1">
      <c r="A40" s="496" t="s">
        <v>423</v>
      </c>
      <c r="B40" s="162" t="s">
        <v>424</v>
      </c>
      <c r="C40" s="99">
        <v>38248</v>
      </c>
    </row>
    <row r="41" spans="1:3" s="504" customFormat="1" ht="15" customHeight="1" thickBot="1">
      <c r="A41" s="270" t="s">
        <v>28</v>
      </c>
      <c r="B41" s="271" t="s">
        <v>425</v>
      </c>
      <c r="C41" s="404">
        <f>+C36+C37</f>
        <v>39268</v>
      </c>
    </row>
    <row r="42" spans="1:3" s="504" customFormat="1" ht="15" customHeight="1">
      <c r="A42" s="272"/>
      <c r="B42" s="273"/>
      <c r="C42" s="402"/>
    </row>
    <row r="43" spans="1:3" ht="13.5" thickBot="1">
      <c r="A43" s="274"/>
      <c r="B43" s="275"/>
      <c r="C43" s="403"/>
    </row>
    <row r="44" spans="1:3" s="503" customFormat="1" ht="16.5" customHeight="1" thickBot="1">
      <c r="A44" s="276"/>
      <c r="B44" s="277" t="s">
        <v>59</v>
      </c>
      <c r="C44" s="404"/>
    </row>
    <row r="45" spans="1:3" s="505" customFormat="1" ht="12" customHeight="1" thickBot="1">
      <c r="A45" s="235" t="s">
        <v>19</v>
      </c>
      <c r="B45" s="144" t="s">
        <v>426</v>
      </c>
      <c r="C45" s="352">
        <f>SUM(C46:C50)</f>
        <v>39014</v>
      </c>
    </row>
    <row r="46" spans="1:3" ht="12" customHeight="1">
      <c r="A46" s="496" t="s">
        <v>101</v>
      </c>
      <c r="B46" s="9" t="s">
        <v>49</v>
      </c>
      <c r="C46" s="92">
        <v>10145</v>
      </c>
    </row>
    <row r="47" spans="1:3" ht="12" customHeight="1">
      <c r="A47" s="496" t="s">
        <v>102</v>
      </c>
      <c r="B47" s="8" t="s">
        <v>184</v>
      </c>
      <c r="C47" s="95">
        <v>3015</v>
      </c>
    </row>
    <row r="48" spans="1:3" ht="12" customHeight="1">
      <c r="A48" s="496" t="s">
        <v>103</v>
      </c>
      <c r="B48" s="8" t="s">
        <v>140</v>
      </c>
      <c r="C48" s="95">
        <v>25494</v>
      </c>
    </row>
    <row r="49" spans="1:3" ht="12" customHeight="1">
      <c r="A49" s="496" t="s">
        <v>104</v>
      </c>
      <c r="B49" s="8" t="s">
        <v>185</v>
      </c>
      <c r="C49" s="95"/>
    </row>
    <row r="50" spans="1:3" ht="12" customHeight="1" thickBot="1">
      <c r="A50" s="496" t="s">
        <v>149</v>
      </c>
      <c r="B50" s="8" t="s">
        <v>186</v>
      </c>
      <c r="C50" s="95">
        <v>360</v>
      </c>
    </row>
    <row r="51" spans="1:3" ht="12" customHeight="1" thickBot="1">
      <c r="A51" s="235" t="s">
        <v>20</v>
      </c>
      <c r="B51" s="144" t="s">
        <v>427</v>
      </c>
      <c r="C51" s="352">
        <f>SUM(C52:C54)</f>
        <v>254</v>
      </c>
    </row>
    <row r="52" spans="1:3" s="505" customFormat="1" ht="12" customHeight="1">
      <c r="A52" s="496" t="s">
        <v>107</v>
      </c>
      <c r="B52" s="9" t="s">
        <v>229</v>
      </c>
      <c r="C52" s="92">
        <v>254</v>
      </c>
    </row>
    <row r="53" spans="1:3" ht="12" customHeight="1">
      <c r="A53" s="496" t="s">
        <v>108</v>
      </c>
      <c r="B53" s="8" t="s">
        <v>188</v>
      </c>
      <c r="C53" s="95"/>
    </row>
    <row r="54" spans="1:3" ht="12" customHeight="1">
      <c r="A54" s="496" t="s">
        <v>109</v>
      </c>
      <c r="B54" s="8" t="s">
        <v>60</v>
      </c>
      <c r="C54" s="95"/>
    </row>
    <row r="55" spans="1:3" ht="12" customHeight="1" thickBot="1">
      <c r="A55" s="496" t="s">
        <v>110</v>
      </c>
      <c r="B55" s="8" t="s">
        <v>541</v>
      </c>
      <c r="C55" s="95"/>
    </row>
    <row r="56" spans="1:3" ht="15" customHeight="1" thickBot="1">
      <c r="A56" s="235" t="s">
        <v>21</v>
      </c>
      <c r="B56" s="144" t="s">
        <v>13</v>
      </c>
      <c r="C56" s="379"/>
    </row>
    <row r="57" spans="1:3" ht="13.5" thickBot="1">
      <c r="A57" s="235" t="s">
        <v>22</v>
      </c>
      <c r="B57" s="278" t="s">
        <v>548</v>
      </c>
      <c r="C57" s="405">
        <f>+C45+C51+C56</f>
        <v>39268</v>
      </c>
    </row>
    <row r="58" spans="1:3" ht="15" customHeight="1" thickBot="1">
      <c r="C58" s="406"/>
    </row>
    <row r="59" spans="1:3" ht="14.25" customHeight="1" thickBot="1">
      <c r="A59" s="281" t="s">
        <v>536</v>
      </c>
      <c r="B59" s="282"/>
      <c r="C59" s="141">
        <v>3.25</v>
      </c>
    </row>
    <row r="60" spans="1:3" ht="13.5" thickBot="1">
      <c r="A60" s="281" t="s">
        <v>206</v>
      </c>
      <c r="B60" s="282"/>
      <c r="C60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B37" zoomScale="145" zoomScaleNormal="145" workbookViewId="0">
      <selection activeCell="B15" sqref="B15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+CONCATENATE("9.3.1. melléklet a ……/",LEFT(ÖSSZEFÜGGÉSEK!A5,4),". (….) önkormányzati rendelethez")</f>
        <v>9.3.1. melléklet a ……/2015. (….) önkormányzati rendelethez</v>
      </c>
    </row>
    <row r="2" spans="1:3" s="501" customFormat="1" ht="36" customHeight="1">
      <c r="A2" s="449" t="s">
        <v>204</v>
      </c>
      <c r="B2" s="393" t="s">
        <v>572</v>
      </c>
      <c r="C2" s="407" t="s">
        <v>62</v>
      </c>
    </row>
    <row r="3" spans="1:3" s="501" customFormat="1" ht="24.75" thickBot="1">
      <c r="A3" s="494" t="s">
        <v>203</v>
      </c>
      <c r="B3" s="394" t="s">
        <v>428</v>
      </c>
      <c r="C3" s="408" t="s">
        <v>61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1020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>
        <v>1020</v>
      </c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542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415</v>
      </c>
      <c r="C26" s="352">
        <f>+C27+C28</f>
        <v>0</v>
      </c>
    </row>
    <row r="27" spans="1:3" s="504" customFormat="1" ht="12" customHeight="1">
      <c r="A27" s="497" t="s">
        <v>271</v>
      </c>
      <c r="B27" s="498" t="s">
        <v>413</v>
      </c>
      <c r="C27" s="92"/>
    </row>
    <row r="28" spans="1:3" s="504" customFormat="1" ht="12" customHeight="1">
      <c r="A28" s="497" t="s">
        <v>274</v>
      </c>
      <c r="B28" s="499" t="s">
        <v>416</v>
      </c>
      <c r="C28" s="353"/>
    </row>
    <row r="29" spans="1:3" s="504" customFormat="1" ht="12" customHeight="1" thickBot="1">
      <c r="A29" s="496" t="s">
        <v>275</v>
      </c>
      <c r="B29" s="162" t="s">
        <v>543</v>
      </c>
      <c r="C29" s="99"/>
    </row>
    <row r="30" spans="1:3" s="504" customFormat="1" ht="12" customHeight="1" thickBot="1">
      <c r="A30" s="235" t="s">
        <v>23</v>
      </c>
      <c r="B30" s="144" t="s">
        <v>417</v>
      </c>
      <c r="C30" s="352">
        <f>+C31+C32+C33</f>
        <v>0</v>
      </c>
    </row>
    <row r="31" spans="1:3" s="504" customFormat="1" ht="12" customHeight="1">
      <c r="A31" s="497" t="s">
        <v>94</v>
      </c>
      <c r="B31" s="498" t="s">
        <v>298</v>
      </c>
      <c r="C31" s="92"/>
    </row>
    <row r="32" spans="1:3" s="504" customFormat="1" ht="12" customHeight="1">
      <c r="A32" s="497" t="s">
        <v>95</v>
      </c>
      <c r="B32" s="499" t="s">
        <v>299</v>
      </c>
      <c r="C32" s="353"/>
    </row>
    <row r="33" spans="1:3" s="504" customFormat="1" ht="12" customHeight="1" thickBot="1">
      <c r="A33" s="496" t="s">
        <v>96</v>
      </c>
      <c r="B33" s="162" t="s">
        <v>300</v>
      </c>
      <c r="C33" s="99"/>
    </row>
    <row r="34" spans="1:3" s="409" customFormat="1" ht="12" customHeight="1" thickBot="1">
      <c r="A34" s="235" t="s">
        <v>24</v>
      </c>
      <c r="B34" s="144" t="s">
        <v>386</v>
      </c>
      <c r="C34" s="379"/>
    </row>
    <row r="35" spans="1:3" s="409" customFormat="1" ht="12" customHeight="1" thickBot="1">
      <c r="A35" s="235" t="s">
        <v>25</v>
      </c>
      <c r="B35" s="144" t="s">
        <v>418</v>
      </c>
      <c r="C35" s="400"/>
    </row>
    <row r="36" spans="1:3" s="409" customFormat="1" ht="12" customHeight="1" thickBot="1">
      <c r="A36" s="227" t="s">
        <v>26</v>
      </c>
      <c r="B36" s="144" t="s">
        <v>544</v>
      </c>
      <c r="C36" s="401">
        <f>+C8+C20+C25+C26+C30+C34+C35</f>
        <v>1020</v>
      </c>
    </row>
    <row r="37" spans="1:3" s="409" customFormat="1" ht="12" customHeight="1" thickBot="1">
      <c r="A37" s="270" t="s">
        <v>27</v>
      </c>
      <c r="B37" s="144" t="s">
        <v>420</v>
      </c>
      <c r="C37" s="401">
        <f>+C38+C39+C40</f>
        <v>38248</v>
      </c>
    </row>
    <row r="38" spans="1:3" s="409" customFormat="1" ht="12" customHeight="1">
      <c r="A38" s="497" t="s">
        <v>421</v>
      </c>
      <c r="B38" s="498" t="s">
        <v>239</v>
      </c>
      <c r="C38" s="92"/>
    </row>
    <row r="39" spans="1:3" s="409" customFormat="1" ht="12" customHeight="1">
      <c r="A39" s="497" t="s">
        <v>422</v>
      </c>
      <c r="B39" s="499" t="s">
        <v>2</v>
      </c>
      <c r="C39" s="353"/>
    </row>
    <row r="40" spans="1:3" s="504" customFormat="1" ht="12" customHeight="1" thickBot="1">
      <c r="A40" s="496" t="s">
        <v>423</v>
      </c>
      <c r="B40" s="162" t="s">
        <v>424</v>
      </c>
      <c r="C40" s="99">
        <v>38248</v>
      </c>
    </row>
    <row r="41" spans="1:3" s="504" customFormat="1" ht="15" customHeight="1" thickBot="1">
      <c r="A41" s="270" t="s">
        <v>28</v>
      </c>
      <c r="B41" s="271" t="s">
        <v>425</v>
      </c>
      <c r="C41" s="404">
        <f>+C36+C37</f>
        <v>39268</v>
      </c>
    </row>
    <row r="42" spans="1:3" s="504" customFormat="1" ht="15" customHeight="1">
      <c r="A42" s="272"/>
      <c r="B42" s="273"/>
      <c r="C42" s="402"/>
    </row>
    <row r="43" spans="1:3" ht="13.5" thickBot="1">
      <c r="A43" s="274"/>
      <c r="B43" s="275"/>
      <c r="C43" s="403"/>
    </row>
    <row r="44" spans="1:3" s="503" customFormat="1" ht="16.5" customHeight="1" thickBot="1">
      <c r="A44" s="276"/>
      <c r="B44" s="277" t="s">
        <v>59</v>
      </c>
      <c r="C44" s="404"/>
    </row>
    <row r="45" spans="1:3" s="505" customFormat="1" ht="12" customHeight="1" thickBot="1">
      <c r="A45" s="235" t="s">
        <v>19</v>
      </c>
      <c r="B45" s="144" t="s">
        <v>426</v>
      </c>
      <c r="C45" s="352">
        <f>SUM(C46:C50)</f>
        <v>39014</v>
      </c>
    </row>
    <row r="46" spans="1:3" ht="12" customHeight="1">
      <c r="A46" s="496" t="s">
        <v>101</v>
      </c>
      <c r="B46" s="9" t="s">
        <v>49</v>
      </c>
      <c r="C46" s="92">
        <v>10145</v>
      </c>
    </row>
    <row r="47" spans="1:3" ht="12" customHeight="1">
      <c r="A47" s="496" t="s">
        <v>102</v>
      </c>
      <c r="B47" s="8" t="s">
        <v>184</v>
      </c>
      <c r="C47" s="95">
        <v>3015</v>
      </c>
    </row>
    <row r="48" spans="1:3" ht="12" customHeight="1">
      <c r="A48" s="496" t="s">
        <v>103</v>
      </c>
      <c r="B48" s="8" t="s">
        <v>140</v>
      </c>
      <c r="C48" s="95">
        <v>25494</v>
      </c>
    </row>
    <row r="49" spans="1:3" ht="12" customHeight="1">
      <c r="A49" s="496" t="s">
        <v>104</v>
      </c>
      <c r="B49" s="8" t="s">
        <v>185</v>
      </c>
      <c r="C49" s="95"/>
    </row>
    <row r="50" spans="1:3" ht="12" customHeight="1" thickBot="1">
      <c r="A50" s="496" t="s">
        <v>149</v>
      </c>
      <c r="B50" s="8" t="s">
        <v>186</v>
      </c>
      <c r="C50" s="95">
        <v>360</v>
      </c>
    </row>
    <row r="51" spans="1:3" ht="12" customHeight="1" thickBot="1">
      <c r="A51" s="235" t="s">
        <v>20</v>
      </c>
      <c r="B51" s="144" t="s">
        <v>427</v>
      </c>
      <c r="C51" s="352">
        <f>SUM(C52:C54)</f>
        <v>254</v>
      </c>
    </row>
    <row r="52" spans="1:3" s="505" customFormat="1" ht="12" customHeight="1">
      <c r="A52" s="496" t="s">
        <v>107</v>
      </c>
      <c r="B52" s="9" t="s">
        <v>229</v>
      </c>
      <c r="C52" s="92">
        <v>254</v>
      </c>
    </row>
    <row r="53" spans="1:3" ht="12" customHeight="1">
      <c r="A53" s="496" t="s">
        <v>108</v>
      </c>
      <c r="B53" s="8" t="s">
        <v>188</v>
      </c>
      <c r="C53" s="95"/>
    </row>
    <row r="54" spans="1:3" ht="12" customHeight="1">
      <c r="A54" s="496" t="s">
        <v>109</v>
      </c>
      <c r="B54" s="8" t="s">
        <v>60</v>
      </c>
      <c r="C54" s="95"/>
    </row>
    <row r="55" spans="1:3" ht="12" customHeight="1" thickBot="1">
      <c r="A55" s="496" t="s">
        <v>110</v>
      </c>
      <c r="B55" s="8" t="s">
        <v>541</v>
      </c>
      <c r="C55" s="95"/>
    </row>
    <row r="56" spans="1:3" ht="15" customHeight="1" thickBot="1">
      <c r="A56" s="235" t="s">
        <v>21</v>
      </c>
      <c r="B56" s="144" t="s">
        <v>13</v>
      </c>
      <c r="C56" s="379"/>
    </row>
    <row r="57" spans="1:3" ht="13.5" thickBot="1">
      <c r="A57" s="235" t="s">
        <v>22</v>
      </c>
      <c r="B57" s="278" t="s">
        <v>548</v>
      </c>
      <c r="C57" s="405">
        <f>+C45+C51+C56</f>
        <v>39268</v>
      </c>
    </row>
    <row r="58" spans="1:3" ht="15" customHeight="1" thickBot="1">
      <c r="C58" s="406"/>
    </row>
    <row r="59" spans="1:3" ht="14.25" customHeight="1" thickBot="1">
      <c r="A59" s="281" t="s">
        <v>536</v>
      </c>
      <c r="B59" s="282"/>
      <c r="C59" s="141">
        <v>3.25</v>
      </c>
    </row>
    <row r="60" spans="1:3" ht="13.5" thickBot="1">
      <c r="A60" s="281" t="s">
        <v>206</v>
      </c>
      <c r="B60" s="282"/>
      <c r="C60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F16" sqref="F16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+CONCATENATE("9.3.2. melléklet a ……/",LEFT(ÖSSZEFÜGGÉSEK!A5,4),". (….) önkormányzati rendelethez")</f>
        <v>9.3.2. melléklet a ……/2015. (….) önkormányzati rendelethez</v>
      </c>
    </row>
    <row r="2" spans="1:3" s="501" customFormat="1" ht="32.25" customHeight="1">
      <c r="A2" s="449" t="s">
        <v>204</v>
      </c>
      <c r="B2" s="393" t="s">
        <v>572</v>
      </c>
      <c r="C2" s="407" t="s">
        <v>62</v>
      </c>
    </row>
    <row r="3" spans="1:3" s="501" customFormat="1" ht="24.75" thickBot="1">
      <c r="A3" s="494" t="s">
        <v>203</v>
      </c>
      <c r="B3" s="394" t="s">
        <v>429</v>
      </c>
      <c r="C3" s="408" t="s">
        <v>62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/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542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415</v>
      </c>
      <c r="C26" s="352">
        <f>+C27+C28</f>
        <v>0</v>
      </c>
    </row>
    <row r="27" spans="1:3" s="504" customFormat="1" ht="12" customHeight="1">
      <c r="A27" s="497" t="s">
        <v>271</v>
      </c>
      <c r="B27" s="498" t="s">
        <v>413</v>
      </c>
      <c r="C27" s="92"/>
    </row>
    <row r="28" spans="1:3" s="504" customFormat="1" ht="12" customHeight="1">
      <c r="A28" s="497" t="s">
        <v>274</v>
      </c>
      <c r="B28" s="499" t="s">
        <v>416</v>
      </c>
      <c r="C28" s="353"/>
    </row>
    <row r="29" spans="1:3" s="504" customFormat="1" ht="12" customHeight="1" thickBot="1">
      <c r="A29" s="496" t="s">
        <v>275</v>
      </c>
      <c r="B29" s="162" t="s">
        <v>543</v>
      </c>
      <c r="C29" s="99"/>
    </row>
    <row r="30" spans="1:3" s="504" customFormat="1" ht="12" customHeight="1" thickBot="1">
      <c r="A30" s="235" t="s">
        <v>23</v>
      </c>
      <c r="B30" s="144" t="s">
        <v>417</v>
      </c>
      <c r="C30" s="352">
        <f>+C31+C32+C33</f>
        <v>0</v>
      </c>
    </row>
    <row r="31" spans="1:3" s="504" customFormat="1" ht="12" customHeight="1">
      <c r="A31" s="497" t="s">
        <v>94</v>
      </c>
      <c r="B31" s="498" t="s">
        <v>298</v>
      </c>
      <c r="C31" s="92"/>
    </row>
    <row r="32" spans="1:3" s="504" customFormat="1" ht="12" customHeight="1">
      <c r="A32" s="497" t="s">
        <v>95</v>
      </c>
      <c r="B32" s="499" t="s">
        <v>299</v>
      </c>
      <c r="C32" s="353"/>
    </row>
    <row r="33" spans="1:3" s="504" customFormat="1" ht="12" customHeight="1" thickBot="1">
      <c r="A33" s="496" t="s">
        <v>96</v>
      </c>
      <c r="B33" s="162" t="s">
        <v>300</v>
      </c>
      <c r="C33" s="99"/>
    </row>
    <row r="34" spans="1:3" s="409" customFormat="1" ht="12" customHeight="1" thickBot="1">
      <c r="A34" s="235" t="s">
        <v>24</v>
      </c>
      <c r="B34" s="144" t="s">
        <v>386</v>
      </c>
      <c r="C34" s="379"/>
    </row>
    <row r="35" spans="1:3" s="409" customFormat="1" ht="12" customHeight="1" thickBot="1">
      <c r="A35" s="235" t="s">
        <v>25</v>
      </c>
      <c r="B35" s="144" t="s">
        <v>418</v>
      </c>
      <c r="C35" s="400"/>
    </row>
    <row r="36" spans="1:3" s="409" customFormat="1" ht="12" customHeight="1" thickBot="1">
      <c r="A36" s="227" t="s">
        <v>26</v>
      </c>
      <c r="B36" s="144" t="s">
        <v>544</v>
      </c>
      <c r="C36" s="401">
        <f>+C8+C20+C25+C26+C30+C34+C35</f>
        <v>0</v>
      </c>
    </row>
    <row r="37" spans="1:3" s="409" customFormat="1" ht="12" customHeight="1" thickBot="1">
      <c r="A37" s="270" t="s">
        <v>27</v>
      </c>
      <c r="B37" s="144" t="s">
        <v>420</v>
      </c>
      <c r="C37" s="401">
        <f>+C38+C39+C40</f>
        <v>0</v>
      </c>
    </row>
    <row r="38" spans="1:3" s="409" customFormat="1" ht="12" customHeight="1">
      <c r="A38" s="497" t="s">
        <v>421</v>
      </c>
      <c r="B38" s="498" t="s">
        <v>239</v>
      </c>
      <c r="C38" s="92"/>
    </row>
    <row r="39" spans="1:3" s="409" customFormat="1" ht="12" customHeight="1">
      <c r="A39" s="497" t="s">
        <v>422</v>
      </c>
      <c r="B39" s="499" t="s">
        <v>2</v>
      </c>
      <c r="C39" s="353"/>
    </row>
    <row r="40" spans="1:3" s="504" customFormat="1" ht="12" customHeight="1" thickBot="1">
      <c r="A40" s="496" t="s">
        <v>423</v>
      </c>
      <c r="B40" s="162" t="s">
        <v>424</v>
      </c>
      <c r="C40" s="99"/>
    </row>
    <row r="41" spans="1:3" s="504" customFormat="1" ht="15" customHeight="1" thickBot="1">
      <c r="A41" s="270" t="s">
        <v>28</v>
      </c>
      <c r="B41" s="271" t="s">
        <v>425</v>
      </c>
      <c r="C41" s="404">
        <f>+C36+C37</f>
        <v>0</v>
      </c>
    </row>
    <row r="42" spans="1:3" s="504" customFormat="1" ht="15" customHeight="1">
      <c r="A42" s="272"/>
      <c r="B42" s="273"/>
      <c r="C42" s="402"/>
    </row>
    <row r="43" spans="1:3" ht="13.5" thickBot="1">
      <c r="A43" s="274"/>
      <c r="B43" s="275"/>
      <c r="C43" s="403"/>
    </row>
    <row r="44" spans="1:3" s="503" customFormat="1" ht="16.5" customHeight="1" thickBot="1">
      <c r="A44" s="276"/>
      <c r="B44" s="277" t="s">
        <v>59</v>
      </c>
      <c r="C44" s="404"/>
    </row>
    <row r="45" spans="1:3" s="505" customFormat="1" ht="12" customHeight="1" thickBot="1">
      <c r="A45" s="235" t="s">
        <v>19</v>
      </c>
      <c r="B45" s="144" t="s">
        <v>426</v>
      </c>
      <c r="C45" s="352">
        <f>SUM(C46:C50)</f>
        <v>0</v>
      </c>
    </row>
    <row r="46" spans="1:3" ht="12" customHeight="1">
      <c r="A46" s="496" t="s">
        <v>101</v>
      </c>
      <c r="B46" s="9" t="s">
        <v>49</v>
      </c>
      <c r="C46" s="92"/>
    </row>
    <row r="47" spans="1:3" ht="12" customHeight="1">
      <c r="A47" s="496" t="s">
        <v>102</v>
      </c>
      <c r="B47" s="8" t="s">
        <v>184</v>
      </c>
      <c r="C47" s="95"/>
    </row>
    <row r="48" spans="1:3" ht="12" customHeight="1">
      <c r="A48" s="496" t="s">
        <v>103</v>
      </c>
      <c r="B48" s="8" t="s">
        <v>140</v>
      </c>
      <c r="C48" s="95"/>
    </row>
    <row r="49" spans="1:3" ht="12" customHeight="1">
      <c r="A49" s="496" t="s">
        <v>104</v>
      </c>
      <c r="B49" s="8" t="s">
        <v>185</v>
      </c>
      <c r="C49" s="95"/>
    </row>
    <row r="50" spans="1:3" ht="12" customHeight="1" thickBot="1">
      <c r="A50" s="496" t="s">
        <v>149</v>
      </c>
      <c r="B50" s="8" t="s">
        <v>186</v>
      </c>
      <c r="C50" s="95"/>
    </row>
    <row r="51" spans="1:3" ht="12" customHeight="1" thickBot="1">
      <c r="A51" s="235" t="s">
        <v>20</v>
      </c>
      <c r="B51" s="144" t="s">
        <v>427</v>
      </c>
      <c r="C51" s="352">
        <f>SUM(C52:C54)</f>
        <v>0</v>
      </c>
    </row>
    <row r="52" spans="1:3" s="505" customFormat="1" ht="12" customHeight="1">
      <c r="A52" s="496" t="s">
        <v>107</v>
      </c>
      <c r="B52" s="9" t="s">
        <v>229</v>
      </c>
      <c r="C52" s="92"/>
    </row>
    <row r="53" spans="1:3" ht="12" customHeight="1">
      <c r="A53" s="496" t="s">
        <v>108</v>
      </c>
      <c r="B53" s="8" t="s">
        <v>188</v>
      </c>
      <c r="C53" s="95"/>
    </row>
    <row r="54" spans="1:3" ht="12" customHeight="1">
      <c r="A54" s="496" t="s">
        <v>109</v>
      </c>
      <c r="B54" s="8" t="s">
        <v>60</v>
      </c>
      <c r="C54" s="95"/>
    </row>
    <row r="55" spans="1:3" ht="12" customHeight="1" thickBot="1">
      <c r="A55" s="496" t="s">
        <v>110</v>
      </c>
      <c r="B55" s="8" t="s">
        <v>541</v>
      </c>
      <c r="C55" s="95"/>
    </row>
    <row r="56" spans="1:3" ht="15" customHeight="1" thickBot="1">
      <c r="A56" s="235" t="s">
        <v>21</v>
      </c>
      <c r="B56" s="144" t="s">
        <v>13</v>
      </c>
      <c r="C56" s="379"/>
    </row>
    <row r="57" spans="1:3" ht="13.5" thickBot="1">
      <c r="A57" s="235" t="s">
        <v>22</v>
      </c>
      <c r="B57" s="278" t="s">
        <v>548</v>
      </c>
      <c r="C57" s="405">
        <f>+C45+C51+C56</f>
        <v>0</v>
      </c>
    </row>
    <row r="58" spans="1:3" ht="15" customHeight="1" thickBot="1">
      <c r="C58" s="406"/>
    </row>
    <row r="59" spans="1:3" ht="14.25" customHeight="1" thickBot="1">
      <c r="A59" s="281" t="s">
        <v>536</v>
      </c>
      <c r="B59" s="282"/>
      <c r="C59" s="141"/>
    </row>
    <row r="60" spans="1:3" ht="13.5" thickBot="1">
      <c r="A60" s="281" t="s">
        <v>206</v>
      </c>
      <c r="B60" s="282"/>
      <c r="C60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F16" sqref="F16"/>
    </sheetView>
  </sheetViews>
  <sheetFormatPr defaultRowHeight="12.75"/>
  <cols>
    <col min="1" max="1" width="13.83203125" style="279" customWidth="1"/>
    <col min="2" max="2" width="79.1640625" style="280" customWidth="1"/>
    <col min="3" max="3" width="25" style="280" customWidth="1"/>
    <col min="4" max="16384" width="9.33203125" style="280"/>
  </cols>
  <sheetData>
    <row r="1" spans="1:3" s="259" customFormat="1" ht="21" customHeight="1" thickBot="1">
      <c r="A1" s="258"/>
      <c r="B1" s="260"/>
      <c r="C1" s="500" t="str">
        <f>+CONCATENATE("9.3.3. melléklet a ……/",LEFT(ÖSSZEFÜGGÉSEK!A5,4),". (….) önkormányzati rendelethez")</f>
        <v>9.3.3. melléklet a ……/2015. (….) önkormányzati rendelethez</v>
      </c>
    </row>
    <row r="2" spans="1:3" s="501" customFormat="1" ht="33" customHeight="1">
      <c r="A2" s="449" t="s">
        <v>204</v>
      </c>
      <c r="B2" s="393" t="s">
        <v>572</v>
      </c>
      <c r="C2" s="407" t="s">
        <v>62</v>
      </c>
    </row>
    <row r="3" spans="1:3" s="501" customFormat="1" ht="24.75" thickBot="1">
      <c r="A3" s="494" t="s">
        <v>203</v>
      </c>
      <c r="B3" s="394" t="s">
        <v>549</v>
      </c>
      <c r="C3" s="408" t="s">
        <v>442</v>
      </c>
    </row>
    <row r="4" spans="1:3" s="502" customFormat="1" ht="15.95" customHeight="1" thickBot="1">
      <c r="A4" s="262"/>
      <c r="B4" s="262"/>
      <c r="C4" s="263" t="s">
        <v>55</v>
      </c>
    </row>
    <row r="5" spans="1:3" ht="13.5" thickBot="1">
      <c r="A5" s="450" t="s">
        <v>205</v>
      </c>
      <c r="B5" s="264" t="s">
        <v>56</v>
      </c>
      <c r="C5" s="265" t="s">
        <v>57</v>
      </c>
    </row>
    <row r="6" spans="1:3" s="503" customFormat="1" ht="12.95" customHeight="1" thickBot="1">
      <c r="A6" s="227" t="s">
        <v>508</v>
      </c>
      <c r="B6" s="228" t="s">
        <v>509</v>
      </c>
      <c r="C6" s="229" t="s">
        <v>510</v>
      </c>
    </row>
    <row r="7" spans="1:3" s="503" customFormat="1" ht="15.95" customHeight="1" thickBot="1">
      <c r="A7" s="266"/>
      <c r="B7" s="267" t="s">
        <v>58</v>
      </c>
      <c r="C7" s="268"/>
    </row>
    <row r="8" spans="1:3" s="409" customFormat="1" ht="12" customHeight="1" thickBot="1">
      <c r="A8" s="227" t="s">
        <v>19</v>
      </c>
      <c r="B8" s="269" t="s">
        <v>537</v>
      </c>
      <c r="C8" s="352">
        <f>SUM(C9:C19)</f>
        <v>0</v>
      </c>
    </row>
    <row r="9" spans="1:3" s="409" customFormat="1" ht="12" customHeight="1">
      <c r="A9" s="495" t="s">
        <v>101</v>
      </c>
      <c r="B9" s="10" t="s">
        <v>284</v>
      </c>
      <c r="C9" s="398"/>
    </row>
    <row r="10" spans="1:3" s="409" customFormat="1" ht="12" customHeight="1">
      <c r="A10" s="496" t="s">
        <v>102</v>
      </c>
      <c r="B10" s="8" t="s">
        <v>285</v>
      </c>
      <c r="C10" s="350"/>
    </row>
    <row r="11" spans="1:3" s="409" customFormat="1" ht="12" customHeight="1">
      <c r="A11" s="496" t="s">
        <v>103</v>
      </c>
      <c r="B11" s="8" t="s">
        <v>286</v>
      </c>
      <c r="C11" s="350"/>
    </row>
    <row r="12" spans="1:3" s="409" customFormat="1" ht="12" customHeight="1">
      <c r="A12" s="496" t="s">
        <v>104</v>
      </c>
      <c r="B12" s="8" t="s">
        <v>287</v>
      </c>
      <c r="C12" s="350"/>
    </row>
    <row r="13" spans="1:3" s="409" customFormat="1" ht="12" customHeight="1">
      <c r="A13" s="496" t="s">
        <v>149</v>
      </c>
      <c r="B13" s="8" t="s">
        <v>288</v>
      </c>
      <c r="C13" s="350"/>
    </row>
    <row r="14" spans="1:3" s="409" customFormat="1" ht="12" customHeight="1">
      <c r="A14" s="496" t="s">
        <v>105</v>
      </c>
      <c r="B14" s="8" t="s">
        <v>410</v>
      </c>
      <c r="C14" s="350"/>
    </row>
    <row r="15" spans="1:3" s="409" customFormat="1" ht="12" customHeight="1">
      <c r="A15" s="496" t="s">
        <v>106</v>
      </c>
      <c r="B15" s="7" t="s">
        <v>411</v>
      </c>
      <c r="C15" s="350"/>
    </row>
    <row r="16" spans="1:3" s="409" customFormat="1" ht="12" customHeight="1">
      <c r="A16" s="496" t="s">
        <v>116</v>
      </c>
      <c r="B16" s="8" t="s">
        <v>291</v>
      </c>
      <c r="C16" s="399"/>
    </row>
    <row r="17" spans="1:3" s="504" customFormat="1" ht="12" customHeight="1">
      <c r="A17" s="496" t="s">
        <v>117</v>
      </c>
      <c r="B17" s="8" t="s">
        <v>292</v>
      </c>
      <c r="C17" s="350"/>
    </row>
    <row r="18" spans="1:3" s="504" customFormat="1" ht="12" customHeight="1">
      <c r="A18" s="496" t="s">
        <v>118</v>
      </c>
      <c r="B18" s="8" t="s">
        <v>448</v>
      </c>
      <c r="C18" s="351"/>
    </row>
    <row r="19" spans="1:3" s="504" customFormat="1" ht="12" customHeight="1" thickBot="1">
      <c r="A19" s="496" t="s">
        <v>119</v>
      </c>
      <c r="B19" s="7" t="s">
        <v>293</v>
      </c>
      <c r="C19" s="351"/>
    </row>
    <row r="20" spans="1:3" s="409" customFormat="1" ht="12" customHeight="1" thickBot="1">
      <c r="A20" s="227" t="s">
        <v>20</v>
      </c>
      <c r="B20" s="269" t="s">
        <v>412</v>
      </c>
      <c r="C20" s="352">
        <f>SUM(C21:C23)</f>
        <v>0</v>
      </c>
    </row>
    <row r="21" spans="1:3" s="504" customFormat="1" ht="12" customHeight="1">
      <c r="A21" s="496" t="s">
        <v>107</v>
      </c>
      <c r="B21" s="9" t="s">
        <v>261</v>
      </c>
      <c r="C21" s="350"/>
    </row>
    <row r="22" spans="1:3" s="504" customFormat="1" ht="12" customHeight="1">
      <c r="A22" s="496" t="s">
        <v>108</v>
      </c>
      <c r="B22" s="8" t="s">
        <v>413</v>
      </c>
      <c r="C22" s="350"/>
    </row>
    <row r="23" spans="1:3" s="504" customFormat="1" ht="12" customHeight="1">
      <c r="A23" s="496" t="s">
        <v>109</v>
      </c>
      <c r="B23" s="8" t="s">
        <v>414</v>
      </c>
      <c r="C23" s="350"/>
    </row>
    <row r="24" spans="1:3" s="504" customFormat="1" ht="12" customHeight="1" thickBot="1">
      <c r="A24" s="496" t="s">
        <v>110</v>
      </c>
      <c r="B24" s="8" t="s">
        <v>542</v>
      </c>
      <c r="C24" s="350"/>
    </row>
    <row r="25" spans="1:3" s="504" customFormat="1" ht="12" customHeight="1" thickBot="1">
      <c r="A25" s="235" t="s">
        <v>21</v>
      </c>
      <c r="B25" s="144" t="s">
        <v>175</v>
      </c>
      <c r="C25" s="379"/>
    </row>
    <row r="26" spans="1:3" s="504" customFormat="1" ht="12" customHeight="1" thickBot="1">
      <c r="A26" s="235" t="s">
        <v>22</v>
      </c>
      <c r="B26" s="144" t="s">
        <v>415</v>
      </c>
      <c r="C26" s="352">
        <f>+C27+C28</f>
        <v>0</v>
      </c>
    </row>
    <row r="27" spans="1:3" s="504" customFormat="1" ht="12" customHeight="1">
      <c r="A27" s="497" t="s">
        <v>271</v>
      </c>
      <c r="B27" s="498" t="s">
        <v>413</v>
      </c>
      <c r="C27" s="92"/>
    </row>
    <row r="28" spans="1:3" s="504" customFormat="1" ht="12" customHeight="1">
      <c r="A28" s="497" t="s">
        <v>274</v>
      </c>
      <c r="B28" s="499" t="s">
        <v>416</v>
      </c>
      <c r="C28" s="353"/>
    </row>
    <row r="29" spans="1:3" s="504" customFormat="1" ht="12" customHeight="1" thickBot="1">
      <c r="A29" s="496" t="s">
        <v>275</v>
      </c>
      <c r="B29" s="162" t="s">
        <v>543</v>
      </c>
      <c r="C29" s="99"/>
    </row>
    <row r="30" spans="1:3" s="504" customFormat="1" ht="12" customHeight="1" thickBot="1">
      <c r="A30" s="235" t="s">
        <v>23</v>
      </c>
      <c r="B30" s="144" t="s">
        <v>417</v>
      </c>
      <c r="C30" s="352">
        <f>+C31+C32+C33</f>
        <v>0</v>
      </c>
    </row>
    <row r="31" spans="1:3" s="504" customFormat="1" ht="12" customHeight="1">
      <c r="A31" s="497" t="s">
        <v>94</v>
      </c>
      <c r="B31" s="498" t="s">
        <v>298</v>
      </c>
      <c r="C31" s="92"/>
    </row>
    <row r="32" spans="1:3" s="504" customFormat="1" ht="12" customHeight="1">
      <c r="A32" s="497" t="s">
        <v>95</v>
      </c>
      <c r="B32" s="499" t="s">
        <v>299</v>
      </c>
      <c r="C32" s="353"/>
    </row>
    <row r="33" spans="1:3" s="504" customFormat="1" ht="12" customHeight="1" thickBot="1">
      <c r="A33" s="496" t="s">
        <v>96</v>
      </c>
      <c r="B33" s="162" t="s">
        <v>300</v>
      </c>
      <c r="C33" s="99"/>
    </row>
    <row r="34" spans="1:3" s="409" customFormat="1" ht="12" customHeight="1" thickBot="1">
      <c r="A34" s="235" t="s">
        <v>24</v>
      </c>
      <c r="B34" s="144" t="s">
        <v>386</v>
      </c>
      <c r="C34" s="379"/>
    </row>
    <row r="35" spans="1:3" s="409" customFormat="1" ht="12" customHeight="1" thickBot="1">
      <c r="A35" s="235" t="s">
        <v>25</v>
      </c>
      <c r="B35" s="144" t="s">
        <v>418</v>
      </c>
      <c r="C35" s="400"/>
    </row>
    <row r="36" spans="1:3" s="409" customFormat="1" ht="12" customHeight="1" thickBot="1">
      <c r="A36" s="227" t="s">
        <v>26</v>
      </c>
      <c r="B36" s="144" t="s">
        <v>544</v>
      </c>
      <c r="C36" s="401">
        <f>+C8+C20+C25+C26+C30+C34+C35</f>
        <v>0</v>
      </c>
    </row>
    <row r="37" spans="1:3" s="409" customFormat="1" ht="12" customHeight="1" thickBot="1">
      <c r="A37" s="270" t="s">
        <v>27</v>
      </c>
      <c r="B37" s="144" t="s">
        <v>420</v>
      </c>
      <c r="C37" s="401">
        <f>+C38+C39+C40</f>
        <v>0</v>
      </c>
    </row>
    <row r="38" spans="1:3" s="409" customFormat="1" ht="12" customHeight="1">
      <c r="A38" s="497" t="s">
        <v>421</v>
      </c>
      <c r="B38" s="498" t="s">
        <v>239</v>
      </c>
      <c r="C38" s="92"/>
    </row>
    <row r="39" spans="1:3" s="409" customFormat="1" ht="12" customHeight="1">
      <c r="A39" s="497" t="s">
        <v>422</v>
      </c>
      <c r="B39" s="499" t="s">
        <v>2</v>
      </c>
      <c r="C39" s="353"/>
    </row>
    <row r="40" spans="1:3" s="504" customFormat="1" ht="12" customHeight="1" thickBot="1">
      <c r="A40" s="496" t="s">
        <v>423</v>
      </c>
      <c r="B40" s="162" t="s">
        <v>424</v>
      </c>
      <c r="C40" s="99"/>
    </row>
    <row r="41" spans="1:3" s="504" customFormat="1" ht="15" customHeight="1" thickBot="1">
      <c r="A41" s="270" t="s">
        <v>28</v>
      </c>
      <c r="B41" s="271" t="s">
        <v>425</v>
      </c>
      <c r="C41" s="404">
        <f>+C36+C37</f>
        <v>0</v>
      </c>
    </row>
    <row r="42" spans="1:3" s="504" customFormat="1" ht="15" customHeight="1">
      <c r="A42" s="272"/>
      <c r="B42" s="273"/>
      <c r="C42" s="402"/>
    </row>
    <row r="43" spans="1:3" ht="13.5" thickBot="1">
      <c r="A43" s="274"/>
      <c r="B43" s="275"/>
      <c r="C43" s="403"/>
    </row>
    <row r="44" spans="1:3" s="503" customFormat="1" ht="16.5" customHeight="1" thickBot="1">
      <c r="A44" s="276"/>
      <c r="B44" s="277" t="s">
        <v>59</v>
      </c>
      <c r="C44" s="404"/>
    </row>
    <row r="45" spans="1:3" s="505" customFormat="1" ht="12" customHeight="1" thickBot="1">
      <c r="A45" s="235" t="s">
        <v>19</v>
      </c>
      <c r="B45" s="144" t="s">
        <v>426</v>
      </c>
      <c r="C45" s="352">
        <f>SUM(C46:C50)</f>
        <v>0</v>
      </c>
    </row>
    <row r="46" spans="1:3" ht="12" customHeight="1">
      <c r="A46" s="496" t="s">
        <v>101</v>
      </c>
      <c r="B46" s="9" t="s">
        <v>49</v>
      </c>
      <c r="C46" s="92"/>
    </row>
    <row r="47" spans="1:3" ht="12" customHeight="1">
      <c r="A47" s="496" t="s">
        <v>102</v>
      </c>
      <c r="B47" s="8" t="s">
        <v>184</v>
      </c>
      <c r="C47" s="95"/>
    </row>
    <row r="48" spans="1:3" ht="12" customHeight="1">
      <c r="A48" s="496" t="s">
        <v>103</v>
      </c>
      <c r="B48" s="8" t="s">
        <v>140</v>
      </c>
      <c r="C48" s="95"/>
    </row>
    <row r="49" spans="1:3" ht="12" customHeight="1">
      <c r="A49" s="496" t="s">
        <v>104</v>
      </c>
      <c r="B49" s="8" t="s">
        <v>185</v>
      </c>
      <c r="C49" s="95"/>
    </row>
    <row r="50" spans="1:3" ht="12" customHeight="1" thickBot="1">
      <c r="A50" s="496" t="s">
        <v>149</v>
      </c>
      <c r="B50" s="8" t="s">
        <v>186</v>
      </c>
      <c r="C50" s="95"/>
    </row>
    <row r="51" spans="1:3" ht="12" customHeight="1" thickBot="1">
      <c r="A51" s="235" t="s">
        <v>20</v>
      </c>
      <c r="B51" s="144" t="s">
        <v>427</v>
      </c>
      <c r="C51" s="352">
        <f>SUM(C52:C54)</f>
        <v>0</v>
      </c>
    </row>
    <row r="52" spans="1:3" s="505" customFormat="1" ht="12" customHeight="1">
      <c r="A52" s="496" t="s">
        <v>107</v>
      </c>
      <c r="B52" s="9" t="s">
        <v>229</v>
      </c>
      <c r="C52" s="92"/>
    </row>
    <row r="53" spans="1:3" ht="12" customHeight="1">
      <c r="A53" s="496" t="s">
        <v>108</v>
      </c>
      <c r="B53" s="8" t="s">
        <v>188</v>
      </c>
      <c r="C53" s="95"/>
    </row>
    <row r="54" spans="1:3" ht="12" customHeight="1">
      <c r="A54" s="496" t="s">
        <v>109</v>
      </c>
      <c r="B54" s="8" t="s">
        <v>60</v>
      </c>
      <c r="C54" s="95"/>
    </row>
    <row r="55" spans="1:3" ht="12" customHeight="1" thickBot="1">
      <c r="A55" s="496" t="s">
        <v>110</v>
      </c>
      <c r="B55" s="8" t="s">
        <v>541</v>
      </c>
      <c r="C55" s="95"/>
    </row>
    <row r="56" spans="1:3" ht="15" customHeight="1" thickBot="1">
      <c r="A56" s="235" t="s">
        <v>21</v>
      </c>
      <c r="B56" s="144" t="s">
        <v>13</v>
      </c>
      <c r="C56" s="379"/>
    </row>
    <row r="57" spans="1:3" ht="13.5" thickBot="1">
      <c r="A57" s="235" t="s">
        <v>22</v>
      </c>
      <c r="B57" s="278" t="s">
        <v>548</v>
      </c>
      <c r="C57" s="405">
        <f>+C45+C51+C56</f>
        <v>0</v>
      </c>
    </row>
    <row r="58" spans="1:3" ht="15" customHeight="1" thickBot="1">
      <c r="C58" s="406"/>
    </row>
    <row r="59" spans="1:3" ht="14.25" customHeight="1" thickBot="1">
      <c r="A59" s="281" t="s">
        <v>536</v>
      </c>
      <c r="B59" s="282"/>
      <c r="C59" s="141"/>
    </row>
    <row r="60" spans="1:3" ht="13.5" thickBot="1">
      <c r="A60" s="281" t="s">
        <v>206</v>
      </c>
      <c r="B60" s="282"/>
      <c r="C60" s="14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&amp;P. oldal, összesen: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topLeftCell="A10" zoomScaleNormal="100" workbookViewId="0">
      <selection activeCell="A8" sqref="A8"/>
    </sheetView>
  </sheetViews>
  <sheetFormatPr defaultRowHeight="12.75"/>
  <cols>
    <col min="1" max="1" width="5.5" style="51" customWidth="1"/>
    <col min="2" max="2" width="33.1640625" style="51" customWidth="1"/>
    <col min="3" max="3" width="12.33203125" style="51" customWidth="1"/>
    <col min="4" max="4" width="11.5" style="51" customWidth="1"/>
    <col min="5" max="5" width="11.33203125" style="51" customWidth="1"/>
    <col min="6" max="6" width="11" style="51" customWidth="1"/>
    <col min="7" max="7" width="14.33203125" style="51" customWidth="1"/>
    <col min="8" max="16384" width="9.33203125" style="51"/>
  </cols>
  <sheetData>
    <row r="1" spans="1:7" ht="43.5" customHeight="1">
      <c r="A1" s="634" t="s">
        <v>3</v>
      </c>
      <c r="B1" s="634"/>
      <c r="C1" s="634"/>
      <c r="D1" s="634"/>
      <c r="E1" s="634"/>
      <c r="F1" s="634"/>
      <c r="G1" s="634"/>
    </row>
    <row r="3" spans="1:7" s="186" customFormat="1" ht="27" customHeight="1">
      <c r="A3" s="184" t="s">
        <v>210</v>
      </c>
      <c r="B3" s="185"/>
      <c r="C3" s="633" t="s">
        <v>570</v>
      </c>
      <c r="D3" s="633"/>
      <c r="E3" s="633"/>
      <c r="F3" s="633"/>
      <c r="G3" s="633"/>
    </row>
    <row r="4" spans="1:7" s="186" customFormat="1" ht="15.75">
      <c r="A4" s="185"/>
      <c r="B4" s="185"/>
      <c r="C4" s="185"/>
      <c r="D4" s="185"/>
      <c r="E4" s="185"/>
      <c r="F4" s="185"/>
      <c r="G4" s="185"/>
    </row>
    <row r="5" spans="1:7" s="186" customFormat="1" ht="24.75" customHeight="1">
      <c r="A5" s="184" t="s">
        <v>211</v>
      </c>
      <c r="B5" s="185"/>
      <c r="C5" s="633" t="s">
        <v>607</v>
      </c>
      <c r="D5" s="633"/>
      <c r="E5" s="633"/>
      <c r="F5" s="633"/>
      <c r="G5" s="185"/>
    </row>
    <row r="6" spans="1:7" s="187" customFormat="1">
      <c r="A6" s="243"/>
      <c r="B6" s="243"/>
      <c r="C6" s="243"/>
      <c r="D6" s="243"/>
      <c r="E6" s="243"/>
      <c r="F6" s="243"/>
      <c r="G6" s="243"/>
    </row>
    <row r="7" spans="1:7" s="188" customFormat="1" ht="15" customHeight="1">
      <c r="A7" s="300" t="s">
        <v>608</v>
      </c>
      <c r="B7" s="299"/>
      <c r="C7" s="299"/>
      <c r="D7" s="285"/>
      <c r="E7" s="285"/>
      <c r="F7" s="285"/>
      <c r="G7" s="285"/>
    </row>
    <row r="8" spans="1:7" s="188" customFormat="1" ht="15" customHeight="1" thickBot="1">
      <c r="A8" s="300" t="s">
        <v>212</v>
      </c>
      <c r="B8" s="285"/>
      <c r="C8" s="285"/>
      <c r="D8" s="285"/>
      <c r="E8" s="285"/>
      <c r="F8" s="285"/>
      <c r="G8" s="285"/>
    </row>
    <row r="9" spans="1:7" s="91" customFormat="1" ht="42" customHeight="1" thickBot="1">
      <c r="A9" s="224" t="s">
        <v>17</v>
      </c>
      <c r="B9" s="225" t="s">
        <v>213</v>
      </c>
      <c r="C9" s="225" t="s">
        <v>214</v>
      </c>
      <c r="D9" s="225" t="s">
        <v>215</v>
      </c>
      <c r="E9" s="225" t="s">
        <v>216</v>
      </c>
      <c r="F9" s="225" t="s">
        <v>217</v>
      </c>
      <c r="G9" s="226" t="s">
        <v>53</v>
      </c>
    </row>
    <row r="10" spans="1:7" ht="24" customHeight="1">
      <c r="A10" s="286" t="s">
        <v>19</v>
      </c>
      <c r="B10" s="233" t="s">
        <v>218</v>
      </c>
      <c r="C10" s="189"/>
      <c r="D10" s="189"/>
      <c r="E10" s="189"/>
      <c r="F10" s="189"/>
      <c r="G10" s="287">
        <f>SUM(C10:F10)</f>
        <v>0</v>
      </c>
    </row>
    <row r="11" spans="1:7" ht="24" customHeight="1">
      <c r="A11" s="288" t="s">
        <v>20</v>
      </c>
      <c r="B11" s="234" t="s">
        <v>219</v>
      </c>
      <c r="C11" s="190"/>
      <c r="D11" s="190"/>
      <c r="E11" s="190"/>
      <c r="F11" s="190"/>
      <c r="G11" s="289">
        <f t="shared" ref="G11:G16" si="0">SUM(C11:F11)</f>
        <v>0</v>
      </c>
    </row>
    <row r="12" spans="1:7" ht="24" customHeight="1">
      <c r="A12" s="288" t="s">
        <v>21</v>
      </c>
      <c r="B12" s="234" t="s">
        <v>220</v>
      </c>
      <c r="C12" s="190"/>
      <c r="D12" s="190"/>
      <c r="E12" s="190"/>
      <c r="F12" s="190"/>
      <c r="G12" s="289">
        <f t="shared" si="0"/>
        <v>0</v>
      </c>
    </row>
    <row r="13" spans="1:7" ht="24" customHeight="1">
      <c r="A13" s="288" t="s">
        <v>22</v>
      </c>
      <c r="B13" s="234" t="s">
        <v>221</v>
      </c>
      <c r="C13" s="190"/>
      <c r="D13" s="190"/>
      <c r="E13" s="190"/>
      <c r="F13" s="190"/>
      <c r="G13" s="289">
        <f t="shared" si="0"/>
        <v>0</v>
      </c>
    </row>
    <row r="14" spans="1:7" ht="24" customHeight="1">
      <c r="A14" s="288" t="s">
        <v>23</v>
      </c>
      <c r="B14" s="234" t="s">
        <v>222</v>
      </c>
      <c r="C14" s="190"/>
      <c r="D14" s="190"/>
      <c r="E14" s="190"/>
      <c r="F14" s="190"/>
      <c r="G14" s="289">
        <f t="shared" si="0"/>
        <v>0</v>
      </c>
    </row>
    <row r="15" spans="1:7" ht="24" customHeight="1" thickBot="1">
      <c r="A15" s="290" t="s">
        <v>24</v>
      </c>
      <c r="B15" s="291" t="s">
        <v>223</v>
      </c>
      <c r="C15" s="191"/>
      <c r="D15" s="191"/>
      <c r="E15" s="191"/>
      <c r="F15" s="191"/>
      <c r="G15" s="292">
        <f t="shared" si="0"/>
        <v>0</v>
      </c>
    </row>
    <row r="16" spans="1:7" s="192" customFormat="1" ht="24" customHeight="1" thickBot="1">
      <c r="A16" s="293" t="s">
        <v>25</v>
      </c>
      <c r="B16" s="294" t="s">
        <v>53</v>
      </c>
      <c r="C16" s="295">
        <f>SUM(C10:C15)</f>
        <v>0</v>
      </c>
      <c r="D16" s="295">
        <f>SUM(D10:D15)</f>
        <v>0</v>
      </c>
      <c r="E16" s="295">
        <f>SUM(E10:E15)</f>
        <v>0</v>
      </c>
      <c r="F16" s="295">
        <f>SUM(F10:F15)</f>
        <v>0</v>
      </c>
      <c r="G16" s="296">
        <f t="shared" si="0"/>
        <v>0</v>
      </c>
    </row>
    <row r="17" spans="1:7" s="187" customFormat="1">
      <c r="A17" s="243"/>
      <c r="B17" s="243"/>
      <c r="C17" s="243"/>
      <c r="D17" s="243"/>
      <c r="E17" s="243"/>
      <c r="F17" s="243"/>
      <c r="G17" s="243"/>
    </row>
    <row r="18" spans="1:7" s="187" customFormat="1">
      <c r="A18" s="243"/>
      <c r="B18" s="243"/>
      <c r="C18" s="243"/>
      <c r="D18" s="243"/>
      <c r="E18" s="243"/>
      <c r="F18" s="243"/>
      <c r="G18" s="243"/>
    </row>
    <row r="19" spans="1:7" s="187" customFormat="1">
      <c r="A19" s="243"/>
      <c r="B19" s="243"/>
      <c r="C19" s="243"/>
      <c r="D19" s="243"/>
      <c r="E19" s="243"/>
      <c r="F19" s="243"/>
      <c r="G19" s="243"/>
    </row>
    <row r="20" spans="1:7" s="187" customFormat="1" ht="15.75">
      <c r="A20" s="186" t="s">
        <v>573</v>
      </c>
      <c r="B20" s="243"/>
      <c r="C20" s="243"/>
      <c r="D20" s="243"/>
      <c r="E20" s="243"/>
      <c r="F20" s="243"/>
      <c r="G20" s="243"/>
    </row>
    <row r="21" spans="1:7" s="187" customFormat="1">
      <c r="A21" s="243"/>
      <c r="B21" s="243"/>
      <c r="C21" s="243"/>
      <c r="D21" s="243"/>
      <c r="E21" s="243"/>
      <c r="F21" s="243"/>
      <c r="G21" s="243"/>
    </row>
    <row r="22" spans="1:7">
      <c r="A22" s="243"/>
      <c r="B22" s="243"/>
      <c r="C22" s="243"/>
      <c r="D22" s="243"/>
      <c r="E22" s="243"/>
      <c r="F22" s="243"/>
      <c r="G22" s="243"/>
    </row>
    <row r="23" spans="1:7">
      <c r="A23" s="243"/>
      <c r="B23" s="243"/>
      <c r="C23" s="187"/>
      <c r="D23" s="187"/>
      <c r="E23" s="187"/>
      <c r="F23" s="187"/>
      <c r="G23" s="243"/>
    </row>
    <row r="24" spans="1:7" ht="13.5">
      <c r="A24" s="243"/>
      <c r="B24" s="243"/>
      <c r="C24" s="297"/>
      <c r="D24" s="298" t="s">
        <v>224</v>
      </c>
      <c r="E24" s="298"/>
      <c r="F24" s="297"/>
      <c r="G24" s="243"/>
    </row>
    <row r="25" spans="1:7" ht="13.5">
      <c r="C25" s="193"/>
      <c r="D25" s="194"/>
      <c r="E25" s="194"/>
      <c r="F25" s="193"/>
    </row>
    <row r="26" spans="1:7" ht="13.5">
      <c r="C26" s="193"/>
      <c r="D26" s="194"/>
      <c r="E26" s="194"/>
      <c r="F26" s="19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54" zoomScale="130" zoomScaleNormal="130" zoomScaleSheetLayoutView="100" workbookViewId="0">
      <selection activeCell="C10" sqref="C10"/>
    </sheetView>
  </sheetViews>
  <sheetFormatPr defaultRowHeight="15.75"/>
  <cols>
    <col min="1" max="1" width="9.5" style="423" customWidth="1"/>
    <col min="2" max="2" width="91.6640625" style="423" customWidth="1"/>
    <col min="3" max="3" width="21.6640625" style="424" customWidth="1"/>
    <col min="4" max="4" width="9" style="456" customWidth="1"/>
    <col min="5" max="16384" width="9.33203125" style="456"/>
  </cols>
  <sheetData>
    <row r="1" spans="1:3" ht="15.95" customHeight="1">
      <c r="A1" s="588" t="s">
        <v>16</v>
      </c>
      <c r="B1" s="588"/>
      <c r="C1" s="588"/>
    </row>
    <row r="2" spans="1:3" ht="15.95" customHeight="1" thickBot="1">
      <c r="A2" s="587" t="s">
        <v>153</v>
      </c>
      <c r="B2" s="587"/>
      <c r="C2" s="342" t="s">
        <v>230</v>
      </c>
    </row>
    <row r="3" spans="1:3" ht="38.1" customHeight="1" thickBot="1">
      <c r="A3" s="23" t="s">
        <v>72</v>
      </c>
      <c r="B3" s="24" t="s">
        <v>18</v>
      </c>
      <c r="C3" s="43" t="str">
        <f>+CONCATENATE(LEFT(ÖSSZEFÜGGÉSEK!A5,4),". évi előirányzat")</f>
        <v>2015. évi előirányzat</v>
      </c>
    </row>
    <row r="4" spans="1:3" s="457" customFormat="1" ht="12" customHeight="1" thickBot="1">
      <c r="A4" s="451" t="s">
        <v>508</v>
      </c>
      <c r="B4" s="452" t="s">
        <v>509</v>
      </c>
      <c r="C4" s="453" t="s">
        <v>510</v>
      </c>
    </row>
    <row r="5" spans="1:3" s="458" customFormat="1" ht="12" customHeight="1" thickBot="1">
      <c r="A5" s="20" t="s">
        <v>19</v>
      </c>
      <c r="B5" s="21" t="s">
        <v>255</v>
      </c>
      <c r="C5" s="332">
        <f>+C6+C7+C8+C9+C10+C11</f>
        <v>218633</v>
      </c>
    </row>
    <row r="6" spans="1:3" s="458" customFormat="1" ht="12" customHeight="1">
      <c r="A6" s="15" t="s">
        <v>101</v>
      </c>
      <c r="B6" s="459" t="s">
        <v>256</v>
      </c>
      <c r="C6" s="335">
        <v>86489</v>
      </c>
    </row>
    <row r="7" spans="1:3" s="458" customFormat="1" ht="12" customHeight="1">
      <c r="A7" s="14" t="s">
        <v>102</v>
      </c>
      <c r="B7" s="460" t="s">
        <v>257</v>
      </c>
      <c r="C7" s="334">
        <v>49798</v>
      </c>
    </row>
    <row r="8" spans="1:3" s="458" customFormat="1" ht="12" customHeight="1">
      <c r="A8" s="14" t="s">
        <v>103</v>
      </c>
      <c r="B8" s="460" t="s">
        <v>258</v>
      </c>
      <c r="C8" s="334">
        <v>9421</v>
      </c>
    </row>
    <row r="9" spans="1:3" s="458" customFormat="1" ht="12" customHeight="1">
      <c r="A9" s="14" t="s">
        <v>104</v>
      </c>
      <c r="B9" s="460" t="s">
        <v>259</v>
      </c>
      <c r="C9" s="334">
        <v>2674</v>
      </c>
    </row>
    <row r="10" spans="1:3" s="458" customFormat="1" ht="12" customHeight="1">
      <c r="A10" s="14" t="s">
        <v>149</v>
      </c>
      <c r="B10" s="328" t="s">
        <v>444</v>
      </c>
      <c r="C10" s="334"/>
    </row>
    <row r="11" spans="1:3" s="458" customFormat="1" ht="12" customHeight="1" thickBot="1">
      <c r="A11" s="16" t="s">
        <v>105</v>
      </c>
      <c r="B11" s="329" t="s">
        <v>577</v>
      </c>
      <c r="C11" s="334">
        <v>70251</v>
      </c>
    </row>
    <row r="12" spans="1:3" s="458" customFormat="1" ht="12" customHeight="1" thickBot="1">
      <c r="A12" s="20" t="s">
        <v>20</v>
      </c>
      <c r="B12" s="327" t="s">
        <v>260</v>
      </c>
      <c r="C12" s="332">
        <f>+C13+C14+C15+C16+C17</f>
        <v>29550</v>
      </c>
    </row>
    <row r="13" spans="1:3" s="458" customFormat="1" ht="12" customHeight="1">
      <c r="A13" s="15" t="s">
        <v>107</v>
      </c>
      <c r="B13" s="459" t="s">
        <v>261</v>
      </c>
      <c r="C13" s="335"/>
    </row>
    <row r="14" spans="1:3" s="458" customFormat="1" ht="12" customHeight="1">
      <c r="A14" s="14" t="s">
        <v>108</v>
      </c>
      <c r="B14" s="460" t="s">
        <v>262</v>
      </c>
      <c r="C14" s="334"/>
    </row>
    <row r="15" spans="1:3" s="458" customFormat="1" ht="12" customHeight="1">
      <c r="A15" s="14" t="s">
        <v>109</v>
      </c>
      <c r="B15" s="460" t="s">
        <v>433</v>
      </c>
      <c r="C15" s="334"/>
    </row>
    <row r="16" spans="1:3" s="458" customFormat="1" ht="12" customHeight="1">
      <c r="A16" s="14" t="s">
        <v>110</v>
      </c>
      <c r="B16" s="460" t="s">
        <v>434</v>
      </c>
      <c r="C16" s="334"/>
    </row>
    <row r="17" spans="1:3" s="458" customFormat="1" ht="12" customHeight="1">
      <c r="A17" s="14" t="s">
        <v>111</v>
      </c>
      <c r="B17" s="460" t="s">
        <v>263</v>
      </c>
      <c r="C17" s="334">
        <f>1766+27784</f>
        <v>29550</v>
      </c>
    </row>
    <row r="18" spans="1:3" s="458" customFormat="1" ht="12" customHeight="1" thickBot="1">
      <c r="A18" s="16" t="s">
        <v>120</v>
      </c>
      <c r="B18" s="329" t="s">
        <v>264</v>
      </c>
      <c r="C18" s="336"/>
    </row>
    <row r="19" spans="1:3" s="458" customFormat="1" ht="12" customHeight="1" thickBot="1">
      <c r="A19" s="20" t="s">
        <v>21</v>
      </c>
      <c r="B19" s="21" t="s">
        <v>265</v>
      </c>
      <c r="C19" s="332">
        <f>+C20+C21+C22+C23+C24</f>
        <v>0</v>
      </c>
    </row>
    <row r="20" spans="1:3" s="458" customFormat="1" ht="12" customHeight="1">
      <c r="A20" s="15" t="s">
        <v>90</v>
      </c>
      <c r="B20" s="459" t="s">
        <v>266</v>
      </c>
      <c r="C20" s="335"/>
    </row>
    <row r="21" spans="1:3" s="458" customFormat="1" ht="12" customHeight="1">
      <c r="A21" s="14" t="s">
        <v>91</v>
      </c>
      <c r="B21" s="460" t="s">
        <v>267</v>
      </c>
      <c r="C21" s="334"/>
    </row>
    <row r="22" spans="1:3" s="458" customFormat="1" ht="12" customHeight="1">
      <c r="A22" s="14" t="s">
        <v>92</v>
      </c>
      <c r="B22" s="460" t="s">
        <v>435</v>
      </c>
      <c r="C22" s="334"/>
    </row>
    <row r="23" spans="1:3" s="458" customFormat="1" ht="12" customHeight="1">
      <c r="A23" s="14" t="s">
        <v>93</v>
      </c>
      <c r="B23" s="460" t="s">
        <v>436</v>
      </c>
      <c r="C23" s="334"/>
    </row>
    <row r="24" spans="1:3" s="458" customFormat="1" ht="12" customHeight="1">
      <c r="A24" s="14" t="s">
        <v>172</v>
      </c>
      <c r="B24" s="460" t="s">
        <v>268</v>
      </c>
      <c r="C24" s="334"/>
    </row>
    <row r="25" spans="1:3" s="458" customFormat="1" ht="12" customHeight="1" thickBot="1">
      <c r="A25" s="16" t="s">
        <v>173</v>
      </c>
      <c r="B25" s="461" t="s">
        <v>269</v>
      </c>
      <c r="C25" s="336"/>
    </row>
    <row r="26" spans="1:3" s="458" customFormat="1" ht="12" customHeight="1" thickBot="1">
      <c r="A26" s="20" t="s">
        <v>174</v>
      </c>
      <c r="B26" s="21" t="s">
        <v>270</v>
      </c>
      <c r="C26" s="338">
        <f>+C27+C31+C32+C33</f>
        <v>43421</v>
      </c>
    </row>
    <row r="27" spans="1:3" s="458" customFormat="1" ht="12" customHeight="1">
      <c r="A27" s="15" t="s">
        <v>271</v>
      </c>
      <c r="B27" s="459" t="s">
        <v>451</v>
      </c>
      <c r="C27" s="454">
        <f>+C28+C29+C30</f>
        <v>43421</v>
      </c>
    </row>
    <row r="28" spans="1:3" s="458" customFormat="1" ht="12" customHeight="1">
      <c r="A28" s="14" t="s">
        <v>272</v>
      </c>
      <c r="B28" s="460" t="s">
        <v>277</v>
      </c>
      <c r="C28" s="334">
        <v>43421</v>
      </c>
    </row>
    <row r="29" spans="1:3" s="458" customFormat="1" ht="12" customHeight="1">
      <c r="A29" s="14" t="s">
        <v>273</v>
      </c>
      <c r="B29" s="460" t="s">
        <v>278</v>
      </c>
      <c r="C29" s="334"/>
    </row>
    <row r="30" spans="1:3" s="458" customFormat="1" ht="12" customHeight="1">
      <c r="A30" s="14" t="s">
        <v>449</v>
      </c>
      <c r="B30" s="534" t="s">
        <v>450</v>
      </c>
      <c r="C30" s="334"/>
    </row>
    <row r="31" spans="1:3" s="458" customFormat="1" ht="12" customHeight="1">
      <c r="A31" s="14" t="s">
        <v>274</v>
      </c>
      <c r="B31" s="460" t="s">
        <v>279</v>
      </c>
      <c r="C31" s="334"/>
    </row>
    <row r="32" spans="1:3" s="458" customFormat="1" ht="12" customHeight="1">
      <c r="A32" s="14" t="s">
        <v>275</v>
      </c>
      <c r="B32" s="460" t="s">
        <v>280</v>
      </c>
      <c r="C32" s="334"/>
    </row>
    <row r="33" spans="1:3" s="458" customFormat="1" ht="12" customHeight="1" thickBot="1">
      <c r="A33" s="16" t="s">
        <v>276</v>
      </c>
      <c r="B33" s="461" t="s">
        <v>281</v>
      </c>
      <c r="C33" s="336"/>
    </row>
    <row r="34" spans="1:3" s="458" customFormat="1" ht="12" customHeight="1" thickBot="1">
      <c r="A34" s="20" t="s">
        <v>23</v>
      </c>
      <c r="B34" s="21" t="s">
        <v>446</v>
      </c>
      <c r="C34" s="332">
        <f>SUM(C35:C45)</f>
        <v>1020</v>
      </c>
    </row>
    <row r="35" spans="1:3" s="458" customFormat="1" ht="12" customHeight="1">
      <c r="A35" s="15" t="s">
        <v>94</v>
      </c>
      <c r="B35" s="459" t="s">
        <v>284</v>
      </c>
      <c r="C35" s="335"/>
    </row>
    <row r="36" spans="1:3" s="458" customFormat="1" ht="12" customHeight="1">
      <c r="A36" s="14" t="s">
        <v>95</v>
      </c>
      <c r="B36" s="460" t="s">
        <v>285</v>
      </c>
      <c r="C36" s="334">
        <v>1020</v>
      </c>
    </row>
    <row r="37" spans="1:3" s="458" customFormat="1" ht="12" customHeight="1">
      <c r="A37" s="14" t="s">
        <v>96</v>
      </c>
      <c r="B37" s="460" t="s">
        <v>286</v>
      </c>
      <c r="C37" s="334"/>
    </row>
    <row r="38" spans="1:3" s="458" customFormat="1" ht="12" customHeight="1">
      <c r="A38" s="14" t="s">
        <v>176</v>
      </c>
      <c r="B38" s="460" t="s">
        <v>287</v>
      </c>
      <c r="C38" s="334"/>
    </row>
    <row r="39" spans="1:3" s="458" customFormat="1" ht="12" customHeight="1">
      <c r="A39" s="14" t="s">
        <v>177</v>
      </c>
      <c r="B39" s="460" t="s">
        <v>288</v>
      </c>
      <c r="C39" s="334"/>
    </row>
    <row r="40" spans="1:3" s="458" customFormat="1" ht="12" customHeight="1">
      <c r="A40" s="14" t="s">
        <v>178</v>
      </c>
      <c r="B40" s="460" t="s">
        <v>289</v>
      </c>
      <c r="C40" s="334"/>
    </row>
    <row r="41" spans="1:3" s="458" customFormat="1" ht="12" customHeight="1">
      <c r="A41" s="14" t="s">
        <v>179</v>
      </c>
      <c r="B41" s="460" t="s">
        <v>290</v>
      </c>
      <c r="C41" s="334"/>
    </row>
    <row r="42" spans="1:3" s="458" customFormat="1" ht="12" customHeight="1">
      <c r="A42" s="14" t="s">
        <v>180</v>
      </c>
      <c r="B42" s="460" t="s">
        <v>291</v>
      </c>
      <c r="C42" s="334"/>
    </row>
    <row r="43" spans="1:3" s="458" customFormat="1" ht="12" customHeight="1">
      <c r="A43" s="14" t="s">
        <v>282</v>
      </c>
      <c r="B43" s="460" t="s">
        <v>292</v>
      </c>
      <c r="C43" s="337"/>
    </row>
    <row r="44" spans="1:3" s="458" customFormat="1" ht="12" customHeight="1">
      <c r="A44" s="16" t="s">
        <v>283</v>
      </c>
      <c r="B44" s="461" t="s">
        <v>448</v>
      </c>
      <c r="C44" s="446"/>
    </row>
    <row r="45" spans="1:3" s="458" customFormat="1" ht="12" customHeight="1" thickBot="1">
      <c r="A45" s="16" t="s">
        <v>447</v>
      </c>
      <c r="B45" s="329" t="s">
        <v>293</v>
      </c>
      <c r="C45" s="446"/>
    </row>
    <row r="46" spans="1:3" s="458" customFormat="1" ht="12" customHeight="1" thickBot="1">
      <c r="A46" s="20" t="s">
        <v>24</v>
      </c>
      <c r="B46" s="21" t="s">
        <v>294</v>
      </c>
      <c r="C46" s="332">
        <f>SUM(C47:C51)</f>
        <v>0</v>
      </c>
    </row>
    <row r="47" spans="1:3" s="458" customFormat="1" ht="12" customHeight="1">
      <c r="A47" s="15" t="s">
        <v>97</v>
      </c>
      <c r="B47" s="459" t="s">
        <v>298</v>
      </c>
      <c r="C47" s="506"/>
    </row>
    <row r="48" spans="1:3" s="458" customFormat="1" ht="12" customHeight="1">
      <c r="A48" s="14" t="s">
        <v>98</v>
      </c>
      <c r="B48" s="460" t="s">
        <v>299</v>
      </c>
      <c r="C48" s="337"/>
    </row>
    <row r="49" spans="1:3" s="458" customFormat="1" ht="12" customHeight="1">
      <c r="A49" s="14" t="s">
        <v>295</v>
      </c>
      <c r="B49" s="460" t="s">
        <v>300</v>
      </c>
      <c r="C49" s="337"/>
    </row>
    <row r="50" spans="1:3" s="458" customFormat="1" ht="12" customHeight="1">
      <c r="A50" s="14" t="s">
        <v>296</v>
      </c>
      <c r="B50" s="460" t="s">
        <v>301</v>
      </c>
      <c r="C50" s="337"/>
    </row>
    <row r="51" spans="1:3" s="458" customFormat="1" ht="12" customHeight="1" thickBot="1">
      <c r="A51" s="16" t="s">
        <v>297</v>
      </c>
      <c r="B51" s="329" t="s">
        <v>302</v>
      </c>
      <c r="C51" s="446"/>
    </row>
    <row r="52" spans="1:3" s="458" customFormat="1" ht="12" customHeight="1" thickBot="1">
      <c r="A52" s="20" t="s">
        <v>181</v>
      </c>
      <c r="B52" s="21" t="s">
        <v>303</v>
      </c>
      <c r="C52" s="332">
        <f>SUM(C53:C55)</f>
        <v>0</v>
      </c>
    </row>
    <row r="53" spans="1:3" s="458" customFormat="1" ht="12" customHeight="1">
      <c r="A53" s="15" t="s">
        <v>99</v>
      </c>
      <c r="B53" s="459" t="s">
        <v>304</v>
      </c>
      <c r="C53" s="335"/>
    </row>
    <row r="54" spans="1:3" s="458" customFormat="1" ht="12" customHeight="1">
      <c r="A54" s="14" t="s">
        <v>100</v>
      </c>
      <c r="B54" s="460" t="s">
        <v>437</v>
      </c>
      <c r="C54" s="334"/>
    </row>
    <row r="55" spans="1:3" s="458" customFormat="1" ht="12" customHeight="1">
      <c r="A55" s="14" t="s">
        <v>307</v>
      </c>
      <c r="B55" s="460" t="s">
        <v>305</v>
      </c>
      <c r="C55" s="334"/>
    </row>
    <row r="56" spans="1:3" s="458" customFormat="1" ht="12" customHeight="1" thickBot="1">
      <c r="A56" s="16" t="s">
        <v>308</v>
      </c>
      <c r="B56" s="329" t="s">
        <v>306</v>
      </c>
      <c r="C56" s="336"/>
    </row>
    <row r="57" spans="1:3" s="458" customFormat="1" ht="12" customHeight="1" thickBot="1">
      <c r="A57" s="20" t="s">
        <v>26</v>
      </c>
      <c r="B57" s="327" t="s">
        <v>309</v>
      </c>
      <c r="C57" s="332">
        <f>SUM(C58:C60)</f>
        <v>0</v>
      </c>
    </row>
    <row r="58" spans="1:3" s="458" customFormat="1" ht="12" customHeight="1">
      <c r="A58" s="15" t="s">
        <v>182</v>
      </c>
      <c r="B58" s="459" t="s">
        <v>311</v>
      </c>
      <c r="C58" s="337"/>
    </row>
    <row r="59" spans="1:3" s="458" customFormat="1" ht="12" customHeight="1">
      <c r="A59" s="14" t="s">
        <v>183</v>
      </c>
      <c r="B59" s="460" t="s">
        <v>438</v>
      </c>
      <c r="C59" s="337"/>
    </row>
    <row r="60" spans="1:3" s="458" customFormat="1" ht="12" customHeight="1">
      <c r="A60" s="14" t="s">
        <v>231</v>
      </c>
      <c r="B60" s="460" t="s">
        <v>312</v>
      </c>
      <c r="C60" s="337"/>
    </row>
    <row r="61" spans="1:3" s="458" customFormat="1" ht="12" customHeight="1" thickBot="1">
      <c r="A61" s="16" t="s">
        <v>310</v>
      </c>
      <c r="B61" s="329" t="s">
        <v>313</v>
      </c>
      <c r="C61" s="337"/>
    </row>
    <row r="62" spans="1:3" s="458" customFormat="1" ht="12" customHeight="1" thickBot="1">
      <c r="A62" s="541" t="s">
        <v>491</v>
      </c>
      <c r="B62" s="21" t="s">
        <v>314</v>
      </c>
      <c r="C62" s="338">
        <f>+C5+C12+C19+C26+C34+C46+C52+C57</f>
        <v>292624</v>
      </c>
    </row>
    <row r="63" spans="1:3" s="458" customFormat="1" ht="12" customHeight="1" thickBot="1">
      <c r="A63" s="509" t="s">
        <v>315</v>
      </c>
      <c r="B63" s="327" t="s">
        <v>316</v>
      </c>
      <c r="C63" s="332">
        <f>SUM(C64:C66)</f>
        <v>0</v>
      </c>
    </row>
    <row r="64" spans="1:3" s="458" customFormat="1" ht="12" customHeight="1">
      <c r="A64" s="15" t="s">
        <v>347</v>
      </c>
      <c r="B64" s="459" t="s">
        <v>317</v>
      </c>
      <c r="C64" s="337"/>
    </row>
    <row r="65" spans="1:3" s="458" customFormat="1" ht="12" customHeight="1">
      <c r="A65" s="14" t="s">
        <v>356</v>
      </c>
      <c r="B65" s="460" t="s">
        <v>318</v>
      </c>
      <c r="C65" s="337"/>
    </row>
    <row r="66" spans="1:3" s="458" customFormat="1" ht="12" customHeight="1" thickBot="1">
      <c r="A66" s="16" t="s">
        <v>357</v>
      </c>
      <c r="B66" s="535" t="s">
        <v>476</v>
      </c>
      <c r="C66" s="337"/>
    </row>
    <row r="67" spans="1:3" s="458" customFormat="1" ht="12" customHeight="1" thickBot="1">
      <c r="A67" s="509" t="s">
        <v>320</v>
      </c>
      <c r="B67" s="327" t="s">
        <v>321</v>
      </c>
      <c r="C67" s="332">
        <f>SUM(C68:C71)</f>
        <v>0</v>
      </c>
    </row>
    <row r="68" spans="1:3" s="458" customFormat="1" ht="12" customHeight="1">
      <c r="A68" s="15" t="s">
        <v>150</v>
      </c>
      <c r="B68" s="459" t="s">
        <v>322</v>
      </c>
      <c r="C68" s="337"/>
    </row>
    <row r="69" spans="1:3" s="458" customFormat="1" ht="12" customHeight="1">
      <c r="A69" s="14" t="s">
        <v>151</v>
      </c>
      <c r="B69" s="460" t="s">
        <v>323</v>
      </c>
      <c r="C69" s="337"/>
    </row>
    <row r="70" spans="1:3" s="458" customFormat="1" ht="12" customHeight="1">
      <c r="A70" s="14" t="s">
        <v>348</v>
      </c>
      <c r="B70" s="460" t="s">
        <v>324</v>
      </c>
      <c r="C70" s="337"/>
    </row>
    <row r="71" spans="1:3" s="458" customFormat="1" ht="12" customHeight="1" thickBot="1">
      <c r="A71" s="16" t="s">
        <v>349</v>
      </c>
      <c r="B71" s="329" t="s">
        <v>325</v>
      </c>
      <c r="C71" s="337"/>
    </row>
    <row r="72" spans="1:3" s="458" customFormat="1" ht="12" customHeight="1" thickBot="1">
      <c r="A72" s="509" t="s">
        <v>326</v>
      </c>
      <c r="B72" s="327" t="s">
        <v>327</v>
      </c>
      <c r="C72" s="332">
        <f>SUM(C73:C74)</f>
        <v>56282</v>
      </c>
    </row>
    <row r="73" spans="1:3" s="458" customFormat="1" ht="12" customHeight="1">
      <c r="A73" s="15" t="s">
        <v>350</v>
      </c>
      <c r="B73" s="459" t="s">
        <v>328</v>
      </c>
      <c r="C73" s="337">
        <v>56282</v>
      </c>
    </row>
    <row r="74" spans="1:3" s="458" customFormat="1" ht="12" customHeight="1" thickBot="1">
      <c r="A74" s="16" t="s">
        <v>351</v>
      </c>
      <c r="B74" s="329" t="s">
        <v>329</v>
      </c>
      <c r="C74" s="337"/>
    </row>
    <row r="75" spans="1:3" s="458" customFormat="1" ht="12" customHeight="1" thickBot="1">
      <c r="A75" s="509" t="s">
        <v>330</v>
      </c>
      <c r="B75" s="327" t="s">
        <v>331</v>
      </c>
      <c r="C75" s="332">
        <f>SUM(C76:C78)</f>
        <v>0</v>
      </c>
    </row>
    <row r="76" spans="1:3" s="458" customFormat="1" ht="12" customHeight="1">
      <c r="A76" s="15" t="s">
        <v>352</v>
      </c>
      <c r="B76" s="459" t="s">
        <v>332</v>
      </c>
      <c r="C76" s="337"/>
    </row>
    <row r="77" spans="1:3" s="458" customFormat="1" ht="12" customHeight="1">
      <c r="A77" s="14" t="s">
        <v>353</v>
      </c>
      <c r="B77" s="460" t="s">
        <v>333</v>
      </c>
      <c r="C77" s="337"/>
    </row>
    <row r="78" spans="1:3" s="458" customFormat="1" ht="12" customHeight="1" thickBot="1">
      <c r="A78" s="16" t="s">
        <v>354</v>
      </c>
      <c r="B78" s="329" t="s">
        <v>334</v>
      </c>
      <c r="C78" s="337"/>
    </row>
    <row r="79" spans="1:3" s="458" customFormat="1" ht="12" customHeight="1" thickBot="1">
      <c r="A79" s="509" t="s">
        <v>335</v>
      </c>
      <c r="B79" s="327" t="s">
        <v>355</v>
      </c>
      <c r="C79" s="332">
        <f>SUM(C80:C83)</f>
        <v>0</v>
      </c>
    </row>
    <row r="80" spans="1:3" s="458" customFormat="1" ht="12" customHeight="1">
      <c r="A80" s="463" t="s">
        <v>336</v>
      </c>
      <c r="B80" s="459" t="s">
        <v>337</v>
      </c>
      <c r="C80" s="337"/>
    </row>
    <row r="81" spans="1:3" s="458" customFormat="1" ht="12" customHeight="1">
      <c r="A81" s="464" t="s">
        <v>338</v>
      </c>
      <c r="B81" s="460" t="s">
        <v>339</v>
      </c>
      <c r="C81" s="337"/>
    </row>
    <row r="82" spans="1:3" s="458" customFormat="1" ht="12" customHeight="1">
      <c r="A82" s="464" t="s">
        <v>340</v>
      </c>
      <c r="B82" s="460" t="s">
        <v>341</v>
      </c>
      <c r="C82" s="337"/>
    </row>
    <row r="83" spans="1:3" s="458" customFormat="1" ht="12" customHeight="1" thickBot="1">
      <c r="A83" s="465" t="s">
        <v>342</v>
      </c>
      <c r="B83" s="329" t="s">
        <v>343</v>
      </c>
      <c r="C83" s="337"/>
    </row>
    <row r="84" spans="1:3" s="458" customFormat="1" ht="12" customHeight="1" thickBot="1">
      <c r="A84" s="509" t="s">
        <v>344</v>
      </c>
      <c r="B84" s="327" t="s">
        <v>490</v>
      </c>
      <c r="C84" s="507"/>
    </row>
    <row r="85" spans="1:3" s="458" customFormat="1" ht="13.5" customHeight="1" thickBot="1">
      <c r="A85" s="509" t="s">
        <v>346</v>
      </c>
      <c r="B85" s="327" t="s">
        <v>345</v>
      </c>
      <c r="C85" s="507"/>
    </row>
    <row r="86" spans="1:3" s="458" customFormat="1" ht="15.75" customHeight="1" thickBot="1">
      <c r="A86" s="509" t="s">
        <v>358</v>
      </c>
      <c r="B86" s="466" t="s">
        <v>493</v>
      </c>
      <c r="C86" s="338">
        <f>+C63+C67+C72+C75+C79+C85+C84</f>
        <v>56282</v>
      </c>
    </row>
    <row r="87" spans="1:3" s="458" customFormat="1" ht="16.5" customHeight="1" thickBot="1">
      <c r="A87" s="510" t="s">
        <v>492</v>
      </c>
      <c r="B87" s="467" t="s">
        <v>494</v>
      </c>
      <c r="C87" s="338">
        <f>+C62+C86</f>
        <v>348906</v>
      </c>
    </row>
    <row r="88" spans="1:3" s="458" customFormat="1" ht="83.25" customHeight="1">
      <c r="A88" s="5"/>
      <c r="B88" s="6"/>
      <c r="C88" s="339"/>
    </row>
    <row r="89" spans="1:3" ht="16.5" customHeight="1">
      <c r="A89" s="588" t="s">
        <v>47</v>
      </c>
      <c r="B89" s="588"/>
      <c r="C89" s="588"/>
    </row>
    <row r="90" spans="1:3" s="468" customFormat="1" ht="16.5" customHeight="1" thickBot="1">
      <c r="A90" s="589" t="s">
        <v>154</v>
      </c>
      <c r="B90" s="589"/>
      <c r="C90" s="160" t="s">
        <v>230</v>
      </c>
    </row>
    <row r="91" spans="1:3" ht="38.1" customHeight="1" thickBot="1">
      <c r="A91" s="23" t="s">
        <v>72</v>
      </c>
      <c r="B91" s="24" t="s">
        <v>48</v>
      </c>
      <c r="C91" s="43" t="str">
        <f>+C3</f>
        <v>2015. évi előirányzat</v>
      </c>
    </row>
    <row r="92" spans="1:3" s="457" customFormat="1" ht="12" customHeight="1" thickBot="1">
      <c r="A92" s="36" t="s">
        <v>508</v>
      </c>
      <c r="B92" s="37" t="s">
        <v>509</v>
      </c>
      <c r="C92" s="38" t="s">
        <v>510</v>
      </c>
    </row>
    <row r="93" spans="1:3" ht="12" customHeight="1" thickBot="1">
      <c r="A93" s="22" t="s">
        <v>19</v>
      </c>
      <c r="B93" s="31" t="s">
        <v>452</v>
      </c>
      <c r="C93" s="331">
        <f>C94+C95+C96+C97+C98+C111</f>
        <v>324989</v>
      </c>
    </row>
    <row r="94" spans="1:3" ht="12" customHeight="1">
      <c r="A94" s="17" t="s">
        <v>101</v>
      </c>
      <c r="B94" s="10" t="s">
        <v>49</v>
      </c>
      <c r="C94" s="333">
        <f>27763+56845+10145</f>
        <v>94753</v>
      </c>
    </row>
    <row r="95" spans="1:3" ht="12" customHeight="1">
      <c r="A95" s="14" t="s">
        <v>102</v>
      </c>
      <c r="B95" s="8" t="s">
        <v>184</v>
      </c>
      <c r="C95" s="334">
        <f>8547+15251+3015</f>
        <v>26813</v>
      </c>
    </row>
    <row r="96" spans="1:3" ht="12" customHeight="1">
      <c r="A96" s="14" t="s">
        <v>103</v>
      </c>
      <c r="B96" s="8" t="s">
        <v>140</v>
      </c>
      <c r="C96" s="336">
        <f>80950+24541+25494</f>
        <v>130985</v>
      </c>
    </row>
    <row r="97" spans="1:3" ht="12" customHeight="1">
      <c r="A97" s="14" t="s">
        <v>104</v>
      </c>
      <c r="B97" s="11" t="s">
        <v>185</v>
      </c>
      <c r="C97" s="336">
        <v>4123</v>
      </c>
    </row>
    <row r="98" spans="1:3" ht="12" customHeight="1">
      <c r="A98" s="14" t="s">
        <v>115</v>
      </c>
      <c r="B98" s="19" t="s">
        <v>186</v>
      </c>
      <c r="C98" s="336">
        <f>C99+C100+C101+C102+C103+C104+C105+C106+C107+C108+C109+C110</f>
        <v>68315</v>
      </c>
    </row>
    <row r="99" spans="1:3" ht="12" customHeight="1">
      <c r="A99" s="14" t="s">
        <v>105</v>
      </c>
      <c r="B99" s="8" t="s">
        <v>457</v>
      </c>
      <c r="C99" s="336"/>
    </row>
    <row r="100" spans="1:3" ht="12" customHeight="1">
      <c r="A100" s="14" t="s">
        <v>106</v>
      </c>
      <c r="B100" s="165" t="s">
        <v>456</v>
      </c>
      <c r="C100" s="336"/>
    </row>
    <row r="101" spans="1:3" ht="12" customHeight="1">
      <c r="A101" s="14" t="s">
        <v>116</v>
      </c>
      <c r="B101" s="165" t="s">
        <v>455</v>
      </c>
      <c r="C101" s="336"/>
    </row>
    <row r="102" spans="1:3" ht="12" customHeight="1">
      <c r="A102" s="14" t="s">
        <v>117</v>
      </c>
      <c r="B102" s="163" t="s">
        <v>361</v>
      </c>
      <c r="C102" s="336"/>
    </row>
    <row r="103" spans="1:3" ht="12" customHeight="1">
      <c r="A103" s="14" t="s">
        <v>118</v>
      </c>
      <c r="B103" s="164" t="s">
        <v>362</v>
      </c>
      <c r="C103" s="336"/>
    </row>
    <row r="104" spans="1:3" ht="12" customHeight="1">
      <c r="A104" s="14" t="s">
        <v>119</v>
      </c>
      <c r="B104" s="164" t="s">
        <v>363</v>
      </c>
      <c r="C104" s="336"/>
    </row>
    <row r="105" spans="1:3" ht="12" customHeight="1">
      <c r="A105" s="14" t="s">
        <v>121</v>
      </c>
      <c r="B105" s="163" t="s">
        <v>364</v>
      </c>
      <c r="C105" s="336">
        <v>63943</v>
      </c>
    </row>
    <row r="106" spans="1:3" ht="12" customHeight="1">
      <c r="A106" s="14" t="s">
        <v>187</v>
      </c>
      <c r="B106" s="163" t="s">
        <v>365</v>
      </c>
      <c r="C106" s="336"/>
    </row>
    <row r="107" spans="1:3" ht="12" customHeight="1">
      <c r="A107" s="14" t="s">
        <v>359</v>
      </c>
      <c r="B107" s="164" t="s">
        <v>366</v>
      </c>
      <c r="C107" s="336"/>
    </row>
    <row r="108" spans="1:3" ht="12" customHeight="1">
      <c r="A108" s="13" t="s">
        <v>360</v>
      </c>
      <c r="B108" s="165" t="s">
        <v>367</v>
      </c>
      <c r="C108" s="336"/>
    </row>
    <row r="109" spans="1:3" ht="12" customHeight="1">
      <c r="A109" s="14" t="s">
        <v>453</v>
      </c>
      <c r="B109" s="165" t="s">
        <v>368</v>
      </c>
      <c r="C109" s="336"/>
    </row>
    <row r="110" spans="1:3" ht="12" customHeight="1">
      <c r="A110" s="16" t="s">
        <v>454</v>
      </c>
      <c r="B110" s="165" t="s">
        <v>369</v>
      </c>
      <c r="C110" s="336">
        <f>4012+360</f>
        <v>4372</v>
      </c>
    </row>
    <row r="111" spans="1:3" ht="12" customHeight="1">
      <c r="A111" s="14" t="s">
        <v>458</v>
      </c>
      <c r="B111" s="11" t="s">
        <v>50</v>
      </c>
      <c r="C111" s="334"/>
    </row>
    <row r="112" spans="1:3" ht="12" customHeight="1">
      <c r="A112" s="14" t="s">
        <v>459</v>
      </c>
      <c r="B112" s="8" t="s">
        <v>461</v>
      </c>
      <c r="C112" s="334"/>
    </row>
    <row r="113" spans="1:3" ht="12" customHeight="1" thickBot="1">
      <c r="A113" s="18" t="s">
        <v>460</v>
      </c>
      <c r="B113" s="539" t="s">
        <v>462</v>
      </c>
      <c r="C113" s="340"/>
    </row>
    <row r="114" spans="1:3" ht="12" customHeight="1" thickBot="1">
      <c r="A114" s="536" t="s">
        <v>20</v>
      </c>
      <c r="B114" s="537" t="s">
        <v>370</v>
      </c>
      <c r="C114" s="538">
        <f>+C115+C117+C119</f>
        <v>23917</v>
      </c>
    </row>
    <row r="115" spans="1:3" ht="12" customHeight="1">
      <c r="A115" s="15" t="s">
        <v>107</v>
      </c>
      <c r="B115" s="8" t="s">
        <v>229</v>
      </c>
      <c r="C115" s="335">
        <f>4802+254</f>
        <v>5056</v>
      </c>
    </row>
    <row r="116" spans="1:3" ht="12" customHeight="1">
      <c r="A116" s="15" t="s">
        <v>108</v>
      </c>
      <c r="B116" s="12" t="s">
        <v>374</v>
      </c>
      <c r="C116" s="335"/>
    </row>
    <row r="117" spans="1:3" ht="12" customHeight="1">
      <c r="A117" s="15" t="s">
        <v>109</v>
      </c>
      <c r="B117" s="12" t="s">
        <v>188</v>
      </c>
      <c r="C117" s="334">
        <v>18861</v>
      </c>
    </row>
    <row r="118" spans="1:3" ht="12" customHeight="1">
      <c r="A118" s="15" t="s">
        <v>110</v>
      </c>
      <c r="B118" s="12" t="s">
        <v>375</v>
      </c>
      <c r="C118" s="302"/>
    </row>
    <row r="119" spans="1:3" ht="12" customHeight="1">
      <c r="A119" s="15" t="s">
        <v>111</v>
      </c>
      <c r="B119" s="329" t="s">
        <v>232</v>
      </c>
      <c r="C119" s="302"/>
    </row>
    <row r="120" spans="1:3" ht="12" customHeight="1">
      <c r="A120" s="15" t="s">
        <v>120</v>
      </c>
      <c r="B120" s="328" t="s">
        <v>439</v>
      </c>
      <c r="C120" s="302"/>
    </row>
    <row r="121" spans="1:3" ht="12" customHeight="1">
      <c r="A121" s="15" t="s">
        <v>122</v>
      </c>
      <c r="B121" s="455" t="s">
        <v>380</v>
      </c>
      <c r="C121" s="302"/>
    </row>
    <row r="122" spans="1:3">
      <c r="A122" s="15" t="s">
        <v>189</v>
      </c>
      <c r="B122" s="164" t="s">
        <v>363</v>
      </c>
      <c r="C122" s="302"/>
    </row>
    <row r="123" spans="1:3" ht="12" customHeight="1">
      <c r="A123" s="15" t="s">
        <v>190</v>
      </c>
      <c r="B123" s="164" t="s">
        <v>379</v>
      </c>
      <c r="C123" s="302"/>
    </row>
    <row r="124" spans="1:3" ht="12" customHeight="1">
      <c r="A124" s="15" t="s">
        <v>191</v>
      </c>
      <c r="B124" s="164" t="s">
        <v>378</v>
      </c>
      <c r="C124" s="302"/>
    </row>
    <row r="125" spans="1:3" ht="12" customHeight="1">
      <c r="A125" s="15" t="s">
        <v>371</v>
      </c>
      <c r="B125" s="164" t="s">
        <v>366</v>
      </c>
      <c r="C125" s="302"/>
    </row>
    <row r="126" spans="1:3" ht="12" customHeight="1">
      <c r="A126" s="15" t="s">
        <v>372</v>
      </c>
      <c r="B126" s="164" t="s">
        <v>377</v>
      </c>
      <c r="C126" s="302"/>
    </row>
    <row r="127" spans="1:3" ht="16.5" thickBot="1">
      <c r="A127" s="13" t="s">
        <v>373</v>
      </c>
      <c r="B127" s="164" t="s">
        <v>376</v>
      </c>
      <c r="C127" s="304"/>
    </row>
    <row r="128" spans="1:3" ht="12" customHeight="1" thickBot="1">
      <c r="A128" s="20" t="s">
        <v>21</v>
      </c>
      <c r="B128" s="144" t="s">
        <v>463</v>
      </c>
      <c r="C128" s="332">
        <f>+C93+C114</f>
        <v>348906</v>
      </c>
    </row>
    <row r="129" spans="1:3" ht="12" customHeight="1" thickBot="1">
      <c r="A129" s="20" t="s">
        <v>22</v>
      </c>
      <c r="B129" s="144" t="s">
        <v>464</v>
      </c>
      <c r="C129" s="332">
        <f>+C130+C131+C132</f>
        <v>0</v>
      </c>
    </row>
    <row r="130" spans="1:3" ht="12" customHeight="1">
      <c r="A130" s="15" t="s">
        <v>271</v>
      </c>
      <c r="B130" s="12" t="s">
        <v>471</v>
      </c>
      <c r="C130" s="302"/>
    </row>
    <row r="131" spans="1:3" ht="12" customHeight="1">
      <c r="A131" s="15" t="s">
        <v>274</v>
      </c>
      <c r="B131" s="12" t="s">
        <v>472</v>
      </c>
      <c r="C131" s="302"/>
    </row>
    <row r="132" spans="1:3" ht="12" customHeight="1" thickBot="1">
      <c r="A132" s="13" t="s">
        <v>275</v>
      </c>
      <c r="B132" s="12" t="s">
        <v>473</v>
      </c>
      <c r="C132" s="302"/>
    </row>
    <row r="133" spans="1:3" ht="12" customHeight="1" thickBot="1">
      <c r="A133" s="20" t="s">
        <v>23</v>
      </c>
      <c r="B133" s="144" t="s">
        <v>465</v>
      </c>
      <c r="C133" s="332">
        <f>SUM(C134:C139)</f>
        <v>0</v>
      </c>
    </row>
    <row r="134" spans="1:3" ht="12" customHeight="1">
      <c r="A134" s="15" t="s">
        <v>94</v>
      </c>
      <c r="B134" s="9" t="s">
        <v>474</v>
      </c>
      <c r="C134" s="302"/>
    </row>
    <row r="135" spans="1:3" ht="12" customHeight="1">
      <c r="A135" s="15" t="s">
        <v>95</v>
      </c>
      <c r="B135" s="9" t="s">
        <v>466</v>
      </c>
      <c r="C135" s="302"/>
    </row>
    <row r="136" spans="1:3" ht="12" customHeight="1">
      <c r="A136" s="15" t="s">
        <v>96</v>
      </c>
      <c r="B136" s="9" t="s">
        <v>467</v>
      </c>
      <c r="C136" s="302"/>
    </row>
    <row r="137" spans="1:3" ht="12" customHeight="1">
      <c r="A137" s="15" t="s">
        <v>176</v>
      </c>
      <c r="B137" s="9" t="s">
        <v>468</v>
      </c>
      <c r="C137" s="302"/>
    </row>
    <row r="138" spans="1:3" ht="12" customHeight="1">
      <c r="A138" s="15" t="s">
        <v>177</v>
      </c>
      <c r="B138" s="9" t="s">
        <v>469</v>
      </c>
      <c r="C138" s="302"/>
    </row>
    <row r="139" spans="1:3" ht="12" customHeight="1" thickBot="1">
      <c r="A139" s="13" t="s">
        <v>178</v>
      </c>
      <c r="B139" s="9" t="s">
        <v>470</v>
      </c>
      <c r="C139" s="302"/>
    </row>
    <row r="140" spans="1:3" ht="12" customHeight="1" thickBot="1">
      <c r="A140" s="20" t="s">
        <v>24</v>
      </c>
      <c r="B140" s="144" t="s">
        <v>478</v>
      </c>
      <c r="C140" s="338">
        <f>+C141+C142+C143+C144</f>
        <v>0</v>
      </c>
    </row>
    <row r="141" spans="1:3" ht="12" customHeight="1">
      <c r="A141" s="15" t="s">
        <v>97</v>
      </c>
      <c r="B141" s="9" t="s">
        <v>381</v>
      </c>
      <c r="C141" s="302"/>
    </row>
    <row r="142" spans="1:3" ht="12" customHeight="1">
      <c r="A142" s="15" t="s">
        <v>98</v>
      </c>
      <c r="B142" s="9" t="s">
        <v>382</v>
      </c>
      <c r="C142" s="302"/>
    </row>
    <row r="143" spans="1:3" ht="12" customHeight="1">
      <c r="A143" s="15" t="s">
        <v>295</v>
      </c>
      <c r="B143" s="9" t="s">
        <v>479</v>
      </c>
      <c r="C143" s="302"/>
    </row>
    <row r="144" spans="1:3" ht="12" customHeight="1" thickBot="1">
      <c r="A144" s="13" t="s">
        <v>296</v>
      </c>
      <c r="B144" s="7" t="s">
        <v>401</v>
      </c>
      <c r="C144" s="302"/>
    </row>
    <row r="145" spans="1:9" ht="12" customHeight="1" thickBot="1">
      <c r="A145" s="20" t="s">
        <v>25</v>
      </c>
      <c r="B145" s="144" t="s">
        <v>480</v>
      </c>
      <c r="C145" s="341">
        <f>SUM(C146:C150)</f>
        <v>0</v>
      </c>
    </row>
    <row r="146" spans="1:9" ht="12" customHeight="1">
      <c r="A146" s="15" t="s">
        <v>99</v>
      </c>
      <c r="B146" s="9" t="s">
        <v>475</v>
      </c>
      <c r="C146" s="302"/>
    </row>
    <row r="147" spans="1:9" ht="12" customHeight="1">
      <c r="A147" s="15" t="s">
        <v>100</v>
      </c>
      <c r="B147" s="9" t="s">
        <v>482</v>
      </c>
      <c r="C147" s="302"/>
    </row>
    <row r="148" spans="1:9" ht="12" customHeight="1">
      <c r="A148" s="15" t="s">
        <v>307</v>
      </c>
      <c r="B148" s="9" t="s">
        <v>477</v>
      </c>
      <c r="C148" s="302"/>
    </row>
    <row r="149" spans="1:9" ht="12" customHeight="1">
      <c r="A149" s="15" t="s">
        <v>308</v>
      </c>
      <c r="B149" s="9" t="s">
        <v>483</v>
      </c>
      <c r="C149" s="302"/>
    </row>
    <row r="150" spans="1:9" ht="12" customHeight="1" thickBot="1">
      <c r="A150" s="15" t="s">
        <v>481</v>
      </c>
      <c r="B150" s="9" t="s">
        <v>484</v>
      </c>
      <c r="C150" s="302"/>
    </row>
    <row r="151" spans="1:9" ht="12" customHeight="1" thickBot="1">
      <c r="A151" s="20" t="s">
        <v>26</v>
      </c>
      <c r="B151" s="144" t="s">
        <v>485</v>
      </c>
      <c r="C151" s="540"/>
    </row>
    <row r="152" spans="1:9" ht="12" customHeight="1" thickBot="1">
      <c r="A152" s="20" t="s">
        <v>27</v>
      </c>
      <c r="B152" s="144" t="s">
        <v>578</v>
      </c>
      <c r="C152" s="540"/>
    </row>
    <row r="153" spans="1:9" ht="15" customHeight="1" thickBot="1">
      <c r="A153" s="20" t="s">
        <v>28</v>
      </c>
      <c r="B153" s="144" t="s">
        <v>488</v>
      </c>
      <c r="C153" s="469">
        <f>+C129+C133+C140+C145+C151+C152</f>
        <v>0</v>
      </c>
      <c r="F153" s="470"/>
      <c r="G153" s="471"/>
      <c r="H153" s="471"/>
      <c r="I153" s="471"/>
    </row>
    <row r="154" spans="1:9" s="458" customFormat="1" ht="12.95" customHeight="1" thickBot="1">
      <c r="A154" s="330" t="s">
        <v>29</v>
      </c>
      <c r="B154" s="422" t="s">
        <v>487</v>
      </c>
      <c r="C154" s="469">
        <f>+C128+C153</f>
        <v>348906</v>
      </c>
    </row>
    <row r="155" spans="1:9" ht="7.5" customHeight="1"/>
    <row r="156" spans="1:9">
      <c r="A156" s="590" t="s">
        <v>383</v>
      </c>
      <c r="B156" s="590"/>
      <c r="C156" s="590"/>
    </row>
    <row r="157" spans="1:9" ht="15" customHeight="1" thickBot="1">
      <c r="A157" s="587" t="s">
        <v>155</v>
      </c>
      <c r="B157" s="587"/>
      <c r="C157" s="342" t="s">
        <v>230</v>
      </c>
    </row>
    <row r="158" spans="1:9" ht="13.5" customHeight="1" thickBot="1">
      <c r="A158" s="20">
        <v>1</v>
      </c>
      <c r="B158" s="30" t="s">
        <v>489</v>
      </c>
      <c r="C158" s="332">
        <f>+C62-C128</f>
        <v>-56282</v>
      </c>
      <c r="D158" s="472"/>
    </row>
    <row r="159" spans="1:9" ht="27.75" customHeight="1" thickBot="1">
      <c r="A159" s="20" t="s">
        <v>20</v>
      </c>
      <c r="B159" s="30" t="s">
        <v>495</v>
      </c>
      <c r="C159" s="332">
        <f>+C86-C153</f>
        <v>56282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Vonyarcvashegy Nagyközség Önkormányzata
2015. ÉVI KÖLTSÉGVETÉS
KÖTELEZŐ FELADATAINAK MÉRLEGE &amp;R&amp;"Times New Roman CE,Félkövér dőlt"&amp;11 1.2. melléklet a ........./2015. (.......) önkormányzati rendelethez</oddHeader>
    <oddFooter>&amp;P. oldal, összesen: &amp;N</oddFoot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9"/>
  <sheetViews>
    <sheetView topLeftCell="A136" zoomScale="120" zoomScaleNormal="120" zoomScaleSheetLayoutView="100" workbookViewId="0">
      <selection activeCell="E115" sqref="E115"/>
    </sheetView>
  </sheetViews>
  <sheetFormatPr defaultRowHeight="15.75"/>
  <cols>
    <col min="1" max="1" width="9" style="425" customWidth="1"/>
    <col min="2" max="2" width="75.83203125" style="425" customWidth="1"/>
    <col min="3" max="3" width="15.5" style="426" customWidth="1"/>
    <col min="4" max="5" width="15.5" style="425" customWidth="1"/>
    <col min="6" max="6" width="9" style="42" customWidth="1"/>
    <col min="7" max="16384" width="9.33203125" style="42"/>
  </cols>
  <sheetData>
    <row r="1" spans="1:5" ht="15.95" customHeight="1">
      <c r="A1" s="588" t="s">
        <v>16</v>
      </c>
      <c r="B1" s="588"/>
      <c r="C1" s="588"/>
      <c r="D1" s="588"/>
      <c r="E1" s="588"/>
    </row>
    <row r="2" spans="1:5" ht="15.95" customHeight="1" thickBot="1">
      <c r="A2" s="587" t="s">
        <v>153</v>
      </c>
      <c r="B2" s="587"/>
      <c r="D2" s="161"/>
      <c r="E2" s="342" t="s">
        <v>230</v>
      </c>
    </row>
    <row r="3" spans="1:5" ht="38.1" customHeight="1" thickBot="1">
      <c r="A3" s="23" t="s">
        <v>72</v>
      </c>
      <c r="B3" s="24" t="s">
        <v>18</v>
      </c>
      <c r="C3" s="24" t="str">
        <f>+CONCATENATE(LEFT(ÖSSZEFÜGGÉSEK!A5,4)-2,". évi tény")</f>
        <v>2013. évi tény</v>
      </c>
      <c r="D3" s="448" t="str">
        <f>+CONCATENATE(LEFT(ÖSSZEFÜGGÉSEK!A5,4)-1,". évi várható")</f>
        <v>2014. évi várható</v>
      </c>
      <c r="E3" s="183" t="str">
        <f>+'1.1.sz.mell.'!C3</f>
        <v>2015. évi előirányzat</v>
      </c>
    </row>
    <row r="4" spans="1:5" s="44" customFormat="1" ht="12" customHeight="1" thickBot="1">
      <c r="A4" s="36" t="s">
        <v>508</v>
      </c>
      <c r="B4" s="37" t="s">
        <v>509</v>
      </c>
      <c r="C4" s="37" t="s">
        <v>510</v>
      </c>
      <c r="D4" s="37" t="s">
        <v>512</v>
      </c>
      <c r="E4" s="493" t="s">
        <v>511</v>
      </c>
    </row>
    <row r="5" spans="1:5" s="1" customFormat="1" ht="12" customHeight="1" thickBot="1">
      <c r="A5" s="20" t="s">
        <v>19</v>
      </c>
      <c r="B5" s="21" t="s">
        <v>255</v>
      </c>
      <c r="C5" s="440">
        <f>+C6+C7+C8+C9+C10+C11</f>
        <v>210699</v>
      </c>
      <c r="D5" s="440">
        <f>+D6+D7+D8+D9+D10+D11</f>
        <v>223232</v>
      </c>
      <c r="E5" s="332">
        <f>+E6+E7+E8+E9+E10+E11</f>
        <v>218633</v>
      </c>
    </row>
    <row r="6" spans="1:5" s="1" customFormat="1" ht="12" customHeight="1">
      <c r="A6" s="15" t="s">
        <v>101</v>
      </c>
      <c r="B6" s="459" t="s">
        <v>256</v>
      </c>
      <c r="C6" s="442">
        <f>181143+29556</f>
        <v>210699</v>
      </c>
      <c r="D6" s="442">
        <v>85823</v>
      </c>
      <c r="E6" s="335">
        <v>86489</v>
      </c>
    </row>
    <row r="7" spans="1:5" s="1" customFormat="1" ht="12" customHeight="1">
      <c r="A7" s="14" t="s">
        <v>102</v>
      </c>
      <c r="B7" s="460" t="s">
        <v>257</v>
      </c>
      <c r="C7" s="441"/>
      <c r="D7" s="441">
        <v>47266</v>
      </c>
      <c r="E7" s="334">
        <v>49798</v>
      </c>
    </row>
    <row r="8" spans="1:5" s="1" customFormat="1" ht="12" customHeight="1">
      <c r="A8" s="14" t="s">
        <v>103</v>
      </c>
      <c r="B8" s="460" t="s">
        <v>258</v>
      </c>
      <c r="C8" s="441"/>
      <c r="D8" s="441">
        <v>22159</v>
      </c>
      <c r="E8" s="334">
        <v>9421</v>
      </c>
    </row>
    <row r="9" spans="1:5" s="1" customFormat="1" ht="12" customHeight="1">
      <c r="A9" s="14" t="s">
        <v>104</v>
      </c>
      <c r="B9" s="460" t="s">
        <v>259</v>
      </c>
      <c r="C9" s="441"/>
      <c r="D9" s="441">
        <v>2760</v>
      </c>
      <c r="E9" s="334">
        <v>2674</v>
      </c>
    </row>
    <row r="10" spans="1:5" s="1" customFormat="1" ht="12" customHeight="1">
      <c r="A10" s="14" t="s">
        <v>149</v>
      </c>
      <c r="B10" s="328" t="s">
        <v>444</v>
      </c>
      <c r="C10" s="441"/>
      <c r="D10" s="441">
        <v>5528</v>
      </c>
      <c r="E10" s="334"/>
    </row>
    <row r="11" spans="1:5" s="1" customFormat="1" ht="12" customHeight="1" thickBot="1">
      <c r="A11" s="16" t="s">
        <v>105</v>
      </c>
      <c r="B11" s="329" t="s">
        <v>577</v>
      </c>
      <c r="C11" s="441"/>
      <c r="D11" s="441">
        <v>59696</v>
      </c>
      <c r="E11" s="334">
        <v>70251</v>
      </c>
    </row>
    <row r="12" spans="1:5" s="1" customFormat="1" ht="12" customHeight="1" thickBot="1">
      <c r="A12" s="20" t="s">
        <v>20</v>
      </c>
      <c r="B12" s="327" t="s">
        <v>260</v>
      </c>
      <c r="C12" s="440">
        <f>+C13+C14+C15+C16+C17</f>
        <v>0</v>
      </c>
      <c r="D12" s="440">
        <f>+D13+D14+D15+D16+D17</f>
        <v>37825</v>
      </c>
      <c r="E12" s="332">
        <f>+E13+E14+E15+E16+E17</f>
        <v>29550</v>
      </c>
    </row>
    <row r="13" spans="1:5" s="1" customFormat="1" ht="12" customHeight="1">
      <c r="A13" s="15" t="s">
        <v>107</v>
      </c>
      <c r="B13" s="459" t="s">
        <v>261</v>
      </c>
      <c r="C13" s="442"/>
      <c r="D13" s="442"/>
      <c r="E13" s="335"/>
    </row>
    <row r="14" spans="1:5" s="1" customFormat="1" ht="12" customHeight="1">
      <c r="A14" s="14" t="s">
        <v>108</v>
      </c>
      <c r="B14" s="460" t="s">
        <v>262</v>
      </c>
      <c r="C14" s="441"/>
      <c r="D14" s="441"/>
      <c r="E14" s="334"/>
    </row>
    <row r="15" spans="1:5" s="1" customFormat="1" ht="12" customHeight="1">
      <c r="A15" s="14" t="s">
        <v>109</v>
      </c>
      <c r="B15" s="460" t="s">
        <v>433</v>
      </c>
      <c r="C15" s="441"/>
      <c r="D15" s="441"/>
      <c r="E15" s="334"/>
    </row>
    <row r="16" spans="1:5" s="1" customFormat="1" ht="12" customHeight="1">
      <c r="A16" s="14" t="s">
        <v>110</v>
      </c>
      <c r="B16" s="460" t="s">
        <v>434</v>
      </c>
      <c r="C16" s="441"/>
      <c r="D16" s="441"/>
      <c r="E16" s="334"/>
    </row>
    <row r="17" spans="1:5" s="1" customFormat="1" ht="12" customHeight="1">
      <c r="A17" s="14" t="s">
        <v>111</v>
      </c>
      <c r="B17" s="460" t="s">
        <v>263</v>
      </c>
      <c r="C17" s="441"/>
      <c r="D17" s="441">
        <v>37825</v>
      </c>
      <c r="E17" s="334">
        <f>1766+27784</f>
        <v>29550</v>
      </c>
    </row>
    <row r="18" spans="1:5" s="1" customFormat="1" ht="12" customHeight="1" thickBot="1">
      <c r="A18" s="16" t="s">
        <v>120</v>
      </c>
      <c r="B18" s="329" t="s">
        <v>264</v>
      </c>
      <c r="C18" s="443"/>
      <c r="D18" s="443"/>
      <c r="E18" s="336"/>
    </row>
    <row r="19" spans="1:5" s="1" customFormat="1" ht="12" customHeight="1" thickBot="1">
      <c r="A19" s="20" t="s">
        <v>21</v>
      </c>
      <c r="B19" s="21" t="s">
        <v>265</v>
      </c>
      <c r="C19" s="440">
        <f>+C20+C21+C22+C23+C24</f>
        <v>0</v>
      </c>
      <c r="D19" s="440">
        <f>+D20+D21+D22+D23+D24</f>
        <v>54150</v>
      </c>
      <c r="E19" s="332">
        <f>+E20+E21+E22+E23+E24</f>
        <v>0</v>
      </c>
    </row>
    <row r="20" spans="1:5" s="1" customFormat="1" ht="12" customHeight="1">
      <c r="A20" s="15" t="s">
        <v>90</v>
      </c>
      <c r="B20" s="459" t="s">
        <v>266</v>
      </c>
      <c r="C20" s="442"/>
      <c r="D20" s="442"/>
      <c r="E20" s="335"/>
    </row>
    <row r="21" spans="1:5" s="1" customFormat="1" ht="12" customHeight="1">
      <c r="A21" s="14" t="s">
        <v>91</v>
      </c>
      <c r="B21" s="460" t="s">
        <v>267</v>
      </c>
      <c r="C21" s="441"/>
      <c r="D21" s="441"/>
      <c r="E21" s="334"/>
    </row>
    <row r="22" spans="1:5" s="1" customFormat="1" ht="12" customHeight="1">
      <c r="A22" s="14" t="s">
        <v>92</v>
      </c>
      <c r="B22" s="460" t="s">
        <v>435</v>
      </c>
      <c r="C22" s="441"/>
      <c r="D22" s="441"/>
      <c r="E22" s="334"/>
    </row>
    <row r="23" spans="1:5" s="1" customFormat="1" ht="12" customHeight="1">
      <c r="A23" s="14" t="s">
        <v>93</v>
      </c>
      <c r="B23" s="460" t="s">
        <v>436</v>
      </c>
      <c r="C23" s="441"/>
      <c r="D23" s="441"/>
      <c r="E23" s="334"/>
    </row>
    <row r="24" spans="1:5" s="1" customFormat="1" ht="12" customHeight="1">
      <c r="A24" s="14" t="s">
        <v>172</v>
      </c>
      <c r="B24" s="460" t="s">
        <v>268</v>
      </c>
      <c r="C24" s="441"/>
      <c r="D24" s="441">
        <v>54150</v>
      </c>
      <c r="E24" s="334"/>
    </row>
    <row r="25" spans="1:5" s="1" customFormat="1" ht="12" customHeight="1" thickBot="1">
      <c r="A25" s="16" t="s">
        <v>173</v>
      </c>
      <c r="B25" s="461" t="s">
        <v>269</v>
      </c>
      <c r="C25" s="443"/>
      <c r="D25" s="443"/>
      <c r="E25" s="336"/>
    </row>
    <row r="26" spans="1:5" s="1" customFormat="1" ht="12" customHeight="1" thickBot="1">
      <c r="A26" s="20" t="s">
        <v>174</v>
      </c>
      <c r="B26" s="21" t="s">
        <v>270</v>
      </c>
      <c r="C26" s="447">
        <f>+C27+C31+C32+C33</f>
        <v>129371</v>
      </c>
      <c r="D26" s="447">
        <f>+D27+D31+D32+D33</f>
        <v>119367</v>
      </c>
      <c r="E26" s="338">
        <f>+E27+E31+E32+E33</f>
        <v>110400</v>
      </c>
    </row>
    <row r="27" spans="1:5" s="1" customFormat="1" ht="12" customHeight="1">
      <c r="A27" s="15" t="s">
        <v>271</v>
      </c>
      <c r="B27" s="459" t="s">
        <v>451</v>
      </c>
      <c r="C27" s="492">
        <f>+C28+C29+C30</f>
        <v>121437</v>
      </c>
      <c r="D27" s="492">
        <f>+D28+D29+D30</f>
        <v>111268</v>
      </c>
      <c r="E27" s="454">
        <f>+E28+E29+E30</f>
        <v>103000</v>
      </c>
    </row>
    <row r="28" spans="1:5" s="1" customFormat="1" ht="12" customHeight="1">
      <c r="A28" s="14" t="s">
        <v>272</v>
      </c>
      <c r="B28" s="460" t="s">
        <v>277</v>
      </c>
      <c r="C28" s="441">
        <v>121437</v>
      </c>
      <c r="D28" s="441">
        <f>53116+28352</f>
        <v>81468</v>
      </c>
      <c r="E28" s="334">
        <v>75000</v>
      </c>
    </row>
    <row r="29" spans="1:5" s="1" customFormat="1" ht="12" customHeight="1">
      <c r="A29" s="14" t="s">
        <v>273</v>
      </c>
      <c r="B29" s="460" t="s">
        <v>278</v>
      </c>
      <c r="C29" s="441"/>
      <c r="D29" s="441"/>
      <c r="E29" s="334"/>
    </row>
    <row r="30" spans="1:5" s="1" customFormat="1" ht="12" customHeight="1">
      <c r="A30" s="14" t="s">
        <v>449</v>
      </c>
      <c r="B30" s="534" t="s">
        <v>450</v>
      </c>
      <c r="C30" s="441"/>
      <c r="D30" s="441">
        <v>29800</v>
      </c>
      <c r="E30" s="334">
        <v>28000</v>
      </c>
    </row>
    <row r="31" spans="1:5" s="1" customFormat="1" ht="12" customHeight="1">
      <c r="A31" s="14" t="s">
        <v>274</v>
      </c>
      <c r="B31" s="460" t="s">
        <v>279</v>
      </c>
      <c r="C31" s="441">
        <v>7345</v>
      </c>
      <c r="D31" s="441">
        <v>7791</v>
      </c>
      <c r="E31" s="334">
        <v>7400</v>
      </c>
    </row>
    <row r="32" spans="1:5" s="1" customFormat="1" ht="12" customHeight="1">
      <c r="A32" s="14" t="s">
        <v>275</v>
      </c>
      <c r="B32" s="460" t="s">
        <v>280</v>
      </c>
      <c r="C32" s="441"/>
      <c r="D32" s="441"/>
      <c r="E32" s="334"/>
    </row>
    <row r="33" spans="1:5" s="1" customFormat="1" ht="12" customHeight="1" thickBot="1">
      <c r="A33" s="16" t="s">
        <v>276</v>
      </c>
      <c r="B33" s="461" t="s">
        <v>281</v>
      </c>
      <c r="C33" s="443">
        <v>589</v>
      </c>
      <c r="D33" s="443">
        <v>308</v>
      </c>
      <c r="E33" s="336"/>
    </row>
    <row r="34" spans="1:5" s="1" customFormat="1" ht="12" customHeight="1" thickBot="1">
      <c r="A34" s="20" t="s">
        <v>23</v>
      </c>
      <c r="B34" s="21" t="s">
        <v>446</v>
      </c>
      <c r="C34" s="440">
        <f>SUM(C35:C45)</f>
        <v>148725</v>
      </c>
      <c r="D34" s="440">
        <f>SUM(D35:D45)</f>
        <v>114762</v>
      </c>
      <c r="E34" s="332">
        <f>SUM(E35:E45)</f>
        <v>126921</v>
      </c>
    </row>
    <row r="35" spans="1:5" s="1" customFormat="1" ht="12" customHeight="1">
      <c r="A35" s="15" t="s">
        <v>94</v>
      </c>
      <c r="B35" s="459" t="s">
        <v>284</v>
      </c>
      <c r="C35" s="442">
        <v>55</v>
      </c>
      <c r="D35" s="442">
        <v>56</v>
      </c>
      <c r="E35" s="335"/>
    </row>
    <row r="36" spans="1:5" s="1" customFormat="1" ht="12" customHeight="1">
      <c r="A36" s="14" t="s">
        <v>95</v>
      </c>
      <c r="B36" s="460" t="s">
        <v>285</v>
      </c>
      <c r="C36" s="441">
        <f>86150+16409</f>
        <v>102559</v>
      </c>
      <c r="D36" s="441">
        <v>89150</v>
      </c>
      <c r="E36" s="334">
        <v>85187</v>
      </c>
    </row>
    <row r="37" spans="1:5" s="1" customFormat="1" ht="12" customHeight="1">
      <c r="A37" s="14" t="s">
        <v>96</v>
      </c>
      <c r="B37" s="460" t="s">
        <v>286</v>
      </c>
      <c r="C37" s="441"/>
      <c r="D37" s="441"/>
      <c r="E37" s="334"/>
    </row>
    <row r="38" spans="1:5" s="1" customFormat="1" ht="12" customHeight="1">
      <c r="A38" s="14" t="s">
        <v>176</v>
      </c>
      <c r="B38" s="460" t="s">
        <v>287</v>
      </c>
      <c r="C38" s="441"/>
      <c r="D38" s="441"/>
      <c r="E38" s="334"/>
    </row>
    <row r="39" spans="1:5" s="1" customFormat="1" ht="12" customHeight="1">
      <c r="A39" s="14" t="s">
        <v>177</v>
      </c>
      <c r="B39" s="460" t="s">
        <v>288</v>
      </c>
      <c r="C39" s="441">
        <f>12929+1588</f>
        <v>14517</v>
      </c>
      <c r="D39" s="441"/>
      <c r="E39" s="334">
        <v>14849</v>
      </c>
    </row>
    <row r="40" spans="1:5" s="1" customFormat="1" ht="12" customHeight="1">
      <c r="A40" s="14" t="s">
        <v>178</v>
      </c>
      <c r="B40" s="460" t="s">
        <v>289</v>
      </c>
      <c r="C40" s="441"/>
      <c r="D40" s="441">
        <v>23665</v>
      </c>
      <c r="E40" s="334">
        <v>26385</v>
      </c>
    </row>
    <row r="41" spans="1:5" s="1" customFormat="1" ht="12" customHeight="1">
      <c r="A41" s="14" t="s">
        <v>179</v>
      </c>
      <c r="B41" s="460" t="s">
        <v>290</v>
      </c>
      <c r="C41" s="441">
        <v>30636</v>
      </c>
      <c r="D41" s="441"/>
      <c r="E41" s="334"/>
    </row>
    <row r="42" spans="1:5" s="1" customFormat="1" ht="12" customHeight="1">
      <c r="A42" s="14" t="s">
        <v>180</v>
      </c>
      <c r="B42" s="460" t="s">
        <v>291</v>
      </c>
      <c r="C42" s="441">
        <v>783</v>
      </c>
      <c r="D42" s="441">
        <v>789</v>
      </c>
      <c r="E42" s="334">
        <v>500</v>
      </c>
    </row>
    <row r="43" spans="1:5" s="1" customFormat="1" ht="12" customHeight="1">
      <c r="A43" s="14" t="s">
        <v>282</v>
      </c>
      <c r="B43" s="460" t="s">
        <v>292</v>
      </c>
      <c r="C43" s="444"/>
      <c r="D43" s="444">
        <v>120</v>
      </c>
      <c r="E43" s="337"/>
    </row>
    <row r="44" spans="1:5" s="1" customFormat="1" ht="12" customHeight="1">
      <c r="A44" s="16" t="s">
        <v>283</v>
      </c>
      <c r="B44" s="461" t="s">
        <v>448</v>
      </c>
      <c r="C44" s="445"/>
      <c r="D44" s="445">
        <v>617</v>
      </c>
      <c r="E44" s="446"/>
    </row>
    <row r="45" spans="1:5" s="1" customFormat="1" ht="12" customHeight="1" thickBot="1">
      <c r="A45" s="16" t="s">
        <v>447</v>
      </c>
      <c r="B45" s="329" t="s">
        <v>293</v>
      </c>
      <c r="C45" s="445">
        <v>175</v>
      </c>
      <c r="D45" s="445">
        <v>365</v>
      </c>
      <c r="E45" s="446"/>
    </row>
    <row r="46" spans="1:5" s="1" customFormat="1" ht="12" customHeight="1" thickBot="1">
      <c r="A46" s="20" t="s">
        <v>24</v>
      </c>
      <c r="B46" s="21" t="s">
        <v>294</v>
      </c>
      <c r="C46" s="440">
        <f>SUM(C47:C51)</f>
        <v>6504</v>
      </c>
      <c r="D46" s="440">
        <f>SUM(D47:D51)</f>
        <v>535</v>
      </c>
      <c r="E46" s="332">
        <f>SUM(E47:E51)</f>
        <v>0</v>
      </c>
    </row>
    <row r="47" spans="1:5" s="1" customFormat="1" ht="12" customHeight="1">
      <c r="A47" s="15" t="s">
        <v>97</v>
      </c>
      <c r="B47" s="459" t="s">
        <v>298</v>
      </c>
      <c r="C47" s="508"/>
      <c r="D47" s="508"/>
      <c r="E47" s="506"/>
    </row>
    <row r="48" spans="1:5" s="1" customFormat="1" ht="12" customHeight="1">
      <c r="A48" s="14" t="s">
        <v>98</v>
      </c>
      <c r="B48" s="460" t="s">
        <v>299</v>
      </c>
      <c r="C48" s="444">
        <f>6499+5</f>
        <v>6504</v>
      </c>
      <c r="D48" s="444">
        <v>535</v>
      </c>
      <c r="E48" s="337"/>
    </row>
    <row r="49" spans="1:5" s="1" customFormat="1" ht="12" customHeight="1">
      <c r="A49" s="14" t="s">
        <v>295</v>
      </c>
      <c r="B49" s="460" t="s">
        <v>300</v>
      </c>
      <c r="C49" s="444"/>
      <c r="D49" s="444"/>
      <c r="E49" s="337"/>
    </row>
    <row r="50" spans="1:5" s="1" customFormat="1" ht="12" customHeight="1">
      <c r="A50" s="14" t="s">
        <v>296</v>
      </c>
      <c r="B50" s="460" t="s">
        <v>301</v>
      </c>
      <c r="C50" s="444"/>
      <c r="D50" s="444"/>
      <c r="E50" s="337"/>
    </row>
    <row r="51" spans="1:5" s="1" customFormat="1" ht="12" customHeight="1" thickBot="1">
      <c r="A51" s="16" t="s">
        <v>297</v>
      </c>
      <c r="B51" s="329" t="s">
        <v>302</v>
      </c>
      <c r="C51" s="445"/>
      <c r="D51" s="445"/>
      <c r="E51" s="446"/>
    </row>
    <row r="52" spans="1:5" s="1" customFormat="1" ht="12" customHeight="1" thickBot="1">
      <c r="A52" s="20" t="s">
        <v>181</v>
      </c>
      <c r="B52" s="21" t="s">
        <v>303</v>
      </c>
      <c r="C52" s="440">
        <f>SUM(C53:C55)</f>
        <v>69771</v>
      </c>
      <c r="D52" s="440">
        <f>SUM(D53:D55)</f>
        <v>7244</v>
      </c>
      <c r="E52" s="332">
        <f>SUM(E53:E55)</f>
        <v>0</v>
      </c>
    </row>
    <row r="53" spans="1:5" s="1" customFormat="1" ht="12" customHeight="1">
      <c r="A53" s="15" t="s">
        <v>99</v>
      </c>
      <c r="B53" s="459" t="s">
        <v>304</v>
      </c>
      <c r="C53" s="442"/>
      <c r="D53" s="442"/>
      <c r="E53" s="335"/>
    </row>
    <row r="54" spans="1:5" s="1" customFormat="1" ht="12" customHeight="1">
      <c r="A54" s="14" t="s">
        <v>100</v>
      </c>
      <c r="B54" s="460" t="s">
        <v>437</v>
      </c>
      <c r="C54" s="441"/>
      <c r="D54" s="441"/>
      <c r="E54" s="334"/>
    </row>
    <row r="55" spans="1:5" s="1" customFormat="1" ht="12" customHeight="1">
      <c r="A55" s="14" t="s">
        <v>307</v>
      </c>
      <c r="B55" s="460" t="s">
        <v>305</v>
      </c>
      <c r="C55" s="441">
        <f>64250+5521</f>
        <v>69771</v>
      </c>
      <c r="D55" s="441">
        <v>7244</v>
      </c>
      <c r="E55" s="334"/>
    </row>
    <row r="56" spans="1:5" s="1" customFormat="1" ht="12" customHeight="1" thickBot="1">
      <c r="A56" s="16" t="s">
        <v>308</v>
      </c>
      <c r="B56" s="329" t="s">
        <v>306</v>
      </c>
      <c r="C56" s="443"/>
      <c r="D56" s="443"/>
      <c r="E56" s="336"/>
    </row>
    <row r="57" spans="1:5" s="1" customFormat="1" ht="12" customHeight="1" thickBot="1">
      <c r="A57" s="20" t="s">
        <v>26</v>
      </c>
      <c r="B57" s="327" t="s">
        <v>309</v>
      </c>
      <c r="C57" s="440">
        <f>SUM(C58:C60)</f>
        <v>0</v>
      </c>
      <c r="D57" s="440">
        <f>SUM(D58:D60)</f>
        <v>610</v>
      </c>
      <c r="E57" s="332">
        <f>SUM(E58:E60)</f>
        <v>18100</v>
      </c>
    </row>
    <row r="58" spans="1:5" s="1" customFormat="1" ht="12" customHeight="1">
      <c r="A58" s="15" t="s">
        <v>182</v>
      </c>
      <c r="B58" s="459" t="s">
        <v>311</v>
      </c>
      <c r="C58" s="444"/>
      <c r="D58" s="444"/>
      <c r="E58" s="337"/>
    </row>
    <row r="59" spans="1:5" s="1" customFormat="1" ht="12" customHeight="1">
      <c r="A59" s="14" t="s">
        <v>183</v>
      </c>
      <c r="B59" s="460" t="s">
        <v>438</v>
      </c>
      <c r="C59" s="444"/>
      <c r="D59" s="444"/>
      <c r="E59" s="337"/>
    </row>
    <row r="60" spans="1:5" s="1" customFormat="1" ht="12" customHeight="1">
      <c r="A60" s="14" t="s">
        <v>231</v>
      </c>
      <c r="B60" s="460" t="s">
        <v>312</v>
      </c>
      <c r="C60" s="444"/>
      <c r="D60" s="444">
        <v>610</v>
      </c>
      <c r="E60" s="337">
        <v>18100</v>
      </c>
    </row>
    <row r="61" spans="1:5" s="1" customFormat="1" ht="12" customHeight="1" thickBot="1">
      <c r="A61" s="16" t="s">
        <v>310</v>
      </c>
      <c r="B61" s="329" t="s">
        <v>313</v>
      </c>
      <c r="C61" s="444"/>
      <c r="D61" s="444"/>
      <c r="E61" s="337"/>
    </row>
    <row r="62" spans="1:5" s="1" customFormat="1" ht="12" customHeight="1" thickBot="1">
      <c r="A62" s="541" t="s">
        <v>491</v>
      </c>
      <c r="B62" s="21" t="s">
        <v>314</v>
      </c>
      <c r="C62" s="447">
        <f>+C5+C12+C19+C26+C34+C46+C52+C57</f>
        <v>565070</v>
      </c>
      <c r="D62" s="447">
        <f>+D5+D12+D19+D26+D34+D46+D52+D57</f>
        <v>557725</v>
      </c>
      <c r="E62" s="338">
        <f>+E5+E12+E19+E26+E34+E46+E52+E57</f>
        <v>503604</v>
      </c>
    </row>
    <row r="63" spans="1:5" s="1" customFormat="1" ht="12" customHeight="1" thickBot="1">
      <c r="A63" s="509" t="s">
        <v>315</v>
      </c>
      <c r="B63" s="327" t="s">
        <v>562</v>
      </c>
      <c r="C63" s="440">
        <f>SUM(C64:C66)</f>
        <v>0</v>
      </c>
      <c r="D63" s="440">
        <f>SUM(D64:D66)</f>
        <v>0</v>
      </c>
      <c r="E63" s="332">
        <f>SUM(E64:E66)</f>
        <v>0</v>
      </c>
    </row>
    <row r="64" spans="1:5" s="1" customFormat="1" ht="12" customHeight="1">
      <c r="A64" s="15" t="s">
        <v>347</v>
      </c>
      <c r="B64" s="459" t="s">
        <v>317</v>
      </c>
      <c r="C64" s="444"/>
      <c r="D64" s="444"/>
      <c r="E64" s="337"/>
    </row>
    <row r="65" spans="1:7" s="1" customFormat="1" ht="12" customHeight="1">
      <c r="A65" s="14" t="s">
        <v>356</v>
      </c>
      <c r="B65" s="460" t="s">
        <v>318</v>
      </c>
      <c r="C65" s="444"/>
      <c r="D65" s="444"/>
      <c r="E65" s="337"/>
    </row>
    <row r="66" spans="1:7" s="1" customFormat="1" ht="12" customHeight="1" thickBot="1">
      <c r="A66" s="16" t="s">
        <v>357</v>
      </c>
      <c r="B66" s="535" t="s">
        <v>476</v>
      </c>
      <c r="C66" s="444"/>
      <c r="D66" s="444"/>
      <c r="E66" s="337"/>
    </row>
    <row r="67" spans="1:7" s="1" customFormat="1" ht="12" customHeight="1" thickBot="1">
      <c r="A67" s="509" t="s">
        <v>320</v>
      </c>
      <c r="B67" s="327" t="s">
        <v>321</v>
      </c>
      <c r="C67" s="440">
        <f>SUM(C68:C71)</f>
        <v>0</v>
      </c>
      <c r="D67" s="440">
        <f>SUM(D68:D71)</f>
        <v>0</v>
      </c>
      <c r="E67" s="332">
        <f>SUM(E68:E71)</f>
        <v>0</v>
      </c>
    </row>
    <row r="68" spans="1:7" s="1" customFormat="1" ht="12" customHeight="1">
      <c r="A68" s="15" t="s">
        <v>150</v>
      </c>
      <c r="B68" s="459" t="s">
        <v>322</v>
      </c>
      <c r="C68" s="444"/>
      <c r="D68" s="444"/>
      <c r="E68" s="337"/>
    </row>
    <row r="69" spans="1:7" s="1" customFormat="1" ht="17.25" customHeight="1">
      <c r="A69" s="14" t="s">
        <v>151</v>
      </c>
      <c r="B69" s="460" t="s">
        <v>323</v>
      </c>
      <c r="C69" s="444"/>
      <c r="D69" s="444"/>
      <c r="E69" s="337"/>
      <c r="G69" s="45"/>
    </row>
    <row r="70" spans="1:7" s="1" customFormat="1" ht="12" customHeight="1">
      <c r="A70" s="14" t="s">
        <v>348</v>
      </c>
      <c r="B70" s="460" t="s">
        <v>324</v>
      </c>
      <c r="C70" s="444"/>
      <c r="D70" s="444"/>
      <c r="E70" s="337"/>
    </row>
    <row r="71" spans="1:7" s="1" customFormat="1" ht="12" customHeight="1" thickBot="1">
      <c r="A71" s="16" t="s">
        <v>349</v>
      </c>
      <c r="B71" s="329" t="s">
        <v>325</v>
      </c>
      <c r="C71" s="444"/>
      <c r="D71" s="444"/>
      <c r="E71" s="337"/>
    </row>
    <row r="72" spans="1:7" s="1" customFormat="1" ht="12" customHeight="1" thickBot="1">
      <c r="A72" s="509" t="s">
        <v>326</v>
      </c>
      <c r="B72" s="327" t="s">
        <v>327</v>
      </c>
      <c r="C72" s="440">
        <f>SUM(C73:C74)</f>
        <v>3452</v>
      </c>
      <c r="D72" s="440">
        <f>SUM(D73:D74)</f>
        <v>73456</v>
      </c>
      <c r="E72" s="332">
        <f>SUM(E73:E74)</f>
        <v>56282</v>
      </c>
    </row>
    <row r="73" spans="1:7" s="1" customFormat="1" ht="12" customHeight="1">
      <c r="A73" s="15" t="s">
        <v>350</v>
      </c>
      <c r="B73" s="459" t="s">
        <v>328</v>
      </c>
      <c r="C73" s="444">
        <v>3452</v>
      </c>
      <c r="D73" s="444">
        <v>73456</v>
      </c>
      <c r="E73" s="337">
        <v>56282</v>
      </c>
    </row>
    <row r="74" spans="1:7" s="1" customFormat="1" ht="12" customHeight="1" thickBot="1">
      <c r="A74" s="16" t="s">
        <v>351</v>
      </c>
      <c r="B74" s="329" t="s">
        <v>329</v>
      </c>
      <c r="C74" s="444"/>
      <c r="D74" s="444"/>
      <c r="E74" s="337"/>
    </row>
    <row r="75" spans="1:7" s="1" customFormat="1" ht="12" customHeight="1" thickBot="1">
      <c r="A75" s="509" t="s">
        <v>330</v>
      </c>
      <c r="B75" s="327" t="s">
        <v>331</v>
      </c>
      <c r="C75" s="440">
        <f>SUM(C76:C78)</f>
        <v>0</v>
      </c>
      <c r="D75" s="440">
        <f>SUM(D76:D78)</f>
        <v>7464</v>
      </c>
      <c r="E75" s="332">
        <f>SUM(E76:E78)</f>
        <v>0</v>
      </c>
    </row>
    <row r="76" spans="1:7" s="1" customFormat="1" ht="12" customHeight="1">
      <c r="A76" s="15" t="s">
        <v>352</v>
      </c>
      <c r="B76" s="459" t="s">
        <v>332</v>
      </c>
      <c r="C76" s="444"/>
      <c r="D76" s="444">
        <v>7464</v>
      </c>
      <c r="E76" s="337"/>
    </row>
    <row r="77" spans="1:7" s="1" customFormat="1" ht="12" customHeight="1">
      <c r="A77" s="14" t="s">
        <v>353</v>
      </c>
      <c r="B77" s="460" t="s">
        <v>333</v>
      </c>
      <c r="C77" s="444"/>
      <c r="D77" s="444"/>
      <c r="E77" s="337"/>
    </row>
    <row r="78" spans="1:7" s="1" customFormat="1" ht="12" customHeight="1" thickBot="1">
      <c r="A78" s="16" t="s">
        <v>354</v>
      </c>
      <c r="B78" s="329" t="s">
        <v>334</v>
      </c>
      <c r="C78" s="444"/>
      <c r="D78" s="444"/>
      <c r="E78" s="337"/>
    </row>
    <row r="79" spans="1:7" s="1" customFormat="1" ht="12" customHeight="1" thickBot="1">
      <c r="A79" s="509" t="s">
        <v>335</v>
      </c>
      <c r="B79" s="327" t="s">
        <v>355</v>
      </c>
      <c r="C79" s="440">
        <f>SUM(C80:C83)</f>
        <v>0</v>
      </c>
      <c r="D79" s="440">
        <f>SUM(D80:D83)</f>
        <v>0</v>
      </c>
      <c r="E79" s="332">
        <f>SUM(E80:E83)</f>
        <v>0</v>
      </c>
    </row>
    <row r="80" spans="1:7" s="1" customFormat="1" ht="12" customHeight="1">
      <c r="A80" s="463" t="s">
        <v>336</v>
      </c>
      <c r="B80" s="459" t="s">
        <v>337</v>
      </c>
      <c r="C80" s="444"/>
      <c r="D80" s="444"/>
      <c r="E80" s="337"/>
    </row>
    <row r="81" spans="1:6" s="1" customFormat="1" ht="12" customHeight="1">
      <c r="A81" s="464" t="s">
        <v>338</v>
      </c>
      <c r="B81" s="460" t="s">
        <v>339</v>
      </c>
      <c r="C81" s="444"/>
      <c r="D81" s="444"/>
      <c r="E81" s="337"/>
    </row>
    <row r="82" spans="1:6" s="1" customFormat="1" ht="12" customHeight="1">
      <c r="A82" s="464" t="s">
        <v>340</v>
      </c>
      <c r="B82" s="460" t="s">
        <v>341</v>
      </c>
      <c r="C82" s="444"/>
      <c r="D82" s="444"/>
      <c r="E82" s="337"/>
    </row>
    <row r="83" spans="1:6" s="1" customFormat="1" ht="12" customHeight="1" thickBot="1">
      <c r="A83" s="465" t="s">
        <v>342</v>
      </c>
      <c r="B83" s="329" t="s">
        <v>343</v>
      </c>
      <c r="C83" s="444"/>
      <c r="D83" s="444"/>
      <c r="E83" s="337"/>
    </row>
    <row r="84" spans="1:6" s="1" customFormat="1" ht="12" customHeight="1" thickBot="1">
      <c r="A84" s="509" t="s">
        <v>344</v>
      </c>
      <c r="B84" s="327" t="s">
        <v>490</v>
      </c>
      <c r="C84" s="511"/>
      <c r="D84" s="511"/>
      <c r="E84" s="507"/>
    </row>
    <row r="85" spans="1:6" s="1" customFormat="1" ht="12" customHeight="1" thickBot="1">
      <c r="A85" s="509" t="s">
        <v>346</v>
      </c>
      <c r="B85" s="327" t="s">
        <v>345</v>
      </c>
      <c r="C85" s="511"/>
      <c r="D85" s="511"/>
      <c r="E85" s="507"/>
    </row>
    <row r="86" spans="1:6" s="1" customFormat="1" ht="12" customHeight="1" thickBot="1">
      <c r="A86" s="509" t="s">
        <v>358</v>
      </c>
      <c r="B86" s="466" t="s">
        <v>493</v>
      </c>
      <c r="C86" s="447">
        <f>+C63+C67+C72+C75+C79+C85+C84</f>
        <v>3452</v>
      </c>
      <c r="D86" s="447">
        <f>+D63+D67+D72+D75+D79+D85+D84</f>
        <v>80920</v>
      </c>
      <c r="E86" s="338">
        <f>+E63+E67+E72+E75+E79+E85+E84</f>
        <v>56282</v>
      </c>
    </row>
    <row r="87" spans="1:6" s="1" customFormat="1" ht="12" customHeight="1" thickBot="1">
      <c r="A87" s="489" t="s">
        <v>36</v>
      </c>
      <c r="B87" s="467" t="s">
        <v>610</v>
      </c>
      <c r="C87" s="447">
        <v>218</v>
      </c>
      <c r="D87" s="447"/>
      <c r="E87" s="338"/>
    </row>
    <row r="88" spans="1:6" s="1" customFormat="1" ht="12" customHeight="1" thickBot="1">
      <c r="A88" s="489" t="s">
        <v>37</v>
      </c>
      <c r="B88" s="467" t="s">
        <v>494</v>
      </c>
      <c r="C88" s="447">
        <f>+C62+C86+C87</f>
        <v>568740</v>
      </c>
      <c r="D88" s="447">
        <f>+D62+D86+D87</f>
        <v>638645</v>
      </c>
      <c r="E88" s="447">
        <f>+E62+E86+E87</f>
        <v>559886</v>
      </c>
    </row>
    <row r="89" spans="1:6" s="1" customFormat="1" ht="12" customHeight="1">
      <c r="A89" s="410"/>
      <c r="B89" s="411"/>
      <c r="C89" s="412"/>
      <c r="D89" s="413"/>
      <c r="E89" s="414"/>
    </row>
    <row r="90" spans="1:6" s="1" customFormat="1" ht="12" customHeight="1">
      <c r="A90" s="588" t="s">
        <v>47</v>
      </c>
      <c r="B90" s="588"/>
      <c r="C90" s="588"/>
      <c r="D90" s="588"/>
      <c r="E90" s="588"/>
    </row>
    <row r="91" spans="1:6" s="1" customFormat="1" ht="12" customHeight="1" thickBot="1">
      <c r="A91" s="589" t="s">
        <v>154</v>
      </c>
      <c r="B91" s="589"/>
      <c r="C91" s="426"/>
      <c r="D91" s="161"/>
      <c r="E91" s="342" t="s">
        <v>230</v>
      </c>
    </row>
    <row r="92" spans="1:6" s="1" customFormat="1" ht="24" customHeight="1" thickBot="1">
      <c r="A92" s="23" t="s">
        <v>17</v>
      </c>
      <c r="B92" s="24" t="s">
        <v>48</v>
      </c>
      <c r="C92" s="24" t="str">
        <f>+C3</f>
        <v>2013. évi tény</v>
      </c>
      <c r="D92" s="24" t="str">
        <f>+D3</f>
        <v>2014. évi várható</v>
      </c>
      <c r="E92" s="183" t="str">
        <f>+E3</f>
        <v>2015. évi előirányzat</v>
      </c>
      <c r="F92" s="169"/>
    </row>
    <row r="93" spans="1:6" s="1" customFormat="1" ht="12" customHeight="1" thickBot="1">
      <c r="A93" s="36" t="s">
        <v>508</v>
      </c>
      <c r="B93" s="37" t="s">
        <v>509</v>
      </c>
      <c r="C93" s="37" t="s">
        <v>510</v>
      </c>
      <c r="D93" s="37" t="s">
        <v>512</v>
      </c>
      <c r="E93" s="493" t="s">
        <v>511</v>
      </c>
      <c r="F93" s="169"/>
    </row>
    <row r="94" spans="1:6" s="1" customFormat="1" ht="15" customHeight="1" thickBot="1">
      <c r="A94" s="22" t="s">
        <v>19</v>
      </c>
      <c r="B94" s="31" t="s">
        <v>452</v>
      </c>
      <c r="C94" s="439">
        <f>C95+C96+C97+C98+C99+C112</f>
        <v>450255</v>
      </c>
      <c r="D94" s="439">
        <f>D95+D96+D97+D98+D99+D112</f>
        <v>343796</v>
      </c>
      <c r="E94" s="331">
        <f>E95+E96+E97+E98+E99+E112</f>
        <v>387348</v>
      </c>
      <c r="F94" s="169"/>
    </row>
    <row r="95" spans="1:6" s="1" customFormat="1" ht="12.95" customHeight="1">
      <c r="A95" s="17" t="s">
        <v>101</v>
      </c>
      <c r="B95" s="10" t="s">
        <v>49</v>
      </c>
      <c r="C95" s="546">
        <v>117446</v>
      </c>
      <c r="D95" s="546">
        <v>68629</v>
      </c>
      <c r="E95" s="333">
        <v>66281</v>
      </c>
    </row>
    <row r="96" spans="1:6" ht="16.5" customHeight="1">
      <c r="A96" s="14" t="s">
        <v>102</v>
      </c>
      <c r="B96" s="8" t="s">
        <v>184</v>
      </c>
      <c r="C96" s="441">
        <v>30332</v>
      </c>
      <c r="D96" s="441">
        <v>18672</v>
      </c>
      <c r="E96" s="334">
        <v>19049</v>
      </c>
    </row>
    <row r="97" spans="1:5">
      <c r="A97" s="14" t="s">
        <v>103</v>
      </c>
      <c r="B97" s="8" t="s">
        <v>140</v>
      </c>
      <c r="C97" s="443">
        <v>194314</v>
      </c>
      <c r="D97" s="443">
        <v>151480</v>
      </c>
      <c r="E97" s="336">
        <f>145158+1206+1397</f>
        <v>147761</v>
      </c>
    </row>
    <row r="98" spans="1:5" s="44" customFormat="1" ht="12" customHeight="1">
      <c r="A98" s="14" t="s">
        <v>104</v>
      </c>
      <c r="B98" s="11" t="s">
        <v>185</v>
      </c>
      <c r="C98" s="443">
        <v>13361</v>
      </c>
      <c r="D98" s="443">
        <v>8841</v>
      </c>
      <c r="E98" s="336">
        <v>7543</v>
      </c>
    </row>
    <row r="99" spans="1:5" ht="12" customHeight="1">
      <c r="A99" s="14" t="s">
        <v>115</v>
      </c>
      <c r="B99" s="19" t="s">
        <v>186</v>
      </c>
      <c r="C99" s="443">
        <v>94802</v>
      </c>
      <c r="D99" s="443">
        <f>D100+D101+D102+D103+D104+D105+D106+D107+D108+D109+D110+D111</f>
        <v>96174</v>
      </c>
      <c r="E99" s="336">
        <f>E100+E101+E102+E103+E104+E105+E106+E107+E108+E109+E110+E111</f>
        <v>84225</v>
      </c>
    </row>
    <row r="100" spans="1:5" ht="12" customHeight="1">
      <c r="A100" s="14" t="s">
        <v>105</v>
      </c>
      <c r="B100" s="8" t="s">
        <v>457</v>
      </c>
      <c r="C100" s="443"/>
      <c r="D100" s="443">
        <v>95</v>
      </c>
      <c r="E100" s="336"/>
    </row>
    <row r="101" spans="1:5" ht="12" customHeight="1">
      <c r="A101" s="14" t="s">
        <v>106</v>
      </c>
      <c r="B101" s="165" t="s">
        <v>456</v>
      </c>
      <c r="C101" s="443"/>
      <c r="D101" s="443">
        <v>655</v>
      </c>
      <c r="E101" s="336"/>
    </row>
    <row r="102" spans="1:5" ht="12" customHeight="1">
      <c r="A102" s="14" t="s">
        <v>116</v>
      </c>
      <c r="B102" s="165" t="s">
        <v>455</v>
      </c>
      <c r="C102" s="443"/>
      <c r="D102" s="443">
        <v>1447</v>
      </c>
      <c r="E102" s="336"/>
    </row>
    <row r="103" spans="1:5" ht="12" customHeight="1">
      <c r="A103" s="14" t="s">
        <v>117</v>
      </c>
      <c r="B103" s="163" t="s">
        <v>361</v>
      </c>
      <c r="C103" s="443"/>
      <c r="D103" s="443"/>
      <c r="E103" s="336"/>
    </row>
    <row r="104" spans="1:5" ht="12" customHeight="1">
      <c r="A104" s="14" t="s">
        <v>118</v>
      </c>
      <c r="B104" s="164" t="s">
        <v>362</v>
      </c>
      <c r="C104" s="443"/>
      <c r="D104" s="443"/>
      <c r="E104" s="336"/>
    </row>
    <row r="105" spans="1:5" ht="12" customHeight="1">
      <c r="A105" s="14" t="s">
        <v>119</v>
      </c>
      <c r="B105" s="164" t="s">
        <v>363</v>
      </c>
      <c r="C105" s="443"/>
      <c r="D105" s="443"/>
      <c r="E105" s="336"/>
    </row>
    <row r="106" spans="1:5" ht="12" customHeight="1">
      <c r="A106" s="14" t="s">
        <v>121</v>
      </c>
      <c r="B106" s="163" t="s">
        <v>364</v>
      </c>
      <c r="C106" s="443"/>
      <c r="D106" s="443">
        <f>436+56136</f>
        <v>56572</v>
      </c>
      <c r="E106" s="336">
        <v>63943</v>
      </c>
    </row>
    <row r="107" spans="1:5" ht="12" customHeight="1">
      <c r="A107" s="14" t="s">
        <v>187</v>
      </c>
      <c r="B107" s="163" t="s">
        <v>365</v>
      </c>
      <c r="C107" s="443"/>
      <c r="D107" s="443"/>
      <c r="E107" s="336"/>
    </row>
    <row r="108" spans="1:5" ht="12" customHeight="1">
      <c r="A108" s="14" t="s">
        <v>359</v>
      </c>
      <c r="B108" s="164" t="s">
        <v>366</v>
      </c>
      <c r="C108" s="443"/>
      <c r="D108" s="443"/>
      <c r="E108" s="336"/>
    </row>
    <row r="109" spans="1:5" ht="12" customHeight="1">
      <c r="A109" s="13" t="s">
        <v>360</v>
      </c>
      <c r="B109" s="165" t="s">
        <v>367</v>
      </c>
      <c r="C109" s="443"/>
      <c r="D109" s="443"/>
      <c r="E109" s="336"/>
    </row>
    <row r="110" spans="1:5" ht="12" customHeight="1">
      <c r="A110" s="14" t="s">
        <v>453</v>
      </c>
      <c r="B110" s="165" t="s">
        <v>368</v>
      </c>
      <c r="C110" s="443"/>
      <c r="D110" s="443"/>
      <c r="E110" s="336"/>
    </row>
    <row r="111" spans="1:5" ht="12" customHeight="1">
      <c r="A111" s="16" t="s">
        <v>454</v>
      </c>
      <c r="B111" s="165" t="s">
        <v>369</v>
      </c>
      <c r="C111" s="443"/>
      <c r="D111" s="443">
        <v>37405</v>
      </c>
      <c r="E111" s="336">
        <f>19682+400+200</f>
        <v>20282</v>
      </c>
    </row>
    <row r="112" spans="1:5" ht="12" customHeight="1">
      <c r="A112" s="14" t="s">
        <v>458</v>
      </c>
      <c r="B112" s="11" t="s">
        <v>50</v>
      </c>
      <c r="C112" s="441"/>
      <c r="D112" s="441"/>
      <c r="E112" s="334">
        <f>E113+E114</f>
        <v>62489</v>
      </c>
    </row>
    <row r="113" spans="1:5" ht="12" customHeight="1">
      <c r="A113" s="14" t="s">
        <v>459</v>
      </c>
      <c r="B113" s="8" t="s">
        <v>461</v>
      </c>
      <c r="C113" s="441"/>
      <c r="D113" s="441"/>
      <c r="E113" s="334">
        <v>20000</v>
      </c>
    </row>
    <row r="114" spans="1:5" ht="12" customHeight="1" thickBot="1">
      <c r="A114" s="18" t="s">
        <v>460</v>
      </c>
      <c r="B114" s="539" t="s">
        <v>462</v>
      </c>
      <c r="C114" s="547"/>
      <c r="D114" s="547"/>
      <c r="E114" s="340">
        <v>42489</v>
      </c>
    </row>
    <row r="115" spans="1:5" ht="12" customHeight="1" thickBot="1">
      <c r="A115" s="536" t="s">
        <v>20</v>
      </c>
      <c r="B115" s="537" t="s">
        <v>370</v>
      </c>
      <c r="C115" s="548">
        <f>+C116+C118+C120</f>
        <v>86635</v>
      </c>
      <c r="D115" s="548">
        <f>+D116+D118+D120</f>
        <v>133756</v>
      </c>
      <c r="E115" s="538">
        <f>+E116+E118+E120</f>
        <v>37653</v>
      </c>
    </row>
    <row r="116" spans="1:5" ht="12" customHeight="1">
      <c r="A116" s="15" t="s">
        <v>107</v>
      </c>
      <c r="B116" s="8" t="s">
        <v>229</v>
      </c>
      <c r="C116" s="442">
        <v>39020</v>
      </c>
      <c r="D116" s="442">
        <v>108443</v>
      </c>
      <c r="E116" s="335">
        <f>13189+5330-1397</f>
        <v>17122</v>
      </c>
    </row>
    <row r="117" spans="1:5">
      <c r="A117" s="15" t="s">
        <v>108</v>
      </c>
      <c r="B117" s="12" t="s">
        <v>374</v>
      </c>
      <c r="C117" s="442"/>
      <c r="D117" s="442"/>
      <c r="E117" s="335"/>
    </row>
    <row r="118" spans="1:5" ht="12" customHeight="1">
      <c r="A118" s="15" t="s">
        <v>109</v>
      </c>
      <c r="B118" s="12" t="s">
        <v>188</v>
      </c>
      <c r="C118" s="441">
        <v>44574</v>
      </c>
      <c r="D118" s="441">
        <v>25313</v>
      </c>
      <c r="E118" s="334">
        <f>18861+1270</f>
        <v>20131</v>
      </c>
    </row>
    <row r="119" spans="1:5" ht="12" customHeight="1">
      <c r="A119" s="15" t="s">
        <v>110</v>
      </c>
      <c r="B119" s="12" t="s">
        <v>375</v>
      </c>
      <c r="C119" s="441"/>
      <c r="D119" s="441"/>
      <c r="E119" s="302"/>
    </row>
    <row r="120" spans="1:5" ht="12" customHeight="1">
      <c r="A120" s="15" t="s">
        <v>111</v>
      </c>
      <c r="B120" s="329" t="s">
        <v>232</v>
      </c>
      <c r="C120" s="441">
        <v>3041</v>
      </c>
      <c r="D120" s="441"/>
      <c r="E120" s="302">
        <f>E121+E122+E123+E124+E125+E126+E127+E128</f>
        <v>400</v>
      </c>
    </row>
    <row r="121" spans="1:5" ht="12" customHeight="1">
      <c r="A121" s="15" t="s">
        <v>120</v>
      </c>
      <c r="B121" s="328" t="s">
        <v>439</v>
      </c>
      <c r="C121" s="441"/>
      <c r="D121" s="441"/>
      <c r="E121" s="302"/>
    </row>
    <row r="122" spans="1:5" ht="12" customHeight="1">
      <c r="A122" s="15" t="s">
        <v>122</v>
      </c>
      <c r="B122" s="455" t="s">
        <v>380</v>
      </c>
      <c r="C122" s="441"/>
      <c r="D122" s="441"/>
      <c r="E122" s="302"/>
    </row>
    <row r="123" spans="1:5" ht="12" customHeight="1">
      <c r="A123" s="15" t="s">
        <v>189</v>
      </c>
      <c r="B123" s="164" t="s">
        <v>363</v>
      </c>
      <c r="C123" s="441"/>
      <c r="D123" s="441"/>
      <c r="E123" s="302"/>
    </row>
    <row r="124" spans="1:5" ht="12" customHeight="1">
      <c r="A124" s="15" t="s">
        <v>190</v>
      </c>
      <c r="B124" s="164" t="s">
        <v>379</v>
      </c>
      <c r="C124" s="441"/>
      <c r="D124" s="441"/>
      <c r="E124" s="302"/>
    </row>
    <row r="125" spans="1:5" ht="12" customHeight="1">
      <c r="A125" s="15" t="s">
        <v>191</v>
      </c>
      <c r="B125" s="164" t="s">
        <v>378</v>
      </c>
      <c r="C125" s="441"/>
      <c r="D125" s="441"/>
      <c r="E125" s="302"/>
    </row>
    <row r="126" spans="1:5" ht="12" customHeight="1">
      <c r="A126" s="15" t="s">
        <v>371</v>
      </c>
      <c r="B126" s="164" t="s">
        <v>366</v>
      </c>
      <c r="C126" s="441"/>
      <c r="D126" s="441"/>
      <c r="E126" s="302"/>
    </row>
    <row r="127" spans="1:5" ht="12" customHeight="1">
      <c r="A127" s="15" t="s">
        <v>372</v>
      </c>
      <c r="B127" s="164" t="s">
        <v>377</v>
      </c>
      <c r="C127" s="441"/>
      <c r="D127" s="441"/>
      <c r="E127" s="302"/>
    </row>
    <row r="128" spans="1:5" ht="12" customHeight="1" thickBot="1">
      <c r="A128" s="13" t="s">
        <v>373</v>
      </c>
      <c r="B128" s="164" t="s">
        <v>376</v>
      </c>
      <c r="C128" s="443"/>
      <c r="D128" s="443"/>
      <c r="E128" s="304">
        <v>400</v>
      </c>
    </row>
    <row r="129" spans="1:5" ht="12" customHeight="1" thickBot="1">
      <c r="A129" s="20" t="s">
        <v>21</v>
      </c>
      <c r="B129" s="144" t="s">
        <v>463</v>
      </c>
      <c r="C129" s="440">
        <f>+C94+C115</f>
        <v>536890</v>
      </c>
      <c r="D129" s="440">
        <f>+D94+D115</f>
        <v>477552</v>
      </c>
      <c r="E129" s="332">
        <f>+E94+E115</f>
        <v>425001</v>
      </c>
    </row>
    <row r="130" spans="1:5" ht="12" customHeight="1" thickBot="1">
      <c r="A130" s="20" t="s">
        <v>22</v>
      </c>
      <c r="B130" s="144" t="s">
        <v>464</v>
      </c>
      <c r="C130" s="440">
        <f>+C131+C132+C133</f>
        <v>0</v>
      </c>
      <c r="D130" s="440">
        <f>+D131+D132+D133</f>
        <v>0</v>
      </c>
      <c r="E130" s="332">
        <f>+E131+E132+E133</f>
        <v>0</v>
      </c>
    </row>
    <row r="131" spans="1:5" ht="12" customHeight="1">
      <c r="A131" s="15" t="s">
        <v>271</v>
      </c>
      <c r="B131" s="12" t="s">
        <v>471</v>
      </c>
      <c r="C131" s="441"/>
      <c r="D131" s="441"/>
      <c r="E131" s="302"/>
    </row>
    <row r="132" spans="1:5" ht="12" customHeight="1">
      <c r="A132" s="15" t="s">
        <v>274</v>
      </c>
      <c r="B132" s="12" t="s">
        <v>472</v>
      </c>
      <c r="C132" s="441"/>
      <c r="D132" s="441"/>
      <c r="E132" s="302"/>
    </row>
    <row r="133" spans="1:5" ht="12" customHeight="1" thickBot="1">
      <c r="A133" s="13" t="s">
        <v>275</v>
      </c>
      <c r="B133" s="12" t="s">
        <v>473</v>
      </c>
      <c r="C133" s="441"/>
      <c r="D133" s="441"/>
      <c r="E133" s="302"/>
    </row>
    <row r="134" spans="1:5" ht="12" customHeight="1" thickBot="1">
      <c r="A134" s="20" t="s">
        <v>23</v>
      </c>
      <c r="B134" s="144" t="s">
        <v>465</v>
      </c>
      <c r="C134" s="440">
        <f>SUM(C135:C140)</f>
        <v>0</v>
      </c>
      <c r="D134" s="440">
        <f>SUM(D135:D140)</f>
        <v>0</v>
      </c>
      <c r="E134" s="332">
        <f>SUM(E135:E140)</f>
        <v>0</v>
      </c>
    </row>
    <row r="135" spans="1:5" ht="12" customHeight="1">
      <c r="A135" s="15" t="s">
        <v>94</v>
      </c>
      <c r="B135" s="9" t="s">
        <v>474</v>
      </c>
      <c r="C135" s="441"/>
      <c r="D135" s="441"/>
      <c r="E135" s="302"/>
    </row>
    <row r="136" spans="1:5" ht="12" customHeight="1">
      <c r="A136" s="15" t="s">
        <v>95</v>
      </c>
      <c r="B136" s="9" t="s">
        <v>466</v>
      </c>
      <c r="C136" s="441"/>
      <c r="D136" s="441"/>
      <c r="E136" s="302"/>
    </row>
    <row r="137" spans="1:5" ht="12" customHeight="1">
      <c r="A137" s="15" t="s">
        <v>96</v>
      </c>
      <c r="B137" s="9" t="s">
        <v>467</v>
      </c>
      <c r="C137" s="441"/>
      <c r="D137" s="441"/>
      <c r="E137" s="302"/>
    </row>
    <row r="138" spans="1:5" ht="12" customHeight="1">
      <c r="A138" s="15" t="s">
        <v>176</v>
      </c>
      <c r="B138" s="9" t="s">
        <v>468</v>
      </c>
      <c r="C138" s="441"/>
      <c r="D138" s="441"/>
      <c r="E138" s="302"/>
    </row>
    <row r="139" spans="1:5" ht="12" customHeight="1">
      <c r="A139" s="15" t="s">
        <v>177</v>
      </c>
      <c r="B139" s="9" t="s">
        <v>469</v>
      </c>
      <c r="C139" s="441"/>
      <c r="D139" s="441"/>
      <c r="E139" s="302"/>
    </row>
    <row r="140" spans="1:5" ht="12" customHeight="1" thickBot="1">
      <c r="A140" s="13" t="s">
        <v>178</v>
      </c>
      <c r="B140" s="9" t="s">
        <v>470</v>
      </c>
      <c r="C140" s="441"/>
      <c r="D140" s="441"/>
      <c r="E140" s="302"/>
    </row>
    <row r="141" spans="1:5" ht="12" customHeight="1" thickBot="1">
      <c r="A141" s="20" t="s">
        <v>24</v>
      </c>
      <c r="B141" s="144" t="s">
        <v>478</v>
      </c>
      <c r="C141" s="447">
        <f>+C142+C143+C144+C145</f>
        <v>0</v>
      </c>
      <c r="D141" s="447">
        <f>+D142+D143+D144+D145</f>
        <v>0</v>
      </c>
      <c r="E141" s="338">
        <f>+E142+E143+E144+E145</f>
        <v>0</v>
      </c>
    </row>
    <row r="142" spans="1:5" ht="12" customHeight="1">
      <c r="A142" s="15" t="s">
        <v>97</v>
      </c>
      <c r="B142" s="9" t="s">
        <v>381</v>
      </c>
      <c r="C142" s="441"/>
      <c r="D142" s="441"/>
      <c r="E142" s="302"/>
    </row>
    <row r="143" spans="1:5" ht="12" customHeight="1">
      <c r="A143" s="15" t="s">
        <v>98</v>
      </c>
      <c r="B143" s="9" t="s">
        <v>382</v>
      </c>
      <c r="C143" s="441"/>
      <c r="D143" s="441"/>
      <c r="E143" s="302"/>
    </row>
    <row r="144" spans="1:5" ht="12" customHeight="1">
      <c r="A144" s="15" t="s">
        <v>295</v>
      </c>
      <c r="B144" s="9" t="s">
        <v>479</v>
      </c>
      <c r="C144" s="441"/>
      <c r="D144" s="441"/>
      <c r="E144" s="302"/>
    </row>
    <row r="145" spans="1:6" ht="12" customHeight="1" thickBot="1">
      <c r="A145" s="13" t="s">
        <v>296</v>
      </c>
      <c r="B145" s="7" t="s">
        <v>401</v>
      </c>
      <c r="C145" s="441"/>
      <c r="D145" s="441"/>
      <c r="E145" s="302"/>
    </row>
    <row r="146" spans="1:6" ht="12" customHeight="1" thickBot="1">
      <c r="A146" s="20" t="s">
        <v>25</v>
      </c>
      <c r="B146" s="144" t="s">
        <v>480</v>
      </c>
      <c r="C146" s="549">
        <f>SUM(C147:C151)</f>
        <v>0</v>
      </c>
      <c r="D146" s="549">
        <f>SUM(D147:D151)</f>
        <v>0</v>
      </c>
      <c r="E146" s="341">
        <f>SUM(E147:E151)</f>
        <v>0</v>
      </c>
    </row>
    <row r="147" spans="1:6" ht="12" customHeight="1">
      <c r="A147" s="15" t="s">
        <v>99</v>
      </c>
      <c r="B147" s="9" t="s">
        <v>475</v>
      </c>
      <c r="C147" s="441"/>
      <c r="D147" s="441"/>
      <c r="E147" s="302"/>
    </row>
    <row r="148" spans="1:6" ht="12" customHeight="1">
      <c r="A148" s="15" t="s">
        <v>100</v>
      </c>
      <c r="B148" s="9" t="s">
        <v>482</v>
      </c>
      <c r="C148" s="441"/>
      <c r="D148" s="441"/>
      <c r="E148" s="302"/>
    </row>
    <row r="149" spans="1:6" ht="12" customHeight="1">
      <c r="A149" s="15" t="s">
        <v>307</v>
      </c>
      <c r="B149" s="9" t="s">
        <v>477</v>
      </c>
      <c r="C149" s="441"/>
      <c r="D149" s="441"/>
      <c r="E149" s="302"/>
    </row>
    <row r="150" spans="1:6" ht="12" customHeight="1">
      <c r="A150" s="15" t="s">
        <v>308</v>
      </c>
      <c r="B150" s="9" t="s">
        <v>483</v>
      </c>
      <c r="C150" s="441"/>
      <c r="D150" s="441"/>
      <c r="E150" s="302"/>
    </row>
    <row r="151" spans="1:6" ht="12" customHeight="1" thickBot="1">
      <c r="A151" s="15" t="s">
        <v>481</v>
      </c>
      <c r="B151" s="9" t="s">
        <v>484</v>
      </c>
      <c r="C151" s="441"/>
      <c r="D151" s="441"/>
      <c r="E151" s="302"/>
    </row>
    <row r="152" spans="1:6" ht="12" customHeight="1" thickBot="1">
      <c r="A152" s="20" t="s">
        <v>26</v>
      </c>
      <c r="B152" s="144" t="s">
        <v>485</v>
      </c>
      <c r="C152" s="550"/>
      <c r="D152" s="550"/>
      <c r="E152" s="540"/>
    </row>
    <row r="153" spans="1:6" ht="12" customHeight="1" thickBot="1">
      <c r="A153" s="20" t="s">
        <v>27</v>
      </c>
      <c r="B153" s="144" t="s">
        <v>641</v>
      </c>
      <c r="C153" s="550"/>
      <c r="D153" s="550">
        <v>120224</v>
      </c>
      <c r="E153" s="540">
        <f>96637+38248</f>
        <v>134885</v>
      </c>
    </row>
    <row r="154" spans="1:6" ht="15" customHeight="1" thickBot="1">
      <c r="A154" s="20" t="s">
        <v>28</v>
      </c>
      <c r="B154" s="144" t="s">
        <v>488</v>
      </c>
      <c r="C154" s="551">
        <f>+C130+C134+C141+C146+C152+C153</f>
        <v>0</v>
      </c>
      <c r="D154" s="551">
        <f>+D130+D134+D141+D146+D152+D153</f>
        <v>120224</v>
      </c>
      <c r="E154" s="469">
        <f>+E130+E134+E141+E146+E152+E153</f>
        <v>134885</v>
      </c>
      <c r="F154" s="145"/>
    </row>
    <row r="155" spans="1:6" ht="15" customHeight="1" thickBot="1">
      <c r="A155" s="536" t="s">
        <v>29</v>
      </c>
      <c r="B155" s="564" t="s">
        <v>611</v>
      </c>
      <c r="C155" s="551">
        <v>2256</v>
      </c>
      <c r="D155" s="551"/>
      <c r="E155" s="469"/>
      <c r="F155" s="145"/>
    </row>
    <row r="156" spans="1:6" s="1" customFormat="1" ht="12.95" customHeight="1" thickBot="1">
      <c r="A156" s="330" t="s">
        <v>30</v>
      </c>
      <c r="B156" s="422" t="s">
        <v>487</v>
      </c>
      <c r="C156" s="551">
        <f>+C129+C154+C155</f>
        <v>539146</v>
      </c>
      <c r="D156" s="551">
        <f>+D129+D154+D155</f>
        <v>597776</v>
      </c>
      <c r="E156" s="551">
        <f>+E129+E154+E155</f>
        <v>559886</v>
      </c>
    </row>
    <row r="157" spans="1:6">
      <c r="C157" s="425"/>
    </row>
    <row r="158" spans="1:6">
      <c r="C158" s="425"/>
    </row>
    <row r="159" spans="1:6">
      <c r="C159" s="425"/>
    </row>
    <row r="160" spans="1:6" ht="16.5" customHeight="1">
      <c r="C160" s="425"/>
    </row>
    <row r="161" spans="3:3">
      <c r="C161" s="425"/>
    </row>
    <row r="162" spans="3:3">
      <c r="C162" s="425"/>
    </row>
    <row r="163" spans="3:3">
      <c r="C163" s="425"/>
    </row>
    <row r="164" spans="3:3">
      <c r="C164" s="425"/>
    </row>
    <row r="165" spans="3:3">
      <c r="C165" s="425"/>
    </row>
    <row r="166" spans="3:3">
      <c r="C166" s="425"/>
    </row>
    <row r="167" spans="3:3">
      <c r="C167" s="425"/>
    </row>
    <row r="168" spans="3:3">
      <c r="C168" s="425"/>
    </row>
    <row r="169" spans="3:3">
      <c r="C169" s="425"/>
    </row>
  </sheetData>
  <mergeCells count="4">
    <mergeCell ref="A1:E1"/>
    <mergeCell ref="A90:E90"/>
    <mergeCell ref="A91:B91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Vonyarcvashegy Nagyközség Önkormányzata
2015. ÉVI KÖLTSÉGVETÉSÉNEK MÉRLEGE&amp;R&amp;"Times New Roman CE,Félkövér dőlt"&amp;11 1. számú tájékoztató tábla</oddHeader>
    <oddFooter>&amp;P. oldal, összesen: &amp;N</oddFooter>
  </headerFooter>
  <rowBreaks count="1" manualBreakCount="1">
    <brk id="89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H29" sqref="H29"/>
    </sheetView>
  </sheetViews>
  <sheetFormatPr defaultRowHeight="12.75"/>
  <cols>
    <col min="1" max="1" width="6.83203125" style="219" customWidth="1"/>
    <col min="2" max="2" width="49.6640625" style="60" customWidth="1"/>
    <col min="3" max="8" width="12.83203125" style="60" customWidth="1"/>
    <col min="9" max="9" width="14.33203125" style="60" customWidth="1"/>
    <col min="10" max="10" width="3.33203125" style="60" customWidth="1"/>
    <col min="11" max="16384" width="9.33203125" style="60"/>
  </cols>
  <sheetData>
    <row r="1" spans="1:10" ht="27.75" customHeight="1">
      <c r="A1" s="636" t="s">
        <v>4</v>
      </c>
      <c r="B1" s="636"/>
      <c r="C1" s="636"/>
      <c r="D1" s="636"/>
      <c r="E1" s="636"/>
      <c r="F1" s="636"/>
      <c r="G1" s="636"/>
      <c r="H1" s="636"/>
      <c r="I1" s="636"/>
    </row>
    <row r="2" spans="1:10" ht="20.25" customHeight="1" thickBot="1">
      <c r="I2" s="528" t="s">
        <v>63</v>
      </c>
    </row>
    <row r="3" spans="1:10" s="529" customFormat="1" ht="26.25" customHeight="1">
      <c r="A3" s="644" t="s">
        <v>72</v>
      </c>
      <c r="B3" s="639" t="s">
        <v>88</v>
      </c>
      <c r="C3" s="644" t="s">
        <v>89</v>
      </c>
      <c r="D3" s="644" t="str">
        <f>+CONCATENATE(LEFT(ÖSSZEFÜGGÉSEK!A5,4)," előtti kifizetés")</f>
        <v>2015 előtti kifizetés</v>
      </c>
      <c r="E3" s="641" t="s">
        <v>71</v>
      </c>
      <c r="F3" s="642"/>
      <c r="G3" s="642"/>
      <c r="H3" s="643"/>
      <c r="I3" s="639" t="s">
        <v>51</v>
      </c>
    </row>
    <row r="4" spans="1:10" s="530" customFormat="1" ht="32.25" customHeight="1" thickBot="1">
      <c r="A4" s="645"/>
      <c r="B4" s="640"/>
      <c r="C4" s="640"/>
      <c r="D4" s="645"/>
      <c r="E4" s="305" t="str">
        <f>+CONCATENATE(LEFT(ÖSSZEFÜGGÉSEK!A5,4),".")</f>
        <v>2015.</v>
      </c>
      <c r="F4" s="305" t="str">
        <f>+CONCATENATE(LEFT(ÖSSZEFÜGGÉSEK!A5,4)+1,".")</f>
        <v>2016.</v>
      </c>
      <c r="G4" s="305" t="str">
        <f>+CONCATENATE(LEFT(ÖSSZEFÜGGÉSEK!A5,4)+2,".")</f>
        <v>2017.</v>
      </c>
      <c r="H4" s="306" t="str">
        <f>+CONCATENATE(LEFT(ÖSSZEFÜGGÉSEK!A5,4)+2,".",CHAR(10)," után")</f>
        <v>2017.
 után</v>
      </c>
      <c r="I4" s="640"/>
    </row>
    <row r="5" spans="1:10" s="531" customFormat="1" ht="12.95" customHeight="1" thickBot="1">
      <c r="A5" s="307" t="s">
        <v>508</v>
      </c>
      <c r="B5" s="308" t="s">
        <v>509</v>
      </c>
      <c r="C5" s="309" t="s">
        <v>510</v>
      </c>
      <c r="D5" s="308" t="s">
        <v>512</v>
      </c>
      <c r="E5" s="307" t="s">
        <v>511</v>
      </c>
      <c r="F5" s="309" t="s">
        <v>513</v>
      </c>
      <c r="G5" s="309" t="s">
        <v>515</v>
      </c>
      <c r="H5" s="310" t="s">
        <v>516</v>
      </c>
      <c r="I5" s="311" t="s">
        <v>517</v>
      </c>
    </row>
    <row r="6" spans="1:10" ht="24.75" customHeight="1" thickBot="1">
      <c r="A6" s="312" t="s">
        <v>19</v>
      </c>
      <c r="B6" s="313" t="s">
        <v>5</v>
      </c>
      <c r="C6" s="523"/>
      <c r="D6" s="74">
        <f>+D7+D8</f>
        <v>0</v>
      </c>
      <c r="E6" s="75">
        <f>+E7+E8</f>
        <v>0</v>
      </c>
      <c r="F6" s="76">
        <f>+F7+F8</f>
        <v>0</v>
      </c>
      <c r="G6" s="76">
        <f>+G7+G8</f>
        <v>0</v>
      </c>
      <c r="H6" s="77">
        <f>+H7+H8</f>
        <v>0</v>
      </c>
      <c r="I6" s="74">
        <f t="shared" ref="I6:I17" si="0">SUM(D6:H6)</f>
        <v>0</v>
      </c>
    </row>
    <row r="7" spans="1:10" ht="20.100000000000001" customHeight="1">
      <c r="A7" s="314" t="s">
        <v>20</v>
      </c>
      <c r="B7" s="78" t="s">
        <v>73</v>
      </c>
      <c r="C7" s="524"/>
      <c r="D7" s="79"/>
      <c r="E7" s="80"/>
      <c r="F7" s="28"/>
      <c r="G7" s="28"/>
      <c r="H7" s="25"/>
      <c r="I7" s="315">
        <f t="shared" si="0"/>
        <v>0</v>
      </c>
      <c r="J7" s="635" t="s">
        <v>545</v>
      </c>
    </row>
    <row r="8" spans="1:10" ht="20.100000000000001" customHeight="1" thickBot="1">
      <c r="A8" s="314" t="s">
        <v>21</v>
      </c>
      <c r="B8" s="78" t="s">
        <v>73</v>
      </c>
      <c r="C8" s="524"/>
      <c r="D8" s="79"/>
      <c r="E8" s="80"/>
      <c r="F8" s="28"/>
      <c r="G8" s="28"/>
      <c r="H8" s="25"/>
      <c r="I8" s="315">
        <f t="shared" si="0"/>
        <v>0</v>
      </c>
      <c r="J8" s="635"/>
    </row>
    <row r="9" spans="1:10" ht="26.1" customHeight="1" thickBot="1">
      <c r="A9" s="312" t="s">
        <v>22</v>
      </c>
      <c r="B9" s="313" t="s">
        <v>6</v>
      </c>
      <c r="C9" s="525"/>
      <c r="D9" s="74">
        <f>+D10+D11</f>
        <v>0</v>
      </c>
      <c r="E9" s="75">
        <f>+E10+E11</f>
        <v>0</v>
      </c>
      <c r="F9" s="76">
        <f>+F10+F11</f>
        <v>0</v>
      </c>
      <c r="G9" s="76">
        <f>+G10+G11</f>
        <v>0</v>
      </c>
      <c r="H9" s="77">
        <f>+H10+H11</f>
        <v>0</v>
      </c>
      <c r="I9" s="74">
        <f t="shared" si="0"/>
        <v>0</v>
      </c>
      <c r="J9" s="635"/>
    </row>
    <row r="10" spans="1:10" ht="20.100000000000001" customHeight="1">
      <c r="A10" s="314" t="s">
        <v>23</v>
      </c>
      <c r="B10" s="78" t="s">
        <v>73</v>
      </c>
      <c r="C10" s="524"/>
      <c r="D10" s="79"/>
      <c r="E10" s="80"/>
      <c r="F10" s="28"/>
      <c r="G10" s="28"/>
      <c r="H10" s="25"/>
      <c r="I10" s="315">
        <f t="shared" si="0"/>
        <v>0</v>
      </c>
      <c r="J10" s="635"/>
    </row>
    <row r="11" spans="1:10" ht="20.100000000000001" customHeight="1" thickBot="1">
      <c r="A11" s="314" t="s">
        <v>24</v>
      </c>
      <c r="B11" s="78" t="s">
        <v>73</v>
      </c>
      <c r="C11" s="524"/>
      <c r="D11" s="79"/>
      <c r="E11" s="80"/>
      <c r="F11" s="28"/>
      <c r="G11" s="28"/>
      <c r="H11" s="25"/>
      <c r="I11" s="315">
        <f t="shared" si="0"/>
        <v>0</v>
      </c>
      <c r="J11" s="635"/>
    </row>
    <row r="12" spans="1:10" ht="20.100000000000001" customHeight="1" thickBot="1">
      <c r="A12" s="312" t="s">
        <v>25</v>
      </c>
      <c r="B12" s="313" t="s">
        <v>207</v>
      </c>
      <c r="C12" s="525"/>
      <c r="D12" s="74">
        <f>+D13</f>
        <v>0</v>
      </c>
      <c r="E12" s="75">
        <f>+E13</f>
        <v>0</v>
      </c>
      <c r="F12" s="76">
        <f>+F13</f>
        <v>0</v>
      </c>
      <c r="G12" s="76">
        <f>+G13</f>
        <v>0</v>
      </c>
      <c r="H12" s="77">
        <f>+H13</f>
        <v>0</v>
      </c>
      <c r="I12" s="74">
        <f t="shared" si="0"/>
        <v>0</v>
      </c>
      <c r="J12" s="635"/>
    </row>
    <row r="13" spans="1:10" ht="20.100000000000001" customHeight="1" thickBot="1">
      <c r="A13" s="314" t="s">
        <v>26</v>
      </c>
      <c r="B13" s="78" t="s">
        <v>73</v>
      </c>
      <c r="C13" s="524"/>
      <c r="D13" s="79"/>
      <c r="E13" s="80"/>
      <c r="F13" s="28"/>
      <c r="G13" s="28"/>
      <c r="H13" s="25"/>
      <c r="I13" s="315">
        <f t="shared" si="0"/>
        <v>0</v>
      </c>
      <c r="J13" s="635"/>
    </row>
    <row r="14" spans="1:10" ht="20.100000000000001" customHeight="1" thickBot="1">
      <c r="A14" s="312" t="s">
        <v>27</v>
      </c>
      <c r="B14" s="313" t="s">
        <v>208</v>
      </c>
      <c r="C14" s="525"/>
      <c r="D14" s="74">
        <f>+D15</f>
        <v>0</v>
      </c>
      <c r="E14" s="75">
        <f>+E15</f>
        <v>0</v>
      </c>
      <c r="F14" s="76">
        <f>+F15</f>
        <v>0</v>
      </c>
      <c r="G14" s="76">
        <f>+G15</f>
        <v>0</v>
      </c>
      <c r="H14" s="77">
        <f>+H15</f>
        <v>0</v>
      </c>
      <c r="I14" s="74">
        <f t="shared" si="0"/>
        <v>0</v>
      </c>
      <c r="J14" s="635"/>
    </row>
    <row r="15" spans="1:10" ht="20.100000000000001" customHeight="1" thickBot="1">
      <c r="A15" s="316" t="s">
        <v>28</v>
      </c>
      <c r="B15" s="81" t="s">
        <v>73</v>
      </c>
      <c r="C15" s="526"/>
      <c r="D15" s="82"/>
      <c r="E15" s="83"/>
      <c r="F15" s="29"/>
      <c r="G15" s="29"/>
      <c r="H15" s="27"/>
      <c r="I15" s="317">
        <f t="shared" si="0"/>
        <v>0</v>
      </c>
      <c r="J15" s="635"/>
    </row>
    <row r="16" spans="1:10" ht="20.100000000000001" customHeight="1" thickBot="1">
      <c r="A16" s="312" t="s">
        <v>29</v>
      </c>
      <c r="B16" s="318" t="s">
        <v>209</v>
      </c>
      <c r="C16" s="525"/>
      <c r="D16" s="74">
        <f>+D17</f>
        <v>0</v>
      </c>
      <c r="E16" s="75">
        <f>+E17</f>
        <v>0</v>
      </c>
      <c r="F16" s="76">
        <f>+F17</f>
        <v>0</v>
      </c>
      <c r="G16" s="76">
        <f>+G17</f>
        <v>0</v>
      </c>
      <c r="H16" s="77">
        <f>+H17</f>
        <v>0</v>
      </c>
      <c r="I16" s="74">
        <f t="shared" si="0"/>
        <v>0</v>
      </c>
      <c r="J16" s="635"/>
    </row>
    <row r="17" spans="1:10" ht="20.100000000000001" customHeight="1" thickBot="1">
      <c r="A17" s="319" t="s">
        <v>30</v>
      </c>
      <c r="B17" s="84" t="s">
        <v>73</v>
      </c>
      <c r="C17" s="527"/>
      <c r="D17" s="85"/>
      <c r="E17" s="86"/>
      <c r="F17" s="87"/>
      <c r="G17" s="87"/>
      <c r="H17" s="26"/>
      <c r="I17" s="320">
        <f t="shared" si="0"/>
        <v>0</v>
      </c>
      <c r="J17" s="635"/>
    </row>
    <row r="18" spans="1:10" ht="20.100000000000001" customHeight="1" thickBot="1">
      <c r="A18" s="637" t="s">
        <v>146</v>
      </c>
      <c r="B18" s="638"/>
      <c r="C18" s="140"/>
      <c r="D18" s="74">
        <f t="shared" ref="D18:I18" si="1">+D6+D9+D12+D14+D16</f>
        <v>0</v>
      </c>
      <c r="E18" s="75">
        <f t="shared" si="1"/>
        <v>0</v>
      </c>
      <c r="F18" s="76">
        <f t="shared" si="1"/>
        <v>0</v>
      </c>
      <c r="G18" s="76">
        <f t="shared" si="1"/>
        <v>0</v>
      </c>
      <c r="H18" s="77">
        <f t="shared" si="1"/>
        <v>0</v>
      </c>
      <c r="I18" s="74">
        <f t="shared" si="1"/>
        <v>0</v>
      </c>
      <c r="J18" s="635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 xml:space="preserve">&amp;CVonyarcvashegy Nagyközség Önkormányzata
</oddHeader>
    <oddFooter>&amp;P. oldal, összesen: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F16" sqref="F16"/>
    </sheetView>
  </sheetViews>
  <sheetFormatPr defaultRowHeight="12.75"/>
  <cols>
    <col min="1" max="1" width="5.83203125" style="101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7" t="s">
        <v>7</v>
      </c>
      <c r="C1" s="647"/>
      <c r="D1" s="647"/>
    </row>
    <row r="2" spans="1:4" s="89" customFormat="1" ht="16.5" thickBot="1">
      <c r="A2" s="88"/>
      <c r="B2" s="415"/>
      <c r="D2" s="48" t="s">
        <v>63</v>
      </c>
    </row>
    <row r="3" spans="1:4" s="91" customFormat="1" ht="48" customHeight="1" thickBot="1">
      <c r="A3" s="90" t="s">
        <v>17</v>
      </c>
      <c r="B3" s="225" t="s">
        <v>18</v>
      </c>
      <c r="C3" s="225" t="s">
        <v>74</v>
      </c>
      <c r="D3" s="226" t="s">
        <v>75</v>
      </c>
    </row>
    <row r="4" spans="1:4" s="91" customFormat="1" ht="14.1" customHeight="1" thickBot="1">
      <c r="A4" s="39" t="s">
        <v>508</v>
      </c>
      <c r="B4" s="228" t="s">
        <v>509</v>
      </c>
      <c r="C4" s="228" t="s">
        <v>510</v>
      </c>
      <c r="D4" s="229" t="s">
        <v>512</v>
      </c>
    </row>
    <row r="5" spans="1:4" ht="18" customHeight="1">
      <c r="A5" s="154" t="s">
        <v>19</v>
      </c>
      <c r="B5" s="230" t="s">
        <v>168</v>
      </c>
      <c r="C5" s="152"/>
      <c r="D5" s="92"/>
    </row>
    <row r="6" spans="1:4" ht="18" customHeight="1">
      <c r="A6" s="93" t="s">
        <v>20</v>
      </c>
      <c r="B6" s="231" t="s">
        <v>169</v>
      </c>
      <c r="C6" s="153"/>
      <c r="D6" s="95"/>
    </row>
    <row r="7" spans="1:4" ht="18" customHeight="1">
      <c r="A7" s="93" t="s">
        <v>21</v>
      </c>
      <c r="B7" s="231" t="s">
        <v>123</v>
      </c>
      <c r="C7" s="153"/>
      <c r="D7" s="95"/>
    </row>
    <row r="8" spans="1:4" ht="18" customHeight="1">
      <c r="A8" s="93" t="s">
        <v>22</v>
      </c>
      <c r="B8" s="231" t="s">
        <v>124</v>
      </c>
      <c r="C8" s="153"/>
      <c r="D8" s="95"/>
    </row>
    <row r="9" spans="1:4" ht="18" customHeight="1">
      <c r="A9" s="93" t="s">
        <v>23</v>
      </c>
      <c r="B9" s="231" t="s">
        <v>161</v>
      </c>
      <c r="C9" s="153"/>
      <c r="D9" s="95"/>
    </row>
    <row r="10" spans="1:4" ht="18" customHeight="1">
      <c r="A10" s="93" t="s">
        <v>24</v>
      </c>
      <c r="B10" s="231" t="s">
        <v>162</v>
      </c>
      <c r="C10" s="153"/>
      <c r="D10" s="95"/>
    </row>
    <row r="11" spans="1:4" ht="18" customHeight="1">
      <c r="A11" s="93" t="s">
        <v>25</v>
      </c>
      <c r="B11" s="232" t="s">
        <v>163</v>
      </c>
      <c r="C11" s="153"/>
      <c r="D11" s="95"/>
    </row>
    <row r="12" spans="1:4" ht="18" customHeight="1">
      <c r="A12" s="93" t="s">
        <v>27</v>
      </c>
      <c r="B12" s="232" t="s">
        <v>164</v>
      </c>
      <c r="C12" s="153"/>
      <c r="D12" s="95"/>
    </row>
    <row r="13" spans="1:4" ht="18" customHeight="1">
      <c r="A13" s="93" t="s">
        <v>28</v>
      </c>
      <c r="B13" s="232" t="s">
        <v>165</v>
      </c>
      <c r="C13" s="153"/>
      <c r="D13" s="95"/>
    </row>
    <row r="14" spans="1:4" ht="18" customHeight="1">
      <c r="A14" s="93" t="s">
        <v>29</v>
      </c>
      <c r="B14" s="232" t="s">
        <v>166</v>
      </c>
      <c r="C14" s="153"/>
      <c r="D14" s="95"/>
    </row>
    <row r="15" spans="1:4" ht="22.5" customHeight="1">
      <c r="A15" s="93" t="s">
        <v>30</v>
      </c>
      <c r="B15" s="232" t="s">
        <v>167</v>
      </c>
      <c r="C15" s="153"/>
      <c r="D15" s="95"/>
    </row>
    <row r="16" spans="1:4" ht="18" customHeight="1">
      <c r="A16" s="93" t="s">
        <v>31</v>
      </c>
      <c r="B16" s="231" t="s">
        <v>125</v>
      </c>
      <c r="C16" s="153"/>
      <c r="D16" s="95"/>
    </row>
    <row r="17" spans="1:4" ht="18" customHeight="1">
      <c r="A17" s="93" t="s">
        <v>32</v>
      </c>
      <c r="B17" s="231" t="s">
        <v>9</v>
      </c>
      <c r="C17" s="153"/>
      <c r="D17" s="95"/>
    </row>
    <row r="18" spans="1:4" ht="18" customHeight="1">
      <c r="A18" s="93" t="s">
        <v>33</v>
      </c>
      <c r="B18" s="231" t="s">
        <v>8</v>
      </c>
      <c r="C18" s="153"/>
      <c r="D18" s="95"/>
    </row>
    <row r="19" spans="1:4" ht="18" customHeight="1">
      <c r="A19" s="93" t="s">
        <v>34</v>
      </c>
      <c r="B19" s="231" t="s">
        <v>126</v>
      </c>
      <c r="C19" s="153"/>
      <c r="D19" s="95"/>
    </row>
    <row r="20" spans="1:4" ht="18" customHeight="1">
      <c r="A20" s="93" t="s">
        <v>35</v>
      </c>
      <c r="B20" s="231" t="s">
        <v>127</v>
      </c>
      <c r="C20" s="153"/>
      <c r="D20" s="95"/>
    </row>
    <row r="21" spans="1:4" ht="18" customHeight="1">
      <c r="A21" s="93" t="s">
        <v>36</v>
      </c>
      <c r="B21" s="143"/>
      <c r="C21" s="94"/>
      <c r="D21" s="95"/>
    </row>
    <row r="22" spans="1:4" ht="18" customHeight="1">
      <c r="A22" s="93" t="s">
        <v>37</v>
      </c>
      <c r="B22" s="96"/>
      <c r="C22" s="94"/>
      <c r="D22" s="95"/>
    </row>
    <row r="23" spans="1:4" ht="18" customHeight="1">
      <c r="A23" s="93" t="s">
        <v>38</v>
      </c>
      <c r="B23" s="96"/>
      <c r="C23" s="94"/>
      <c r="D23" s="95"/>
    </row>
    <row r="24" spans="1:4" ht="18" customHeight="1">
      <c r="A24" s="93" t="s">
        <v>39</v>
      </c>
      <c r="B24" s="96"/>
      <c r="C24" s="94"/>
      <c r="D24" s="95"/>
    </row>
    <row r="25" spans="1:4" ht="18" customHeight="1">
      <c r="A25" s="93" t="s">
        <v>40</v>
      </c>
      <c r="B25" s="96"/>
      <c r="C25" s="94"/>
      <c r="D25" s="95"/>
    </row>
    <row r="26" spans="1:4" ht="18" customHeight="1">
      <c r="A26" s="93" t="s">
        <v>41</v>
      </c>
      <c r="B26" s="96"/>
      <c r="C26" s="94"/>
      <c r="D26" s="95"/>
    </row>
    <row r="27" spans="1:4" ht="18" customHeight="1">
      <c r="A27" s="93" t="s">
        <v>42</v>
      </c>
      <c r="B27" s="96"/>
      <c r="C27" s="94"/>
      <c r="D27" s="95"/>
    </row>
    <row r="28" spans="1:4" ht="18" customHeight="1">
      <c r="A28" s="93" t="s">
        <v>43</v>
      </c>
      <c r="B28" s="96"/>
      <c r="C28" s="94"/>
      <c r="D28" s="95"/>
    </row>
    <row r="29" spans="1:4" ht="18" customHeight="1" thickBot="1">
      <c r="A29" s="155" t="s">
        <v>44</v>
      </c>
      <c r="B29" s="97"/>
      <c r="C29" s="98"/>
      <c r="D29" s="99"/>
    </row>
    <row r="30" spans="1:4" ht="18" customHeight="1" thickBot="1">
      <c r="A30" s="40" t="s">
        <v>45</v>
      </c>
      <c r="B30" s="236" t="s">
        <v>53</v>
      </c>
      <c r="C30" s="237">
        <f>+C5+C6+C7+C8+C9+C16+C17+C18+C19+C20+C21+C22+C23+C24+C25+C26+C27+C28+C29</f>
        <v>0</v>
      </c>
      <c r="D30" s="238">
        <f>+D5+D6+D7+D8+D9+D16+D17+D18+D19+D20+D21+D22+D23+D24+D25+D26+D27+D28+D29</f>
        <v>0</v>
      </c>
    </row>
    <row r="31" spans="1:4" ht="8.25" customHeight="1">
      <c r="A31" s="100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2"/>
  <sheetViews>
    <sheetView topLeftCell="A10" zoomScaleNormal="100" workbookViewId="0">
      <selection activeCell="P27" sqref="P27"/>
    </sheetView>
  </sheetViews>
  <sheetFormatPr defaultRowHeight="15.75"/>
  <cols>
    <col min="1" max="1" width="4.83203125" style="117" customWidth="1"/>
    <col min="2" max="2" width="31.1640625" style="135" customWidth="1"/>
    <col min="3" max="4" width="9" style="135" customWidth="1"/>
    <col min="5" max="5" width="9.5" style="135" customWidth="1"/>
    <col min="6" max="6" width="8.83203125" style="135" customWidth="1"/>
    <col min="7" max="7" width="8.6640625" style="135" customWidth="1"/>
    <col min="8" max="8" width="8.83203125" style="135" customWidth="1"/>
    <col min="9" max="9" width="8.1640625" style="135" customWidth="1"/>
    <col min="10" max="14" width="9.5" style="135" customWidth="1"/>
    <col min="15" max="15" width="12.6640625" style="117" customWidth="1"/>
    <col min="16" max="16384" width="9.33203125" style="135"/>
  </cols>
  <sheetData>
    <row r="1" spans="1:15" ht="31.5" customHeight="1">
      <c r="A1" s="651" t="str">
        <f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55</v>
      </c>
    </row>
    <row r="3" spans="1:15" s="117" customFormat="1" ht="26.1" customHeight="1" thickBot="1">
      <c r="A3" s="114" t="s">
        <v>17</v>
      </c>
      <c r="B3" s="115" t="s">
        <v>64</v>
      </c>
      <c r="C3" s="115" t="s">
        <v>76</v>
      </c>
      <c r="D3" s="115" t="s">
        <v>77</v>
      </c>
      <c r="E3" s="115" t="s">
        <v>78</v>
      </c>
      <c r="F3" s="115" t="s">
        <v>79</v>
      </c>
      <c r="G3" s="115" t="s">
        <v>80</v>
      </c>
      <c r="H3" s="115" t="s">
        <v>81</v>
      </c>
      <c r="I3" s="115" t="s">
        <v>82</v>
      </c>
      <c r="J3" s="115" t="s">
        <v>83</v>
      </c>
      <c r="K3" s="115" t="s">
        <v>84</v>
      </c>
      <c r="L3" s="115" t="s">
        <v>85</v>
      </c>
      <c r="M3" s="115" t="s">
        <v>86</v>
      </c>
      <c r="N3" s="115" t="s">
        <v>87</v>
      </c>
      <c r="O3" s="116" t="s">
        <v>53</v>
      </c>
    </row>
    <row r="4" spans="1:15" s="119" customFormat="1" ht="15" customHeight="1" thickBot="1">
      <c r="A4" s="118" t="s">
        <v>19</v>
      </c>
      <c r="B4" s="648" t="s">
        <v>58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19" customFormat="1" ht="22.5">
      <c r="A5" s="120" t="s">
        <v>20</v>
      </c>
      <c r="B5" s="532" t="s">
        <v>384</v>
      </c>
      <c r="C5" s="121">
        <v>18224</v>
      </c>
      <c r="D5" s="121">
        <v>18219</v>
      </c>
      <c r="E5" s="121">
        <v>18219</v>
      </c>
      <c r="F5" s="121">
        <v>18219</v>
      </c>
      <c r="G5" s="121">
        <v>18219</v>
      </c>
      <c r="H5" s="121">
        <v>18219</v>
      </c>
      <c r="I5" s="121">
        <v>18219</v>
      </c>
      <c r="J5" s="121">
        <v>18219</v>
      </c>
      <c r="K5" s="121">
        <v>18219</v>
      </c>
      <c r="L5" s="121">
        <v>18219</v>
      </c>
      <c r="M5" s="121">
        <v>18219</v>
      </c>
      <c r="N5" s="121">
        <v>18219</v>
      </c>
      <c r="O5" s="122">
        <f t="shared" ref="O5:O26" si="0">SUM(C5:N5)</f>
        <v>218633</v>
      </c>
    </row>
    <row r="6" spans="1:15" s="126" customFormat="1" ht="22.5">
      <c r="A6" s="123" t="s">
        <v>21</v>
      </c>
      <c r="B6" s="323" t="s">
        <v>430</v>
      </c>
      <c r="C6" s="124">
        <v>2462</v>
      </c>
      <c r="D6" s="124">
        <v>2462</v>
      </c>
      <c r="E6" s="124">
        <v>2462</v>
      </c>
      <c r="F6" s="124">
        <v>2462</v>
      </c>
      <c r="G6" s="124">
        <v>2462</v>
      </c>
      <c r="H6" s="124">
        <v>2462</v>
      </c>
      <c r="I6" s="124">
        <v>2463</v>
      </c>
      <c r="J6" s="124">
        <v>2463</v>
      </c>
      <c r="K6" s="124">
        <v>2463</v>
      </c>
      <c r="L6" s="124">
        <v>2463</v>
      </c>
      <c r="M6" s="124">
        <v>2463</v>
      </c>
      <c r="N6" s="124">
        <v>2463</v>
      </c>
      <c r="O6" s="125">
        <f t="shared" si="0"/>
        <v>29550</v>
      </c>
    </row>
    <row r="7" spans="1:15" s="126" customFormat="1" ht="22.5">
      <c r="A7" s="123" t="s">
        <v>22</v>
      </c>
      <c r="B7" s="322" t="s">
        <v>431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8">
        <f t="shared" si="0"/>
        <v>0</v>
      </c>
    </row>
    <row r="8" spans="1:15" s="126" customFormat="1" ht="14.1" customHeight="1">
      <c r="A8" s="123" t="s">
        <v>23</v>
      </c>
      <c r="B8" s="321" t="s">
        <v>175</v>
      </c>
      <c r="C8" s="124">
        <v>1100</v>
      </c>
      <c r="D8" s="124">
        <v>1100</v>
      </c>
      <c r="E8" s="124">
        <v>49000</v>
      </c>
      <c r="F8" s="124">
        <v>1800</v>
      </c>
      <c r="G8" s="124">
        <v>1100</v>
      </c>
      <c r="H8" s="124">
        <v>1100</v>
      </c>
      <c r="I8" s="124">
        <v>1100</v>
      </c>
      <c r="J8" s="124">
        <v>1100</v>
      </c>
      <c r="K8" s="124">
        <v>49000</v>
      </c>
      <c r="L8" s="124">
        <v>1800</v>
      </c>
      <c r="M8" s="124">
        <v>1100</v>
      </c>
      <c r="N8" s="124">
        <v>1100</v>
      </c>
      <c r="O8" s="125">
        <f t="shared" si="0"/>
        <v>110400</v>
      </c>
    </row>
    <row r="9" spans="1:15" s="126" customFormat="1" ht="14.1" customHeight="1">
      <c r="A9" s="123" t="s">
        <v>24</v>
      </c>
      <c r="B9" s="321" t="s">
        <v>432</v>
      </c>
      <c r="C9" s="124">
        <f>1237+1432+651</f>
        <v>3320</v>
      </c>
      <c r="D9" s="124">
        <f>1237+1432+651</f>
        <v>3320</v>
      </c>
      <c r="E9" s="124">
        <f>1237+125+1432+651</f>
        <v>3445</v>
      </c>
      <c r="F9" s="124">
        <f>1237+1432+651</f>
        <v>3320</v>
      </c>
      <c r="G9" s="124">
        <f>1237+1432+651</f>
        <v>3320</v>
      </c>
      <c r="H9" s="124">
        <f>1237+125+20000+3000+1433+6192+650</f>
        <v>32637</v>
      </c>
      <c r="I9" s="124">
        <f>1237+20000+3000+1433+6192+650</f>
        <v>32512</v>
      </c>
      <c r="J9" s="124">
        <f>1238+20000+2000+1433+6192+651</f>
        <v>31514</v>
      </c>
      <c r="K9" s="124">
        <f>1238+125+1432+651</f>
        <v>3446</v>
      </c>
      <c r="L9" s="124">
        <f>1238+1432+651</f>
        <v>3321</v>
      </c>
      <c r="M9" s="124">
        <f>1238+1432+651</f>
        <v>3321</v>
      </c>
      <c r="N9" s="124">
        <f>1238+125+1432+650</f>
        <v>3445</v>
      </c>
      <c r="O9" s="125">
        <f t="shared" si="0"/>
        <v>126921</v>
      </c>
    </row>
    <row r="10" spans="1:15" s="126" customFormat="1" ht="14.1" customHeight="1">
      <c r="A10" s="123" t="s">
        <v>25</v>
      </c>
      <c r="B10" s="321" t="s">
        <v>10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5">
        <f t="shared" si="0"/>
        <v>0</v>
      </c>
    </row>
    <row r="11" spans="1:15" s="126" customFormat="1" ht="14.1" customHeight="1">
      <c r="A11" s="123" t="s">
        <v>26</v>
      </c>
      <c r="B11" s="321" t="s">
        <v>386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>
        <f t="shared" si="0"/>
        <v>0</v>
      </c>
    </row>
    <row r="12" spans="1:15" s="126" customFormat="1" ht="22.5">
      <c r="A12" s="123" t="s">
        <v>27</v>
      </c>
      <c r="B12" s="323" t="s">
        <v>418</v>
      </c>
      <c r="C12" s="124">
        <v>8</v>
      </c>
      <c r="D12" s="124">
        <v>8</v>
      </c>
      <c r="E12" s="124">
        <f>18000+12</f>
        <v>18012</v>
      </c>
      <c r="F12" s="124">
        <v>8</v>
      </c>
      <c r="G12" s="124">
        <v>8</v>
      </c>
      <c r="H12" s="124">
        <v>8</v>
      </c>
      <c r="I12" s="124">
        <v>8</v>
      </c>
      <c r="J12" s="124">
        <v>8</v>
      </c>
      <c r="K12" s="124">
        <v>8</v>
      </c>
      <c r="L12" s="124">
        <v>8</v>
      </c>
      <c r="M12" s="124">
        <v>8</v>
      </c>
      <c r="N12" s="124">
        <v>8</v>
      </c>
      <c r="O12" s="125">
        <f t="shared" si="0"/>
        <v>18100</v>
      </c>
    </row>
    <row r="13" spans="1:15" s="126" customFormat="1" ht="14.1" customHeight="1" thickBot="1">
      <c r="A13" s="123" t="s">
        <v>28</v>
      </c>
      <c r="B13" s="321" t="s">
        <v>11</v>
      </c>
      <c r="C13" s="124">
        <v>56282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5">
        <f t="shared" si="0"/>
        <v>56282</v>
      </c>
    </row>
    <row r="14" spans="1:15" s="119" customFormat="1" ht="15.95" customHeight="1" thickBot="1">
      <c r="A14" s="118" t="s">
        <v>29</v>
      </c>
      <c r="B14" s="41" t="s">
        <v>112</v>
      </c>
      <c r="C14" s="129">
        <f t="shared" ref="C14:N14" si="1">SUM(C5:C13)</f>
        <v>81396</v>
      </c>
      <c r="D14" s="129">
        <f t="shared" si="1"/>
        <v>25109</v>
      </c>
      <c r="E14" s="129">
        <f t="shared" si="1"/>
        <v>91138</v>
      </c>
      <c r="F14" s="129">
        <f t="shared" si="1"/>
        <v>25809</v>
      </c>
      <c r="G14" s="129">
        <f t="shared" si="1"/>
        <v>25109</v>
      </c>
      <c r="H14" s="129">
        <f t="shared" si="1"/>
        <v>54426</v>
      </c>
      <c r="I14" s="129">
        <f t="shared" si="1"/>
        <v>54302</v>
      </c>
      <c r="J14" s="129">
        <f t="shared" si="1"/>
        <v>53304</v>
      </c>
      <c r="K14" s="129">
        <f t="shared" si="1"/>
        <v>73136</v>
      </c>
      <c r="L14" s="129">
        <f t="shared" si="1"/>
        <v>25811</v>
      </c>
      <c r="M14" s="129">
        <f t="shared" si="1"/>
        <v>25111</v>
      </c>
      <c r="N14" s="129">
        <f t="shared" si="1"/>
        <v>25235</v>
      </c>
      <c r="O14" s="130">
        <f>SUM(C14:N14)</f>
        <v>559886</v>
      </c>
    </row>
    <row r="15" spans="1:15" s="119" customFormat="1" ht="15" customHeight="1" thickBot="1">
      <c r="A15" s="118" t="s">
        <v>30</v>
      </c>
      <c r="B15" s="648" t="s">
        <v>59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26" customFormat="1" ht="14.1" customHeight="1">
      <c r="A16" s="131" t="s">
        <v>31</v>
      </c>
      <c r="B16" s="324" t="s">
        <v>65</v>
      </c>
      <c r="C16" s="127">
        <v>5523</v>
      </c>
      <c r="D16" s="127">
        <v>5523</v>
      </c>
      <c r="E16" s="127">
        <v>5523</v>
      </c>
      <c r="F16" s="127">
        <v>5523</v>
      </c>
      <c r="G16" s="127">
        <v>5523</v>
      </c>
      <c r="H16" s="127">
        <v>5523</v>
      </c>
      <c r="I16" s="127">
        <v>5523</v>
      </c>
      <c r="J16" s="127">
        <v>5524</v>
      </c>
      <c r="K16" s="127">
        <v>5524</v>
      </c>
      <c r="L16" s="127">
        <v>5524</v>
      </c>
      <c r="M16" s="127">
        <v>5524</v>
      </c>
      <c r="N16" s="127">
        <v>5524</v>
      </c>
      <c r="O16" s="128">
        <f t="shared" si="0"/>
        <v>66281</v>
      </c>
    </row>
    <row r="17" spans="1:15" s="126" customFormat="1" ht="27" customHeight="1">
      <c r="A17" s="123" t="s">
        <v>32</v>
      </c>
      <c r="B17" s="323" t="s">
        <v>184</v>
      </c>
      <c r="C17" s="124">
        <v>1587</v>
      </c>
      <c r="D17" s="124">
        <v>1587</v>
      </c>
      <c r="E17" s="124">
        <v>1587</v>
      </c>
      <c r="F17" s="124">
        <v>1587</v>
      </c>
      <c r="G17" s="124">
        <v>1587</v>
      </c>
      <c r="H17" s="124">
        <v>1587</v>
      </c>
      <c r="I17" s="124">
        <v>1587</v>
      </c>
      <c r="J17" s="124">
        <v>1588</v>
      </c>
      <c r="K17" s="124">
        <v>1588</v>
      </c>
      <c r="L17" s="124">
        <v>1588</v>
      </c>
      <c r="M17" s="124">
        <v>1588</v>
      </c>
      <c r="N17" s="124">
        <v>1588</v>
      </c>
      <c r="O17" s="125">
        <f t="shared" si="0"/>
        <v>19049</v>
      </c>
    </row>
    <row r="18" spans="1:15" s="126" customFormat="1" ht="14.1" customHeight="1">
      <c r="A18" s="123" t="s">
        <v>33</v>
      </c>
      <c r="B18" s="321" t="s">
        <v>140</v>
      </c>
      <c r="C18" s="124">
        <v>12313</v>
      </c>
      <c r="D18" s="124">
        <v>12313</v>
      </c>
      <c r="E18" s="124">
        <v>12313</v>
      </c>
      <c r="F18" s="124">
        <v>12313</v>
      </c>
      <c r="G18" s="124">
        <v>12313</v>
      </c>
      <c r="H18" s="124">
        <v>12313</v>
      </c>
      <c r="I18" s="124">
        <v>12313</v>
      </c>
      <c r="J18" s="124">
        <v>12313</v>
      </c>
      <c r="K18" s="124">
        <v>12313</v>
      </c>
      <c r="L18" s="124">
        <v>12313</v>
      </c>
      <c r="M18" s="124">
        <v>12313</v>
      </c>
      <c r="N18" s="124">
        <v>12318</v>
      </c>
      <c r="O18" s="125">
        <f t="shared" si="0"/>
        <v>147761</v>
      </c>
    </row>
    <row r="19" spans="1:15" s="126" customFormat="1" ht="14.1" customHeight="1">
      <c r="A19" s="123" t="s">
        <v>34</v>
      </c>
      <c r="B19" s="321" t="s">
        <v>185</v>
      </c>
      <c r="C19" s="124">
        <v>628</v>
      </c>
      <c r="D19" s="124">
        <v>628</v>
      </c>
      <c r="E19" s="124">
        <v>628</v>
      </c>
      <c r="F19" s="124">
        <v>628</v>
      </c>
      <c r="G19" s="124">
        <v>628</v>
      </c>
      <c r="H19" s="124">
        <v>629</v>
      </c>
      <c r="I19" s="124">
        <v>629</v>
      </c>
      <c r="J19" s="124">
        <v>629</v>
      </c>
      <c r="K19" s="124">
        <v>629</v>
      </c>
      <c r="L19" s="124">
        <v>629</v>
      </c>
      <c r="M19" s="124">
        <v>629</v>
      </c>
      <c r="N19" s="124">
        <v>629</v>
      </c>
      <c r="O19" s="125">
        <f t="shared" si="0"/>
        <v>7543</v>
      </c>
    </row>
    <row r="20" spans="1:15" s="126" customFormat="1" ht="14.1" customHeight="1">
      <c r="A20" s="123" t="s">
        <v>35</v>
      </c>
      <c r="B20" s="321" t="s">
        <v>12</v>
      </c>
      <c r="C20" s="124">
        <v>7019</v>
      </c>
      <c r="D20" s="124">
        <v>7019</v>
      </c>
      <c r="E20" s="124">
        <v>7019</v>
      </c>
      <c r="F20" s="124">
        <v>7019</v>
      </c>
      <c r="G20" s="124">
        <v>7019</v>
      </c>
      <c r="H20" s="124">
        <v>7019</v>
      </c>
      <c r="I20" s="124">
        <v>7019</v>
      </c>
      <c r="J20" s="124">
        <v>7019</v>
      </c>
      <c r="K20" s="124">
        <v>7019</v>
      </c>
      <c r="L20" s="124">
        <v>7019</v>
      </c>
      <c r="M20" s="124">
        <v>7019</v>
      </c>
      <c r="N20" s="124">
        <v>7016</v>
      </c>
      <c r="O20" s="125">
        <f t="shared" si="0"/>
        <v>84225</v>
      </c>
    </row>
    <row r="21" spans="1:15" s="126" customFormat="1" ht="14.1" customHeight="1">
      <c r="A21" s="123" t="s">
        <v>36</v>
      </c>
      <c r="B21" s="321" t="s">
        <v>609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>
        <v>62489</v>
      </c>
      <c r="O21" s="125">
        <f t="shared" si="0"/>
        <v>62489</v>
      </c>
    </row>
    <row r="22" spans="1:15" s="126" customFormat="1" ht="14.1" customHeight="1">
      <c r="A22" s="123" t="s">
        <v>37</v>
      </c>
      <c r="B22" s="321" t="s">
        <v>229</v>
      </c>
      <c r="C22" s="124"/>
      <c r="D22" s="124"/>
      <c r="E22" s="124"/>
      <c r="F22" s="124"/>
      <c r="G22" s="124">
        <v>400</v>
      </c>
      <c r="H22" s="124">
        <v>5708</v>
      </c>
      <c r="I22" s="124">
        <v>5707</v>
      </c>
      <c r="J22" s="124">
        <v>5707</v>
      </c>
      <c r="K22" s="124"/>
      <c r="L22" s="124"/>
      <c r="M22" s="124"/>
      <c r="N22" s="124"/>
      <c r="O22" s="125">
        <f t="shared" si="0"/>
        <v>17522</v>
      </c>
    </row>
    <row r="23" spans="1:15" s="126" customFormat="1">
      <c r="A23" s="123" t="s">
        <v>38</v>
      </c>
      <c r="B23" s="323" t="s">
        <v>188</v>
      </c>
      <c r="C23" s="124"/>
      <c r="D23" s="124"/>
      <c r="E23" s="124"/>
      <c r="F23" s="124"/>
      <c r="G23" s="124"/>
      <c r="H23" s="124">
        <v>6710</v>
      </c>
      <c r="I23" s="124">
        <v>6710</v>
      </c>
      <c r="J23" s="124">
        <v>6711</v>
      </c>
      <c r="K23" s="124"/>
      <c r="L23" s="124"/>
      <c r="M23" s="124"/>
      <c r="N23" s="124"/>
      <c r="O23" s="125">
        <f t="shared" si="0"/>
        <v>20131</v>
      </c>
    </row>
    <row r="24" spans="1:15" s="126" customFormat="1" ht="14.1" customHeight="1">
      <c r="A24" s="123" t="s">
        <v>39</v>
      </c>
      <c r="B24" s="321" t="s">
        <v>232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5">
        <f t="shared" si="0"/>
        <v>0</v>
      </c>
    </row>
    <row r="25" spans="1:15" s="126" customFormat="1" ht="14.1" customHeight="1" thickBot="1">
      <c r="A25" s="123" t="s">
        <v>40</v>
      </c>
      <c r="B25" s="321" t="s">
        <v>13</v>
      </c>
      <c r="C25" s="124">
        <v>11240</v>
      </c>
      <c r="D25" s="124">
        <v>11240</v>
      </c>
      <c r="E25" s="124">
        <v>11240</v>
      </c>
      <c r="F25" s="124">
        <v>11240</v>
      </c>
      <c r="G25" s="124">
        <v>11240</v>
      </c>
      <c r="H25" s="124">
        <v>11240</v>
      </c>
      <c r="I25" s="124">
        <v>11240</v>
      </c>
      <c r="J25" s="124">
        <v>11241</v>
      </c>
      <c r="K25" s="124">
        <v>11241</v>
      </c>
      <c r="L25" s="124">
        <v>11241</v>
      </c>
      <c r="M25" s="124">
        <v>11241</v>
      </c>
      <c r="N25" s="124">
        <v>11241</v>
      </c>
      <c r="O25" s="125">
        <f t="shared" si="0"/>
        <v>134885</v>
      </c>
    </row>
    <row r="26" spans="1:15" s="119" customFormat="1" ht="15.95" customHeight="1" thickBot="1">
      <c r="A26" s="132" t="s">
        <v>41</v>
      </c>
      <c r="B26" s="41" t="s">
        <v>113</v>
      </c>
      <c r="C26" s="129">
        <f t="shared" ref="C26:N26" si="2">SUM(C16:C25)</f>
        <v>38310</v>
      </c>
      <c r="D26" s="129">
        <f t="shared" si="2"/>
        <v>38310</v>
      </c>
      <c r="E26" s="129">
        <f t="shared" si="2"/>
        <v>38310</v>
      </c>
      <c r="F26" s="129">
        <f t="shared" si="2"/>
        <v>38310</v>
      </c>
      <c r="G26" s="129">
        <f t="shared" si="2"/>
        <v>38710</v>
      </c>
      <c r="H26" s="129">
        <f t="shared" si="2"/>
        <v>50729</v>
      </c>
      <c r="I26" s="129">
        <f t="shared" si="2"/>
        <v>50728</v>
      </c>
      <c r="J26" s="129">
        <f t="shared" si="2"/>
        <v>50732</v>
      </c>
      <c r="K26" s="129">
        <f t="shared" si="2"/>
        <v>38314</v>
      </c>
      <c r="L26" s="129">
        <f t="shared" si="2"/>
        <v>38314</v>
      </c>
      <c r="M26" s="129">
        <f t="shared" si="2"/>
        <v>38314</v>
      </c>
      <c r="N26" s="129">
        <f t="shared" si="2"/>
        <v>100805</v>
      </c>
      <c r="O26" s="130">
        <f t="shared" si="0"/>
        <v>559886</v>
      </c>
    </row>
    <row r="27" spans="1:15" ht="16.5" thickBot="1">
      <c r="A27" s="132">
        <v>24</v>
      </c>
      <c r="B27" s="325" t="s">
        <v>114</v>
      </c>
      <c r="C27" s="133">
        <f t="shared" ref="C27:O27" si="3">C14-C26</f>
        <v>43086</v>
      </c>
      <c r="D27" s="133">
        <f t="shared" si="3"/>
        <v>-13201</v>
      </c>
      <c r="E27" s="133">
        <f t="shared" si="3"/>
        <v>52828</v>
      </c>
      <c r="F27" s="133">
        <f t="shared" si="3"/>
        <v>-12501</v>
      </c>
      <c r="G27" s="133">
        <f t="shared" si="3"/>
        <v>-13601</v>
      </c>
      <c r="H27" s="133">
        <f t="shared" si="3"/>
        <v>3697</v>
      </c>
      <c r="I27" s="133">
        <f t="shared" si="3"/>
        <v>3574</v>
      </c>
      <c r="J27" s="133">
        <f t="shared" si="3"/>
        <v>2572</v>
      </c>
      <c r="K27" s="133">
        <f t="shared" si="3"/>
        <v>34822</v>
      </c>
      <c r="L27" s="133">
        <f t="shared" si="3"/>
        <v>-12503</v>
      </c>
      <c r="M27" s="133">
        <f t="shared" si="3"/>
        <v>-13203</v>
      </c>
      <c r="N27" s="133">
        <f t="shared" si="3"/>
        <v>-75570</v>
      </c>
      <c r="O27" s="134">
        <f t="shared" si="3"/>
        <v>0</v>
      </c>
    </row>
    <row r="28" spans="1:15">
      <c r="A28" s="136"/>
    </row>
    <row r="29" spans="1:15">
      <c r="B29" s="137"/>
      <c r="C29" s="138"/>
      <c r="D29" s="138"/>
      <c r="O29" s="135"/>
    </row>
    <row r="30" spans="1:15">
      <c r="O30" s="135"/>
    </row>
    <row r="31" spans="1:15">
      <c r="O31" s="135"/>
    </row>
    <row r="32" spans="1:15">
      <c r="O32" s="135"/>
    </row>
    <row r="33" spans="15:15">
      <c r="O33" s="135"/>
    </row>
    <row r="34" spans="15:15">
      <c r="O34" s="135"/>
    </row>
    <row r="35" spans="15:15">
      <c r="O35" s="135"/>
    </row>
    <row r="36" spans="15:15">
      <c r="O36" s="135"/>
    </row>
    <row r="37" spans="15:15">
      <c r="O37" s="135"/>
    </row>
    <row r="38" spans="15:15">
      <c r="O38" s="135"/>
    </row>
    <row r="39" spans="15:15">
      <c r="O39" s="135"/>
    </row>
    <row r="40" spans="15:15">
      <c r="O40" s="135"/>
    </row>
    <row r="41" spans="15:15">
      <c r="O41" s="135"/>
    </row>
    <row r="42" spans="15:15">
      <c r="O42" s="135"/>
    </row>
    <row r="43" spans="15:15">
      <c r="O43" s="135"/>
    </row>
    <row r="44" spans="15:15">
      <c r="O44" s="135"/>
    </row>
    <row r="45" spans="15:15">
      <c r="O45" s="135"/>
    </row>
    <row r="46" spans="15:15">
      <c r="O46" s="135"/>
    </row>
    <row r="47" spans="15:15">
      <c r="O47" s="135"/>
    </row>
    <row r="48" spans="15:15">
      <c r="O48" s="135"/>
    </row>
    <row r="49" spans="15:15">
      <c r="O49" s="135"/>
    </row>
    <row r="50" spans="15:15">
      <c r="O50" s="135"/>
    </row>
    <row r="51" spans="15:15">
      <c r="O51" s="135"/>
    </row>
    <row r="52" spans="15:15">
      <c r="O52" s="135"/>
    </row>
    <row r="53" spans="15:15">
      <c r="O53" s="135"/>
    </row>
    <row r="54" spans="15:15">
      <c r="O54" s="135"/>
    </row>
    <row r="55" spans="15:15">
      <c r="O55" s="135"/>
    </row>
    <row r="56" spans="15:15">
      <c r="O56" s="135"/>
    </row>
    <row r="57" spans="15:15">
      <c r="O57" s="135"/>
    </row>
    <row r="58" spans="15:15">
      <c r="O58" s="135"/>
    </row>
    <row r="59" spans="15:15">
      <c r="O59" s="135"/>
    </row>
    <row r="60" spans="15:15">
      <c r="O60" s="135"/>
    </row>
    <row r="61" spans="15:15">
      <c r="O61" s="135"/>
    </row>
    <row r="62" spans="15:15">
      <c r="O62" s="135"/>
    </row>
    <row r="63" spans="15:15">
      <c r="O63" s="135"/>
    </row>
    <row r="64" spans="15:15">
      <c r="O64" s="135"/>
    </row>
    <row r="65" spans="15:15">
      <c r="O65" s="135"/>
    </row>
    <row r="66" spans="15:15">
      <c r="O66" s="135"/>
    </row>
    <row r="67" spans="15:15">
      <c r="O67" s="135"/>
    </row>
    <row r="68" spans="15:15">
      <c r="O68" s="135"/>
    </row>
    <row r="69" spans="15:15">
      <c r="O69" s="135"/>
    </row>
    <row r="70" spans="15:15">
      <c r="O70" s="135"/>
    </row>
    <row r="71" spans="15:15">
      <c r="O71" s="135"/>
    </row>
    <row r="72" spans="15:15">
      <c r="O72" s="135"/>
    </row>
    <row r="73" spans="15:15">
      <c r="O73" s="135"/>
    </row>
    <row r="74" spans="15:15">
      <c r="O74" s="135"/>
    </row>
    <row r="75" spans="15:15">
      <c r="O75" s="135"/>
    </row>
    <row r="76" spans="15:15">
      <c r="O76" s="135"/>
    </row>
    <row r="77" spans="15:15">
      <c r="O77" s="135"/>
    </row>
    <row r="78" spans="15:15">
      <c r="O78" s="135"/>
    </row>
    <row r="79" spans="15:15">
      <c r="O79" s="135"/>
    </row>
    <row r="80" spans="15:15">
      <c r="O80" s="135"/>
    </row>
    <row r="81" spans="15:15">
      <c r="O81" s="135"/>
    </row>
    <row r="82" spans="15:15">
      <c r="O82" s="135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&amp;LVonyarcvashegy Nagyközség Önkormányzata
&amp;R&amp;"Times New Roman CE,Félkövér dőlt"&amp;11 4. tájékoztató tábla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34"/>
  <sheetViews>
    <sheetView topLeftCell="A13" zoomScaleNormal="100" workbookViewId="0">
      <selection activeCell="A36" sqref="A36"/>
    </sheetView>
  </sheetViews>
  <sheetFormatPr defaultRowHeight="12.75"/>
  <cols>
    <col min="1" max="1" width="88.6640625" style="51" customWidth="1"/>
    <col min="2" max="2" width="27.83203125" style="51" customWidth="1"/>
    <col min="3" max="3" width="3.5" style="51" customWidth="1"/>
    <col min="4" max="16384" width="9.33203125" style="51"/>
  </cols>
  <sheetData>
    <row r="1" spans="1:3" ht="47.25" customHeight="1">
      <c r="A1" s="653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18"/>
      <c r="B2" s="419" t="s">
        <v>14</v>
      </c>
    </row>
    <row r="3" spans="1:3" s="52" customFormat="1" ht="24" customHeight="1" thickBot="1">
      <c r="A3" s="326" t="s">
        <v>52</v>
      </c>
      <c r="B3" s="417" t="str">
        <f>+CONCATENATE(LEFT(ÖSSZEFÜGGÉSEK!A5,4),". évi támogatás összesen")</f>
        <v>2015. évi támogatás összesen</v>
      </c>
    </row>
    <row r="4" spans="1:3" s="53" customFormat="1" ht="13.5" thickBot="1">
      <c r="A4" s="217" t="s">
        <v>508</v>
      </c>
      <c r="B4" s="218" t="s">
        <v>509</v>
      </c>
    </row>
    <row r="5" spans="1:3">
      <c r="A5" s="565" t="s">
        <v>614</v>
      </c>
      <c r="B5" s="566">
        <f>SUM(B6+B7+B12)</f>
        <v>86488794</v>
      </c>
    </row>
    <row r="6" spans="1:3" ht="12.75" customHeight="1">
      <c r="A6" s="567" t="s">
        <v>615</v>
      </c>
      <c r="B6" s="568">
        <v>47082400</v>
      </c>
    </row>
    <row r="7" spans="1:3">
      <c r="A7" s="569" t="s">
        <v>616</v>
      </c>
      <c r="B7" s="568">
        <v>32810294</v>
      </c>
    </row>
    <row r="8" spans="1:3">
      <c r="A8" s="570" t="s">
        <v>617</v>
      </c>
      <c r="B8" s="568">
        <v>7361520</v>
      </c>
    </row>
    <row r="9" spans="1:3">
      <c r="A9" s="570" t="s">
        <v>618</v>
      </c>
      <c r="B9" s="568">
        <v>14400000</v>
      </c>
    </row>
    <row r="10" spans="1:3">
      <c r="A10" s="570" t="s">
        <v>619</v>
      </c>
      <c r="B10" s="568">
        <v>1744044</v>
      </c>
    </row>
    <row r="11" spans="1:3">
      <c r="A11" s="570" t="s">
        <v>620</v>
      </c>
      <c r="B11" s="568">
        <v>9304730</v>
      </c>
    </row>
    <row r="12" spans="1:3">
      <c r="A12" s="569" t="s">
        <v>621</v>
      </c>
      <c r="B12" s="568">
        <v>6596100</v>
      </c>
    </row>
    <row r="13" spans="1:3">
      <c r="A13" s="571" t="s">
        <v>622</v>
      </c>
      <c r="B13" s="572">
        <f>SUM(B14:B15)</f>
        <v>49798400</v>
      </c>
      <c r="C13" s="654" t="s">
        <v>546</v>
      </c>
    </row>
    <row r="14" spans="1:3">
      <c r="A14" s="569" t="s">
        <v>623</v>
      </c>
      <c r="B14" s="568">
        <f>20483200+7200000+10795200+273000+3600000+1415000</f>
        <v>43766400</v>
      </c>
      <c r="C14" s="654"/>
    </row>
    <row r="15" spans="1:3">
      <c r="A15" s="569" t="s">
        <v>624</v>
      </c>
      <c r="B15" s="568">
        <f>93333+3593333+46667+1936667+241333+120667</f>
        <v>6032000</v>
      </c>
      <c r="C15" s="654"/>
    </row>
    <row r="16" spans="1:3">
      <c r="A16" s="571" t="s">
        <v>625</v>
      </c>
      <c r="B16" s="573">
        <f>B17+B18</f>
        <v>8764600</v>
      </c>
      <c r="C16" s="654"/>
    </row>
    <row r="17" spans="1:3">
      <c r="A17" s="574" t="s">
        <v>626</v>
      </c>
      <c r="B17" s="575">
        <v>7768120</v>
      </c>
      <c r="C17" s="654"/>
    </row>
    <row r="18" spans="1:3">
      <c r="A18" s="576" t="s">
        <v>627</v>
      </c>
      <c r="B18" s="577">
        <v>996480</v>
      </c>
      <c r="C18" s="654"/>
    </row>
    <row r="19" spans="1:3">
      <c r="A19" s="578" t="s">
        <v>628</v>
      </c>
      <c r="B19" s="579">
        <f>B20+B22+B23+B21</f>
        <v>657000</v>
      </c>
      <c r="C19" s="654"/>
    </row>
    <row r="20" spans="1:3">
      <c r="A20" s="576" t="s">
        <v>629</v>
      </c>
      <c r="B20" s="577">
        <v>365000</v>
      </c>
      <c r="C20" s="654"/>
    </row>
    <row r="21" spans="1:3">
      <c r="A21" s="576" t="s">
        <v>630</v>
      </c>
      <c r="B21" s="577">
        <v>138000</v>
      </c>
      <c r="C21" s="654"/>
    </row>
    <row r="22" spans="1:3">
      <c r="A22" s="576" t="s">
        <v>631</v>
      </c>
      <c r="B22" s="577">
        <v>109000</v>
      </c>
      <c r="C22" s="654"/>
    </row>
    <row r="23" spans="1:3">
      <c r="A23" s="576" t="s">
        <v>632</v>
      </c>
      <c r="B23" s="577">
        <v>45000</v>
      </c>
      <c r="C23" s="654"/>
    </row>
    <row r="24" spans="1:3">
      <c r="A24" s="571" t="s">
        <v>633</v>
      </c>
      <c r="B24" s="580">
        <v>2673624</v>
      </c>
      <c r="C24" s="654"/>
    </row>
    <row r="25" spans="1:3" s="54" customFormat="1" ht="19.5" customHeight="1">
      <c r="A25" s="571" t="s">
        <v>634</v>
      </c>
      <c r="B25" s="580">
        <f>SUM(B26:B28)</f>
        <v>68474958</v>
      </c>
      <c r="C25" s="654"/>
    </row>
    <row r="26" spans="1:3">
      <c r="A26" s="569" t="s">
        <v>635</v>
      </c>
      <c r="B26" s="581">
        <v>11162880</v>
      </c>
    </row>
    <row r="27" spans="1:3">
      <c r="A27" s="582" t="s">
        <v>636</v>
      </c>
      <c r="B27" s="581">
        <v>11531278</v>
      </c>
    </row>
    <row r="28" spans="1:3">
      <c r="A28" s="569" t="s">
        <v>637</v>
      </c>
      <c r="B28" s="581">
        <v>45780800</v>
      </c>
    </row>
    <row r="29" spans="1:3">
      <c r="A29" s="582"/>
      <c r="B29" s="581"/>
    </row>
    <row r="30" spans="1:3">
      <c r="A30" s="582" t="s">
        <v>638</v>
      </c>
      <c r="B30" s="581">
        <v>1368000</v>
      </c>
    </row>
    <row r="31" spans="1:3">
      <c r="A31" s="582" t="s">
        <v>639</v>
      </c>
      <c r="B31" s="581">
        <v>408000</v>
      </c>
    </row>
    <row r="32" spans="1:3">
      <c r="A32" s="582" t="s">
        <v>640</v>
      </c>
      <c r="B32" s="581"/>
    </row>
    <row r="33" spans="1:2" ht="13.5" thickBot="1">
      <c r="A33" s="582"/>
      <c r="B33" s="581"/>
    </row>
    <row r="34" spans="1:2" ht="13.5" thickBot="1">
      <c r="A34" s="583" t="s">
        <v>53</v>
      </c>
      <c r="B34" s="584">
        <f>B5+B13+B16+B19+B24+B25+B30+B31</f>
        <v>218633376</v>
      </c>
    </row>
  </sheetData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1" orientation="landscape" verticalDpi="300" r:id="rId1"/>
  <headerFooter alignWithMargins="0">
    <oddHeader>&amp;CVonyarcvashegy Nagyközség Önkormányzata</oddHeader>
    <oddFooter>&amp;P. oldal, összesen: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D16"/>
  <sheetViews>
    <sheetView zoomScaleNormal="100" workbookViewId="0">
      <selection sqref="A1:D16"/>
    </sheetView>
  </sheetViews>
  <sheetFormatPr defaultRowHeight="12.75"/>
  <cols>
    <col min="1" max="1" width="13.83203125" bestFit="1" customWidth="1"/>
    <col min="2" max="2" width="44.5" bestFit="1" customWidth="1"/>
    <col min="3" max="3" width="38.83203125" bestFit="1" customWidth="1"/>
    <col min="4" max="4" width="11" bestFit="1" customWidth="1"/>
  </cols>
  <sheetData>
    <row r="1" spans="1:4" ht="45" customHeight="1">
      <c r="A1" s="656" t="str">
        <f>+CONCATENATE("K I M U T A T Á S",CHAR(10),"a ",LEFT([2]ÖSSZEFÜGGÉSEK!A5,4),". évben céljelleggel juttatott támogatásokról")</f>
        <v>K I M U T A T Á S
a 2015. évben céljelleggel juttatott támogatásokról</v>
      </c>
      <c r="B1" s="656"/>
      <c r="C1" s="656"/>
      <c r="D1" s="656"/>
    </row>
    <row r="2" spans="1:4" ht="17.25" customHeight="1">
      <c r="A2" s="416"/>
      <c r="B2" s="416"/>
      <c r="C2" s="416"/>
      <c r="D2" s="416"/>
    </row>
    <row r="3" spans="1:4" ht="13.5" thickBot="1">
      <c r="A3" s="239"/>
      <c r="B3" s="239"/>
      <c r="C3" s="655" t="s">
        <v>55</v>
      </c>
      <c r="D3" s="655"/>
    </row>
    <row r="4" spans="1:4" ht="42.75" customHeight="1" thickBot="1">
      <c r="A4" s="420" t="s">
        <v>72</v>
      </c>
      <c r="B4" s="420" t="s">
        <v>128</v>
      </c>
      <c r="C4" s="420" t="s">
        <v>129</v>
      </c>
      <c r="D4" s="421" t="s">
        <v>15</v>
      </c>
    </row>
    <row r="5" spans="1:4" ht="15.95" customHeight="1">
      <c r="A5" s="240" t="s">
        <v>19</v>
      </c>
      <c r="B5" s="32" t="s">
        <v>586</v>
      </c>
      <c r="C5" s="32" t="s">
        <v>587</v>
      </c>
      <c r="D5" s="33">
        <v>200</v>
      </c>
    </row>
    <row r="6" spans="1:4" ht="15.95" customHeight="1">
      <c r="A6" s="240" t="s">
        <v>20</v>
      </c>
      <c r="B6" s="34" t="s">
        <v>588</v>
      </c>
      <c r="C6" s="34" t="s">
        <v>589</v>
      </c>
      <c r="D6" s="35">
        <v>75</v>
      </c>
    </row>
    <row r="7" spans="1:4" ht="24" customHeight="1">
      <c r="A7" s="240" t="s">
        <v>21</v>
      </c>
      <c r="B7" s="34" t="s">
        <v>590</v>
      </c>
      <c r="C7" s="563" t="s">
        <v>591</v>
      </c>
      <c r="D7" s="35">
        <v>375</v>
      </c>
    </row>
    <row r="8" spans="1:4" ht="23.25" customHeight="1">
      <c r="A8" s="240" t="s">
        <v>22</v>
      </c>
      <c r="B8" s="563" t="s">
        <v>592</v>
      </c>
      <c r="C8" s="563" t="s">
        <v>593</v>
      </c>
      <c r="D8" s="35">
        <v>1100</v>
      </c>
    </row>
    <row r="9" spans="1:4" ht="15.95" customHeight="1">
      <c r="A9" s="240" t="s">
        <v>23</v>
      </c>
      <c r="B9" s="34" t="s">
        <v>594</v>
      </c>
      <c r="C9" s="34" t="s">
        <v>595</v>
      </c>
      <c r="D9" s="35">
        <v>200</v>
      </c>
    </row>
    <row r="10" spans="1:4" ht="15.95" customHeight="1">
      <c r="A10" s="240" t="s">
        <v>24</v>
      </c>
      <c r="B10" s="34" t="s">
        <v>596</v>
      </c>
      <c r="C10" s="34" t="s">
        <v>597</v>
      </c>
      <c r="D10" s="35">
        <v>7000</v>
      </c>
    </row>
    <row r="11" spans="1:4" ht="15.95" customHeight="1">
      <c r="A11" s="240" t="s">
        <v>25</v>
      </c>
      <c r="B11" s="34" t="s">
        <v>598</v>
      </c>
      <c r="C11" s="34" t="s">
        <v>597</v>
      </c>
      <c r="D11" s="35">
        <v>700</v>
      </c>
    </row>
    <row r="12" spans="1:4" ht="15.95" customHeight="1">
      <c r="A12" s="240" t="s">
        <v>26</v>
      </c>
      <c r="B12" s="34" t="s">
        <v>599</v>
      </c>
      <c r="C12" s="34" t="s">
        <v>597</v>
      </c>
      <c r="D12" s="35">
        <v>5600</v>
      </c>
    </row>
    <row r="13" spans="1:4" ht="15.95" customHeight="1">
      <c r="A13" s="240" t="s">
        <v>27</v>
      </c>
      <c r="B13" s="34" t="s">
        <v>600</v>
      </c>
      <c r="C13" s="34" t="s">
        <v>597</v>
      </c>
      <c r="D13" s="35">
        <v>200</v>
      </c>
    </row>
    <row r="14" spans="1:4" ht="15.95" customHeight="1">
      <c r="A14" s="240" t="s">
        <v>28</v>
      </c>
      <c r="B14" s="34" t="s">
        <v>601</v>
      </c>
      <c r="C14" s="34" t="s">
        <v>597</v>
      </c>
      <c r="D14" s="35">
        <v>50</v>
      </c>
    </row>
    <row r="15" spans="1:4" ht="15.95" customHeight="1" thickBot="1">
      <c r="A15" s="240" t="s">
        <v>29</v>
      </c>
      <c r="B15" s="34" t="s">
        <v>602</v>
      </c>
      <c r="C15" s="34" t="s">
        <v>597</v>
      </c>
      <c r="D15" s="35">
        <v>360</v>
      </c>
    </row>
    <row r="16" spans="1:4" ht="15.95" customHeight="1" thickBot="1">
      <c r="A16" s="657" t="s">
        <v>53</v>
      </c>
      <c r="B16" s="658"/>
      <c r="C16" s="241"/>
      <c r="D16" s="242">
        <f>SUM(D5:D15)</f>
        <v>15860</v>
      </c>
    </row>
  </sheetData>
  <mergeCells count="3">
    <mergeCell ref="C3:D3"/>
    <mergeCell ref="A1:D1"/>
    <mergeCell ref="A16:B16"/>
  </mergeCells>
  <phoneticPr fontId="30" type="noConversion"/>
  <conditionalFormatting sqref="D16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&amp;LVonyarcvashegy Nagyközség Önkormányzata&amp;R&amp;"Times New Roman CE,Félkövér dőlt"&amp;11 6. tájékoztató tábla</oddHeader>
    <oddFooter>&amp;P. oldal, összesen: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D41" sqref="D41"/>
    </sheetView>
  </sheetViews>
  <sheetFormatPr defaultRowHeight="15.75"/>
  <cols>
    <col min="1" max="1" width="9" style="423" customWidth="1"/>
    <col min="2" max="2" width="66.33203125" style="423" bestFit="1" customWidth="1"/>
    <col min="3" max="3" width="15.5" style="424" customWidth="1"/>
    <col min="4" max="5" width="15.5" style="423" customWidth="1"/>
    <col min="6" max="6" width="9" style="456" customWidth="1"/>
    <col min="7" max="16384" width="9.33203125" style="456"/>
  </cols>
  <sheetData>
    <row r="1" spans="1:5" ht="15.95" customHeight="1">
      <c r="A1" s="588" t="s">
        <v>16</v>
      </c>
      <c r="B1" s="588"/>
      <c r="C1" s="588"/>
      <c r="D1" s="588"/>
      <c r="E1" s="588"/>
    </row>
    <row r="2" spans="1:5" ht="15.95" customHeight="1" thickBot="1">
      <c r="A2" s="587" t="s">
        <v>153</v>
      </c>
      <c r="B2" s="587"/>
      <c r="D2" s="161"/>
      <c r="E2" s="342" t="s">
        <v>230</v>
      </c>
    </row>
    <row r="3" spans="1:5" ht="38.1" customHeight="1" thickBot="1">
      <c r="A3" s="23" t="s">
        <v>72</v>
      </c>
      <c r="B3" s="24" t="s">
        <v>18</v>
      </c>
      <c r="C3" s="24" t="str">
        <f>+CONCATENATE(LEFT(ÖSSZEFÜGGÉSEK!A5,4)+1,". évi")</f>
        <v>2016. évi</v>
      </c>
      <c r="D3" s="448" t="str">
        <f>+CONCATENATE(LEFT(ÖSSZEFÜGGÉSEK!A5,4)+2,". évi")</f>
        <v>2017. évi</v>
      </c>
      <c r="E3" s="183" t="str">
        <f>+CONCATENATE(LEFT(ÖSSZEFÜGGÉSEK!A5,4)+3,". évi")</f>
        <v>2018. évi</v>
      </c>
    </row>
    <row r="4" spans="1:5" s="457" customFormat="1" ht="12" customHeight="1" thickBot="1">
      <c r="A4" s="36" t="s">
        <v>508</v>
      </c>
      <c r="B4" s="37" t="s">
        <v>509</v>
      </c>
      <c r="C4" s="37" t="s">
        <v>510</v>
      </c>
      <c r="D4" s="37" t="s">
        <v>512</v>
      </c>
      <c r="E4" s="493" t="s">
        <v>511</v>
      </c>
    </row>
    <row r="5" spans="1:5" s="458" customFormat="1" ht="12" customHeight="1" thickBot="1">
      <c r="A5" s="20" t="s">
        <v>19</v>
      </c>
      <c r="B5" s="21" t="s">
        <v>550</v>
      </c>
      <c r="C5" s="511">
        <v>218633</v>
      </c>
      <c r="D5" s="511">
        <v>218633</v>
      </c>
      <c r="E5" s="512">
        <v>218633</v>
      </c>
    </row>
    <row r="6" spans="1:5" s="458" customFormat="1" ht="12" customHeight="1" thickBot="1">
      <c r="A6" s="20" t="s">
        <v>20</v>
      </c>
      <c r="B6" s="327" t="s">
        <v>385</v>
      </c>
      <c r="C6" s="511">
        <v>29550</v>
      </c>
      <c r="D6" s="511">
        <v>29550</v>
      </c>
      <c r="E6" s="512">
        <v>29550</v>
      </c>
    </row>
    <row r="7" spans="1:5" s="458" customFormat="1" ht="12" customHeight="1" thickBot="1">
      <c r="A7" s="20" t="s">
        <v>21</v>
      </c>
      <c r="B7" s="21" t="s">
        <v>393</v>
      </c>
      <c r="C7" s="511"/>
      <c r="D7" s="511"/>
      <c r="E7" s="512"/>
    </row>
    <row r="8" spans="1:5" s="458" customFormat="1" ht="12" customHeight="1" thickBot="1">
      <c r="A8" s="20" t="s">
        <v>174</v>
      </c>
      <c r="B8" s="21" t="s">
        <v>270</v>
      </c>
      <c r="C8" s="447">
        <f>+C9+C13+C14+C15</f>
        <v>101000</v>
      </c>
      <c r="D8" s="447">
        <f>+D9+D13+D14+D15</f>
        <v>101000</v>
      </c>
      <c r="E8" s="490">
        <f>+E9+E13+E14+E15</f>
        <v>101000</v>
      </c>
    </row>
    <row r="9" spans="1:5" s="458" customFormat="1" ht="12" customHeight="1">
      <c r="A9" s="15" t="s">
        <v>271</v>
      </c>
      <c r="B9" s="459" t="s">
        <v>451</v>
      </c>
      <c r="C9" s="492">
        <f>+C10+C11+C12</f>
        <v>100000</v>
      </c>
      <c r="D9" s="492">
        <f>+D10+D11+D12</f>
        <v>100000</v>
      </c>
      <c r="E9" s="491">
        <f>+E10+E11+E12</f>
        <v>100000</v>
      </c>
    </row>
    <row r="10" spans="1:5" s="458" customFormat="1" ht="12" customHeight="1">
      <c r="A10" s="14" t="s">
        <v>272</v>
      </c>
      <c r="B10" s="460" t="s">
        <v>277</v>
      </c>
      <c r="C10" s="441">
        <v>100000</v>
      </c>
      <c r="D10" s="441">
        <v>100000</v>
      </c>
      <c r="E10" s="302">
        <v>100000</v>
      </c>
    </row>
    <row r="11" spans="1:5" s="458" customFormat="1" ht="12" customHeight="1">
      <c r="A11" s="14" t="s">
        <v>273</v>
      </c>
      <c r="B11" s="460" t="s">
        <v>278</v>
      </c>
      <c r="C11" s="441"/>
      <c r="D11" s="441"/>
      <c r="E11" s="302"/>
    </row>
    <row r="12" spans="1:5" s="458" customFormat="1" ht="12" customHeight="1">
      <c r="A12" s="14" t="s">
        <v>449</v>
      </c>
      <c r="B12" s="534" t="s">
        <v>450</v>
      </c>
      <c r="C12" s="441"/>
      <c r="D12" s="441"/>
      <c r="E12" s="302"/>
    </row>
    <row r="13" spans="1:5" s="458" customFormat="1" ht="12" customHeight="1">
      <c r="A13" s="14" t="s">
        <v>274</v>
      </c>
      <c r="B13" s="460" t="s">
        <v>279</v>
      </c>
      <c r="C13" s="441"/>
      <c r="D13" s="441"/>
      <c r="E13" s="302"/>
    </row>
    <row r="14" spans="1:5" s="458" customFormat="1" ht="12" customHeight="1">
      <c r="A14" s="14" t="s">
        <v>275</v>
      </c>
      <c r="B14" s="460" t="s">
        <v>280</v>
      </c>
      <c r="C14" s="441"/>
      <c r="D14" s="441"/>
      <c r="E14" s="302"/>
    </row>
    <row r="15" spans="1:5" s="458" customFormat="1" ht="12" customHeight="1" thickBot="1">
      <c r="A15" s="16" t="s">
        <v>276</v>
      </c>
      <c r="B15" s="461" t="s">
        <v>281</v>
      </c>
      <c r="C15" s="443">
        <v>1000</v>
      </c>
      <c r="D15" s="443">
        <v>1000</v>
      </c>
      <c r="E15" s="304">
        <v>1000</v>
      </c>
    </row>
    <row r="16" spans="1:5" s="458" customFormat="1" ht="12" customHeight="1" thickBot="1">
      <c r="A16" s="20" t="s">
        <v>23</v>
      </c>
      <c r="B16" s="21" t="s">
        <v>553</v>
      </c>
      <c r="C16" s="511">
        <v>126921</v>
      </c>
      <c r="D16" s="511">
        <v>126921</v>
      </c>
      <c r="E16" s="512">
        <v>126921</v>
      </c>
    </row>
    <row r="17" spans="1:6" s="458" customFormat="1" ht="12" customHeight="1" thickBot="1">
      <c r="A17" s="20" t="s">
        <v>24</v>
      </c>
      <c r="B17" s="21" t="s">
        <v>10</v>
      </c>
      <c r="C17" s="511"/>
      <c r="D17" s="511"/>
      <c r="E17" s="512"/>
    </row>
    <row r="18" spans="1:6" s="458" customFormat="1" ht="12" customHeight="1" thickBot="1">
      <c r="A18" s="20" t="s">
        <v>181</v>
      </c>
      <c r="B18" s="21" t="s">
        <v>552</v>
      </c>
      <c r="C18" s="511"/>
      <c r="D18" s="511"/>
      <c r="E18" s="512"/>
    </row>
    <row r="19" spans="1:6" s="458" customFormat="1" ht="12" customHeight="1" thickBot="1">
      <c r="A19" s="20" t="s">
        <v>26</v>
      </c>
      <c r="B19" s="327" t="s">
        <v>551</v>
      </c>
      <c r="C19" s="511">
        <v>51332</v>
      </c>
      <c r="D19" s="511">
        <v>51332</v>
      </c>
      <c r="E19" s="512">
        <v>51332</v>
      </c>
    </row>
    <row r="20" spans="1:6" s="458" customFormat="1" ht="12" customHeight="1" thickBot="1">
      <c r="A20" s="20" t="s">
        <v>27</v>
      </c>
      <c r="B20" s="21" t="s">
        <v>314</v>
      </c>
      <c r="C20" s="447">
        <f>+C5+C6+C7+C8+C16+C17+C18+C19</f>
        <v>527436</v>
      </c>
      <c r="D20" s="447">
        <f>+D5+D6+D7+D8+D16+D17+D18+D19</f>
        <v>527436</v>
      </c>
      <c r="E20" s="338">
        <f>+E5+E6+E7+E8+E16+E17+E18+E19</f>
        <v>527436</v>
      </c>
    </row>
    <row r="21" spans="1:6" s="458" customFormat="1" ht="12" customHeight="1" thickBot="1">
      <c r="A21" s="20" t="s">
        <v>28</v>
      </c>
      <c r="B21" s="21" t="s">
        <v>554</v>
      </c>
      <c r="C21" s="559"/>
      <c r="D21" s="559"/>
      <c r="E21" s="560"/>
    </row>
    <row r="22" spans="1:6" s="458" customFormat="1" ht="12" customHeight="1" thickBot="1">
      <c r="A22" s="20" t="s">
        <v>29</v>
      </c>
      <c r="B22" s="21" t="s">
        <v>555</v>
      </c>
      <c r="C22" s="447">
        <f>+C20+C21</f>
        <v>527436</v>
      </c>
      <c r="D22" s="447">
        <f>+D20+D21</f>
        <v>527436</v>
      </c>
      <c r="E22" s="490">
        <f>+E20+E21</f>
        <v>527436</v>
      </c>
    </row>
    <row r="23" spans="1:6" s="458" customFormat="1" ht="12" customHeight="1">
      <c r="A23" s="410"/>
      <c r="B23" s="411"/>
      <c r="C23" s="412"/>
      <c r="D23" s="556"/>
      <c r="E23" s="557"/>
    </row>
    <row r="24" spans="1:6" s="458" customFormat="1" ht="12" customHeight="1">
      <c r="A24" s="588" t="s">
        <v>47</v>
      </c>
      <c r="B24" s="588"/>
      <c r="C24" s="588"/>
      <c r="D24" s="588"/>
      <c r="E24" s="588"/>
    </row>
    <row r="25" spans="1:6" s="458" customFormat="1" ht="12" customHeight="1" thickBot="1">
      <c r="A25" s="589" t="s">
        <v>154</v>
      </c>
      <c r="B25" s="589"/>
      <c r="C25" s="424"/>
      <c r="D25" s="161"/>
      <c r="E25" s="342" t="s">
        <v>230</v>
      </c>
    </row>
    <row r="26" spans="1:6" s="458" customFormat="1" ht="24" customHeight="1" thickBot="1">
      <c r="A26" s="23" t="s">
        <v>17</v>
      </c>
      <c r="B26" s="24" t="s">
        <v>48</v>
      </c>
      <c r="C26" s="24" t="str">
        <f>+C3</f>
        <v>2016. évi</v>
      </c>
      <c r="D26" s="24" t="str">
        <f>+D3</f>
        <v>2017. évi</v>
      </c>
      <c r="E26" s="183" t="str">
        <f>+E3</f>
        <v>2018. évi</v>
      </c>
      <c r="F26" s="558"/>
    </row>
    <row r="27" spans="1:6" s="458" customFormat="1" ht="12" customHeight="1" thickBot="1">
      <c r="A27" s="451" t="s">
        <v>508</v>
      </c>
      <c r="B27" s="452" t="s">
        <v>509</v>
      </c>
      <c r="C27" s="452" t="s">
        <v>510</v>
      </c>
      <c r="D27" s="452" t="s">
        <v>512</v>
      </c>
      <c r="E27" s="552" t="s">
        <v>511</v>
      </c>
      <c r="F27" s="558"/>
    </row>
    <row r="28" spans="1:6" s="458" customFormat="1" ht="15" customHeight="1" thickBot="1">
      <c r="A28" s="20" t="s">
        <v>19</v>
      </c>
      <c r="B28" s="30" t="s">
        <v>556</v>
      </c>
      <c r="C28" s="511">
        <v>392551</v>
      </c>
      <c r="D28" s="511">
        <v>392551</v>
      </c>
      <c r="E28" s="507">
        <v>392551</v>
      </c>
      <c r="F28" s="558"/>
    </row>
    <row r="29" spans="1:6" ht="12" customHeight="1" thickBot="1">
      <c r="A29" s="536" t="s">
        <v>20</v>
      </c>
      <c r="B29" s="553" t="s">
        <v>561</v>
      </c>
      <c r="C29" s="554">
        <f>+C30+C31+C32</f>
        <v>0</v>
      </c>
      <c r="D29" s="554">
        <f>+D30+D31+D32</f>
        <v>0</v>
      </c>
      <c r="E29" s="555">
        <f>+E30+E31+E32</f>
        <v>0</v>
      </c>
    </row>
    <row r="30" spans="1:6" ht="12" customHeight="1">
      <c r="A30" s="15" t="s">
        <v>107</v>
      </c>
      <c r="B30" s="8" t="s">
        <v>229</v>
      </c>
      <c r="C30" s="442"/>
      <c r="D30" s="442"/>
      <c r="E30" s="303"/>
    </row>
    <row r="31" spans="1:6" ht="12" customHeight="1">
      <c r="A31" s="15" t="s">
        <v>108</v>
      </c>
      <c r="B31" s="12" t="s">
        <v>188</v>
      </c>
      <c r="C31" s="441"/>
      <c r="D31" s="441"/>
      <c r="E31" s="302"/>
    </row>
    <row r="32" spans="1:6" ht="12" customHeight="1" thickBot="1">
      <c r="A32" s="15" t="s">
        <v>109</v>
      </c>
      <c r="B32" s="329" t="s">
        <v>232</v>
      </c>
      <c r="C32" s="441"/>
      <c r="D32" s="441"/>
      <c r="E32" s="302"/>
    </row>
    <row r="33" spans="1:7" ht="12" customHeight="1" thickBot="1">
      <c r="A33" s="20" t="s">
        <v>21</v>
      </c>
      <c r="B33" s="144" t="s">
        <v>463</v>
      </c>
      <c r="C33" s="440">
        <f>+C28+C29</f>
        <v>392551</v>
      </c>
      <c r="D33" s="440">
        <f>+D28+D29</f>
        <v>392551</v>
      </c>
      <c r="E33" s="301">
        <f>+E28+E29</f>
        <v>392551</v>
      </c>
    </row>
    <row r="34" spans="1:7" ht="15" customHeight="1" thickBot="1">
      <c r="A34" s="20" t="s">
        <v>22</v>
      </c>
      <c r="B34" s="144" t="s">
        <v>557</v>
      </c>
      <c r="C34" s="561">
        <v>134885</v>
      </c>
      <c r="D34" s="561">
        <v>134885</v>
      </c>
      <c r="E34" s="562">
        <v>134885</v>
      </c>
      <c r="F34" s="471"/>
    </row>
    <row r="35" spans="1:7" s="458" customFormat="1" ht="12.95" customHeight="1" thickBot="1">
      <c r="A35" s="330" t="s">
        <v>23</v>
      </c>
      <c r="B35" s="422" t="s">
        <v>558</v>
      </c>
      <c r="C35" s="551">
        <f>+C33+C34</f>
        <v>527436</v>
      </c>
      <c r="D35" s="551">
        <f>+D33+D34</f>
        <v>527436</v>
      </c>
      <c r="E35" s="545">
        <f>+E33+E34</f>
        <v>527436</v>
      </c>
    </row>
    <row r="36" spans="1:7">
      <c r="C36" s="423"/>
    </row>
    <row r="37" spans="1:7">
      <c r="C37" s="423"/>
    </row>
    <row r="38" spans="1:7">
      <c r="C38" s="423"/>
    </row>
    <row r="39" spans="1:7" ht="16.5" customHeight="1">
      <c r="C39" s="423"/>
    </row>
    <row r="40" spans="1:7">
      <c r="C40" s="423"/>
    </row>
    <row r="41" spans="1:7">
      <c r="C41" s="423"/>
    </row>
    <row r="42" spans="1:7" s="423" customFormat="1">
      <c r="F42" s="456"/>
      <c r="G42" s="456"/>
    </row>
    <row r="43" spans="1:7" s="423" customFormat="1">
      <c r="F43" s="456"/>
      <c r="G43" s="456"/>
    </row>
    <row r="44" spans="1:7" s="423" customFormat="1">
      <c r="F44" s="456"/>
      <c r="G44" s="456"/>
    </row>
    <row r="45" spans="1:7" s="423" customFormat="1">
      <c r="F45" s="456"/>
      <c r="G45" s="456"/>
    </row>
    <row r="46" spans="1:7" s="423" customFormat="1">
      <c r="F46" s="456"/>
      <c r="G46" s="456"/>
    </row>
    <row r="47" spans="1:7" s="423" customFormat="1">
      <c r="F47" s="456"/>
      <c r="G47" s="456"/>
    </row>
    <row r="48" spans="1:7" s="423" customFormat="1">
      <c r="F48" s="456"/>
      <c r="G48" s="456"/>
    </row>
  </sheetData>
  <mergeCells count="4">
    <mergeCell ref="A1:E1"/>
    <mergeCell ref="A2:B2"/>
    <mergeCell ref="A24:E24"/>
    <mergeCell ref="A25:B25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CE,Félkövér"&amp;12Vonyarcvashegy Nagyközség Önkormányzata
2015. ÉVI KÖLTSÉGVETÉSI ÉVET KÖVETŐ 3 ÉV TERVEZETT BEVÉTELEI, KIADÁSAI&amp;R&amp;"Times New Roman CE,Félkövér dőlt"&amp;11 7. számú tájékoztató tábla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A96" sqref="A96:IV96"/>
    </sheetView>
  </sheetViews>
  <sheetFormatPr defaultRowHeight="15.75"/>
  <cols>
    <col min="1" max="1" width="9.5" style="423" customWidth="1"/>
    <col min="2" max="2" width="91.6640625" style="423" customWidth="1"/>
    <col min="3" max="3" width="21.6640625" style="424" customWidth="1"/>
    <col min="4" max="4" width="9" style="456" customWidth="1"/>
    <col min="5" max="16384" width="9.33203125" style="456"/>
  </cols>
  <sheetData>
    <row r="1" spans="1:3" ht="15.95" customHeight="1">
      <c r="A1" s="588" t="s">
        <v>16</v>
      </c>
      <c r="B1" s="588"/>
      <c r="C1" s="588"/>
    </row>
    <row r="2" spans="1:3" ht="15.95" customHeight="1" thickBot="1">
      <c r="A2" s="587" t="s">
        <v>153</v>
      </c>
      <c r="B2" s="587"/>
      <c r="C2" s="342" t="s">
        <v>230</v>
      </c>
    </row>
    <row r="3" spans="1:3" ht="38.1" customHeight="1" thickBot="1">
      <c r="A3" s="23" t="s">
        <v>72</v>
      </c>
      <c r="B3" s="24" t="s">
        <v>18</v>
      </c>
      <c r="C3" s="43" t="str">
        <f>+CONCATENATE(LEFT(ÖSSZEFÜGGÉSEK!A5,4),". évi előirányzat")</f>
        <v>2015. évi előirányzat</v>
      </c>
    </row>
    <row r="4" spans="1:3" s="457" customFormat="1" ht="12" customHeight="1" thickBot="1">
      <c r="A4" s="451" t="s">
        <v>508</v>
      </c>
      <c r="B4" s="452" t="s">
        <v>509</v>
      </c>
      <c r="C4" s="453" t="s">
        <v>510</v>
      </c>
    </row>
    <row r="5" spans="1:3" s="458" customFormat="1" ht="12" customHeight="1" thickBot="1">
      <c r="A5" s="20" t="s">
        <v>19</v>
      </c>
      <c r="B5" s="21" t="s">
        <v>255</v>
      </c>
      <c r="C5" s="332">
        <f>+C6+C7+C8+C9+C10+C11</f>
        <v>0</v>
      </c>
    </row>
    <row r="6" spans="1:3" s="458" customFormat="1" ht="12" customHeight="1">
      <c r="A6" s="15" t="s">
        <v>101</v>
      </c>
      <c r="B6" s="459" t="s">
        <v>256</v>
      </c>
      <c r="C6" s="335"/>
    </row>
    <row r="7" spans="1:3" s="458" customFormat="1" ht="12" customHeight="1">
      <c r="A7" s="14" t="s">
        <v>102</v>
      </c>
      <c r="B7" s="460" t="s">
        <v>257</v>
      </c>
      <c r="C7" s="334"/>
    </row>
    <row r="8" spans="1:3" s="458" customFormat="1" ht="12" customHeight="1">
      <c r="A8" s="14" t="s">
        <v>103</v>
      </c>
      <c r="B8" s="460" t="s">
        <v>258</v>
      </c>
      <c r="C8" s="334"/>
    </row>
    <row r="9" spans="1:3" s="458" customFormat="1" ht="12" customHeight="1">
      <c r="A9" s="14" t="s">
        <v>104</v>
      </c>
      <c r="B9" s="460" t="s">
        <v>259</v>
      </c>
      <c r="C9" s="334"/>
    </row>
    <row r="10" spans="1:3" s="458" customFormat="1" ht="12" customHeight="1">
      <c r="A10" s="14" t="s">
        <v>149</v>
      </c>
      <c r="B10" s="328" t="s">
        <v>444</v>
      </c>
      <c r="C10" s="334"/>
    </row>
    <row r="11" spans="1:3" s="458" customFormat="1" ht="12" customHeight="1" thickBot="1">
      <c r="A11" s="16" t="s">
        <v>105</v>
      </c>
      <c r="B11" s="329" t="s">
        <v>445</v>
      </c>
      <c r="C11" s="334"/>
    </row>
    <row r="12" spans="1:3" s="458" customFormat="1" ht="12" customHeight="1" thickBot="1">
      <c r="A12" s="20" t="s">
        <v>20</v>
      </c>
      <c r="B12" s="327" t="s">
        <v>260</v>
      </c>
      <c r="C12" s="332">
        <f>+C13+C14+C15+C16+C17</f>
        <v>0</v>
      </c>
    </row>
    <row r="13" spans="1:3" s="458" customFormat="1" ht="12" customHeight="1">
      <c r="A13" s="15" t="s">
        <v>107</v>
      </c>
      <c r="B13" s="459" t="s">
        <v>261</v>
      </c>
      <c r="C13" s="335"/>
    </row>
    <row r="14" spans="1:3" s="458" customFormat="1" ht="12" customHeight="1">
      <c r="A14" s="14" t="s">
        <v>108</v>
      </c>
      <c r="B14" s="460" t="s">
        <v>262</v>
      </c>
      <c r="C14" s="334"/>
    </row>
    <row r="15" spans="1:3" s="458" customFormat="1" ht="12" customHeight="1">
      <c r="A15" s="14" t="s">
        <v>109</v>
      </c>
      <c r="B15" s="460" t="s">
        <v>433</v>
      </c>
      <c r="C15" s="334"/>
    </row>
    <row r="16" spans="1:3" s="458" customFormat="1" ht="12" customHeight="1">
      <c r="A16" s="14" t="s">
        <v>110</v>
      </c>
      <c r="B16" s="460" t="s">
        <v>434</v>
      </c>
      <c r="C16" s="334"/>
    </row>
    <row r="17" spans="1:3" s="458" customFormat="1" ht="12" customHeight="1">
      <c r="A17" s="14" t="s">
        <v>111</v>
      </c>
      <c r="B17" s="460" t="s">
        <v>263</v>
      </c>
      <c r="C17" s="334"/>
    </row>
    <row r="18" spans="1:3" s="458" customFormat="1" ht="12" customHeight="1" thickBot="1">
      <c r="A18" s="16" t="s">
        <v>120</v>
      </c>
      <c r="B18" s="329" t="s">
        <v>264</v>
      </c>
      <c r="C18" s="336"/>
    </row>
    <row r="19" spans="1:3" s="458" customFormat="1" ht="12" customHeight="1" thickBot="1">
      <c r="A19" s="20" t="s">
        <v>21</v>
      </c>
      <c r="B19" s="21" t="s">
        <v>265</v>
      </c>
      <c r="C19" s="332">
        <f>+C20+C21+C22+C23+C24</f>
        <v>0</v>
      </c>
    </row>
    <row r="20" spans="1:3" s="458" customFormat="1" ht="12" customHeight="1">
      <c r="A20" s="15" t="s">
        <v>90</v>
      </c>
      <c r="B20" s="459" t="s">
        <v>266</v>
      </c>
      <c r="C20" s="335"/>
    </row>
    <row r="21" spans="1:3" s="458" customFormat="1" ht="12" customHeight="1">
      <c r="A21" s="14" t="s">
        <v>91</v>
      </c>
      <c r="B21" s="460" t="s">
        <v>267</v>
      </c>
      <c r="C21" s="334"/>
    </row>
    <row r="22" spans="1:3" s="458" customFormat="1" ht="12" customHeight="1">
      <c r="A22" s="14" t="s">
        <v>92</v>
      </c>
      <c r="B22" s="460" t="s">
        <v>435</v>
      </c>
      <c r="C22" s="334"/>
    </row>
    <row r="23" spans="1:3" s="458" customFormat="1" ht="12" customHeight="1">
      <c r="A23" s="14" t="s">
        <v>93</v>
      </c>
      <c r="B23" s="460" t="s">
        <v>436</v>
      </c>
      <c r="C23" s="334"/>
    </row>
    <row r="24" spans="1:3" s="458" customFormat="1" ht="12" customHeight="1">
      <c r="A24" s="14" t="s">
        <v>172</v>
      </c>
      <c r="B24" s="460" t="s">
        <v>268</v>
      </c>
      <c r="C24" s="334"/>
    </row>
    <row r="25" spans="1:3" s="458" customFormat="1" ht="12" customHeight="1" thickBot="1">
      <c r="A25" s="16" t="s">
        <v>173</v>
      </c>
      <c r="B25" s="461" t="s">
        <v>269</v>
      </c>
      <c r="C25" s="336"/>
    </row>
    <row r="26" spans="1:3" s="458" customFormat="1" ht="12" customHeight="1" thickBot="1">
      <c r="A26" s="20" t="s">
        <v>174</v>
      </c>
      <c r="B26" s="21" t="s">
        <v>270</v>
      </c>
      <c r="C26" s="338">
        <f>+C27+C31+C32+C33</f>
        <v>66979</v>
      </c>
    </row>
    <row r="27" spans="1:3" s="458" customFormat="1" ht="12" customHeight="1">
      <c r="A27" s="15" t="s">
        <v>271</v>
      </c>
      <c r="B27" s="459" t="s">
        <v>451</v>
      </c>
      <c r="C27" s="454">
        <f>+C28+C29+C30</f>
        <v>59579</v>
      </c>
    </row>
    <row r="28" spans="1:3" s="458" customFormat="1" ht="12" customHeight="1">
      <c r="A28" s="14" t="s">
        <v>272</v>
      </c>
      <c r="B28" s="460" t="s">
        <v>277</v>
      </c>
      <c r="C28" s="334">
        <v>31579</v>
      </c>
    </row>
    <row r="29" spans="1:3" s="458" customFormat="1" ht="12" customHeight="1">
      <c r="A29" s="14" t="s">
        <v>273</v>
      </c>
      <c r="B29" s="460" t="s">
        <v>278</v>
      </c>
      <c r="C29" s="334"/>
    </row>
    <row r="30" spans="1:3" s="458" customFormat="1" ht="12" customHeight="1">
      <c r="A30" s="14" t="s">
        <v>449</v>
      </c>
      <c r="B30" s="534" t="s">
        <v>450</v>
      </c>
      <c r="C30" s="334">
        <v>28000</v>
      </c>
    </row>
    <row r="31" spans="1:3" s="458" customFormat="1" ht="12" customHeight="1">
      <c r="A31" s="14" t="s">
        <v>274</v>
      </c>
      <c r="B31" s="460" t="s">
        <v>279</v>
      </c>
      <c r="C31" s="334">
        <v>7400</v>
      </c>
    </row>
    <row r="32" spans="1:3" s="458" customFormat="1" ht="12" customHeight="1">
      <c r="A32" s="14" t="s">
        <v>275</v>
      </c>
      <c r="B32" s="460" t="s">
        <v>280</v>
      </c>
      <c r="C32" s="334"/>
    </row>
    <row r="33" spans="1:3" s="458" customFormat="1" ht="12" customHeight="1" thickBot="1">
      <c r="A33" s="16" t="s">
        <v>276</v>
      </c>
      <c r="B33" s="461" t="s">
        <v>281</v>
      </c>
      <c r="C33" s="336"/>
    </row>
    <row r="34" spans="1:3" s="458" customFormat="1" ht="12" customHeight="1" thickBot="1">
      <c r="A34" s="20" t="s">
        <v>23</v>
      </c>
      <c r="B34" s="21" t="s">
        <v>446</v>
      </c>
      <c r="C34" s="332">
        <f>SUM(C35:C45)</f>
        <v>126921</v>
      </c>
    </row>
    <row r="35" spans="1:3" s="458" customFormat="1" ht="12" customHeight="1">
      <c r="A35" s="15" t="s">
        <v>94</v>
      </c>
      <c r="B35" s="459" t="s">
        <v>284</v>
      </c>
      <c r="C35" s="335"/>
    </row>
    <row r="36" spans="1:3" s="458" customFormat="1" ht="12" customHeight="1">
      <c r="A36" s="14" t="s">
        <v>95</v>
      </c>
      <c r="B36" s="460" t="s">
        <v>285</v>
      </c>
      <c r="C36" s="334">
        <v>85187</v>
      </c>
    </row>
    <row r="37" spans="1:3" s="458" customFormat="1" ht="12" customHeight="1">
      <c r="A37" s="14" t="s">
        <v>96</v>
      </c>
      <c r="B37" s="460" t="s">
        <v>286</v>
      </c>
      <c r="C37" s="334"/>
    </row>
    <row r="38" spans="1:3" s="458" customFormat="1" ht="12" customHeight="1">
      <c r="A38" s="14" t="s">
        <v>176</v>
      </c>
      <c r="B38" s="460" t="s">
        <v>287</v>
      </c>
      <c r="C38" s="334"/>
    </row>
    <row r="39" spans="1:3" s="458" customFormat="1" ht="12" customHeight="1">
      <c r="A39" s="14" t="s">
        <v>177</v>
      </c>
      <c r="B39" s="460" t="s">
        <v>288</v>
      </c>
      <c r="C39" s="334">
        <v>14849</v>
      </c>
    </row>
    <row r="40" spans="1:3" s="458" customFormat="1" ht="12" customHeight="1">
      <c r="A40" s="14" t="s">
        <v>178</v>
      </c>
      <c r="B40" s="460" t="s">
        <v>289</v>
      </c>
      <c r="C40" s="334">
        <v>26385</v>
      </c>
    </row>
    <row r="41" spans="1:3" s="458" customFormat="1" ht="12" customHeight="1">
      <c r="A41" s="14" t="s">
        <v>179</v>
      </c>
      <c r="B41" s="460" t="s">
        <v>290</v>
      </c>
      <c r="C41" s="334"/>
    </row>
    <row r="42" spans="1:3" s="458" customFormat="1" ht="12" customHeight="1">
      <c r="A42" s="14" t="s">
        <v>180</v>
      </c>
      <c r="B42" s="460" t="s">
        <v>291</v>
      </c>
      <c r="C42" s="334">
        <v>500</v>
      </c>
    </row>
    <row r="43" spans="1:3" s="458" customFormat="1" ht="12" customHeight="1">
      <c r="A43" s="14" t="s">
        <v>282</v>
      </c>
      <c r="B43" s="460" t="s">
        <v>292</v>
      </c>
      <c r="C43" s="337"/>
    </row>
    <row r="44" spans="1:3" s="458" customFormat="1" ht="12" customHeight="1">
      <c r="A44" s="16" t="s">
        <v>283</v>
      </c>
      <c r="B44" s="461" t="s">
        <v>448</v>
      </c>
      <c r="C44" s="446"/>
    </row>
    <row r="45" spans="1:3" s="458" customFormat="1" ht="12" customHeight="1" thickBot="1">
      <c r="A45" s="16" t="s">
        <v>447</v>
      </c>
      <c r="B45" s="329" t="s">
        <v>293</v>
      </c>
      <c r="C45" s="446"/>
    </row>
    <row r="46" spans="1:3" s="458" customFormat="1" ht="12" customHeight="1" thickBot="1">
      <c r="A46" s="20" t="s">
        <v>24</v>
      </c>
      <c r="B46" s="21" t="s">
        <v>294</v>
      </c>
      <c r="C46" s="332">
        <f>SUM(C47:C51)</f>
        <v>0</v>
      </c>
    </row>
    <row r="47" spans="1:3" s="458" customFormat="1" ht="12" customHeight="1">
      <c r="A47" s="15" t="s">
        <v>97</v>
      </c>
      <c r="B47" s="459" t="s">
        <v>298</v>
      </c>
      <c r="C47" s="506"/>
    </row>
    <row r="48" spans="1:3" s="458" customFormat="1" ht="12" customHeight="1">
      <c r="A48" s="14" t="s">
        <v>98</v>
      </c>
      <c r="B48" s="460" t="s">
        <v>299</v>
      </c>
      <c r="C48" s="337"/>
    </row>
    <row r="49" spans="1:3" s="458" customFormat="1" ht="12" customHeight="1">
      <c r="A49" s="14" t="s">
        <v>295</v>
      </c>
      <c r="B49" s="460" t="s">
        <v>300</v>
      </c>
      <c r="C49" s="337"/>
    </row>
    <row r="50" spans="1:3" s="458" customFormat="1" ht="12" customHeight="1">
      <c r="A50" s="14" t="s">
        <v>296</v>
      </c>
      <c r="B50" s="460" t="s">
        <v>301</v>
      </c>
      <c r="C50" s="337"/>
    </row>
    <row r="51" spans="1:3" s="458" customFormat="1" ht="12" customHeight="1" thickBot="1">
      <c r="A51" s="16" t="s">
        <v>297</v>
      </c>
      <c r="B51" s="329" t="s">
        <v>302</v>
      </c>
      <c r="C51" s="446"/>
    </row>
    <row r="52" spans="1:3" s="458" customFormat="1" ht="12" customHeight="1" thickBot="1">
      <c r="A52" s="20" t="s">
        <v>181</v>
      </c>
      <c r="B52" s="21" t="s">
        <v>303</v>
      </c>
      <c r="C52" s="332">
        <f>SUM(C53:C55)</f>
        <v>0</v>
      </c>
    </row>
    <row r="53" spans="1:3" s="458" customFormat="1" ht="12" customHeight="1">
      <c r="A53" s="15" t="s">
        <v>99</v>
      </c>
      <c r="B53" s="459" t="s">
        <v>304</v>
      </c>
      <c r="C53" s="335"/>
    </row>
    <row r="54" spans="1:3" s="458" customFormat="1" ht="12" customHeight="1">
      <c r="A54" s="14" t="s">
        <v>100</v>
      </c>
      <c r="B54" s="460" t="s">
        <v>437</v>
      </c>
      <c r="C54" s="334"/>
    </row>
    <row r="55" spans="1:3" s="458" customFormat="1" ht="12" customHeight="1">
      <c r="A55" s="14" t="s">
        <v>307</v>
      </c>
      <c r="B55" s="460" t="s">
        <v>305</v>
      </c>
      <c r="C55" s="334"/>
    </row>
    <row r="56" spans="1:3" s="458" customFormat="1" ht="12" customHeight="1" thickBot="1">
      <c r="A56" s="16" t="s">
        <v>308</v>
      </c>
      <c r="B56" s="329" t="s">
        <v>306</v>
      </c>
      <c r="C56" s="336"/>
    </row>
    <row r="57" spans="1:3" s="458" customFormat="1" ht="12" customHeight="1" thickBot="1">
      <c r="A57" s="20" t="s">
        <v>26</v>
      </c>
      <c r="B57" s="327" t="s">
        <v>309</v>
      </c>
      <c r="C57" s="332">
        <f>SUM(C58:C60)</f>
        <v>18100</v>
      </c>
    </row>
    <row r="58" spans="1:3" s="458" customFormat="1" ht="12" customHeight="1">
      <c r="A58" s="15" t="s">
        <v>182</v>
      </c>
      <c r="B58" s="459" t="s">
        <v>311</v>
      </c>
      <c r="C58" s="337"/>
    </row>
    <row r="59" spans="1:3" s="458" customFormat="1" ht="12" customHeight="1">
      <c r="A59" s="14" t="s">
        <v>183</v>
      </c>
      <c r="B59" s="460" t="s">
        <v>438</v>
      </c>
      <c r="C59" s="337"/>
    </row>
    <row r="60" spans="1:3" s="458" customFormat="1" ht="12" customHeight="1">
      <c r="A60" s="14" t="s">
        <v>231</v>
      </c>
      <c r="B60" s="460" t="s">
        <v>312</v>
      </c>
      <c r="C60" s="337">
        <v>18100</v>
      </c>
    </row>
    <row r="61" spans="1:3" s="458" customFormat="1" ht="12" customHeight="1" thickBot="1">
      <c r="A61" s="16" t="s">
        <v>310</v>
      </c>
      <c r="B61" s="329" t="s">
        <v>313</v>
      </c>
      <c r="C61" s="337"/>
    </row>
    <row r="62" spans="1:3" s="458" customFormat="1" ht="12" customHeight="1" thickBot="1">
      <c r="A62" s="541" t="s">
        <v>491</v>
      </c>
      <c r="B62" s="21" t="s">
        <v>314</v>
      </c>
      <c r="C62" s="338">
        <f>+C5+C12+C19+C26+C34+C46+C52+C57</f>
        <v>212000</v>
      </c>
    </row>
    <row r="63" spans="1:3" s="458" customFormat="1" ht="12" customHeight="1" thickBot="1">
      <c r="A63" s="509" t="s">
        <v>315</v>
      </c>
      <c r="B63" s="327" t="s">
        <v>316</v>
      </c>
      <c r="C63" s="332">
        <f>SUM(C64:C66)</f>
        <v>0</v>
      </c>
    </row>
    <row r="64" spans="1:3" s="458" customFormat="1" ht="12" customHeight="1">
      <c r="A64" s="15" t="s">
        <v>347</v>
      </c>
      <c r="B64" s="459" t="s">
        <v>317</v>
      </c>
      <c r="C64" s="337"/>
    </row>
    <row r="65" spans="1:3" s="458" customFormat="1" ht="12" customHeight="1">
      <c r="A65" s="14" t="s">
        <v>356</v>
      </c>
      <c r="B65" s="460" t="s">
        <v>318</v>
      </c>
      <c r="C65" s="337"/>
    </row>
    <row r="66" spans="1:3" s="458" customFormat="1" ht="12" customHeight="1" thickBot="1">
      <c r="A66" s="16" t="s">
        <v>357</v>
      </c>
      <c r="B66" s="535" t="s">
        <v>476</v>
      </c>
      <c r="C66" s="337"/>
    </row>
    <row r="67" spans="1:3" s="458" customFormat="1" ht="12" customHeight="1" thickBot="1">
      <c r="A67" s="509" t="s">
        <v>320</v>
      </c>
      <c r="B67" s="327" t="s">
        <v>321</v>
      </c>
      <c r="C67" s="332">
        <f>SUM(C68:C71)</f>
        <v>0</v>
      </c>
    </row>
    <row r="68" spans="1:3" s="458" customFormat="1" ht="12" customHeight="1">
      <c r="A68" s="15" t="s">
        <v>150</v>
      </c>
      <c r="B68" s="459" t="s">
        <v>322</v>
      </c>
      <c r="C68" s="337"/>
    </row>
    <row r="69" spans="1:3" s="458" customFormat="1" ht="12" customHeight="1">
      <c r="A69" s="14" t="s">
        <v>151</v>
      </c>
      <c r="B69" s="460" t="s">
        <v>323</v>
      </c>
      <c r="C69" s="337"/>
    </row>
    <row r="70" spans="1:3" s="458" customFormat="1" ht="12" customHeight="1">
      <c r="A70" s="14" t="s">
        <v>348</v>
      </c>
      <c r="B70" s="460" t="s">
        <v>324</v>
      </c>
      <c r="C70" s="337"/>
    </row>
    <row r="71" spans="1:3" s="458" customFormat="1" ht="12" customHeight="1" thickBot="1">
      <c r="A71" s="16" t="s">
        <v>349</v>
      </c>
      <c r="B71" s="329" t="s">
        <v>325</v>
      </c>
      <c r="C71" s="337"/>
    </row>
    <row r="72" spans="1:3" s="458" customFormat="1" ht="12" customHeight="1" thickBot="1">
      <c r="A72" s="509" t="s">
        <v>326</v>
      </c>
      <c r="B72" s="327" t="s">
        <v>327</v>
      </c>
      <c r="C72" s="332">
        <f>SUM(C73:C74)</f>
        <v>0</v>
      </c>
    </row>
    <row r="73" spans="1:3" s="458" customFormat="1" ht="12" customHeight="1">
      <c r="A73" s="15" t="s">
        <v>350</v>
      </c>
      <c r="B73" s="459" t="s">
        <v>328</v>
      </c>
      <c r="C73" s="337"/>
    </row>
    <row r="74" spans="1:3" s="458" customFormat="1" ht="12" customHeight="1" thickBot="1">
      <c r="A74" s="16" t="s">
        <v>351</v>
      </c>
      <c r="B74" s="329" t="s">
        <v>329</v>
      </c>
      <c r="C74" s="337"/>
    </row>
    <row r="75" spans="1:3" s="458" customFormat="1" ht="12" customHeight="1" thickBot="1">
      <c r="A75" s="509" t="s">
        <v>330</v>
      </c>
      <c r="B75" s="327" t="s">
        <v>331</v>
      </c>
      <c r="C75" s="332">
        <f>SUM(C76:C78)</f>
        <v>0</v>
      </c>
    </row>
    <row r="76" spans="1:3" s="458" customFormat="1" ht="12" customHeight="1">
      <c r="A76" s="15" t="s">
        <v>352</v>
      </c>
      <c r="B76" s="459" t="s">
        <v>332</v>
      </c>
      <c r="C76" s="337"/>
    </row>
    <row r="77" spans="1:3" s="458" customFormat="1" ht="12" customHeight="1">
      <c r="A77" s="14" t="s">
        <v>353</v>
      </c>
      <c r="B77" s="460" t="s">
        <v>333</v>
      </c>
      <c r="C77" s="337"/>
    </row>
    <row r="78" spans="1:3" s="458" customFormat="1" ht="12" customHeight="1" thickBot="1">
      <c r="A78" s="16" t="s">
        <v>354</v>
      </c>
      <c r="B78" s="329" t="s">
        <v>334</v>
      </c>
      <c r="C78" s="337"/>
    </row>
    <row r="79" spans="1:3" s="458" customFormat="1" ht="12" customHeight="1" thickBot="1">
      <c r="A79" s="509" t="s">
        <v>335</v>
      </c>
      <c r="B79" s="327" t="s">
        <v>355</v>
      </c>
      <c r="C79" s="332">
        <f>SUM(C80:C83)</f>
        <v>0</v>
      </c>
    </row>
    <row r="80" spans="1:3" s="458" customFormat="1" ht="12" customHeight="1">
      <c r="A80" s="463" t="s">
        <v>336</v>
      </c>
      <c r="B80" s="459" t="s">
        <v>337</v>
      </c>
      <c r="C80" s="337"/>
    </row>
    <row r="81" spans="1:3" s="458" customFormat="1" ht="12" customHeight="1">
      <c r="A81" s="464" t="s">
        <v>338</v>
      </c>
      <c r="B81" s="460" t="s">
        <v>339</v>
      </c>
      <c r="C81" s="337"/>
    </row>
    <row r="82" spans="1:3" s="458" customFormat="1" ht="12" customHeight="1">
      <c r="A82" s="464" t="s">
        <v>340</v>
      </c>
      <c r="B82" s="460" t="s">
        <v>341</v>
      </c>
      <c r="C82" s="337"/>
    </row>
    <row r="83" spans="1:3" s="458" customFormat="1" ht="12" customHeight="1" thickBot="1">
      <c r="A83" s="465" t="s">
        <v>342</v>
      </c>
      <c r="B83" s="329" t="s">
        <v>343</v>
      </c>
      <c r="C83" s="337"/>
    </row>
    <row r="84" spans="1:3" s="458" customFormat="1" ht="12" customHeight="1" thickBot="1">
      <c r="A84" s="509" t="s">
        <v>344</v>
      </c>
      <c r="B84" s="327" t="s">
        <v>490</v>
      </c>
      <c r="C84" s="507"/>
    </row>
    <row r="85" spans="1:3" s="458" customFormat="1" ht="13.5" customHeight="1" thickBot="1">
      <c r="A85" s="509" t="s">
        <v>346</v>
      </c>
      <c r="B85" s="327" t="s">
        <v>345</v>
      </c>
      <c r="C85" s="507"/>
    </row>
    <row r="86" spans="1:3" s="458" customFormat="1" ht="15.75" customHeight="1" thickBot="1">
      <c r="A86" s="509" t="s">
        <v>358</v>
      </c>
      <c r="B86" s="466" t="s">
        <v>493</v>
      </c>
      <c r="C86" s="338">
        <f>+C63+C67+C72+C75+C79+C85+C84</f>
        <v>0</v>
      </c>
    </row>
    <row r="87" spans="1:3" s="458" customFormat="1" ht="16.5" customHeight="1" thickBot="1">
      <c r="A87" s="510" t="s">
        <v>492</v>
      </c>
      <c r="B87" s="467" t="s">
        <v>494</v>
      </c>
      <c r="C87" s="338">
        <f>+C62+C86</f>
        <v>212000</v>
      </c>
    </row>
    <row r="88" spans="1:3" s="458" customFormat="1" ht="83.25" customHeight="1">
      <c r="A88" s="5"/>
      <c r="B88" s="6"/>
      <c r="C88" s="339"/>
    </row>
    <row r="89" spans="1:3" ht="16.5" customHeight="1">
      <c r="A89" s="588" t="s">
        <v>47</v>
      </c>
      <c r="B89" s="588"/>
      <c r="C89" s="588"/>
    </row>
    <row r="90" spans="1:3" s="468" customFormat="1" ht="16.5" customHeight="1" thickBot="1">
      <c r="A90" s="589" t="s">
        <v>154</v>
      </c>
      <c r="B90" s="589"/>
      <c r="C90" s="160" t="s">
        <v>230</v>
      </c>
    </row>
    <row r="91" spans="1:3" ht="38.1" customHeight="1" thickBot="1">
      <c r="A91" s="23" t="s">
        <v>72</v>
      </c>
      <c r="B91" s="24" t="s">
        <v>48</v>
      </c>
      <c r="C91" s="43" t="str">
        <f>+C3</f>
        <v>2015. évi előirányzat</v>
      </c>
    </row>
    <row r="92" spans="1:3" s="457" customFormat="1" ht="12" customHeight="1" thickBot="1">
      <c r="A92" s="36" t="s">
        <v>508</v>
      </c>
      <c r="B92" s="37" t="s">
        <v>509</v>
      </c>
      <c r="C92" s="38" t="s">
        <v>510</v>
      </c>
    </row>
    <row r="93" spans="1:3" ht="12" customHeight="1" thickBot="1">
      <c r="A93" s="22" t="s">
        <v>19</v>
      </c>
      <c r="B93" s="31" t="s">
        <v>452</v>
      </c>
      <c r="C93" s="331">
        <f>C94+C95+C96+C97+C98+C111</f>
        <v>198010</v>
      </c>
    </row>
    <row r="94" spans="1:3" ht="12" customHeight="1">
      <c r="A94" s="17" t="s">
        <v>101</v>
      </c>
      <c r="B94" s="10" t="s">
        <v>49</v>
      </c>
      <c r="C94" s="333">
        <v>38518</v>
      </c>
    </row>
    <row r="95" spans="1:3" ht="12" customHeight="1">
      <c r="A95" s="14" t="s">
        <v>102</v>
      </c>
      <c r="B95" s="8" t="s">
        <v>184</v>
      </c>
      <c r="C95" s="334">
        <v>10502</v>
      </c>
    </row>
    <row r="96" spans="1:3" ht="12" customHeight="1">
      <c r="A96" s="14" t="s">
        <v>103</v>
      </c>
      <c r="B96" s="8" t="s">
        <v>140</v>
      </c>
      <c r="C96" s="336">
        <v>66811</v>
      </c>
    </row>
    <row r="97" spans="1:3" ht="12" customHeight="1">
      <c r="A97" s="14" t="s">
        <v>104</v>
      </c>
      <c r="B97" s="11" t="s">
        <v>185</v>
      </c>
      <c r="C97" s="336">
        <v>3420</v>
      </c>
    </row>
    <row r="98" spans="1:3" ht="12" customHeight="1">
      <c r="A98" s="14" t="s">
        <v>115</v>
      </c>
      <c r="B98" s="19" t="s">
        <v>186</v>
      </c>
      <c r="C98" s="336">
        <f>C99+C100+C101+C102+C103+C105+C106+C107+C108+C109+C110</f>
        <v>16270</v>
      </c>
    </row>
    <row r="99" spans="1:3" ht="12" customHeight="1">
      <c r="A99" s="14" t="s">
        <v>105</v>
      </c>
      <c r="B99" s="8" t="s">
        <v>457</v>
      </c>
      <c r="C99" s="336"/>
    </row>
    <row r="100" spans="1:3" ht="12" customHeight="1">
      <c r="A100" s="14" t="s">
        <v>106</v>
      </c>
      <c r="B100" s="165" t="s">
        <v>456</v>
      </c>
      <c r="C100" s="336"/>
    </row>
    <row r="101" spans="1:3" ht="12" customHeight="1">
      <c r="A101" s="14" t="s">
        <v>116</v>
      </c>
      <c r="B101" s="165" t="s">
        <v>455</v>
      </c>
      <c r="C101" s="336"/>
    </row>
    <row r="102" spans="1:3" ht="12" customHeight="1">
      <c r="A102" s="14" t="s">
        <v>117</v>
      </c>
      <c r="B102" s="163" t="s">
        <v>361</v>
      </c>
      <c r="C102" s="336"/>
    </row>
    <row r="103" spans="1:3" ht="12" customHeight="1">
      <c r="A103" s="14" t="s">
        <v>118</v>
      </c>
      <c r="B103" s="164" t="s">
        <v>362</v>
      </c>
      <c r="C103" s="336"/>
    </row>
    <row r="104" spans="1:3" ht="12" customHeight="1">
      <c r="A104" s="14" t="s">
        <v>119</v>
      </c>
      <c r="B104" s="164" t="s">
        <v>363</v>
      </c>
      <c r="C104" s="336"/>
    </row>
    <row r="105" spans="1:3" ht="12" customHeight="1">
      <c r="A105" s="14" t="s">
        <v>121</v>
      </c>
      <c r="B105" s="163" t="s">
        <v>364</v>
      </c>
      <c r="C105" s="336"/>
    </row>
    <row r="106" spans="1:3" ht="12" customHeight="1">
      <c r="A106" s="14" t="s">
        <v>187</v>
      </c>
      <c r="B106" s="163" t="s">
        <v>365</v>
      </c>
      <c r="C106" s="336"/>
    </row>
    <row r="107" spans="1:3" ht="12" customHeight="1">
      <c r="A107" s="14" t="s">
        <v>359</v>
      </c>
      <c r="B107" s="164" t="s">
        <v>366</v>
      </c>
      <c r="C107" s="336"/>
    </row>
    <row r="108" spans="1:3" ht="12" customHeight="1">
      <c r="A108" s="13" t="s">
        <v>360</v>
      </c>
      <c r="B108" s="165" t="s">
        <v>367</v>
      </c>
      <c r="C108" s="336"/>
    </row>
    <row r="109" spans="1:3" ht="12" customHeight="1">
      <c r="A109" s="14" t="s">
        <v>453</v>
      </c>
      <c r="B109" s="165" t="s">
        <v>368</v>
      </c>
      <c r="C109" s="336"/>
    </row>
    <row r="110" spans="1:3" ht="12" customHeight="1">
      <c r="A110" s="16" t="s">
        <v>454</v>
      </c>
      <c r="B110" s="165" t="s">
        <v>369</v>
      </c>
      <c r="C110" s="336">
        <v>16270</v>
      </c>
    </row>
    <row r="111" spans="1:3" ht="12" customHeight="1">
      <c r="A111" s="14" t="s">
        <v>458</v>
      </c>
      <c r="B111" s="11" t="s">
        <v>50</v>
      </c>
      <c r="C111" s="334">
        <f>C112+C113</f>
        <v>62489</v>
      </c>
    </row>
    <row r="112" spans="1:3" ht="12" customHeight="1">
      <c r="A112" s="14" t="s">
        <v>459</v>
      </c>
      <c r="B112" s="8" t="s">
        <v>461</v>
      </c>
      <c r="C112" s="334">
        <v>20000</v>
      </c>
    </row>
    <row r="113" spans="1:3" ht="12" customHeight="1" thickBot="1">
      <c r="A113" s="18" t="s">
        <v>460</v>
      </c>
      <c r="B113" s="539" t="s">
        <v>462</v>
      </c>
      <c r="C113" s="340">
        <v>42489</v>
      </c>
    </row>
    <row r="114" spans="1:3" ht="12" customHeight="1" thickBot="1">
      <c r="A114" s="536" t="s">
        <v>20</v>
      </c>
      <c r="B114" s="537" t="s">
        <v>370</v>
      </c>
      <c r="C114" s="538">
        <f>+C115+C117+C119</f>
        <v>13990</v>
      </c>
    </row>
    <row r="115" spans="1:3" ht="12" customHeight="1">
      <c r="A115" s="15" t="s">
        <v>107</v>
      </c>
      <c r="B115" s="8" t="s">
        <v>229</v>
      </c>
      <c r="C115" s="335">
        <v>12320</v>
      </c>
    </row>
    <row r="116" spans="1:3" ht="12" customHeight="1">
      <c r="A116" s="15" t="s">
        <v>108</v>
      </c>
      <c r="B116" s="12" t="s">
        <v>374</v>
      </c>
      <c r="C116" s="335"/>
    </row>
    <row r="117" spans="1:3" ht="12" customHeight="1">
      <c r="A117" s="15" t="s">
        <v>109</v>
      </c>
      <c r="B117" s="12" t="s">
        <v>188</v>
      </c>
      <c r="C117" s="334">
        <v>1270</v>
      </c>
    </row>
    <row r="118" spans="1:3" ht="12" customHeight="1">
      <c r="A118" s="15" t="s">
        <v>110</v>
      </c>
      <c r="B118" s="12" t="s">
        <v>375</v>
      </c>
      <c r="C118" s="302"/>
    </row>
    <row r="119" spans="1:3" ht="12" customHeight="1">
      <c r="A119" s="15" t="s">
        <v>111</v>
      </c>
      <c r="B119" s="329" t="s">
        <v>232</v>
      </c>
      <c r="C119" s="302">
        <f>C120+C121+C122+C123+C124+C125+C126+C127</f>
        <v>400</v>
      </c>
    </row>
    <row r="120" spans="1:3" ht="12" customHeight="1">
      <c r="A120" s="15" t="s">
        <v>120</v>
      </c>
      <c r="B120" s="328" t="s">
        <v>439</v>
      </c>
      <c r="C120" s="302"/>
    </row>
    <row r="121" spans="1:3" ht="12" customHeight="1">
      <c r="A121" s="15" t="s">
        <v>122</v>
      </c>
      <c r="B121" s="455" t="s">
        <v>380</v>
      </c>
      <c r="C121" s="302"/>
    </row>
    <row r="122" spans="1:3">
      <c r="A122" s="15" t="s">
        <v>189</v>
      </c>
      <c r="B122" s="164" t="s">
        <v>363</v>
      </c>
      <c r="C122" s="302"/>
    </row>
    <row r="123" spans="1:3" ht="12" customHeight="1">
      <c r="A123" s="15" t="s">
        <v>190</v>
      </c>
      <c r="B123" s="164" t="s">
        <v>379</v>
      </c>
      <c r="C123" s="302"/>
    </row>
    <row r="124" spans="1:3" ht="12" customHeight="1">
      <c r="A124" s="15" t="s">
        <v>191</v>
      </c>
      <c r="B124" s="164" t="s">
        <v>378</v>
      </c>
      <c r="C124" s="302"/>
    </row>
    <row r="125" spans="1:3" ht="12" customHeight="1">
      <c r="A125" s="15" t="s">
        <v>371</v>
      </c>
      <c r="B125" s="164" t="s">
        <v>366</v>
      </c>
      <c r="C125" s="302"/>
    </row>
    <row r="126" spans="1:3" ht="12" customHeight="1">
      <c r="A126" s="15" t="s">
        <v>372</v>
      </c>
      <c r="B126" s="164" t="s">
        <v>377</v>
      </c>
      <c r="C126" s="302"/>
    </row>
    <row r="127" spans="1:3" ht="16.5" thickBot="1">
      <c r="A127" s="13" t="s">
        <v>373</v>
      </c>
      <c r="B127" s="164" t="s">
        <v>376</v>
      </c>
      <c r="C127" s="304">
        <v>400</v>
      </c>
    </row>
    <row r="128" spans="1:3" ht="12" customHeight="1" thickBot="1">
      <c r="A128" s="20" t="s">
        <v>21</v>
      </c>
      <c r="B128" s="144" t="s">
        <v>463</v>
      </c>
      <c r="C128" s="332">
        <f>+C93+C114</f>
        <v>212000</v>
      </c>
    </row>
    <row r="129" spans="1:3" ht="12" customHeight="1" thickBot="1">
      <c r="A129" s="20" t="s">
        <v>22</v>
      </c>
      <c r="B129" s="144" t="s">
        <v>464</v>
      </c>
      <c r="C129" s="332">
        <f>+C130+C131+C132</f>
        <v>0</v>
      </c>
    </row>
    <row r="130" spans="1:3" ht="12" customHeight="1">
      <c r="A130" s="15" t="s">
        <v>271</v>
      </c>
      <c r="B130" s="12" t="s">
        <v>471</v>
      </c>
      <c r="C130" s="302"/>
    </row>
    <row r="131" spans="1:3" ht="12" customHeight="1">
      <c r="A131" s="15" t="s">
        <v>274</v>
      </c>
      <c r="B131" s="12" t="s">
        <v>472</v>
      </c>
      <c r="C131" s="302"/>
    </row>
    <row r="132" spans="1:3" ht="12" customHeight="1" thickBot="1">
      <c r="A132" s="13" t="s">
        <v>275</v>
      </c>
      <c r="B132" s="12" t="s">
        <v>473</v>
      </c>
      <c r="C132" s="302"/>
    </row>
    <row r="133" spans="1:3" ht="12" customHeight="1" thickBot="1">
      <c r="A133" s="20" t="s">
        <v>23</v>
      </c>
      <c r="B133" s="144" t="s">
        <v>465</v>
      </c>
      <c r="C133" s="332">
        <f>SUM(C134:C139)</f>
        <v>0</v>
      </c>
    </row>
    <row r="134" spans="1:3" ht="12" customHeight="1">
      <c r="A134" s="15" t="s">
        <v>94</v>
      </c>
      <c r="B134" s="9" t="s">
        <v>474</v>
      </c>
      <c r="C134" s="302"/>
    </row>
    <row r="135" spans="1:3" ht="12" customHeight="1">
      <c r="A135" s="15" t="s">
        <v>95</v>
      </c>
      <c r="B135" s="9" t="s">
        <v>466</v>
      </c>
      <c r="C135" s="302"/>
    </row>
    <row r="136" spans="1:3" ht="12" customHeight="1">
      <c r="A136" s="15" t="s">
        <v>96</v>
      </c>
      <c r="B136" s="9" t="s">
        <v>467</v>
      </c>
      <c r="C136" s="302"/>
    </row>
    <row r="137" spans="1:3" ht="12" customHeight="1">
      <c r="A137" s="15" t="s">
        <v>176</v>
      </c>
      <c r="B137" s="9" t="s">
        <v>468</v>
      </c>
      <c r="C137" s="302"/>
    </row>
    <row r="138" spans="1:3" ht="12" customHeight="1">
      <c r="A138" s="15" t="s">
        <v>177</v>
      </c>
      <c r="B138" s="9" t="s">
        <v>469</v>
      </c>
      <c r="C138" s="302"/>
    </row>
    <row r="139" spans="1:3" ht="12" customHeight="1" thickBot="1">
      <c r="A139" s="13" t="s">
        <v>178</v>
      </c>
      <c r="B139" s="9" t="s">
        <v>470</v>
      </c>
      <c r="C139" s="302"/>
    </row>
    <row r="140" spans="1:3" ht="12" customHeight="1" thickBot="1">
      <c r="A140" s="20" t="s">
        <v>24</v>
      </c>
      <c r="B140" s="144" t="s">
        <v>478</v>
      </c>
      <c r="C140" s="338">
        <f>+C141+C142+C143+C144</f>
        <v>0</v>
      </c>
    </row>
    <row r="141" spans="1:3" ht="12" customHeight="1">
      <c r="A141" s="15" t="s">
        <v>97</v>
      </c>
      <c r="B141" s="9" t="s">
        <v>381</v>
      </c>
      <c r="C141" s="302"/>
    </row>
    <row r="142" spans="1:3" ht="12" customHeight="1">
      <c r="A142" s="15" t="s">
        <v>98</v>
      </c>
      <c r="B142" s="9" t="s">
        <v>382</v>
      </c>
      <c r="C142" s="302"/>
    </row>
    <row r="143" spans="1:3" ht="12" customHeight="1">
      <c r="A143" s="15" t="s">
        <v>295</v>
      </c>
      <c r="B143" s="9" t="s">
        <v>479</v>
      </c>
      <c r="C143" s="302"/>
    </row>
    <row r="144" spans="1:3" ht="12" customHeight="1" thickBot="1">
      <c r="A144" s="13" t="s">
        <v>296</v>
      </c>
      <c r="B144" s="7" t="s">
        <v>401</v>
      </c>
      <c r="C144" s="302"/>
    </row>
    <row r="145" spans="1:9" ht="12" customHeight="1" thickBot="1">
      <c r="A145" s="20" t="s">
        <v>25</v>
      </c>
      <c r="B145" s="144" t="s">
        <v>480</v>
      </c>
      <c r="C145" s="341">
        <f>SUM(C146:C150)</f>
        <v>0</v>
      </c>
    </row>
    <row r="146" spans="1:9" ht="12" customHeight="1">
      <c r="A146" s="15" t="s">
        <v>99</v>
      </c>
      <c r="B146" s="9" t="s">
        <v>475</v>
      </c>
      <c r="C146" s="302"/>
    </row>
    <row r="147" spans="1:9" ht="12" customHeight="1">
      <c r="A147" s="15" t="s">
        <v>100</v>
      </c>
      <c r="B147" s="9" t="s">
        <v>482</v>
      </c>
      <c r="C147" s="302"/>
    </row>
    <row r="148" spans="1:9" ht="12" customHeight="1">
      <c r="A148" s="15" t="s">
        <v>307</v>
      </c>
      <c r="B148" s="9" t="s">
        <v>477</v>
      </c>
      <c r="C148" s="302"/>
    </row>
    <row r="149" spans="1:9" ht="12" customHeight="1">
      <c r="A149" s="15" t="s">
        <v>308</v>
      </c>
      <c r="B149" s="9" t="s">
        <v>483</v>
      </c>
      <c r="C149" s="302"/>
    </row>
    <row r="150" spans="1:9" ht="12" customHeight="1" thickBot="1">
      <c r="A150" s="15" t="s">
        <v>481</v>
      </c>
      <c r="B150" s="9" t="s">
        <v>484</v>
      </c>
      <c r="C150" s="302"/>
    </row>
    <row r="151" spans="1:9" ht="12" customHeight="1" thickBot="1">
      <c r="A151" s="20" t="s">
        <v>26</v>
      </c>
      <c r="B151" s="144" t="s">
        <v>485</v>
      </c>
      <c r="C151" s="540"/>
    </row>
    <row r="152" spans="1:9" ht="12" customHeight="1" thickBot="1">
      <c r="A152" s="20" t="s">
        <v>27</v>
      </c>
      <c r="B152" s="144" t="s">
        <v>486</v>
      </c>
      <c r="C152" s="540"/>
    </row>
    <row r="153" spans="1:9" ht="15" customHeight="1" thickBot="1">
      <c r="A153" s="20" t="s">
        <v>28</v>
      </c>
      <c r="B153" s="144" t="s">
        <v>488</v>
      </c>
      <c r="C153" s="469">
        <f>+C129+C133+C140+C145+C151+C152</f>
        <v>0</v>
      </c>
      <c r="F153" s="470"/>
      <c r="G153" s="471"/>
      <c r="H153" s="471"/>
      <c r="I153" s="471"/>
    </row>
    <row r="154" spans="1:9" s="458" customFormat="1" ht="12.95" customHeight="1" thickBot="1">
      <c r="A154" s="330" t="s">
        <v>29</v>
      </c>
      <c r="B154" s="422" t="s">
        <v>487</v>
      </c>
      <c r="C154" s="469">
        <f>+C128+C153</f>
        <v>212000</v>
      </c>
    </row>
    <row r="155" spans="1:9" ht="7.5" customHeight="1"/>
    <row r="156" spans="1:9">
      <c r="A156" s="590" t="s">
        <v>383</v>
      </c>
      <c r="B156" s="590"/>
      <c r="C156" s="590"/>
    </row>
    <row r="157" spans="1:9" ht="15" customHeight="1" thickBot="1">
      <c r="A157" s="587" t="s">
        <v>155</v>
      </c>
      <c r="B157" s="587"/>
      <c r="C157" s="342" t="s">
        <v>230</v>
      </c>
    </row>
    <row r="158" spans="1:9" ht="13.5" customHeight="1" thickBot="1">
      <c r="A158" s="20">
        <v>1</v>
      </c>
      <c r="B158" s="30" t="s">
        <v>489</v>
      </c>
      <c r="C158" s="332">
        <f>+C62-C128</f>
        <v>0</v>
      </c>
      <c r="D158" s="472"/>
    </row>
    <row r="159" spans="1:9" ht="27.75" customHeight="1" thickBot="1">
      <c r="A159" s="20" t="s">
        <v>20</v>
      </c>
      <c r="B159" s="30" t="s">
        <v>495</v>
      </c>
      <c r="C159" s="332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Vonyarcvashegy Nagyközség Önkormányzata
2015. ÉVI KÖLTSÉGVETÉS
ÖNKÉNT VÁLLALT FELADATAINAK MÉRLEGE
&amp;R&amp;"Times New Roman CE,Félkövér dőlt"&amp;11 1.3. melléklet a ........./2015. (.......) önkormányzati rendelethez</oddHeader>
    <oddFooter>&amp;P. oldal, összesen: &amp;N</oddFoot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57" zoomScale="130" zoomScaleNormal="130" zoomScaleSheetLayoutView="100" workbookViewId="0">
      <selection activeCell="F16" sqref="F16"/>
    </sheetView>
  </sheetViews>
  <sheetFormatPr defaultRowHeight="15.75"/>
  <cols>
    <col min="1" max="1" width="9.5" style="423" customWidth="1"/>
    <col min="2" max="2" width="91.6640625" style="423" customWidth="1"/>
    <col min="3" max="3" width="21.6640625" style="424" customWidth="1"/>
    <col min="4" max="4" width="9" style="456" customWidth="1"/>
    <col min="5" max="16384" width="9.33203125" style="456"/>
  </cols>
  <sheetData>
    <row r="1" spans="1:3" ht="15.95" customHeight="1">
      <c r="A1" s="588" t="s">
        <v>16</v>
      </c>
      <c r="B1" s="588"/>
      <c r="C1" s="588"/>
    </row>
    <row r="2" spans="1:3" ht="15.95" customHeight="1" thickBot="1">
      <c r="A2" s="587" t="s">
        <v>153</v>
      </c>
      <c r="B2" s="587"/>
      <c r="C2" s="342" t="s">
        <v>230</v>
      </c>
    </row>
    <row r="3" spans="1:3" ht="38.1" customHeight="1" thickBot="1">
      <c r="A3" s="23" t="s">
        <v>72</v>
      </c>
      <c r="B3" s="24" t="s">
        <v>18</v>
      </c>
      <c r="C3" s="43" t="str">
        <f>+CONCATENATE(LEFT(ÖSSZEFÜGGÉSEK!A5,4),". évi előirányzat")</f>
        <v>2015. évi előirányzat</v>
      </c>
    </row>
    <row r="4" spans="1:3" s="457" customFormat="1" ht="12" customHeight="1" thickBot="1">
      <c r="A4" s="451" t="s">
        <v>508</v>
      </c>
      <c r="B4" s="452" t="s">
        <v>509</v>
      </c>
      <c r="C4" s="453" t="s">
        <v>510</v>
      </c>
    </row>
    <row r="5" spans="1:3" s="458" customFormat="1" ht="12" customHeight="1" thickBot="1">
      <c r="A5" s="20" t="s">
        <v>19</v>
      </c>
      <c r="B5" s="21" t="s">
        <v>255</v>
      </c>
      <c r="C5" s="332">
        <f>+C6+C7+C8+C9+C10+C11</f>
        <v>0</v>
      </c>
    </row>
    <row r="6" spans="1:3" s="458" customFormat="1" ht="12" customHeight="1">
      <c r="A6" s="15" t="s">
        <v>101</v>
      </c>
      <c r="B6" s="459" t="s">
        <v>256</v>
      </c>
      <c r="C6" s="335"/>
    </row>
    <row r="7" spans="1:3" s="458" customFormat="1" ht="12" customHeight="1">
      <c r="A7" s="14" t="s">
        <v>102</v>
      </c>
      <c r="B7" s="460" t="s">
        <v>257</v>
      </c>
      <c r="C7" s="334"/>
    </row>
    <row r="8" spans="1:3" s="458" customFormat="1" ht="12" customHeight="1">
      <c r="A8" s="14" t="s">
        <v>103</v>
      </c>
      <c r="B8" s="460" t="s">
        <v>258</v>
      </c>
      <c r="C8" s="334"/>
    </row>
    <row r="9" spans="1:3" s="458" customFormat="1" ht="12" customHeight="1">
      <c r="A9" s="14" t="s">
        <v>104</v>
      </c>
      <c r="B9" s="460" t="s">
        <v>259</v>
      </c>
      <c r="C9" s="334"/>
    </row>
    <row r="10" spans="1:3" s="458" customFormat="1" ht="12" customHeight="1">
      <c r="A10" s="14" t="s">
        <v>149</v>
      </c>
      <c r="B10" s="328" t="s">
        <v>444</v>
      </c>
      <c r="C10" s="334"/>
    </row>
    <row r="11" spans="1:3" s="458" customFormat="1" ht="12" customHeight="1" thickBot="1">
      <c r="A11" s="16" t="s">
        <v>105</v>
      </c>
      <c r="B11" s="329" t="s">
        <v>445</v>
      </c>
      <c r="C11" s="334"/>
    </row>
    <row r="12" spans="1:3" s="458" customFormat="1" ht="12" customHeight="1" thickBot="1">
      <c r="A12" s="20" t="s">
        <v>20</v>
      </c>
      <c r="B12" s="327" t="s">
        <v>260</v>
      </c>
      <c r="C12" s="332">
        <f>+C13+C14+C15+C16+C17</f>
        <v>0</v>
      </c>
    </row>
    <row r="13" spans="1:3" s="458" customFormat="1" ht="12" customHeight="1">
      <c r="A13" s="15" t="s">
        <v>107</v>
      </c>
      <c r="B13" s="459" t="s">
        <v>261</v>
      </c>
      <c r="C13" s="335"/>
    </row>
    <row r="14" spans="1:3" s="458" customFormat="1" ht="12" customHeight="1">
      <c r="A14" s="14" t="s">
        <v>108</v>
      </c>
      <c r="B14" s="460" t="s">
        <v>262</v>
      </c>
      <c r="C14" s="334"/>
    </row>
    <row r="15" spans="1:3" s="458" customFormat="1" ht="12" customHeight="1">
      <c r="A15" s="14" t="s">
        <v>109</v>
      </c>
      <c r="B15" s="460" t="s">
        <v>433</v>
      </c>
      <c r="C15" s="334"/>
    </row>
    <row r="16" spans="1:3" s="458" customFormat="1" ht="12" customHeight="1">
      <c r="A16" s="14" t="s">
        <v>110</v>
      </c>
      <c r="B16" s="460" t="s">
        <v>434</v>
      </c>
      <c r="C16" s="334"/>
    </row>
    <row r="17" spans="1:3" s="458" customFormat="1" ht="12" customHeight="1">
      <c r="A17" s="14" t="s">
        <v>111</v>
      </c>
      <c r="B17" s="460" t="s">
        <v>263</v>
      </c>
      <c r="C17" s="334"/>
    </row>
    <row r="18" spans="1:3" s="458" customFormat="1" ht="12" customHeight="1" thickBot="1">
      <c r="A18" s="16" t="s">
        <v>120</v>
      </c>
      <c r="B18" s="329" t="s">
        <v>264</v>
      </c>
      <c r="C18" s="336"/>
    </row>
    <row r="19" spans="1:3" s="458" customFormat="1" ht="12" customHeight="1" thickBot="1">
      <c r="A19" s="20" t="s">
        <v>21</v>
      </c>
      <c r="B19" s="21" t="s">
        <v>265</v>
      </c>
      <c r="C19" s="332">
        <f>+C20+C21+C22+C23+C24</f>
        <v>0</v>
      </c>
    </row>
    <row r="20" spans="1:3" s="458" customFormat="1" ht="12" customHeight="1">
      <c r="A20" s="15" t="s">
        <v>90</v>
      </c>
      <c r="B20" s="459" t="s">
        <v>266</v>
      </c>
      <c r="C20" s="335"/>
    </row>
    <row r="21" spans="1:3" s="458" customFormat="1" ht="12" customHeight="1">
      <c r="A21" s="14" t="s">
        <v>91</v>
      </c>
      <c r="B21" s="460" t="s">
        <v>267</v>
      </c>
      <c r="C21" s="334"/>
    </row>
    <row r="22" spans="1:3" s="458" customFormat="1" ht="12" customHeight="1">
      <c r="A22" s="14" t="s">
        <v>92</v>
      </c>
      <c r="B22" s="460" t="s">
        <v>435</v>
      </c>
      <c r="C22" s="334"/>
    </row>
    <row r="23" spans="1:3" s="458" customFormat="1" ht="12" customHeight="1">
      <c r="A23" s="14" t="s">
        <v>93</v>
      </c>
      <c r="B23" s="460" t="s">
        <v>436</v>
      </c>
      <c r="C23" s="334"/>
    </row>
    <row r="24" spans="1:3" s="458" customFormat="1" ht="12" customHeight="1">
      <c r="A24" s="14" t="s">
        <v>172</v>
      </c>
      <c r="B24" s="460" t="s">
        <v>268</v>
      </c>
      <c r="C24" s="334"/>
    </row>
    <row r="25" spans="1:3" s="458" customFormat="1" ht="12" customHeight="1" thickBot="1">
      <c r="A25" s="16" t="s">
        <v>173</v>
      </c>
      <c r="B25" s="461" t="s">
        <v>269</v>
      </c>
      <c r="C25" s="336"/>
    </row>
    <row r="26" spans="1:3" s="458" customFormat="1" ht="12" customHeight="1" thickBot="1">
      <c r="A26" s="20" t="s">
        <v>174</v>
      </c>
      <c r="B26" s="21" t="s">
        <v>270</v>
      </c>
      <c r="C26" s="338">
        <f>+C27+C31+C32+C33</f>
        <v>0</v>
      </c>
    </row>
    <row r="27" spans="1:3" s="458" customFormat="1" ht="12" customHeight="1">
      <c r="A27" s="15" t="s">
        <v>271</v>
      </c>
      <c r="B27" s="459" t="s">
        <v>451</v>
      </c>
      <c r="C27" s="454">
        <f>+C28+C29+C30</f>
        <v>0</v>
      </c>
    </row>
    <row r="28" spans="1:3" s="458" customFormat="1" ht="12" customHeight="1">
      <c r="A28" s="14" t="s">
        <v>272</v>
      </c>
      <c r="B28" s="460" t="s">
        <v>277</v>
      </c>
      <c r="C28" s="334"/>
    </row>
    <row r="29" spans="1:3" s="458" customFormat="1" ht="12" customHeight="1">
      <c r="A29" s="14" t="s">
        <v>273</v>
      </c>
      <c r="B29" s="460" t="s">
        <v>278</v>
      </c>
      <c r="C29" s="334"/>
    </row>
    <row r="30" spans="1:3" s="458" customFormat="1" ht="12" customHeight="1">
      <c r="A30" s="14" t="s">
        <v>449</v>
      </c>
      <c r="B30" s="534" t="s">
        <v>450</v>
      </c>
      <c r="C30" s="334"/>
    </row>
    <row r="31" spans="1:3" s="458" customFormat="1" ht="12" customHeight="1">
      <c r="A31" s="14" t="s">
        <v>274</v>
      </c>
      <c r="B31" s="460" t="s">
        <v>279</v>
      </c>
      <c r="C31" s="334"/>
    </row>
    <row r="32" spans="1:3" s="458" customFormat="1" ht="12" customHeight="1">
      <c r="A32" s="14" t="s">
        <v>275</v>
      </c>
      <c r="B32" s="460" t="s">
        <v>280</v>
      </c>
      <c r="C32" s="334"/>
    </row>
    <row r="33" spans="1:3" s="458" customFormat="1" ht="12" customHeight="1" thickBot="1">
      <c r="A33" s="16" t="s">
        <v>276</v>
      </c>
      <c r="B33" s="461" t="s">
        <v>281</v>
      </c>
      <c r="C33" s="336"/>
    </row>
    <row r="34" spans="1:3" s="458" customFormat="1" ht="12" customHeight="1" thickBot="1">
      <c r="A34" s="20" t="s">
        <v>23</v>
      </c>
      <c r="B34" s="21" t="s">
        <v>446</v>
      </c>
      <c r="C34" s="332">
        <f>SUM(C35:C45)</f>
        <v>0</v>
      </c>
    </row>
    <row r="35" spans="1:3" s="458" customFormat="1" ht="12" customHeight="1">
      <c r="A35" s="15" t="s">
        <v>94</v>
      </c>
      <c r="B35" s="459" t="s">
        <v>284</v>
      </c>
      <c r="C35" s="335"/>
    </row>
    <row r="36" spans="1:3" s="458" customFormat="1" ht="12" customHeight="1">
      <c r="A36" s="14" t="s">
        <v>95</v>
      </c>
      <c r="B36" s="460" t="s">
        <v>285</v>
      </c>
      <c r="C36" s="334"/>
    </row>
    <row r="37" spans="1:3" s="458" customFormat="1" ht="12" customHeight="1">
      <c r="A37" s="14" t="s">
        <v>96</v>
      </c>
      <c r="B37" s="460" t="s">
        <v>286</v>
      </c>
      <c r="C37" s="334"/>
    </row>
    <row r="38" spans="1:3" s="458" customFormat="1" ht="12" customHeight="1">
      <c r="A38" s="14" t="s">
        <v>176</v>
      </c>
      <c r="B38" s="460" t="s">
        <v>287</v>
      </c>
      <c r="C38" s="334"/>
    </row>
    <row r="39" spans="1:3" s="458" customFormat="1" ht="12" customHeight="1">
      <c r="A39" s="14" t="s">
        <v>177</v>
      </c>
      <c r="B39" s="460" t="s">
        <v>288</v>
      </c>
      <c r="C39" s="334"/>
    </row>
    <row r="40" spans="1:3" s="458" customFormat="1" ht="12" customHeight="1">
      <c r="A40" s="14" t="s">
        <v>178</v>
      </c>
      <c r="B40" s="460" t="s">
        <v>289</v>
      </c>
      <c r="C40" s="334"/>
    </row>
    <row r="41" spans="1:3" s="458" customFormat="1" ht="12" customHeight="1">
      <c r="A41" s="14" t="s">
        <v>179</v>
      </c>
      <c r="B41" s="460" t="s">
        <v>290</v>
      </c>
      <c r="C41" s="334"/>
    </row>
    <row r="42" spans="1:3" s="458" customFormat="1" ht="12" customHeight="1">
      <c r="A42" s="14" t="s">
        <v>180</v>
      </c>
      <c r="B42" s="460" t="s">
        <v>291</v>
      </c>
      <c r="C42" s="334"/>
    </row>
    <row r="43" spans="1:3" s="458" customFormat="1" ht="12" customHeight="1">
      <c r="A43" s="14" t="s">
        <v>282</v>
      </c>
      <c r="B43" s="460" t="s">
        <v>292</v>
      </c>
      <c r="C43" s="337"/>
    </row>
    <row r="44" spans="1:3" s="458" customFormat="1" ht="12" customHeight="1">
      <c r="A44" s="16" t="s">
        <v>283</v>
      </c>
      <c r="B44" s="461" t="s">
        <v>448</v>
      </c>
      <c r="C44" s="446"/>
    </row>
    <row r="45" spans="1:3" s="458" customFormat="1" ht="12" customHeight="1" thickBot="1">
      <c r="A45" s="16" t="s">
        <v>447</v>
      </c>
      <c r="B45" s="329" t="s">
        <v>293</v>
      </c>
      <c r="C45" s="446"/>
    </row>
    <row r="46" spans="1:3" s="458" customFormat="1" ht="12" customHeight="1" thickBot="1">
      <c r="A46" s="20" t="s">
        <v>24</v>
      </c>
      <c r="B46" s="21" t="s">
        <v>294</v>
      </c>
      <c r="C46" s="332">
        <f>SUM(C47:C51)</f>
        <v>0</v>
      </c>
    </row>
    <row r="47" spans="1:3" s="458" customFormat="1" ht="12" customHeight="1">
      <c r="A47" s="15" t="s">
        <v>97</v>
      </c>
      <c r="B47" s="459" t="s">
        <v>298</v>
      </c>
      <c r="C47" s="506"/>
    </row>
    <row r="48" spans="1:3" s="458" customFormat="1" ht="12" customHeight="1">
      <c r="A48" s="14" t="s">
        <v>98</v>
      </c>
      <c r="B48" s="460" t="s">
        <v>299</v>
      </c>
      <c r="C48" s="337"/>
    </row>
    <row r="49" spans="1:3" s="458" customFormat="1" ht="12" customHeight="1">
      <c r="A49" s="14" t="s">
        <v>295</v>
      </c>
      <c r="B49" s="460" t="s">
        <v>300</v>
      </c>
      <c r="C49" s="337"/>
    </row>
    <row r="50" spans="1:3" s="458" customFormat="1" ht="12" customHeight="1">
      <c r="A50" s="14" t="s">
        <v>296</v>
      </c>
      <c r="B50" s="460" t="s">
        <v>301</v>
      </c>
      <c r="C50" s="337"/>
    </row>
    <row r="51" spans="1:3" s="458" customFormat="1" ht="12" customHeight="1" thickBot="1">
      <c r="A51" s="16" t="s">
        <v>297</v>
      </c>
      <c r="B51" s="329" t="s">
        <v>302</v>
      </c>
      <c r="C51" s="446"/>
    </row>
    <row r="52" spans="1:3" s="458" customFormat="1" ht="12" customHeight="1" thickBot="1">
      <c r="A52" s="20" t="s">
        <v>181</v>
      </c>
      <c r="B52" s="21" t="s">
        <v>303</v>
      </c>
      <c r="C52" s="332">
        <f>SUM(C53:C55)</f>
        <v>0</v>
      </c>
    </row>
    <row r="53" spans="1:3" s="458" customFormat="1" ht="12" customHeight="1">
      <c r="A53" s="15" t="s">
        <v>99</v>
      </c>
      <c r="B53" s="459" t="s">
        <v>304</v>
      </c>
      <c r="C53" s="335"/>
    </row>
    <row r="54" spans="1:3" s="458" customFormat="1" ht="12" customHeight="1">
      <c r="A54" s="14" t="s">
        <v>100</v>
      </c>
      <c r="B54" s="460" t="s">
        <v>437</v>
      </c>
      <c r="C54" s="334"/>
    </row>
    <row r="55" spans="1:3" s="458" customFormat="1" ht="12" customHeight="1">
      <c r="A55" s="14" t="s">
        <v>307</v>
      </c>
      <c r="B55" s="460" t="s">
        <v>305</v>
      </c>
      <c r="C55" s="334"/>
    </row>
    <row r="56" spans="1:3" s="458" customFormat="1" ht="12" customHeight="1" thickBot="1">
      <c r="A56" s="16" t="s">
        <v>308</v>
      </c>
      <c r="B56" s="329" t="s">
        <v>306</v>
      </c>
      <c r="C56" s="336"/>
    </row>
    <row r="57" spans="1:3" s="458" customFormat="1" ht="12" customHeight="1" thickBot="1">
      <c r="A57" s="20" t="s">
        <v>26</v>
      </c>
      <c r="B57" s="327" t="s">
        <v>309</v>
      </c>
      <c r="C57" s="332">
        <f>SUM(C58:C60)</f>
        <v>0</v>
      </c>
    </row>
    <row r="58" spans="1:3" s="458" customFormat="1" ht="12" customHeight="1">
      <c r="A58" s="15" t="s">
        <v>182</v>
      </c>
      <c r="B58" s="459" t="s">
        <v>311</v>
      </c>
      <c r="C58" s="337"/>
    </row>
    <row r="59" spans="1:3" s="458" customFormat="1" ht="12" customHeight="1">
      <c r="A59" s="14" t="s">
        <v>183</v>
      </c>
      <c r="B59" s="460" t="s">
        <v>438</v>
      </c>
      <c r="C59" s="337"/>
    </row>
    <row r="60" spans="1:3" s="458" customFormat="1" ht="12" customHeight="1">
      <c r="A60" s="14" t="s">
        <v>231</v>
      </c>
      <c r="B60" s="460" t="s">
        <v>312</v>
      </c>
      <c r="C60" s="337"/>
    </row>
    <row r="61" spans="1:3" s="458" customFormat="1" ht="12" customHeight="1" thickBot="1">
      <c r="A61" s="16" t="s">
        <v>310</v>
      </c>
      <c r="B61" s="329" t="s">
        <v>313</v>
      </c>
      <c r="C61" s="337"/>
    </row>
    <row r="62" spans="1:3" s="458" customFormat="1" ht="12" customHeight="1" thickBot="1">
      <c r="A62" s="541" t="s">
        <v>491</v>
      </c>
      <c r="B62" s="21" t="s">
        <v>314</v>
      </c>
      <c r="C62" s="338">
        <f>+C5+C12+C19+C26+C34+C46+C52+C57</f>
        <v>0</v>
      </c>
    </row>
    <row r="63" spans="1:3" s="458" customFormat="1" ht="12" customHeight="1" thickBot="1">
      <c r="A63" s="509" t="s">
        <v>315</v>
      </c>
      <c r="B63" s="327" t="s">
        <v>316</v>
      </c>
      <c r="C63" s="332">
        <f>SUM(C64:C66)</f>
        <v>0</v>
      </c>
    </row>
    <row r="64" spans="1:3" s="458" customFormat="1" ht="12" customHeight="1">
      <c r="A64" s="15" t="s">
        <v>347</v>
      </c>
      <c r="B64" s="459" t="s">
        <v>317</v>
      </c>
      <c r="C64" s="337"/>
    </row>
    <row r="65" spans="1:3" s="458" customFormat="1" ht="12" customHeight="1">
      <c r="A65" s="14" t="s">
        <v>356</v>
      </c>
      <c r="B65" s="460" t="s">
        <v>318</v>
      </c>
      <c r="C65" s="337"/>
    </row>
    <row r="66" spans="1:3" s="458" customFormat="1" ht="12" customHeight="1" thickBot="1">
      <c r="A66" s="16" t="s">
        <v>357</v>
      </c>
      <c r="B66" s="535" t="s">
        <v>476</v>
      </c>
      <c r="C66" s="337"/>
    </row>
    <row r="67" spans="1:3" s="458" customFormat="1" ht="12" customHeight="1" thickBot="1">
      <c r="A67" s="509" t="s">
        <v>320</v>
      </c>
      <c r="B67" s="327" t="s">
        <v>321</v>
      </c>
      <c r="C67" s="332">
        <f>SUM(C68:C71)</f>
        <v>0</v>
      </c>
    </row>
    <row r="68" spans="1:3" s="458" customFormat="1" ht="12" customHeight="1">
      <c r="A68" s="15" t="s">
        <v>150</v>
      </c>
      <c r="B68" s="459" t="s">
        <v>322</v>
      </c>
      <c r="C68" s="337"/>
    </row>
    <row r="69" spans="1:3" s="458" customFormat="1" ht="12" customHeight="1">
      <c r="A69" s="14" t="s">
        <v>151</v>
      </c>
      <c r="B69" s="460" t="s">
        <v>323</v>
      </c>
      <c r="C69" s="337"/>
    </row>
    <row r="70" spans="1:3" s="458" customFormat="1" ht="12" customHeight="1">
      <c r="A70" s="14" t="s">
        <v>348</v>
      </c>
      <c r="B70" s="460" t="s">
        <v>324</v>
      </c>
      <c r="C70" s="337"/>
    </row>
    <row r="71" spans="1:3" s="458" customFormat="1" ht="12" customHeight="1" thickBot="1">
      <c r="A71" s="16" t="s">
        <v>349</v>
      </c>
      <c r="B71" s="329" t="s">
        <v>325</v>
      </c>
      <c r="C71" s="337"/>
    </row>
    <row r="72" spans="1:3" s="458" customFormat="1" ht="12" customHeight="1" thickBot="1">
      <c r="A72" s="509" t="s">
        <v>326</v>
      </c>
      <c r="B72" s="327" t="s">
        <v>327</v>
      </c>
      <c r="C72" s="332">
        <f>SUM(C73:C74)</f>
        <v>0</v>
      </c>
    </row>
    <row r="73" spans="1:3" s="458" customFormat="1" ht="12" customHeight="1">
      <c r="A73" s="15" t="s">
        <v>350</v>
      </c>
      <c r="B73" s="459" t="s">
        <v>328</v>
      </c>
      <c r="C73" s="337"/>
    </row>
    <row r="74" spans="1:3" s="458" customFormat="1" ht="12" customHeight="1" thickBot="1">
      <c r="A74" s="16" t="s">
        <v>351</v>
      </c>
      <c r="B74" s="329" t="s">
        <v>329</v>
      </c>
      <c r="C74" s="337"/>
    </row>
    <row r="75" spans="1:3" s="458" customFormat="1" ht="12" customHeight="1" thickBot="1">
      <c r="A75" s="509" t="s">
        <v>330</v>
      </c>
      <c r="B75" s="327" t="s">
        <v>331</v>
      </c>
      <c r="C75" s="332">
        <f>SUM(C76:C78)</f>
        <v>0</v>
      </c>
    </row>
    <row r="76" spans="1:3" s="458" customFormat="1" ht="12" customHeight="1">
      <c r="A76" s="15" t="s">
        <v>352</v>
      </c>
      <c r="B76" s="459" t="s">
        <v>332</v>
      </c>
      <c r="C76" s="337"/>
    </row>
    <row r="77" spans="1:3" s="458" customFormat="1" ht="12" customHeight="1">
      <c r="A77" s="14" t="s">
        <v>353</v>
      </c>
      <c r="B77" s="460" t="s">
        <v>333</v>
      </c>
      <c r="C77" s="337"/>
    </row>
    <row r="78" spans="1:3" s="458" customFormat="1" ht="12" customHeight="1" thickBot="1">
      <c r="A78" s="16" t="s">
        <v>354</v>
      </c>
      <c r="B78" s="329" t="s">
        <v>334</v>
      </c>
      <c r="C78" s="337"/>
    </row>
    <row r="79" spans="1:3" s="458" customFormat="1" ht="12" customHeight="1" thickBot="1">
      <c r="A79" s="509" t="s">
        <v>335</v>
      </c>
      <c r="B79" s="327" t="s">
        <v>355</v>
      </c>
      <c r="C79" s="332">
        <f>SUM(C80:C83)</f>
        <v>0</v>
      </c>
    </row>
    <row r="80" spans="1:3" s="458" customFormat="1" ht="12" customHeight="1">
      <c r="A80" s="463" t="s">
        <v>336</v>
      </c>
      <c r="B80" s="459" t="s">
        <v>337</v>
      </c>
      <c r="C80" s="337"/>
    </row>
    <row r="81" spans="1:3" s="458" customFormat="1" ht="12" customHeight="1">
      <c r="A81" s="464" t="s">
        <v>338</v>
      </c>
      <c r="B81" s="460" t="s">
        <v>339</v>
      </c>
      <c r="C81" s="337"/>
    </row>
    <row r="82" spans="1:3" s="458" customFormat="1" ht="12" customHeight="1">
      <c r="A82" s="464" t="s">
        <v>340</v>
      </c>
      <c r="B82" s="460" t="s">
        <v>341</v>
      </c>
      <c r="C82" s="337"/>
    </row>
    <row r="83" spans="1:3" s="458" customFormat="1" ht="12" customHeight="1" thickBot="1">
      <c r="A83" s="465" t="s">
        <v>342</v>
      </c>
      <c r="B83" s="329" t="s">
        <v>343</v>
      </c>
      <c r="C83" s="337"/>
    </row>
    <row r="84" spans="1:3" s="458" customFormat="1" ht="12" customHeight="1" thickBot="1">
      <c r="A84" s="509" t="s">
        <v>344</v>
      </c>
      <c r="B84" s="327" t="s">
        <v>490</v>
      </c>
      <c r="C84" s="507"/>
    </row>
    <row r="85" spans="1:3" s="458" customFormat="1" ht="13.5" customHeight="1" thickBot="1">
      <c r="A85" s="509" t="s">
        <v>346</v>
      </c>
      <c r="B85" s="327" t="s">
        <v>345</v>
      </c>
      <c r="C85" s="507"/>
    </row>
    <row r="86" spans="1:3" s="458" customFormat="1" ht="15.75" customHeight="1" thickBot="1">
      <c r="A86" s="509" t="s">
        <v>358</v>
      </c>
      <c r="B86" s="466" t="s">
        <v>493</v>
      </c>
      <c r="C86" s="338">
        <f>+C63+C67+C72+C75+C79+C85+C84</f>
        <v>0</v>
      </c>
    </row>
    <row r="87" spans="1:3" s="458" customFormat="1" ht="16.5" customHeight="1" thickBot="1">
      <c r="A87" s="510" t="s">
        <v>492</v>
      </c>
      <c r="B87" s="467" t="s">
        <v>494</v>
      </c>
      <c r="C87" s="338">
        <f>+C62+C86</f>
        <v>0</v>
      </c>
    </row>
    <row r="88" spans="1:3" s="458" customFormat="1" ht="83.25" customHeight="1">
      <c r="A88" s="5"/>
      <c r="B88" s="6"/>
      <c r="C88" s="339"/>
    </row>
    <row r="89" spans="1:3" ht="16.5" customHeight="1">
      <c r="A89" s="588" t="s">
        <v>47</v>
      </c>
      <c r="B89" s="588"/>
      <c r="C89" s="588"/>
    </row>
    <row r="90" spans="1:3" s="468" customFormat="1" ht="16.5" customHeight="1" thickBot="1">
      <c r="A90" s="589" t="s">
        <v>154</v>
      </c>
      <c r="B90" s="589"/>
      <c r="C90" s="160" t="s">
        <v>230</v>
      </c>
    </row>
    <row r="91" spans="1:3" ht="38.1" customHeight="1" thickBot="1">
      <c r="A91" s="23" t="s">
        <v>72</v>
      </c>
      <c r="B91" s="24" t="s">
        <v>48</v>
      </c>
      <c r="C91" s="43" t="str">
        <f>+C3</f>
        <v>2015. évi előirányzat</v>
      </c>
    </row>
    <row r="92" spans="1:3" s="457" customFormat="1" ht="12" customHeight="1" thickBot="1">
      <c r="A92" s="36" t="s">
        <v>508</v>
      </c>
      <c r="B92" s="37" t="s">
        <v>509</v>
      </c>
      <c r="C92" s="38" t="s">
        <v>510</v>
      </c>
    </row>
    <row r="93" spans="1:3" ht="12" customHeight="1" thickBot="1">
      <c r="A93" s="22" t="s">
        <v>19</v>
      </c>
      <c r="B93" s="31" t="s">
        <v>452</v>
      </c>
      <c r="C93" s="331">
        <f>C94+C95+C96+C97+C98+C111</f>
        <v>0</v>
      </c>
    </row>
    <row r="94" spans="1:3" ht="12" customHeight="1">
      <c r="A94" s="17" t="s">
        <v>101</v>
      </c>
      <c r="B94" s="10" t="s">
        <v>49</v>
      </c>
      <c r="C94" s="333"/>
    </row>
    <row r="95" spans="1:3" ht="12" customHeight="1">
      <c r="A95" s="14" t="s">
        <v>102</v>
      </c>
      <c r="B95" s="8" t="s">
        <v>184</v>
      </c>
      <c r="C95" s="334"/>
    </row>
    <row r="96" spans="1:3" ht="12" customHeight="1">
      <c r="A96" s="14" t="s">
        <v>103</v>
      </c>
      <c r="B96" s="8" t="s">
        <v>140</v>
      </c>
      <c r="C96" s="336"/>
    </row>
    <row r="97" spans="1:3" ht="12" customHeight="1">
      <c r="A97" s="14" t="s">
        <v>104</v>
      </c>
      <c r="B97" s="11" t="s">
        <v>185</v>
      </c>
      <c r="C97" s="336"/>
    </row>
    <row r="98" spans="1:3" ht="12" customHeight="1">
      <c r="A98" s="14" t="s">
        <v>115</v>
      </c>
      <c r="B98" s="19" t="s">
        <v>186</v>
      </c>
      <c r="C98" s="336"/>
    </row>
    <row r="99" spans="1:3" ht="12" customHeight="1">
      <c r="A99" s="14" t="s">
        <v>105</v>
      </c>
      <c r="B99" s="8" t="s">
        <v>457</v>
      </c>
      <c r="C99" s="336"/>
    </row>
    <row r="100" spans="1:3" ht="12" customHeight="1">
      <c r="A100" s="14" t="s">
        <v>106</v>
      </c>
      <c r="B100" s="165" t="s">
        <v>456</v>
      </c>
      <c r="C100" s="336"/>
    </row>
    <row r="101" spans="1:3" ht="12" customHeight="1">
      <c r="A101" s="14" t="s">
        <v>116</v>
      </c>
      <c r="B101" s="165" t="s">
        <v>455</v>
      </c>
      <c r="C101" s="336"/>
    </row>
    <row r="102" spans="1:3" ht="12" customHeight="1">
      <c r="A102" s="14" t="s">
        <v>117</v>
      </c>
      <c r="B102" s="163" t="s">
        <v>361</v>
      </c>
      <c r="C102" s="336"/>
    </row>
    <row r="103" spans="1:3" ht="12" customHeight="1">
      <c r="A103" s="14" t="s">
        <v>118</v>
      </c>
      <c r="B103" s="164" t="s">
        <v>362</v>
      </c>
      <c r="C103" s="336"/>
    </row>
    <row r="104" spans="1:3" ht="12" customHeight="1">
      <c r="A104" s="14" t="s">
        <v>119</v>
      </c>
      <c r="B104" s="164" t="s">
        <v>363</v>
      </c>
      <c r="C104" s="336"/>
    </row>
    <row r="105" spans="1:3" ht="12" customHeight="1">
      <c r="A105" s="14" t="s">
        <v>121</v>
      </c>
      <c r="B105" s="163" t="s">
        <v>364</v>
      </c>
      <c r="C105" s="336"/>
    </row>
    <row r="106" spans="1:3" ht="12" customHeight="1">
      <c r="A106" s="14" t="s">
        <v>187</v>
      </c>
      <c r="B106" s="163" t="s">
        <v>365</v>
      </c>
      <c r="C106" s="336"/>
    </row>
    <row r="107" spans="1:3" ht="12" customHeight="1">
      <c r="A107" s="14" t="s">
        <v>359</v>
      </c>
      <c r="B107" s="164" t="s">
        <v>366</v>
      </c>
      <c r="C107" s="336"/>
    </row>
    <row r="108" spans="1:3" ht="12" customHeight="1">
      <c r="A108" s="13" t="s">
        <v>360</v>
      </c>
      <c r="B108" s="165" t="s">
        <v>367</v>
      </c>
      <c r="C108" s="336"/>
    </row>
    <row r="109" spans="1:3" ht="12" customHeight="1">
      <c r="A109" s="14" t="s">
        <v>453</v>
      </c>
      <c r="B109" s="165" t="s">
        <v>368</v>
      </c>
      <c r="C109" s="336"/>
    </row>
    <row r="110" spans="1:3" ht="12" customHeight="1">
      <c r="A110" s="16" t="s">
        <v>454</v>
      </c>
      <c r="B110" s="165" t="s">
        <v>369</v>
      </c>
      <c r="C110" s="336"/>
    </row>
    <row r="111" spans="1:3" ht="12" customHeight="1">
      <c r="A111" s="14" t="s">
        <v>458</v>
      </c>
      <c r="B111" s="11" t="s">
        <v>50</v>
      </c>
      <c r="C111" s="334"/>
    </row>
    <row r="112" spans="1:3" ht="12" customHeight="1">
      <c r="A112" s="14" t="s">
        <v>459</v>
      </c>
      <c r="B112" s="8" t="s">
        <v>461</v>
      </c>
      <c r="C112" s="334"/>
    </row>
    <row r="113" spans="1:3" ht="12" customHeight="1" thickBot="1">
      <c r="A113" s="18" t="s">
        <v>460</v>
      </c>
      <c r="B113" s="539" t="s">
        <v>462</v>
      </c>
      <c r="C113" s="340"/>
    </row>
    <row r="114" spans="1:3" ht="12" customHeight="1" thickBot="1">
      <c r="A114" s="536" t="s">
        <v>20</v>
      </c>
      <c r="B114" s="537" t="s">
        <v>370</v>
      </c>
      <c r="C114" s="538">
        <f>+C115+C117+C119</f>
        <v>0</v>
      </c>
    </row>
    <row r="115" spans="1:3" ht="12" customHeight="1">
      <c r="A115" s="15" t="s">
        <v>107</v>
      </c>
      <c r="B115" s="8" t="s">
        <v>229</v>
      </c>
      <c r="C115" s="335"/>
    </row>
    <row r="116" spans="1:3" ht="12" customHeight="1">
      <c r="A116" s="15" t="s">
        <v>108</v>
      </c>
      <c r="B116" s="12" t="s">
        <v>374</v>
      </c>
      <c r="C116" s="335"/>
    </row>
    <row r="117" spans="1:3" ht="12" customHeight="1">
      <c r="A117" s="15" t="s">
        <v>109</v>
      </c>
      <c r="B117" s="12" t="s">
        <v>188</v>
      </c>
      <c r="C117" s="334"/>
    </row>
    <row r="118" spans="1:3" ht="12" customHeight="1">
      <c r="A118" s="15" t="s">
        <v>110</v>
      </c>
      <c r="B118" s="12" t="s">
        <v>375</v>
      </c>
      <c r="C118" s="302"/>
    </row>
    <row r="119" spans="1:3" ht="12" customHeight="1">
      <c r="A119" s="15" t="s">
        <v>111</v>
      </c>
      <c r="B119" s="329" t="s">
        <v>232</v>
      </c>
      <c r="C119" s="302"/>
    </row>
    <row r="120" spans="1:3" ht="12" customHeight="1">
      <c r="A120" s="15" t="s">
        <v>120</v>
      </c>
      <c r="B120" s="328" t="s">
        <v>439</v>
      </c>
      <c r="C120" s="302"/>
    </row>
    <row r="121" spans="1:3" ht="12" customHeight="1">
      <c r="A121" s="15" t="s">
        <v>122</v>
      </c>
      <c r="B121" s="455" t="s">
        <v>380</v>
      </c>
      <c r="C121" s="302"/>
    </row>
    <row r="122" spans="1:3">
      <c r="A122" s="15" t="s">
        <v>189</v>
      </c>
      <c r="B122" s="164" t="s">
        <v>363</v>
      </c>
      <c r="C122" s="302"/>
    </row>
    <row r="123" spans="1:3" ht="12" customHeight="1">
      <c r="A123" s="15" t="s">
        <v>190</v>
      </c>
      <c r="B123" s="164" t="s">
        <v>379</v>
      </c>
      <c r="C123" s="302"/>
    </row>
    <row r="124" spans="1:3" ht="12" customHeight="1">
      <c r="A124" s="15" t="s">
        <v>191</v>
      </c>
      <c r="B124" s="164" t="s">
        <v>378</v>
      </c>
      <c r="C124" s="302"/>
    </row>
    <row r="125" spans="1:3" ht="12" customHeight="1">
      <c r="A125" s="15" t="s">
        <v>371</v>
      </c>
      <c r="B125" s="164" t="s">
        <v>366</v>
      </c>
      <c r="C125" s="302"/>
    </row>
    <row r="126" spans="1:3" ht="12" customHeight="1">
      <c r="A126" s="15" t="s">
        <v>372</v>
      </c>
      <c r="B126" s="164" t="s">
        <v>377</v>
      </c>
      <c r="C126" s="302"/>
    </row>
    <row r="127" spans="1:3" ht="16.5" thickBot="1">
      <c r="A127" s="13" t="s">
        <v>373</v>
      </c>
      <c r="B127" s="164" t="s">
        <v>376</v>
      </c>
      <c r="C127" s="304"/>
    </row>
    <row r="128" spans="1:3" ht="12" customHeight="1" thickBot="1">
      <c r="A128" s="20" t="s">
        <v>21</v>
      </c>
      <c r="B128" s="144" t="s">
        <v>463</v>
      </c>
      <c r="C128" s="332">
        <f>+C93+C114</f>
        <v>0</v>
      </c>
    </row>
    <row r="129" spans="1:3" ht="12" customHeight="1" thickBot="1">
      <c r="A129" s="20" t="s">
        <v>22</v>
      </c>
      <c r="B129" s="144" t="s">
        <v>464</v>
      </c>
      <c r="C129" s="332">
        <f>+C130+C131+C132</f>
        <v>0</v>
      </c>
    </row>
    <row r="130" spans="1:3" ht="12" customHeight="1">
      <c r="A130" s="15" t="s">
        <v>271</v>
      </c>
      <c r="B130" s="12" t="s">
        <v>471</v>
      </c>
      <c r="C130" s="302"/>
    </row>
    <row r="131" spans="1:3" ht="12" customHeight="1">
      <c r="A131" s="15" t="s">
        <v>274</v>
      </c>
      <c r="B131" s="12" t="s">
        <v>472</v>
      </c>
      <c r="C131" s="302"/>
    </row>
    <row r="132" spans="1:3" ht="12" customHeight="1" thickBot="1">
      <c r="A132" s="13" t="s">
        <v>275</v>
      </c>
      <c r="B132" s="12" t="s">
        <v>473</v>
      </c>
      <c r="C132" s="302"/>
    </row>
    <row r="133" spans="1:3" ht="12" customHeight="1" thickBot="1">
      <c r="A133" s="20" t="s">
        <v>23</v>
      </c>
      <c r="B133" s="144" t="s">
        <v>465</v>
      </c>
      <c r="C133" s="332">
        <f>SUM(C134:C139)</f>
        <v>0</v>
      </c>
    </row>
    <row r="134" spans="1:3" ht="12" customHeight="1">
      <c r="A134" s="15" t="s">
        <v>94</v>
      </c>
      <c r="B134" s="9" t="s">
        <v>474</v>
      </c>
      <c r="C134" s="302"/>
    </row>
    <row r="135" spans="1:3" ht="12" customHeight="1">
      <c r="A135" s="15" t="s">
        <v>95</v>
      </c>
      <c r="B135" s="9" t="s">
        <v>466</v>
      </c>
      <c r="C135" s="302"/>
    </row>
    <row r="136" spans="1:3" ht="12" customHeight="1">
      <c r="A136" s="15" t="s">
        <v>96</v>
      </c>
      <c r="B136" s="9" t="s">
        <v>467</v>
      </c>
      <c r="C136" s="302"/>
    </row>
    <row r="137" spans="1:3" ht="12" customHeight="1">
      <c r="A137" s="15" t="s">
        <v>176</v>
      </c>
      <c r="B137" s="9" t="s">
        <v>468</v>
      </c>
      <c r="C137" s="302"/>
    </row>
    <row r="138" spans="1:3" ht="12" customHeight="1">
      <c r="A138" s="15" t="s">
        <v>177</v>
      </c>
      <c r="B138" s="9" t="s">
        <v>469</v>
      </c>
      <c r="C138" s="302"/>
    </row>
    <row r="139" spans="1:3" ht="12" customHeight="1" thickBot="1">
      <c r="A139" s="13" t="s">
        <v>178</v>
      </c>
      <c r="B139" s="9" t="s">
        <v>470</v>
      </c>
      <c r="C139" s="302"/>
    </row>
    <row r="140" spans="1:3" ht="12" customHeight="1" thickBot="1">
      <c r="A140" s="20" t="s">
        <v>24</v>
      </c>
      <c r="B140" s="144" t="s">
        <v>478</v>
      </c>
      <c r="C140" s="338">
        <f>+C141+C142+C143+C144</f>
        <v>0</v>
      </c>
    </row>
    <row r="141" spans="1:3" ht="12" customHeight="1">
      <c r="A141" s="15" t="s">
        <v>97</v>
      </c>
      <c r="B141" s="9" t="s">
        <v>381</v>
      </c>
      <c r="C141" s="302"/>
    </row>
    <row r="142" spans="1:3" ht="12" customHeight="1">
      <c r="A142" s="15" t="s">
        <v>98</v>
      </c>
      <c r="B142" s="9" t="s">
        <v>382</v>
      </c>
      <c r="C142" s="302"/>
    </row>
    <row r="143" spans="1:3" ht="12" customHeight="1">
      <c r="A143" s="15" t="s">
        <v>295</v>
      </c>
      <c r="B143" s="9" t="s">
        <v>479</v>
      </c>
      <c r="C143" s="302"/>
    </row>
    <row r="144" spans="1:3" ht="12" customHeight="1" thickBot="1">
      <c r="A144" s="13" t="s">
        <v>296</v>
      </c>
      <c r="B144" s="7" t="s">
        <v>401</v>
      </c>
      <c r="C144" s="302"/>
    </row>
    <row r="145" spans="1:9" ht="12" customHeight="1" thickBot="1">
      <c r="A145" s="20" t="s">
        <v>25</v>
      </c>
      <c r="B145" s="144" t="s">
        <v>480</v>
      </c>
      <c r="C145" s="341">
        <f>SUM(C146:C150)</f>
        <v>0</v>
      </c>
    </row>
    <row r="146" spans="1:9" ht="12" customHeight="1">
      <c r="A146" s="15" t="s">
        <v>99</v>
      </c>
      <c r="B146" s="9" t="s">
        <v>475</v>
      </c>
      <c r="C146" s="302"/>
    </row>
    <row r="147" spans="1:9" ht="12" customHeight="1">
      <c r="A147" s="15" t="s">
        <v>100</v>
      </c>
      <c r="B147" s="9" t="s">
        <v>482</v>
      </c>
      <c r="C147" s="302"/>
    </row>
    <row r="148" spans="1:9" ht="12" customHeight="1">
      <c r="A148" s="15" t="s">
        <v>307</v>
      </c>
      <c r="B148" s="9" t="s">
        <v>477</v>
      </c>
      <c r="C148" s="302"/>
    </row>
    <row r="149" spans="1:9" ht="12" customHeight="1">
      <c r="A149" s="15" t="s">
        <v>308</v>
      </c>
      <c r="B149" s="9" t="s">
        <v>483</v>
      </c>
      <c r="C149" s="302"/>
    </row>
    <row r="150" spans="1:9" ht="12" customHeight="1" thickBot="1">
      <c r="A150" s="15" t="s">
        <v>481</v>
      </c>
      <c r="B150" s="9" t="s">
        <v>484</v>
      </c>
      <c r="C150" s="302"/>
    </row>
    <row r="151" spans="1:9" ht="12" customHeight="1" thickBot="1">
      <c r="A151" s="20" t="s">
        <v>26</v>
      </c>
      <c r="B151" s="144" t="s">
        <v>485</v>
      </c>
      <c r="C151" s="540"/>
    </row>
    <row r="152" spans="1:9" ht="12" customHeight="1" thickBot="1">
      <c r="A152" s="20" t="s">
        <v>27</v>
      </c>
      <c r="B152" s="144" t="s">
        <v>486</v>
      </c>
      <c r="C152" s="540"/>
    </row>
    <row r="153" spans="1:9" ht="15" customHeight="1" thickBot="1">
      <c r="A153" s="20" t="s">
        <v>28</v>
      </c>
      <c r="B153" s="144" t="s">
        <v>488</v>
      </c>
      <c r="C153" s="469">
        <f>+C129+C133+C140+C145+C151+C152</f>
        <v>0</v>
      </c>
      <c r="F153" s="470"/>
      <c r="G153" s="471"/>
      <c r="H153" s="471"/>
      <c r="I153" s="471"/>
    </row>
    <row r="154" spans="1:9" s="458" customFormat="1" ht="12.95" customHeight="1" thickBot="1">
      <c r="A154" s="330" t="s">
        <v>29</v>
      </c>
      <c r="B154" s="422" t="s">
        <v>487</v>
      </c>
      <c r="C154" s="469">
        <f>+C128+C153</f>
        <v>0</v>
      </c>
    </row>
    <row r="155" spans="1:9" ht="7.5" customHeight="1"/>
    <row r="156" spans="1:9">
      <c r="A156" s="590" t="s">
        <v>383</v>
      </c>
      <c r="B156" s="590"/>
      <c r="C156" s="590"/>
    </row>
    <row r="157" spans="1:9" ht="15" customHeight="1" thickBot="1">
      <c r="A157" s="587" t="s">
        <v>155</v>
      </c>
      <c r="B157" s="587"/>
      <c r="C157" s="342" t="s">
        <v>230</v>
      </c>
    </row>
    <row r="158" spans="1:9" ht="13.5" customHeight="1" thickBot="1">
      <c r="A158" s="20">
        <v>1</v>
      </c>
      <c r="B158" s="30" t="s">
        <v>489</v>
      </c>
      <c r="C158" s="332">
        <f>+C62-C128</f>
        <v>0</v>
      </c>
      <c r="D158" s="472"/>
    </row>
    <row r="159" spans="1:9" ht="27.75" customHeight="1" thickBot="1">
      <c r="A159" s="20" t="s">
        <v>20</v>
      </c>
      <c r="B159" s="30" t="s">
        <v>495</v>
      </c>
      <c r="C159" s="332">
        <f>+C86-C153</f>
        <v>0</v>
      </c>
    </row>
  </sheetData>
  <sheetProtection sheet="1" objects="1" scenarios="1"/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Vonyarcvashegy Nagyközség Önkormányzata
2015. ÉVI KÖLTSÉGVETÉS
ÁLLAMI (ÁLLAMIGAZGATÁSI) FELADATOK MÉRLEGE
&amp;R&amp;"Times New Roman CE,Félkövér dőlt"&amp;11 1.4. melléklet a ........./2015. (.......) önkormányzati rendelethez</oddHeader>
    <oddFooter>&amp;P. oldal, összesen: &amp;N</oddFoot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28" zoomScale="115" zoomScaleNormal="115" zoomScaleSheetLayoutView="100" workbookViewId="0">
      <selection activeCell="E10" sqref="E10"/>
    </sheetView>
  </sheetViews>
  <sheetFormatPr defaultRowHeight="12.75"/>
  <cols>
    <col min="1" max="1" width="6.83203125" style="60" customWidth="1"/>
    <col min="2" max="2" width="55.1640625" style="219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9.75" customHeight="1">
      <c r="B1" s="354" t="s">
        <v>159</v>
      </c>
      <c r="C1" s="355"/>
      <c r="D1" s="355"/>
      <c r="E1" s="355"/>
      <c r="F1" s="593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56" t="s">
        <v>63</v>
      </c>
      <c r="F2" s="593"/>
    </row>
    <row r="3" spans="1:6" ht="18" customHeight="1" thickBot="1">
      <c r="A3" s="591" t="s">
        <v>72</v>
      </c>
      <c r="B3" s="357" t="s">
        <v>58</v>
      </c>
      <c r="C3" s="358"/>
      <c r="D3" s="357" t="s">
        <v>59</v>
      </c>
      <c r="E3" s="359"/>
      <c r="F3" s="593"/>
    </row>
    <row r="4" spans="1:6" s="360" customFormat="1" ht="35.25" customHeight="1" thickBot="1">
      <c r="A4" s="592"/>
      <c r="B4" s="220" t="s">
        <v>64</v>
      </c>
      <c r="C4" s="221" t="str">
        <f>+'1.1.sz.mell.'!C3</f>
        <v>2015. évi előirányzat</v>
      </c>
      <c r="D4" s="220" t="s">
        <v>64</v>
      </c>
      <c r="E4" s="56" t="str">
        <f>+C4</f>
        <v>2015. évi előirányzat</v>
      </c>
      <c r="F4" s="593"/>
    </row>
    <row r="5" spans="1:6" s="365" customFormat="1" ht="12" customHeight="1" thickBot="1">
      <c r="A5" s="361" t="s">
        <v>508</v>
      </c>
      <c r="B5" s="362" t="s">
        <v>509</v>
      </c>
      <c r="C5" s="363" t="s">
        <v>510</v>
      </c>
      <c r="D5" s="362" t="s">
        <v>512</v>
      </c>
      <c r="E5" s="364" t="s">
        <v>511</v>
      </c>
      <c r="F5" s="593"/>
    </row>
    <row r="6" spans="1:6" ht="12.95" customHeight="1">
      <c r="A6" s="366" t="s">
        <v>19</v>
      </c>
      <c r="B6" s="367" t="s">
        <v>384</v>
      </c>
      <c r="C6" s="343">
        <v>218633</v>
      </c>
      <c r="D6" s="367" t="s">
        <v>65</v>
      </c>
      <c r="E6" s="349">
        <v>66281</v>
      </c>
      <c r="F6" s="593"/>
    </row>
    <row r="7" spans="1:6" ht="12.95" customHeight="1">
      <c r="A7" s="368" t="s">
        <v>20</v>
      </c>
      <c r="B7" s="369" t="s">
        <v>385</v>
      </c>
      <c r="C7" s="344">
        <v>29550</v>
      </c>
      <c r="D7" s="369" t="s">
        <v>184</v>
      </c>
      <c r="E7" s="350">
        <v>19049</v>
      </c>
      <c r="F7" s="593"/>
    </row>
    <row r="8" spans="1:6" ht="12.95" customHeight="1">
      <c r="A8" s="368" t="s">
        <v>21</v>
      </c>
      <c r="B8" s="369" t="s">
        <v>406</v>
      </c>
      <c r="C8" s="344"/>
      <c r="D8" s="369" t="s">
        <v>235</v>
      </c>
      <c r="E8" s="350">
        <f>145158+1206+1397</f>
        <v>147761</v>
      </c>
      <c r="F8" s="593"/>
    </row>
    <row r="9" spans="1:6" ht="12.95" customHeight="1">
      <c r="A9" s="368" t="s">
        <v>22</v>
      </c>
      <c r="B9" s="369" t="s">
        <v>175</v>
      </c>
      <c r="C9" s="344">
        <v>110400</v>
      </c>
      <c r="D9" s="369" t="s">
        <v>185</v>
      </c>
      <c r="E9" s="350">
        <v>7543</v>
      </c>
      <c r="F9" s="593"/>
    </row>
    <row r="10" spans="1:6" ht="12.95" customHeight="1">
      <c r="A10" s="368" t="s">
        <v>23</v>
      </c>
      <c r="B10" s="370" t="s">
        <v>432</v>
      </c>
      <c r="C10" s="344">
        <v>126921</v>
      </c>
      <c r="D10" s="369" t="s">
        <v>186</v>
      </c>
      <c r="E10" s="350">
        <f>83625+400+200</f>
        <v>84225</v>
      </c>
      <c r="F10" s="593"/>
    </row>
    <row r="11" spans="1:6" ht="12.95" customHeight="1">
      <c r="A11" s="368" t="s">
        <v>24</v>
      </c>
      <c r="B11" s="369" t="s">
        <v>386</v>
      </c>
      <c r="C11" s="345"/>
      <c r="D11" s="369" t="s">
        <v>50</v>
      </c>
      <c r="E11" s="350">
        <v>62489</v>
      </c>
      <c r="F11" s="593"/>
    </row>
    <row r="12" spans="1:6" ht="12.95" customHeight="1">
      <c r="A12" s="368" t="s">
        <v>25</v>
      </c>
      <c r="B12" s="369" t="s">
        <v>496</v>
      </c>
      <c r="C12" s="344"/>
      <c r="D12" s="50"/>
      <c r="E12" s="350"/>
      <c r="F12" s="593"/>
    </row>
    <row r="13" spans="1:6" ht="12.95" customHeight="1">
      <c r="A13" s="368" t="s">
        <v>26</v>
      </c>
      <c r="B13" s="50"/>
      <c r="C13" s="344"/>
      <c r="D13" s="50"/>
      <c r="E13" s="350"/>
      <c r="F13" s="593"/>
    </row>
    <row r="14" spans="1:6" ht="12.95" customHeight="1">
      <c r="A14" s="368" t="s">
        <v>27</v>
      </c>
      <c r="B14" s="473"/>
      <c r="C14" s="345"/>
      <c r="D14" s="50"/>
      <c r="E14" s="350"/>
      <c r="F14" s="593"/>
    </row>
    <row r="15" spans="1:6" ht="12.95" customHeight="1">
      <c r="A15" s="368" t="s">
        <v>28</v>
      </c>
      <c r="B15" s="50"/>
      <c r="C15" s="344"/>
      <c r="D15" s="50"/>
      <c r="E15" s="350"/>
      <c r="F15" s="593"/>
    </row>
    <row r="16" spans="1:6" ht="12.95" customHeight="1">
      <c r="A16" s="368" t="s">
        <v>29</v>
      </c>
      <c r="B16" s="50"/>
      <c r="C16" s="344"/>
      <c r="D16" s="50"/>
      <c r="E16" s="350"/>
      <c r="F16" s="593"/>
    </row>
    <row r="17" spans="1:6" ht="12.95" customHeight="1" thickBot="1">
      <c r="A17" s="368" t="s">
        <v>30</v>
      </c>
      <c r="B17" s="62"/>
      <c r="C17" s="346"/>
      <c r="D17" s="50"/>
      <c r="E17" s="351"/>
      <c r="F17" s="593"/>
    </row>
    <row r="18" spans="1:6" ht="15.95" customHeight="1" thickBot="1">
      <c r="A18" s="371" t="s">
        <v>31</v>
      </c>
      <c r="B18" s="146" t="s">
        <v>497</v>
      </c>
      <c r="C18" s="347">
        <f>SUM(C6:C17)</f>
        <v>485504</v>
      </c>
      <c r="D18" s="146" t="s">
        <v>392</v>
      </c>
      <c r="E18" s="352">
        <f>SUM(E6:E17)</f>
        <v>387348</v>
      </c>
      <c r="F18" s="593"/>
    </row>
    <row r="19" spans="1:6" ht="12.95" customHeight="1">
      <c r="A19" s="372" t="s">
        <v>32</v>
      </c>
      <c r="B19" s="373" t="s">
        <v>389</v>
      </c>
      <c r="C19" s="542">
        <f>+C20+C21+C22+C23</f>
        <v>36729</v>
      </c>
      <c r="D19" s="374" t="s">
        <v>192</v>
      </c>
      <c r="E19" s="353"/>
      <c r="F19" s="593"/>
    </row>
    <row r="20" spans="1:6" ht="12.95" customHeight="1">
      <c r="A20" s="375" t="s">
        <v>33</v>
      </c>
      <c r="B20" s="374" t="s">
        <v>227</v>
      </c>
      <c r="C20" s="94">
        <f>41932-6600+1397</f>
        <v>36729</v>
      </c>
      <c r="D20" s="374" t="s">
        <v>391</v>
      </c>
      <c r="E20" s="95"/>
      <c r="F20" s="593"/>
    </row>
    <row r="21" spans="1:6" ht="12.95" customHeight="1">
      <c r="A21" s="375" t="s">
        <v>34</v>
      </c>
      <c r="B21" s="374" t="s">
        <v>228</v>
      </c>
      <c r="C21" s="94"/>
      <c r="D21" s="374" t="s">
        <v>157</v>
      </c>
      <c r="E21" s="95"/>
      <c r="F21" s="593"/>
    </row>
    <row r="22" spans="1:6" ht="12.95" customHeight="1">
      <c r="A22" s="375" t="s">
        <v>35</v>
      </c>
      <c r="B22" s="374" t="s">
        <v>233</v>
      </c>
      <c r="C22" s="94"/>
      <c r="D22" s="374" t="s">
        <v>158</v>
      </c>
      <c r="E22" s="95"/>
      <c r="F22" s="593"/>
    </row>
    <row r="23" spans="1:6" ht="12.95" customHeight="1">
      <c r="A23" s="375" t="s">
        <v>36</v>
      </c>
      <c r="B23" s="374" t="s">
        <v>234</v>
      </c>
      <c r="C23" s="94"/>
      <c r="D23" s="373" t="s">
        <v>236</v>
      </c>
      <c r="E23" s="95"/>
      <c r="F23" s="593"/>
    </row>
    <row r="24" spans="1:6" ht="12.95" customHeight="1">
      <c r="A24" s="375" t="s">
        <v>37</v>
      </c>
      <c r="B24" s="374" t="s">
        <v>390</v>
      </c>
      <c r="C24" s="376">
        <f>+C25+C26</f>
        <v>0</v>
      </c>
      <c r="D24" s="374" t="s">
        <v>193</v>
      </c>
      <c r="E24" s="95"/>
      <c r="F24" s="593"/>
    </row>
    <row r="25" spans="1:6" ht="12.95" customHeight="1">
      <c r="A25" s="372" t="s">
        <v>38</v>
      </c>
      <c r="B25" s="373" t="s">
        <v>387</v>
      </c>
      <c r="C25" s="348"/>
      <c r="D25" s="367" t="s">
        <v>479</v>
      </c>
      <c r="E25" s="353"/>
      <c r="F25" s="593"/>
    </row>
    <row r="26" spans="1:6" ht="12.95" customHeight="1">
      <c r="A26" s="375" t="s">
        <v>39</v>
      </c>
      <c r="B26" s="374" t="s">
        <v>388</v>
      </c>
      <c r="C26" s="94"/>
      <c r="D26" s="369" t="s">
        <v>485</v>
      </c>
      <c r="E26" s="95"/>
      <c r="F26" s="593"/>
    </row>
    <row r="27" spans="1:6" ht="12.95" customHeight="1">
      <c r="A27" s="368" t="s">
        <v>40</v>
      </c>
      <c r="B27" s="374" t="s">
        <v>490</v>
      </c>
      <c r="C27" s="94"/>
      <c r="D27" s="369" t="s">
        <v>486</v>
      </c>
      <c r="E27" s="95"/>
      <c r="F27" s="593"/>
    </row>
    <row r="28" spans="1:6" ht="12.95" customHeight="1" thickBot="1">
      <c r="A28" s="436" t="s">
        <v>41</v>
      </c>
      <c r="B28" s="373" t="s">
        <v>345</v>
      </c>
      <c r="C28" s="348"/>
      <c r="D28" s="475" t="s">
        <v>578</v>
      </c>
      <c r="E28" s="353">
        <v>134885</v>
      </c>
      <c r="F28" s="593"/>
    </row>
    <row r="29" spans="1:6" ht="15.95" customHeight="1" thickBot="1">
      <c r="A29" s="371" t="s">
        <v>42</v>
      </c>
      <c r="B29" s="146" t="s">
        <v>498</v>
      </c>
      <c r="C29" s="347">
        <f>+C19+C24+C27+C28</f>
        <v>36729</v>
      </c>
      <c r="D29" s="146" t="s">
        <v>500</v>
      </c>
      <c r="E29" s="352">
        <f>SUM(E19:E28)</f>
        <v>134885</v>
      </c>
      <c r="F29" s="593"/>
    </row>
    <row r="30" spans="1:6" ht="13.5" thickBot="1">
      <c r="A30" s="371" t="s">
        <v>43</v>
      </c>
      <c r="B30" s="377" t="s">
        <v>499</v>
      </c>
      <c r="C30" s="378">
        <f>+C18+C29</f>
        <v>522233</v>
      </c>
      <c r="D30" s="377" t="s">
        <v>501</v>
      </c>
      <c r="E30" s="378">
        <f>+E18+E29</f>
        <v>522233</v>
      </c>
      <c r="F30" s="593"/>
    </row>
    <row r="31" spans="1:6" ht="13.5" thickBot="1">
      <c r="A31" s="371" t="s">
        <v>44</v>
      </c>
      <c r="B31" s="377" t="s">
        <v>170</v>
      </c>
      <c r="C31" s="378" t="str">
        <f>IF(C18-E18&lt;0,E18-C18,"-")</f>
        <v>-</v>
      </c>
      <c r="D31" s="377" t="s">
        <v>171</v>
      </c>
      <c r="E31" s="378">
        <f>IF(C18-E18&gt;0,C18-E18,"-")</f>
        <v>98156</v>
      </c>
      <c r="F31" s="593"/>
    </row>
    <row r="32" spans="1:6" ht="13.5" thickBot="1">
      <c r="A32" s="371" t="s">
        <v>45</v>
      </c>
      <c r="B32" s="377" t="s">
        <v>237</v>
      </c>
      <c r="C32" s="378" t="str">
        <f>IF(C18+C29-E30&lt;0,E30-(C18+C29),"-")</f>
        <v>-</v>
      </c>
      <c r="D32" s="377" t="s">
        <v>238</v>
      </c>
      <c r="E32" s="378" t="str">
        <f>IF(C18+C29-E30&gt;0,C18+C29-E30,"-")</f>
        <v>-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8" sqref="E8"/>
    </sheetView>
  </sheetViews>
  <sheetFormatPr defaultRowHeight="12.75"/>
  <cols>
    <col min="1" max="1" width="6.83203125" style="60" customWidth="1"/>
    <col min="2" max="2" width="55.1640625" style="219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1.5">
      <c r="B1" s="354" t="s">
        <v>160</v>
      </c>
      <c r="C1" s="355"/>
      <c r="D1" s="355"/>
      <c r="E1" s="355"/>
      <c r="F1" s="593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56" t="s">
        <v>63</v>
      </c>
      <c r="F2" s="593"/>
    </row>
    <row r="3" spans="1:6" ht="13.5" thickBot="1">
      <c r="A3" s="595" t="s">
        <v>72</v>
      </c>
      <c r="B3" s="357" t="s">
        <v>58</v>
      </c>
      <c r="C3" s="358"/>
      <c r="D3" s="357" t="s">
        <v>59</v>
      </c>
      <c r="E3" s="359"/>
      <c r="F3" s="593"/>
    </row>
    <row r="4" spans="1:6" s="360" customFormat="1" ht="24.75" thickBot="1">
      <c r="A4" s="596"/>
      <c r="B4" s="220" t="s">
        <v>64</v>
      </c>
      <c r="C4" s="221" t="str">
        <f>+'2.1.sz.mell  '!C4</f>
        <v>2015. évi előirányzat</v>
      </c>
      <c r="D4" s="220" t="s">
        <v>64</v>
      </c>
      <c r="E4" s="221" t="str">
        <f>+'2.1.sz.mell  '!C4</f>
        <v>2015. évi előirányzat</v>
      </c>
      <c r="F4" s="593"/>
    </row>
    <row r="5" spans="1:6" s="360" customFormat="1" ht="13.5" thickBot="1">
      <c r="A5" s="361" t="s">
        <v>508</v>
      </c>
      <c r="B5" s="362" t="s">
        <v>509</v>
      </c>
      <c r="C5" s="363" t="s">
        <v>510</v>
      </c>
      <c r="D5" s="362" t="s">
        <v>512</v>
      </c>
      <c r="E5" s="364" t="s">
        <v>511</v>
      </c>
      <c r="F5" s="593"/>
    </row>
    <row r="6" spans="1:6" ht="12.95" customHeight="1">
      <c r="A6" s="366" t="s">
        <v>19</v>
      </c>
      <c r="B6" s="367" t="s">
        <v>393</v>
      </c>
      <c r="C6" s="343"/>
      <c r="D6" s="367" t="s">
        <v>229</v>
      </c>
      <c r="E6" s="349">
        <f>13189+5330-1397</f>
        <v>17122</v>
      </c>
      <c r="F6" s="593"/>
    </row>
    <row r="7" spans="1:6">
      <c r="A7" s="368" t="s">
        <v>20</v>
      </c>
      <c r="B7" s="369" t="s">
        <v>394</v>
      </c>
      <c r="C7" s="344"/>
      <c r="D7" s="369" t="s">
        <v>399</v>
      </c>
      <c r="E7" s="350"/>
      <c r="F7" s="593"/>
    </row>
    <row r="8" spans="1:6" ht="12.95" customHeight="1">
      <c r="A8" s="368" t="s">
        <v>21</v>
      </c>
      <c r="B8" s="369" t="s">
        <v>10</v>
      </c>
      <c r="C8" s="344"/>
      <c r="D8" s="369" t="s">
        <v>188</v>
      </c>
      <c r="E8" s="350">
        <f>18861+1270</f>
        <v>20131</v>
      </c>
      <c r="F8" s="593"/>
    </row>
    <row r="9" spans="1:6" ht="12.95" customHeight="1">
      <c r="A9" s="368" t="s">
        <v>22</v>
      </c>
      <c r="B9" s="369" t="s">
        <v>395</v>
      </c>
      <c r="C9" s="344">
        <v>18100</v>
      </c>
      <c r="D9" s="369" t="s">
        <v>400</v>
      </c>
      <c r="E9" s="350"/>
      <c r="F9" s="593"/>
    </row>
    <row r="10" spans="1:6" ht="12.75" customHeight="1">
      <c r="A10" s="368" t="s">
        <v>23</v>
      </c>
      <c r="B10" s="369" t="s">
        <v>396</v>
      </c>
      <c r="C10" s="344"/>
      <c r="D10" s="369" t="s">
        <v>232</v>
      </c>
      <c r="E10" s="350">
        <v>400</v>
      </c>
      <c r="F10" s="593"/>
    </row>
    <row r="11" spans="1:6" ht="12.95" customHeight="1">
      <c r="A11" s="368" t="s">
        <v>24</v>
      </c>
      <c r="B11" s="369" t="s">
        <v>397</v>
      </c>
      <c r="C11" s="345"/>
      <c r="D11" s="476"/>
      <c r="E11" s="350"/>
      <c r="F11" s="593"/>
    </row>
    <row r="12" spans="1:6" ht="12.95" customHeight="1">
      <c r="A12" s="368" t="s">
        <v>25</v>
      </c>
      <c r="B12" s="50"/>
      <c r="C12" s="344"/>
      <c r="D12" s="476"/>
      <c r="E12" s="350"/>
      <c r="F12" s="593"/>
    </row>
    <row r="13" spans="1:6" ht="12.95" customHeight="1">
      <c r="A13" s="368" t="s">
        <v>26</v>
      </c>
      <c r="B13" s="50"/>
      <c r="C13" s="344"/>
      <c r="D13" s="477"/>
      <c r="E13" s="350"/>
      <c r="F13" s="593"/>
    </row>
    <row r="14" spans="1:6" ht="12.95" customHeight="1">
      <c r="A14" s="368" t="s">
        <v>27</v>
      </c>
      <c r="B14" s="474"/>
      <c r="C14" s="345"/>
      <c r="D14" s="476"/>
      <c r="E14" s="350"/>
      <c r="F14" s="593"/>
    </row>
    <row r="15" spans="1:6">
      <c r="A15" s="368" t="s">
        <v>28</v>
      </c>
      <c r="B15" s="50"/>
      <c r="C15" s="345"/>
      <c r="D15" s="476"/>
      <c r="E15" s="350"/>
      <c r="F15" s="593"/>
    </row>
    <row r="16" spans="1:6" ht="12.95" customHeight="1" thickBot="1">
      <c r="A16" s="436" t="s">
        <v>29</v>
      </c>
      <c r="B16" s="475"/>
      <c r="C16" s="438"/>
      <c r="D16" s="437" t="s">
        <v>50</v>
      </c>
      <c r="E16" s="399"/>
      <c r="F16" s="593"/>
    </row>
    <row r="17" spans="1:6" ht="15.95" customHeight="1" thickBot="1">
      <c r="A17" s="371" t="s">
        <v>30</v>
      </c>
      <c r="B17" s="146" t="s">
        <v>407</v>
      </c>
      <c r="C17" s="347">
        <f>+C6+C8+C9+C11+C12+C13+C14+C15+C16</f>
        <v>18100</v>
      </c>
      <c r="D17" s="146" t="s">
        <v>408</v>
      </c>
      <c r="E17" s="352">
        <f>+E6+E8+E10+E11+E12+E13+E14+E15+E16</f>
        <v>37653</v>
      </c>
      <c r="F17" s="593"/>
    </row>
    <row r="18" spans="1:6" ht="12.95" customHeight="1">
      <c r="A18" s="366" t="s">
        <v>31</v>
      </c>
      <c r="B18" s="381" t="s">
        <v>250</v>
      </c>
      <c r="C18" s="388">
        <f>+C19+C20+C21+C22+C23</f>
        <v>19553</v>
      </c>
      <c r="D18" s="374" t="s">
        <v>192</v>
      </c>
      <c r="E18" s="92"/>
      <c r="F18" s="593"/>
    </row>
    <row r="19" spans="1:6" ht="12.95" customHeight="1">
      <c r="A19" s="368" t="s">
        <v>32</v>
      </c>
      <c r="B19" s="382" t="s">
        <v>239</v>
      </c>
      <c r="C19" s="94">
        <f>14350+6600-1397</f>
        <v>19553</v>
      </c>
      <c r="D19" s="374" t="s">
        <v>195</v>
      </c>
      <c r="E19" s="95"/>
      <c r="F19" s="593"/>
    </row>
    <row r="20" spans="1:6" ht="12.95" customHeight="1">
      <c r="A20" s="366" t="s">
        <v>33</v>
      </c>
      <c r="B20" s="382" t="s">
        <v>240</v>
      </c>
      <c r="C20" s="94"/>
      <c r="D20" s="374" t="s">
        <v>157</v>
      </c>
      <c r="E20" s="95"/>
      <c r="F20" s="593"/>
    </row>
    <row r="21" spans="1:6" ht="12.95" customHeight="1">
      <c r="A21" s="368" t="s">
        <v>34</v>
      </c>
      <c r="B21" s="382" t="s">
        <v>241</v>
      </c>
      <c r="C21" s="94"/>
      <c r="D21" s="374" t="s">
        <v>158</v>
      </c>
      <c r="E21" s="95"/>
      <c r="F21" s="593"/>
    </row>
    <row r="22" spans="1:6" ht="12.95" customHeight="1">
      <c r="A22" s="366" t="s">
        <v>35</v>
      </c>
      <c r="B22" s="382" t="s">
        <v>242</v>
      </c>
      <c r="C22" s="94"/>
      <c r="D22" s="373" t="s">
        <v>236</v>
      </c>
      <c r="E22" s="95"/>
      <c r="F22" s="593"/>
    </row>
    <row r="23" spans="1:6" ht="12.95" customHeight="1">
      <c r="A23" s="368" t="s">
        <v>36</v>
      </c>
      <c r="B23" s="383" t="s">
        <v>243</v>
      </c>
      <c r="C23" s="94"/>
      <c r="D23" s="374" t="s">
        <v>196</v>
      </c>
      <c r="E23" s="95"/>
      <c r="F23" s="593"/>
    </row>
    <row r="24" spans="1:6" ht="12.95" customHeight="1">
      <c r="A24" s="366" t="s">
        <v>37</v>
      </c>
      <c r="B24" s="384" t="s">
        <v>244</v>
      </c>
      <c r="C24" s="376">
        <f>+C25+C26+C27+C28+C29</f>
        <v>0</v>
      </c>
      <c r="D24" s="385" t="s">
        <v>194</v>
      </c>
      <c r="E24" s="95"/>
      <c r="F24" s="593"/>
    </row>
    <row r="25" spans="1:6" ht="12.95" customHeight="1">
      <c r="A25" s="368" t="s">
        <v>38</v>
      </c>
      <c r="B25" s="383" t="s">
        <v>245</v>
      </c>
      <c r="C25" s="94"/>
      <c r="D25" s="385" t="s">
        <v>401</v>
      </c>
      <c r="E25" s="95"/>
      <c r="F25" s="593"/>
    </row>
    <row r="26" spans="1:6" ht="12.95" customHeight="1">
      <c r="A26" s="366" t="s">
        <v>39</v>
      </c>
      <c r="B26" s="383" t="s">
        <v>246</v>
      </c>
      <c r="C26" s="94"/>
      <c r="D26" s="380"/>
      <c r="E26" s="95"/>
      <c r="F26" s="593"/>
    </row>
    <row r="27" spans="1:6" ht="12.95" customHeight="1">
      <c r="A27" s="368" t="s">
        <v>40</v>
      </c>
      <c r="B27" s="382" t="s">
        <v>247</v>
      </c>
      <c r="C27" s="94"/>
      <c r="D27" s="142"/>
      <c r="E27" s="95"/>
      <c r="F27" s="593"/>
    </row>
    <row r="28" spans="1:6" ht="12.95" customHeight="1">
      <c r="A28" s="366" t="s">
        <v>41</v>
      </c>
      <c r="B28" s="386" t="s">
        <v>248</v>
      </c>
      <c r="C28" s="94"/>
      <c r="D28" s="50"/>
      <c r="E28" s="95"/>
      <c r="F28" s="593"/>
    </row>
    <row r="29" spans="1:6" ht="12.95" customHeight="1" thickBot="1">
      <c r="A29" s="368" t="s">
        <v>42</v>
      </c>
      <c r="B29" s="387" t="s">
        <v>249</v>
      </c>
      <c r="C29" s="94"/>
      <c r="D29" s="142"/>
      <c r="E29" s="95"/>
      <c r="F29" s="593"/>
    </row>
    <row r="30" spans="1:6" ht="21.75" customHeight="1" thickBot="1">
      <c r="A30" s="371" t="s">
        <v>43</v>
      </c>
      <c r="B30" s="146" t="s">
        <v>398</v>
      </c>
      <c r="C30" s="347">
        <f>+C18+C24</f>
        <v>19553</v>
      </c>
      <c r="D30" s="146" t="s">
        <v>402</v>
      </c>
      <c r="E30" s="352">
        <f>SUM(E18:E29)</f>
        <v>0</v>
      </c>
      <c r="F30" s="593"/>
    </row>
    <row r="31" spans="1:6" ht="13.5" thickBot="1">
      <c r="A31" s="371" t="s">
        <v>44</v>
      </c>
      <c r="B31" s="377" t="s">
        <v>403</v>
      </c>
      <c r="C31" s="378">
        <f>+C17+C30</f>
        <v>37653</v>
      </c>
      <c r="D31" s="377" t="s">
        <v>404</v>
      </c>
      <c r="E31" s="378">
        <f>+E17+E30</f>
        <v>37653</v>
      </c>
      <c r="F31" s="593"/>
    </row>
    <row r="32" spans="1:6" ht="13.5" thickBot="1">
      <c r="A32" s="371" t="s">
        <v>45</v>
      </c>
      <c r="B32" s="377" t="s">
        <v>170</v>
      </c>
      <c r="C32" s="378">
        <f>IF(C17-E17&lt;0,E17-C17,"-")</f>
        <v>19553</v>
      </c>
      <c r="D32" s="377" t="s">
        <v>171</v>
      </c>
      <c r="E32" s="378" t="str">
        <f>IF(C17-E17&gt;0,C17-E17,"-")</f>
        <v>-</v>
      </c>
      <c r="F32" s="593"/>
    </row>
    <row r="33" spans="1:6" ht="13.5" thickBot="1">
      <c r="A33" s="371" t="s">
        <v>46</v>
      </c>
      <c r="B33" s="377" t="s">
        <v>237</v>
      </c>
      <c r="C33" s="378" t="str">
        <f>IF(C17+C30-E26&lt;0,E26-(C17+C30),"-")</f>
        <v>-</v>
      </c>
      <c r="D33" s="377" t="s">
        <v>238</v>
      </c>
      <c r="E33" s="378">
        <f>IF(C17+C30-E26&gt;0,C17+C30-E26,"-")</f>
        <v>37653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>
    <oddHeader>&amp;CVonyarcvashegy Nagyközség Önkormányzata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F16" sqref="F16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47" t="s">
        <v>152</v>
      </c>
      <c r="E1" s="150" t="s">
        <v>156</v>
      </c>
    </row>
    <row r="3" spans="1:5">
      <c r="A3" s="156"/>
      <c r="B3" s="157"/>
      <c r="C3" s="156"/>
      <c r="D3" s="159"/>
      <c r="E3" s="157"/>
    </row>
    <row r="4" spans="1:5" ht="15.75">
      <c r="A4" s="102" t="str">
        <f>+ÖSSZEFÜGGÉSEK!A5</f>
        <v>2015. évi előirányzat BEVÉTELEK</v>
      </c>
      <c r="B4" s="158"/>
      <c r="C4" s="167"/>
      <c r="D4" s="159"/>
      <c r="E4" s="157"/>
    </row>
    <row r="5" spans="1:5">
      <c r="A5" s="156"/>
      <c r="B5" s="157"/>
      <c r="C5" s="156"/>
      <c r="D5" s="159"/>
      <c r="E5" s="157"/>
    </row>
    <row r="6" spans="1:5">
      <c r="A6" s="156" t="s">
        <v>563</v>
      </c>
      <c r="B6" s="157">
        <f>+'1.1.sz.mell.'!C62</f>
        <v>504624</v>
      </c>
      <c r="C6" s="156" t="s">
        <v>502</v>
      </c>
      <c r="D6" s="159">
        <f>+'2.1.sz.mell  '!C18+'2.2.sz.mell  '!C17</f>
        <v>503604</v>
      </c>
      <c r="E6" s="157">
        <f t="shared" ref="E6:E15" si="0">+B6-D6</f>
        <v>1020</v>
      </c>
    </row>
    <row r="7" spans="1:5">
      <c r="A7" s="156" t="s">
        <v>564</v>
      </c>
      <c r="B7" s="157">
        <f>+'1.1.sz.mell.'!C86</f>
        <v>56282</v>
      </c>
      <c r="C7" s="156" t="s">
        <v>503</v>
      </c>
      <c r="D7" s="159">
        <f>+'2.1.sz.mell  '!C29+'2.2.sz.mell  '!C30</f>
        <v>56282</v>
      </c>
      <c r="E7" s="157">
        <f t="shared" si="0"/>
        <v>0</v>
      </c>
    </row>
    <row r="8" spans="1:5">
      <c r="A8" s="156" t="s">
        <v>565</v>
      </c>
      <c r="B8" s="157">
        <f>+'1.1.sz.mell.'!C87</f>
        <v>560906</v>
      </c>
      <c r="C8" s="156" t="s">
        <v>504</v>
      </c>
      <c r="D8" s="159">
        <f>+'2.1.sz.mell  '!C30+'2.2.sz.mell  '!C31</f>
        <v>559886</v>
      </c>
      <c r="E8" s="157">
        <f t="shared" si="0"/>
        <v>1020</v>
      </c>
    </row>
    <row r="9" spans="1:5">
      <c r="A9" s="156"/>
      <c r="B9" s="157"/>
      <c r="C9" s="156"/>
      <c r="D9" s="159"/>
      <c r="E9" s="157"/>
    </row>
    <row r="10" spans="1:5">
      <c r="A10" s="156"/>
      <c r="B10" s="157"/>
      <c r="C10" s="156"/>
      <c r="D10" s="159"/>
      <c r="E10" s="157"/>
    </row>
    <row r="11" spans="1:5" ht="15.75">
      <c r="A11" s="102" t="str">
        <f>+ÖSSZEFÜGGÉSEK!A12</f>
        <v>2015. évi előirányzat KIADÁSOK</v>
      </c>
      <c r="B11" s="158"/>
      <c r="C11" s="167"/>
      <c r="D11" s="159"/>
      <c r="E11" s="157"/>
    </row>
    <row r="12" spans="1:5">
      <c r="A12" s="156"/>
      <c r="B12" s="157"/>
      <c r="C12" s="156"/>
      <c r="D12" s="159"/>
      <c r="E12" s="157"/>
    </row>
    <row r="13" spans="1:5">
      <c r="A13" s="156" t="s">
        <v>566</v>
      </c>
      <c r="B13" s="157">
        <f>+'1.1.sz.mell.'!C128</f>
        <v>560906</v>
      </c>
      <c r="C13" s="156" t="s">
        <v>505</v>
      </c>
      <c r="D13" s="159">
        <f>+'2.1.sz.mell  '!E18+'2.2.sz.mell  '!E17</f>
        <v>425001</v>
      </c>
      <c r="E13" s="157">
        <f t="shared" si="0"/>
        <v>135905</v>
      </c>
    </row>
    <row r="14" spans="1:5">
      <c r="A14" s="156" t="s">
        <v>567</v>
      </c>
      <c r="B14" s="157">
        <f>+'1.1.sz.mell.'!C153</f>
        <v>0</v>
      </c>
      <c r="C14" s="156" t="s">
        <v>506</v>
      </c>
      <c r="D14" s="159">
        <f>+'2.1.sz.mell  '!E29+'2.2.sz.mell  '!E30</f>
        <v>134885</v>
      </c>
      <c r="E14" s="157">
        <f t="shared" si="0"/>
        <v>-134885</v>
      </c>
    </row>
    <row r="15" spans="1:5">
      <c r="A15" s="156" t="s">
        <v>568</v>
      </c>
      <c r="B15" s="157">
        <f>+'1.1.sz.mell.'!C154</f>
        <v>560906</v>
      </c>
      <c r="C15" s="156" t="s">
        <v>507</v>
      </c>
      <c r="D15" s="159">
        <f>+'2.1.sz.mell  '!E30+'2.2.sz.mell  '!E31</f>
        <v>559886</v>
      </c>
      <c r="E15" s="157">
        <f t="shared" si="0"/>
        <v>1020</v>
      </c>
    </row>
    <row r="16" spans="1:5">
      <c r="A16" s="148"/>
      <c r="B16" s="148"/>
      <c r="C16" s="156"/>
      <c r="D16" s="159"/>
      <c r="E16" s="149"/>
    </row>
    <row r="17" spans="1:5">
      <c r="A17" s="148"/>
      <c r="B17" s="148"/>
      <c r="C17" s="148"/>
      <c r="D17" s="148"/>
      <c r="E17" s="148"/>
    </row>
    <row r="18" spans="1:5">
      <c r="A18" s="148"/>
      <c r="B18" s="148"/>
      <c r="C18" s="148"/>
      <c r="D18" s="148"/>
      <c r="E18" s="148"/>
    </row>
    <row r="19" spans="1:5">
      <c r="A19" s="148"/>
      <c r="B19" s="148"/>
      <c r="C19" s="148"/>
      <c r="D19" s="148"/>
      <c r="E19" s="14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E8" sqref="E8"/>
    </sheetView>
  </sheetViews>
  <sheetFormatPr defaultRowHeight="15"/>
  <cols>
    <col min="1" max="1" width="5.6640625" style="170" customWidth="1"/>
    <col min="2" max="2" width="35.6640625" style="170" customWidth="1"/>
    <col min="3" max="6" width="14" style="170" customWidth="1"/>
    <col min="7" max="16384" width="9.33203125" style="170"/>
  </cols>
  <sheetData>
    <row r="1" spans="1:7" ht="33" customHeight="1">
      <c r="A1" s="597" t="s">
        <v>574</v>
      </c>
      <c r="B1" s="597"/>
      <c r="C1" s="597"/>
      <c r="D1" s="597"/>
      <c r="E1" s="597"/>
      <c r="F1" s="597"/>
    </row>
    <row r="2" spans="1:7" ht="15.95" customHeight="1" thickBot="1">
      <c r="A2" s="171"/>
      <c r="B2" s="171"/>
      <c r="C2" s="598"/>
      <c r="D2" s="598"/>
      <c r="E2" s="605" t="s">
        <v>55</v>
      </c>
      <c r="F2" s="605"/>
      <c r="G2" s="177"/>
    </row>
    <row r="3" spans="1:7" ht="63" customHeight="1">
      <c r="A3" s="601" t="s">
        <v>17</v>
      </c>
      <c r="B3" s="603" t="s">
        <v>198</v>
      </c>
      <c r="C3" s="603" t="s">
        <v>254</v>
      </c>
      <c r="D3" s="603"/>
      <c r="E3" s="603"/>
      <c r="F3" s="599" t="s">
        <v>518</v>
      </c>
    </row>
    <row r="4" spans="1:7" ht="15.75" thickBot="1">
      <c r="A4" s="602"/>
      <c r="B4" s="604"/>
      <c r="C4" s="533">
        <f>+LEFT(ÖSSZEFÜGGÉSEK!A5,4)+1</f>
        <v>2016</v>
      </c>
      <c r="D4" s="533">
        <f>+C4+1</f>
        <v>2017</v>
      </c>
      <c r="E4" s="533">
        <f>+D4+1</f>
        <v>2018</v>
      </c>
      <c r="F4" s="600"/>
    </row>
    <row r="5" spans="1:7" ht="15.75" thickBot="1">
      <c r="A5" s="174" t="s">
        <v>508</v>
      </c>
      <c r="B5" s="175" t="s">
        <v>509</v>
      </c>
      <c r="C5" s="175" t="s">
        <v>510</v>
      </c>
      <c r="D5" s="175" t="s">
        <v>512</v>
      </c>
      <c r="E5" s="175" t="s">
        <v>511</v>
      </c>
      <c r="F5" s="176" t="s">
        <v>513</v>
      </c>
    </row>
    <row r="6" spans="1:7">
      <c r="A6" s="173" t="s">
        <v>19</v>
      </c>
      <c r="B6" s="195" t="s">
        <v>612</v>
      </c>
      <c r="C6" s="196">
        <v>100000</v>
      </c>
      <c r="D6" s="196">
        <v>100000</v>
      </c>
      <c r="E6" s="196">
        <v>100000</v>
      </c>
      <c r="F6" s="180">
        <f>SUM(C6:E6)</f>
        <v>300000</v>
      </c>
    </row>
    <row r="7" spans="1:7">
      <c r="A7" s="172" t="s">
        <v>20</v>
      </c>
      <c r="B7" s="197" t="s">
        <v>613</v>
      </c>
      <c r="C7" s="198">
        <v>1000</v>
      </c>
      <c r="D7" s="198">
        <v>1000</v>
      </c>
      <c r="E7" s="198">
        <v>1000</v>
      </c>
      <c r="F7" s="181">
        <f>SUM(C7:E7)</f>
        <v>3000</v>
      </c>
    </row>
    <row r="8" spans="1:7">
      <c r="A8" s="172" t="s">
        <v>21</v>
      </c>
      <c r="B8" s="197"/>
      <c r="C8" s="198"/>
      <c r="D8" s="198"/>
      <c r="E8" s="198"/>
      <c r="F8" s="181">
        <f>SUM(C8:E8)</f>
        <v>0</v>
      </c>
    </row>
    <row r="9" spans="1:7">
      <c r="A9" s="172" t="s">
        <v>22</v>
      </c>
      <c r="B9" s="197"/>
      <c r="C9" s="198"/>
      <c r="D9" s="198"/>
      <c r="E9" s="198"/>
      <c r="F9" s="181">
        <f>SUM(C9:E9)</f>
        <v>0</v>
      </c>
    </row>
    <row r="10" spans="1:7" ht="15.75" thickBot="1">
      <c r="A10" s="178" t="s">
        <v>23</v>
      </c>
      <c r="B10" s="199"/>
      <c r="C10" s="200"/>
      <c r="D10" s="200"/>
      <c r="E10" s="200"/>
      <c r="F10" s="181">
        <f>SUM(C10:E10)</f>
        <v>0</v>
      </c>
    </row>
    <row r="11" spans="1:7" s="516" customFormat="1" thickBot="1">
      <c r="A11" s="513" t="s">
        <v>24</v>
      </c>
      <c r="B11" s="179" t="s">
        <v>199</v>
      </c>
      <c r="C11" s="514">
        <f>SUM(C6:C10)</f>
        <v>101000</v>
      </c>
      <c r="D11" s="514">
        <f>SUM(D6:D10)</f>
        <v>101000</v>
      </c>
      <c r="E11" s="514">
        <f>SUM(E6:E10)</f>
        <v>101000</v>
      </c>
      <c r="F11" s="515">
        <f>SUM(F6:F10)</f>
        <v>303000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21</vt:i4>
      </vt:variant>
    </vt:vector>
  </HeadingPairs>
  <TitlesOfParts>
    <vt:vector size="57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 sz. mell (2-1)</vt:lpstr>
      <vt:lpstr>9.2. sz. mell (2-2)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 sz. mell (2-1)'!Nyomtatási_cím</vt:lpstr>
      <vt:lpstr>'9.2. sz. mell (2-2)'!Nyomtatási_cím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'6.sz tájékoztató t.'!Nyomtatási_terület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titkarsag</cp:lastModifiedBy>
  <cp:lastPrinted>2015-03-04T10:07:29Z</cp:lastPrinted>
  <dcterms:created xsi:type="dcterms:W3CDTF">1999-10-30T10:30:45Z</dcterms:created>
  <dcterms:modified xsi:type="dcterms:W3CDTF">2015-03-04T10:38:42Z</dcterms:modified>
</cp:coreProperties>
</file>