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935" windowWidth="12120" windowHeight="2700" tabRatio="803" activeTab="1"/>
  </bookViews>
  <sheets>
    <sheet name="önként2014." sheetId="1" r:id="rId1"/>
    <sheet name="kötelező2014." sheetId="2" r:id="rId2"/>
  </sheets>
  <definedNames>
    <definedName name="Excel_BuiltIn_Print_Area_321">#REF!</definedName>
    <definedName name="Excel_BuiltIn_Print_Area_331">#REF!</definedName>
    <definedName name="Excel_BuiltIn_Print_Area_6">#REF!</definedName>
    <definedName name="_xlnm.Print_Area" localSheetId="1">'kötelező2014.'!$A$1:$N$44</definedName>
    <definedName name="_xlnm.Print_Area" localSheetId="0">'önként2014.'!$A$1:$M$33</definedName>
  </definedNames>
  <calcPr fullCalcOnLoad="1"/>
</workbook>
</file>

<file path=xl/sharedStrings.xml><?xml version="1.0" encoding="utf-8"?>
<sst xmlns="http://schemas.openxmlformats.org/spreadsheetml/2006/main" count="98" uniqueCount="89">
  <si>
    <t>ezer Ft-ban</t>
  </si>
  <si>
    <t>Általános tartalék</t>
  </si>
  <si>
    <t>Életkezdési támogatás</t>
  </si>
  <si>
    <t>Megnevezés</t>
  </si>
  <si>
    <t>Feladat-mutató</t>
  </si>
  <si>
    <t>Települési igazgatási</t>
  </si>
  <si>
    <t>Szociális és gyermekjóléti ellátások (segélyek)</t>
  </si>
  <si>
    <t>Közművelődési, tevékenység</t>
  </si>
  <si>
    <t>Bölcsődei ellátás</t>
  </si>
  <si>
    <t>Időskorúak nappali ellátása</t>
  </si>
  <si>
    <t>Házi szociális gondozás</t>
  </si>
  <si>
    <t>Bentlakásos és átm.elh.nyújtó int. ellátás</t>
  </si>
  <si>
    <t>Szociális étkeztetés</t>
  </si>
  <si>
    <t>Közcélú foglalkoztatás</t>
  </si>
  <si>
    <t>Családsegítő és gyermekjóléti szolgálat</t>
  </si>
  <si>
    <t>Közösségi ellátás</t>
  </si>
  <si>
    <t>Háziorvosi szolgálat</t>
  </si>
  <si>
    <t>Park és zöldterület fenntartás</t>
  </si>
  <si>
    <t>Útfenntartás</t>
  </si>
  <si>
    <t>Egyéb település üzemeltetés</t>
  </si>
  <si>
    <t>Vagyonhasznosítás és kezelés</t>
  </si>
  <si>
    <t>Összesen:</t>
  </si>
  <si>
    <t>Működési célú támogatás</t>
  </si>
  <si>
    <t>Vagyongazd.összefüggő műk.kiadások</t>
  </si>
  <si>
    <t>Egynapos sebészet</t>
  </si>
  <si>
    <t>Képalkotó diag.szolg.</t>
  </si>
  <si>
    <t>Eü.laboratóriumi szolgáltatás</t>
  </si>
  <si>
    <t>Működési célú tartalék</t>
  </si>
  <si>
    <t>Szociális bolt engedm.elsz.</t>
  </si>
  <si>
    <t>Szociális és gyermekjóléti fa.</t>
  </si>
  <si>
    <t>Fogorvosi szolgálat gyermek(heti óra )</t>
  </si>
  <si>
    <t>Ügyeleti szolgálat (óra)</t>
  </si>
  <si>
    <t>Ifjúságeü.ellátás</t>
  </si>
  <si>
    <t>Közoktatási feladatok működési kiadásai</t>
  </si>
  <si>
    <t>3.számú melléklet</t>
  </si>
  <si>
    <t>4. számú melléklet</t>
  </si>
  <si>
    <t>Védőnők</t>
  </si>
  <si>
    <t>Járóbeteg szakellátás (napi óra)</t>
  </si>
  <si>
    <t>Foglalkozás-eü. ellátás (napi óra)</t>
  </si>
  <si>
    <t>Gondozók (napi óra)</t>
  </si>
  <si>
    <t>Települési igazgatás</t>
  </si>
  <si>
    <t>Nemzetiségi önkormányzatok támogatása</t>
  </si>
  <si>
    <t>2 Blesz összesen</t>
  </si>
  <si>
    <t>1 Önkormányzat összesen</t>
  </si>
  <si>
    <t>4 Polgármesteri Hivatal összesen</t>
  </si>
  <si>
    <t>5001 Egyesített bölcsődék</t>
  </si>
  <si>
    <t>5002 Egyesített Szociális Intézmény</t>
  </si>
  <si>
    <t>2 BLESZ összesen</t>
  </si>
  <si>
    <t>5003 Játékkal-mesével Óvoda</t>
  </si>
  <si>
    <t>5004 Tesz-vesz Óvoda</t>
  </si>
  <si>
    <t>5005 Bástya Óvoda</t>
  </si>
  <si>
    <t>5006 Balaton Óvoda</t>
  </si>
  <si>
    <t>Pénz-         maradvány fedezete %</t>
  </si>
  <si>
    <t>Állategészségügyi feladatok</t>
  </si>
  <si>
    <t>Közterület felügyeleti kiadások</t>
  </si>
  <si>
    <t>Parkolási feladatok</t>
  </si>
  <si>
    <t>3 Önálló Közterület-felügyelet összesen</t>
  </si>
  <si>
    <t>Parkolási tevékenység tárgyévi kiadásai</t>
  </si>
  <si>
    <t>2015. Működési költségvetés  -  Kötelezően előírt feladatkörök</t>
  </si>
  <si>
    <t>2015. Működési költségvetés -  Önként vállalt feladatkörök</t>
  </si>
  <si>
    <t>Feladat-mutató 2015.</t>
  </si>
  <si>
    <t>Kiadási előirányzat 100% 2015.</t>
  </si>
  <si>
    <t>Saját intézményi bevételek 2015.</t>
  </si>
  <si>
    <t>Intézm.         bevételek fedezete % 2015.</t>
  </si>
  <si>
    <t>Állami támogatás + Tb.finansz.2015.</t>
  </si>
  <si>
    <t>Állami támogatás fedezete % 2015.</t>
  </si>
  <si>
    <t>Átvett pe.  2015.</t>
  </si>
  <si>
    <t>Átvett pe.       fedezete %  2015.</t>
  </si>
  <si>
    <t>Önkorm.       hozzájárulás 2015.</t>
  </si>
  <si>
    <t>Önkormányzati hozzájárulás fedezete % 2015.</t>
  </si>
  <si>
    <t>Kiadási előirányzat 100% 
2015.</t>
  </si>
  <si>
    <t>Saját intézményi bevételek
2015.</t>
  </si>
  <si>
    <t>Intézm. bevételek fedezete %
2015.</t>
  </si>
  <si>
    <t>Önkorm. hozzájárulás
2015.</t>
  </si>
  <si>
    <t>Állami támogatás 
2015.</t>
  </si>
  <si>
    <t>OEP fin. +átvett pe.
2015.</t>
  </si>
  <si>
    <t>Képviselő-testület kiadásai</t>
  </si>
  <si>
    <t>Jelzőrendszeres házi segítségnyújtás</t>
  </si>
  <si>
    <t>Polgármesteri Hivatal</t>
  </si>
  <si>
    <t>Államigazgatási feladatok</t>
  </si>
  <si>
    <t>Önkorm.műk.kapcs.kiad.</t>
  </si>
  <si>
    <t>Önkorm.műk. kapcs. kiadások</t>
  </si>
  <si>
    <t>Kv.         maradvány</t>
  </si>
  <si>
    <t>Kv.       maradvány</t>
  </si>
  <si>
    <t>Közbiztonság kiadásai</t>
  </si>
  <si>
    <t>Oktatási bizottság kiadásai</t>
  </si>
  <si>
    <t>Egészségügyi és Szoc. Biz. Kiad.</t>
  </si>
  <si>
    <t>Emberi jogi, nemzetiségi és egyházügyi biz. Kiad</t>
  </si>
  <si>
    <t>Kulturális és tanácsnoki keret kiad.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</si>
</sst>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0.0%"/>
    <numFmt numFmtId="166" formatCode="_-* #,##0.000\ _F_t_-;\-* #,##0.000\ _F_t_-;_-* &quot;-&quot;??\ _F_t_-;_-@_-"/>
    <numFmt numFmtId="167" formatCode="_-* #,##0.0\ _F_t_-;\-* #,##0.0\ _F_t_-;_-* &quot;-&quot;??\ _F_t_-;_-@_-"/>
    <numFmt numFmtId="168" formatCode="_-* #,##0\ _F_t_-;\-* #,##0\ _F_t_-;_-* &quot;-&quot;??\ _F_t_-;_-@_-"/>
    <numFmt numFmtId="169" formatCode="_-* #,##0.0000\ _F_t_-;\-* #,##0.0000\ _F_t_-;_-* &quot;-&quot;??\ _F_t_-;_-@_-"/>
    <numFmt numFmtId="170" formatCode="0.000"/>
    <numFmt numFmtId="171" formatCode="0.0000"/>
    <numFmt numFmtId="172" formatCode="#,##0.00\ _F_t"/>
    <numFmt numFmtId="173" formatCode="&quot;Igen&quot;;&quot;Igen&quot;;&quot;Nem&quot;"/>
    <numFmt numFmtId="174" formatCode="&quot;Igaz&quot;;&quot;Igaz&quot;;&quot;Hamis&quot;"/>
    <numFmt numFmtId="175" formatCode="&quot;Be&quot;;&quot;Be&quot;;&quot;Ki&quot;"/>
    <numFmt numFmtId="176" formatCode="[$¥€-2]\ #\ ##,000_);[Red]\([$€-2]\ #\ ##,000\)"/>
  </numFmts>
  <fonts count="48">
    <font>
      <sz val="10"/>
      <name val="Arial CE"/>
      <family val="2"/>
    </font>
    <font>
      <sz val="10"/>
      <name val="Arial"/>
      <family val="0"/>
    </font>
    <font>
      <sz val="8"/>
      <name val="Arial CE"/>
      <family val="2"/>
    </font>
    <font>
      <sz val="9"/>
      <name val="Arial CE"/>
      <family val="2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 CE"/>
      <family val="2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1" borderId="7" applyNumberFormat="0" applyFon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41" fillId="28" borderId="0" applyNumberFormat="0" applyBorder="0" applyAlignment="0" applyProtection="0"/>
    <xf numFmtId="0" fontId="42" fillId="29" borderId="8" applyNumberFormat="0" applyAlignment="0" applyProtection="0"/>
    <xf numFmtId="0" fontId="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30" borderId="0" applyNumberFormat="0" applyBorder="0" applyAlignment="0" applyProtection="0"/>
    <xf numFmtId="0" fontId="46" fillId="31" borderId="0" applyNumberFormat="0" applyBorder="0" applyAlignment="0" applyProtection="0"/>
    <xf numFmtId="0" fontId="47" fillId="29" borderId="1" applyNumberFormat="0" applyAlignment="0" applyProtection="0"/>
    <xf numFmtId="9" fontId="1" fillId="0" borderId="0" applyFill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0" fontId="3" fillId="0" borderId="0" xfId="0" applyFont="1" applyFill="1" applyAlignment="1">
      <alignment/>
    </xf>
    <xf numFmtId="3" fontId="3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164" fontId="3" fillId="0" borderId="0" xfId="0" applyNumberFormat="1" applyFont="1" applyFill="1" applyAlignment="1">
      <alignment/>
    </xf>
    <xf numFmtId="2" fontId="3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3" fillId="0" borderId="10" xfId="0" applyFont="1" applyFill="1" applyBorder="1" applyAlignment="1">
      <alignment shrinkToFit="1"/>
    </xf>
    <xf numFmtId="3" fontId="10" fillId="0" borderId="11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 horizontal="right"/>
    </xf>
    <xf numFmtId="2" fontId="3" fillId="0" borderId="11" xfId="0" applyNumberFormat="1" applyFont="1" applyFill="1" applyBorder="1" applyAlignment="1">
      <alignment horizontal="right"/>
    </xf>
    <xf numFmtId="2" fontId="3" fillId="0" borderId="12" xfId="0" applyNumberFormat="1" applyFont="1" applyFill="1" applyBorder="1" applyAlignment="1">
      <alignment/>
    </xf>
    <xf numFmtId="0" fontId="3" fillId="0" borderId="13" xfId="0" applyFont="1" applyFill="1" applyBorder="1" applyAlignment="1">
      <alignment shrinkToFit="1"/>
    </xf>
    <xf numFmtId="3" fontId="10" fillId="0" borderId="14" xfId="0" applyNumberFormat="1" applyFont="1" applyFill="1" applyBorder="1" applyAlignment="1">
      <alignment/>
    </xf>
    <xf numFmtId="3" fontId="3" fillId="0" borderId="14" xfId="0" applyNumberFormat="1" applyFont="1" applyFill="1" applyBorder="1" applyAlignment="1">
      <alignment horizontal="right"/>
    </xf>
    <xf numFmtId="2" fontId="3" fillId="0" borderId="14" xfId="0" applyNumberFormat="1" applyFont="1" applyFill="1" applyBorder="1" applyAlignment="1">
      <alignment horizontal="right"/>
    </xf>
    <xf numFmtId="2" fontId="3" fillId="0" borderId="15" xfId="0" applyNumberFormat="1" applyFont="1" applyFill="1" applyBorder="1" applyAlignment="1">
      <alignment/>
    </xf>
    <xf numFmtId="0" fontId="10" fillId="0" borderId="13" xfId="0" applyFont="1" applyFill="1" applyBorder="1" applyAlignment="1">
      <alignment shrinkToFit="1"/>
    </xf>
    <xf numFmtId="3" fontId="10" fillId="0" borderId="14" xfId="0" applyNumberFormat="1" applyFont="1" applyFill="1" applyBorder="1" applyAlignment="1">
      <alignment horizontal="right"/>
    </xf>
    <xf numFmtId="0" fontId="3" fillId="0" borderId="16" xfId="0" applyFont="1" applyFill="1" applyBorder="1" applyAlignment="1">
      <alignment shrinkToFit="1"/>
    </xf>
    <xf numFmtId="3" fontId="10" fillId="0" borderId="17" xfId="0" applyNumberFormat="1" applyFont="1" applyFill="1" applyBorder="1" applyAlignment="1">
      <alignment/>
    </xf>
    <xf numFmtId="3" fontId="3" fillId="0" borderId="17" xfId="0" applyNumberFormat="1" applyFont="1" applyFill="1" applyBorder="1" applyAlignment="1">
      <alignment horizontal="right"/>
    </xf>
    <xf numFmtId="2" fontId="3" fillId="0" borderId="17" xfId="0" applyNumberFormat="1" applyFont="1" applyFill="1" applyBorder="1" applyAlignment="1">
      <alignment horizontal="right"/>
    </xf>
    <xf numFmtId="2" fontId="3" fillId="0" borderId="18" xfId="0" applyNumberFormat="1" applyFont="1" applyFill="1" applyBorder="1" applyAlignment="1">
      <alignment/>
    </xf>
    <xf numFmtId="0" fontId="9" fillId="0" borderId="19" xfId="0" applyFont="1" applyFill="1" applyBorder="1" applyAlignment="1">
      <alignment shrinkToFit="1"/>
    </xf>
    <xf numFmtId="3" fontId="9" fillId="0" borderId="20" xfId="0" applyNumberFormat="1" applyFont="1" applyFill="1" applyBorder="1" applyAlignment="1">
      <alignment/>
    </xf>
    <xf numFmtId="0" fontId="3" fillId="0" borderId="11" xfId="0" applyFont="1" applyFill="1" applyBorder="1" applyAlignment="1">
      <alignment shrinkToFit="1"/>
    </xf>
    <xf numFmtId="0" fontId="3" fillId="0" borderId="14" xfId="0" applyFont="1" applyFill="1" applyBorder="1" applyAlignment="1">
      <alignment shrinkToFit="1"/>
    </xf>
    <xf numFmtId="0" fontId="10" fillId="0" borderId="14" xfId="0" applyFont="1" applyFill="1" applyBorder="1" applyAlignment="1">
      <alignment shrinkToFit="1"/>
    </xf>
    <xf numFmtId="0" fontId="9" fillId="0" borderId="20" xfId="0" applyFont="1" applyFill="1" applyBorder="1" applyAlignment="1">
      <alignment shrinkToFit="1"/>
    </xf>
    <xf numFmtId="3" fontId="10" fillId="0" borderId="21" xfId="0" applyNumberFormat="1" applyFont="1" applyFill="1" applyBorder="1" applyAlignment="1">
      <alignment/>
    </xf>
    <xf numFmtId="3" fontId="3" fillId="0" borderId="21" xfId="0" applyNumberFormat="1" applyFont="1" applyFill="1" applyBorder="1" applyAlignment="1">
      <alignment horizontal="right"/>
    </xf>
    <xf numFmtId="0" fontId="10" fillId="0" borderId="16" xfId="0" applyFont="1" applyFill="1" applyBorder="1" applyAlignment="1">
      <alignment shrinkToFit="1"/>
    </xf>
    <xf numFmtId="0" fontId="10" fillId="0" borderId="17" xfId="0" applyFont="1" applyFill="1" applyBorder="1" applyAlignment="1">
      <alignment shrinkToFit="1"/>
    </xf>
    <xf numFmtId="3" fontId="10" fillId="0" borderId="17" xfId="0" applyNumberFormat="1" applyFont="1" applyFill="1" applyBorder="1" applyAlignment="1">
      <alignment horizontal="right"/>
    </xf>
    <xf numFmtId="0" fontId="10" fillId="0" borderId="10" xfId="0" applyFont="1" applyFill="1" applyBorder="1" applyAlignment="1">
      <alignment shrinkToFit="1"/>
    </xf>
    <xf numFmtId="0" fontId="10" fillId="0" borderId="11" xfId="0" applyFont="1" applyFill="1" applyBorder="1" applyAlignment="1">
      <alignment shrinkToFit="1"/>
    </xf>
    <xf numFmtId="3" fontId="10" fillId="0" borderId="11" xfId="0" applyNumberFormat="1" applyFont="1" applyFill="1" applyBorder="1" applyAlignment="1">
      <alignment horizontal="right"/>
    </xf>
    <xf numFmtId="0" fontId="12" fillId="0" borderId="19" xfId="0" applyFont="1" applyFill="1" applyBorder="1" applyAlignment="1">
      <alignment shrinkToFit="1"/>
    </xf>
    <xf numFmtId="0" fontId="12" fillId="0" borderId="20" xfId="0" applyFont="1" applyFill="1" applyBorder="1" applyAlignment="1">
      <alignment shrinkToFit="1"/>
    </xf>
    <xf numFmtId="2" fontId="9" fillId="0" borderId="20" xfId="0" applyNumberFormat="1" applyFont="1" applyFill="1" applyBorder="1" applyAlignment="1">
      <alignment/>
    </xf>
    <xf numFmtId="3" fontId="12" fillId="0" borderId="20" xfId="0" applyNumberFormat="1" applyFont="1" applyFill="1" applyBorder="1" applyAlignment="1">
      <alignment horizontal="right"/>
    </xf>
    <xf numFmtId="2" fontId="12" fillId="0" borderId="20" xfId="0" applyNumberFormat="1" applyFont="1" applyFill="1" applyBorder="1" applyAlignment="1">
      <alignment horizontal="right"/>
    </xf>
    <xf numFmtId="2" fontId="12" fillId="0" borderId="22" xfId="0" applyNumberFormat="1" applyFont="1" applyFill="1" applyBorder="1" applyAlignment="1">
      <alignment/>
    </xf>
    <xf numFmtId="0" fontId="13" fillId="0" borderId="0" xfId="0" applyFont="1" applyFill="1" applyAlignment="1">
      <alignment/>
    </xf>
    <xf numFmtId="0" fontId="3" fillId="0" borderId="23" xfId="0" applyFont="1" applyFill="1" applyBorder="1" applyAlignment="1">
      <alignment shrinkToFit="1"/>
    </xf>
    <xf numFmtId="3" fontId="10" fillId="0" borderId="24" xfId="0" applyNumberFormat="1" applyFont="1" applyFill="1" applyBorder="1" applyAlignment="1">
      <alignment/>
    </xf>
    <xf numFmtId="3" fontId="3" fillId="0" borderId="24" xfId="0" applyNumberFormat="1" applyFont="1" applyFill="1" applyBorder="1" applyAlignment="1">
      <alignment horizontal="right"/>
    </xf>
    <xf numFmtId="2" fontId="3" fillId="0" borderId="24" xfId="0" applyNumberFormat="1" applyFont="1" applyFill="1" applyBorder="1" applyAlignment="1">
      <alignment horizontal="right"/>
    </xf>
    <xf numFmtId="2" fontId="3" fillId="0" borderId="25" xfId="0" applyNumberFormat="1" applyFont="1" applyFill="1" applyBorder="1" applyAlignment="1">
      <alignment/>
    </xf>
    <xf numFmtId="3" fontId="9" fillId="0" borderId="24" xfId="0" applyNumberFormat="1" applyFont="1" applyFill="1" applyBorder="1" applyAlignment="1">
      <alignment/>
    </xf>
    <xf numFmtId="3" fontId="13" fillId="0" borderId="0" xfId="0" applyNumberFormat="1" applyFont="1" applyFill="1" applyAlignment="1">
      <alignment/>
    </xf>
    <xf numFmtId="3" fontId="12" fillId="0" borderId="24" xfId="0" applyNumberFormat="1" applyFont="1" applyFill="1" applyBorder="1" applyAlignment="1">
      <alignment horizontal="right"/>
    </xf>
    <xf numFmtId="2" fontId="12" fillId="0" borderId="24" xfId="0" applyNumberFormat="1" applyFont="1" applyFill="1" applyBorder="1" applyAlignment="1">
      <alignment horizontal="right"/>
    </xf>
    <xf numFmtId="2" fontId="12" fillId="0" borderId="25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9" fillId="0" borderId="19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shrinkToFit="1"/>
    </xf>
    <xf numFmtId="2" fontId="3" fillId="0" borderId="21" xfId="0" applyNumberFormat="1" applyFont="1" applyFill="1" applyBorder="1" applyAlignment="1">
      <alignment horizontal="right"/>
    </xf>
    <xf numFmtId="2" fontId="3" fillId="0" borderId="27" xfId="0" applyNumberFormat="1" applyFont="1" applyFill="1" applyBorder="1" applyAlignment="1">
      <alignment/>
    </xf>
    <xf numFmtId="2" fontId="9" fillId="0" borderId="22" xfId="0" applyNumberFormat="1" applyFont="1" applyFill="1" applyBorder="1" applyAlignment="1">
      <alignment/>
    </xf>
    <xf numFmtId="2" fontId="10" fillId="0" borderId="14" xfId="0" applyNumberFormat="1" applyFont="1" applyFill="1" applyBorder="1" applyAlignment="1">
      <alignment horizontal="right"/>
    </xf>
    <xf numFmtId="2" fontId="10" fillId="0" borderId="17" xfId="0" applyNumberFormat="1" applyFont="1" applyFill="1" applyBorder="1" applyAlignment="1">
      <alignment horizontal="right"/>
    </xf>
    <xf numFmtId="172" fontId="10" fillId="0" borderId="11" xfId="0" applyNumberFormat="1" applyFont="1" applyFill="1" applyBorder="1" applyAlignment="1">
      <alignment horizontal="right"/>
    </xf>
    <xf numFmtId="0" fontId="12" fillId="0" borderId="23" xfId="0" applyFont="1" applyFill="1" applyBorder="1" applyAlignment="1">
      <alignment shrinkToFit="1"/>
    </xf>
    <xf numFmtId="2" fontId="10" fillId="0" borderId="11" xfId="0" applyNumberFormat="1" applyFont="1" applyFill="1" applyBorder="1" applyAlignment="1">
      <alignment horizontal="right"/>
    </xf>
    <xf numFmtId="2" fontId="12" fillId="0" borderId="28" xfId="0" applyNumberFormat="1" applyFont="1" applyFill="1" applyBorder="1" applyAlignment="1">
      <alignment horizontal="right"/>
    </xf>
    <xf numFmtId="2" fontId="12" fillId="0" borderId="29" xfId="0" applyNumberFormat="1" applyFont="1" applyFill="1" applyBorder="1" applyAlignment="1">
      <alignment/>
    </xf>
    <xf numFmtId="3" fontId="12" fillId="0" borderId="30" xfId="0" applyNumberFormat="1" applyFont="1" applyFill="1" applyBorder="1" applyAlignment="1">
      <alignment horizontal="right"/>
    </xf>
    <xf numFmtId="3" fontId="7" fillId="0" borderId="0" xfId="0" applyNumberFormat="1" applyFont="1" applyFill="1" applyAlignment="1">
      <alignment horizontal="center"/>
    </xf>
    <xf numFmtId="2" fontId="7" fillId="0" borderId="0" xfId="0" applyNumberFormat="1" applyFont="1" applyFill="1" applyAlignment="1">
      <alignment horizontal="center"/>
    </xf>
    <xf numFmtId="0" fontId="8" fillId="0" borderId="31" xfId="0" applyFont="1" applyFill="1" applyBorder="1" applyAlignment="1">
      <alignment horizontal="right"/>
    </xf>
    <xf numFmtId="3" fontId="9" fillId="0" borderId="20" xfId="0" applyNumberFormat="1" applyFont="1" applyFill="1" applyBorder="1" applyAlignment="1">
      <alignment horizontal="center" vertical="center" wrapText="1"/>
    </xf>
    <xf numFmtId="2" fontId="9" fillId="0" borderId="20" xfId="0" applyNumberFormat="1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3" fontId="2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164" fontId="2" fillId="0" borderId="31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9" fillId="0" borderId="20" xfId="0" applyFont="1" applyFill="1" applyBorder="1" applyAlignment="1">
      <alignment horizontal="center" vertical="center" wrapText="1" shrinkToFit="1"/>
    </xf>
    <xf numFmtId="4" fontId="9" fillId="0" borderId="20" xfId="0" applyNumberFormat="1" applyFont="1" applyFill="1" applyBorder="1" applyAlignment="1">
      <alignment horizontal="center" vertical="center" wrapText="1"/>
    </xf>
    <xf numFmtId="2" fontId="9" fillId="0" borderId="22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4" fontId="9" fillId="0" borderId="20" xfId="0" applyNumberFormat="1" applyFont="1" applyFill="1" applyBorder="1" applyAlignment="1">
      <alignment/>
    </xf>
    <xf numFmtId="4" fontId="13" fillId="0" borderId="0" xfId="0" applyNumberFormat="1" applyFont="1" applyFill="1" applyAlignment="1">
      <alignment/>
    </xf>
    <xf numFmtId="0" fontId="3" fillId="0" borderId="32" xfId="0" applyFont="1" applyFill="1" applyBorder="1" applyAlignment="1">
      <alignment shrinkToFit="1"/>
    </xf>
    <xf numFmtId="3" fontId="10" fillId="0" borderId="33" xfId="0" applyNumberFormat="1" applyFont="1" applyFill="1" applyBorder="1" applyAlignment="1">
      <alignment/>
    </xf>
    <xf numFmtId="3" fontId="3" fillId="0" borderId="33" xfId="0" applyNumberFormat="1" applyFont="1" applyFill="1" applyBorder="1" applyAlignment="1">
      <alignment horizontal="right"/>
    </xf>
    <xf numFmtId="2" fontId="3" fillId="0" borderId="33" xfId="0" applyNumberFormat="1" applyFont="1" applyFill="1" applyBorder="1" applyAlignment="1">
      <alignment horizontal="right"/>
    </xf>
    <xf numFmtId="2" fontId="3" fillId="0" borderId="34" xfId="0" applyNumberFormat="1" applyFont="1" applyFill="1" applyBorder="1" applyAlignment="1">
      <alignment/>
    </xf>
    <xf numFmtId="0" fontId="7" fillId="0" borderId="0" xfId="0" applyFont="1" applyFill="1" applyAlignment="1">
      <alignment horizontal="center"/>
    </xf>
    <xf numFmtId="0" fontId="3" fillId="0" borderId="21" xfId="0" applyFont="1" applyFill="1" applyBorder="1" applyAlignment="1">
      <alignment shrinkToFit="1"/>
    </xf>
    <xf numFmtId="3" fontId="0" fillId="0" borderId="0" xfId="0" applyNumberForma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9" fillId="0" borderId="20" xfId="0" applyNumberFormat="1" applyFont="1" applyFill="1" applyBorder="1" applyAlignment="1">
      <alignment horizontal="center" vertical="center" wrapText="1" shrinkToFit="1"/>
    </xf>
    <xf numFmtId="4" fontId="9" fillId="0" borderId="22" xfId="0" applyNumberFormat="1" applyFont="1" applyFill="1" applyBorder="1" applyAlignment="1">
      <alignment/>
    </xf>
    <xf numFmtId="0" fontId="10" fillId="0" borderId="23" xfId="0" applyFont="1" applyFill="1" applyBorder="1" applyAlignment="1">
      <alignment shrinkToFit="1"/>
    </xf>
    <xf numFmtId="0" fontId="10" fillId="0" borderId="24" xfId="0" applyFont="1" applyFill="1" applyBorder="1" applyAlignment="1">
      <alignment shrinkToFit="1"/>
    </xf>
    <xf numFmtId="0" fontId="0" fillId="0" borderId="0" xfId="0" applyFont="1" applyFill="1" applyAlignment="1">
      <alignment/>
    </xf>
    <xf numFmtId="3" fontId="0" fillId="0" borderId="19" xfId="0" applyNumberFormat="1" applyFill="1" applyBorder="1" applyAlignment="1">
      <alignment/>
    </xf>
    <xf numFmtId="3" fontId="0" fillId="0" borderId="20" xfId="0" applyNumberFormat="1" applyFill="1" applyBorder="1" applyAlignment="1">
      <alignment/>
    </xf>
    <xf numFmtId="3" fontId="2" fillId="0" borderId="20" xfId="0" applyNumberFormat="1" applyFont="1" applyFill="1" applyBorder="1" applyAlignment="1">
      <alignment/>
    </xf>
    <xf numFmtId="3" fontId="0" fillId="0" borderId="22" xfId="0" applyNumberFormat="1" applyFill="1" applyBorder="1" applyAlignment="1">
      <alignment/>
    </xf>
    <xf numFmtId="3" fontId="13" fillId="0" borderId="0" xfId="0" applyNumberFormat="1" applyFont="1" applyFill="1" applyAlignment="1">
      <alignment/>
    </xf>
    <xf numFmtId="4" fontId="0" fillId="0" borderId="0" xfId="0" applyNumberForma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4" fontId="3" fillId="0" borderId="11" xfId="0" applyNumberFormat="1" applyFont="1" applyFill="1" applyBorder="1" applyAlignment="1">
      <alignment horizontal="right"/>
    </xf>
    <xf numFmtId="4" fontId="3" fillId="0" borderId="24" xfId="0" applyNumberFormat="1" applyFont="1" applyFill="1" applyBorder="1" applyAlignment="1">
      <alignment horizontal="right"/>
    </xf>
    <xf numFmtId="4" fontId="10" fillId="0" borderId="14" xfId="0" applyNumberFormat="1" applyFont="1" applyFill="1" applyBorder="1" applyAlignment="1">
      <alignment horizontal="right"/>
    </xf>
    <xf numFmtId="4" fontId="3" fillId="0" borderId="33" xfId="0" applyNumberFormat="1" applyFont="1" applyFill="1" applyBorder="1" applyAlignment="1">
      <alignment horizontal="right"/>
    </xf>
    <xf numFmtId="4" fontId="3" fillId="0" borderId="21" xfId="0" applyNumberFormat="1" applyFont="1" applyFill="1" applyBorder="1" applyAlignment="1">
      <alignment horizontal="right"/>
    </xf>
    <xf numFmtId="4" fontId="3" fillId="0" borderId="14" xfId="0" applyNumberFormat="1" applyFont="1" applyFill="1" applyBorder="1" applyAlignment="1">
      <alignment horizontal="right"/>
    </xf>
    <xf numFmtId="4" fontId="12" fillId="0" borderId="20" xfId="0" applyNumberFormat="1" applyFont="1" applyFill="1" applyBorder="1" applyAlignment="1">
      <alignment horizontal="right"/>
    </xf>
    <xf numFmtId="4" fontId="12" fillId="0" borderId="24" xfId="0" applyNumberFormat="1" applyFont="1" applyFill="1" applyBorder="1" applyAlignment="1">
      <alignment horizontal="right"/>
    </xf>
    <xf numFmtId="4" fontId="3" fillId="0" borderId="0" xfId="0" applyNumberFormat="1" applyFont="1" applyFill="1" applyBorder="1" applyAlignment="1">
      <alignment/>
    </xf>
    <xf numFmtId="2" fontId="0" fillId="0" borderId="0" xfId="0" applyNumberForma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horizontal="right"/>
    </xf>
    <xf numFmtId="2" fontId="7" fillId="0" borderId="0" xfId="0" applyNumberFormat="1" applyFont="1" applyFill="1" applyAlignment="1">
      <alignment horizontal="right"/>
    </xf>
    <xf numFmtId="172" fontId="10" fillId="0" borderId="14" xfId="0" applyNumberFormat="1" applyFont="1" applyFill="1" applyBorder="1" applyAlignment="1">
      <alignment horizontal="right"/>
    </xf>
    <xf numFmtId="4" fontId="9" fillId="0" borderId="20" xfId="0" applyNumberFormat="1" applyFont="1" applyFill="1" applyBorder="1" applyAlignment="1">
      <alignment horizontal="right"/>
    </xf>
    <xf numFmtId="172" fontId="10" fillId="0" borderId="17" xfId="0" applyNumberFormat="1" applyFont="1" applyFill="1" applyBorder="1" applyAlignment="1">
      <alignment horizontal="right"/>
    </xf>
    <xf numFmtId="172" fontId="9" fillId="0" borderId="20" xfId="0" applyNumberFormat="1" applyFont="1" applyFill="1" applyBorder="1" applyAlignment="1">
      <alignment horizontal="right"/>
    </xf>
    <xf numFmtId="172" fontId="10" fillId="0" borderId="24" xfId="0" applyNumberFormat="1" applyFont="1" applyFill="1" applyBorder="1" applyAlignment="1">
      <alignment horizontal="right"/>
    </xf>
    <xf numFmtId="172" fontId="10" fillId="0" borderId="21" xfId="0" applyNumberFormat="1" applyFont="1" applyFill="1" applyBorder="1" applyAlignment="1">
      <alignment horizontal="right"/>
    </xf>
    <xf numFmtId="2" fontId="0" fillId="0" borderId="0" xfId="0" applyNumberFormat="1" applyFill="1" applyAlignment="1">
      <alignment horizontal="right"/>
    </xf>
    <xf numFmtId="3" fontId="0" fillId="0" borderId="0" xfId="0" applyNumberFormat="1" applyFill="1" applyAlignment="1">
      <alignment horizontal="right"/>
    </xf>
    <xf numFmtId="3" fontId="0" fillId="0" borderId="20" xfId="0" applyNumberFormat="1" applyFill="1" applyBorder="1" applyAlignment="1">
      <alignment horizontal="right"/>
    </xf>
    <xf numFmtId="0" fontId="0" fillId="0" borderId="0" xfId="0" applyFill="1" applyAlignment="1">
      <alignment horizontal="right"/>
    </xf>
    <xf numFmtId="3" fontId="6" fillId="0" borderId="0" xfId="0" applyNumberFormat="1" applyFont="1" applyFill="1" applyAlignment="1">
      <alignment/>
    </xf>
    <xf numFmtId="3" fontId="10" fillId="0" borderId="24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 vertical="justify"/>
    </xf>
    <xf numFmtId="164" fontId="3" fillId="0" borderId="0" xfId="0" applyNumberFormat="1" applyFont="1" applyFill="1" applyAlignment="1">
      <alignment horizontal="right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2"/>
  <sheetViews>
    <sheetView zoomScalePageLayoutView="0" workbookViewId="0" topLeftCell="A1">
      <selection activeCell="O32" sqref="O32:P32"/>
    </sheetView>
  </sheetViews>
  <sheetFormatPr defaultColWidth="9.00390625" defaultRowHeight="12.75"/>
  <cols>
    <col min="1" max="1" width="25.00390625" style="1" customWidth="1"/>
    <col min="2" max="2" width="6.75390625" style="1" customWidth="1"/>
    <col min="3" max="3" width="10.125" style="1" customWidth="1"/>
    <col min="4" max="4" width="9.75390625" style="1" customWidth="1"/>
    <col min="5" max="5" width="9.625" style="140" customWidth="1"/>
    <col min="6" max="6" width="11.375" style="1" customWidth="1"/>
    <col min="7" max="7" width="10.375" style="1" customWidth="1"/>
    <col min="8" max="8" width="8.625" style="1" customWidth="1"/>
    <col min="9" max="9" width="9.375" style="1" customWidth="1"/>
    <col min="10" max="10" width="9.875" style="1" customWidth="1"/>
    <col min="11" max="11" width="9.75390625" style="1" customWidth="1"/>
    <col min="12" max="12" width="11.75390625" style="1" customWidth="1"/>
    <col min="13" max="13" width="13.375" style="1" customWidth="1"/>
    <col min="14" max="14" width="9.125" style="1" customWidth="1"/>
    <col min="15" max="15" width="11.75390625" style="1" bestFit="1" customWidth="1"/>
    <col min="16" max="16384" width="9.125" style="1" customWidth="1"/>
  </cols>
  <sheetData>
    <row r="1" spans="1:13" ht="12.75">
      <c r="A1" s="63"/>
      <c r="B1" s="63"/>
      <c r="C1" s="63"/>
      <c r="D1" s="63"/>
      <c r="E1" s="129"/>
      <c r="F1" s="63"/>
      <c r="G1" s="63"/>
      <c r="H1" s="63"/>
      <c r="I1" s="63"/>
      <c r="J1" s="63"/>
      <c r="K1" s="63"/>
      <c r="L1" s="143" t="s">
        <v>35</v>
      </c>
      <c r="M1" s="143"/>
    </row>
    <row r="2" spans="1:13" ht="12.75">
      <c r="A2" s="63"/>
      <c r="B2" s="63"/>
      <c r="C2" s="63"/>
      <c r="D2" s="63"/>
      <c r="E2" s="129"/>
      <c r="F2" s="63"/>
      <c r="G2" s="63"/>
      <c r="H2" s="63"/>
      <c r="I2" s="63"/>
      <c r="J2" s="63"/>
      <c r="K2" s="63"/>
      <c r="L2" s="63"/>
      <c r="M2" s="63"/>
    </row>
    <row r="3" spans="1:13" ht="12.75">
      <c r="A3" s="144" t="s">
        <v>59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</row>
    <row r="4" spans="1:13" ht="12.75">
      <c r="A4" s="144"/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</row>
    <row r="5" spans="1:13" ht="13.5" thickBot="1">
      <c r="A5" s="100"/>
      <c r="B5" s="100"/>
      <c r="C5" s="100"/>
      <c r="D5" s="100"/>
      <c r="E5" s="130"/>
      <c r="F5" s="77"/>
      <c r="G5" s="78"/>
      <c r="H5" s="77"/>
      <c r="I5" s="78"/>
      <c r="J5" s="78"/>
      <c r="K5" s="78"/>
      <c r="L5" s="79"/>
      <c r="M5" s="88" t="s">
        <v>0</v>
      </c>
    </row>
    <row r="6" spans="1:13" ht="67.5" customHeight="1" thickBot="1">
      <c r="A6" s="64" t="s">
        <v>3</v>
      </c>
      <c r="B6" s="89" t="s">
        <v>60</v>
      </c>
      <c r="C6" s="80" t="s">
        <v>61</v>
      </c>
      <c r="D6" s="80" t="s">
        <v>62</v>
      </c>
      <c r="E6" s="81" t="s">
        <v>63</v>
      </c>
      <c r="F6" s="80" t="s">
        <v>64</v>
      </c>
      <c r="G6" s="81" t="s">
        <v>65</v>
      </c>
      <c r="H6" s="80" t="s">
        <v>66</v>
      </c>
      <c r="I6" s="81" t="s">
        <v>67</v>
      </c>
      <c r="J6" s="81" t="s">
        <v>83</v>
      </c>
      <c r="K6" s="81" t="s">
        <v>52</v>
      </c>
      <c r="L6" s="82" t="s">
        <v>68</v>
      </c>
      <c r="M6" s="91" t="s">
        <v>69</v>
      </c>
    </row>
    <row r="7" spans="1:13" ht="12.75">
      <c r="A7" s="15" t="s">
        <v>22</v>
      </c>
      <c r="B7" s="34"/>
      <c r="C7" s="16">
        <f>82113+17973+3400+26420+720+590+1705+2750+5000+3810+10000+90826+35781+17327+833</f>
        <v>299248</v>
      </c>
      <c r="D7" s="16"/>
      <c r="E7" s="71">
        <f>SUM(D7/C7)*100</f>
        <v>0</v>
      </c>
      <c r="F7" s="17"/>
      <c r="G7" s="18">
        <f aca="true" t="shared" si="0" ref="G7:G18">SUM(F7/C7)*100</f>
        <v>0</v>
      </c>
      <c r="H7" s="17"/>
      <c r="I7" s="18">
        <f>SUM(H7/C7*100)</f>
        <v>0</v>
      </c>
      <c r="J7" s="17">
        <f>320+150+250+2557+250</f>
        <v>3527</v>
      </c>
      <c r="K7" s="18">
        <f>SUM(J7/C7*100)</f>
        <v>1.1786210768325938</v>
      </c>
      <c r="L7" s="22">
        <f>SUM(C7-D7-F7-H7-J7)</f>
        <v>295721</v>
      </c>
      <c r="M7" s="19">
        <f>SUM(L7/C7)*100</f>
        <v>98.8213789231674</v>
      </c>
    </row>
    <row r="8" spans="1:16" ht="12.75">
      <c r="A8" s="15" t="s">
        <v>23</v>
      </c>
      <c r="B8" s="35"/>
      <c r="C8" s="21">
        <f>3175949-'kötelező2014.'!D11</f>
        <v>1664589</v>
      </c>
      <c r="D8" s="21">
        <f>20+27019+130475+105032+10</f>
        <v>262556</v>
      </c>
      <c r="E8" s="131">
        <f>SUM(D8/C8)*100</f>
        <v>15.773022650035534</v>
      </c>
      <c r="F8" s="22"/>
      <c r="G8" s="23">
        <f t="shared" si="0"/>
        <v>0</v>
      </c>
      <c r="H8" s="22"/>
      <c r="I8" s="23">
        <f>SUM(H8/C8*100)</f>
        <v>0</v>
      </c>
      <c r="J8" s="22">
        <v>44873</v>
      </c>
      <c r="K8" s="18">
        <f aca="true" t="shared" si="1" ref="K8:K30">SUM(J8/C8*100)</f>
        <v>2.6957405101199154</v>
      </c>
      <c r="L8" s="22">
        <f aca="true" t="shared" si="2" ref="L8:L18">SUM(C8-D8-F8-H8-J8)</f>
        <v>1357160</v>
      </c>
      <c r="M8" s="24">
        <f>SUM(L8/C8)*100</f>
        <v>81.53123683984454</v>
      </c>
      <c r="O8" s="3"/>
      <c r="P8" s="3"/>
    </row>
    <row r="9" spans="1:16" ht="12.75">
      <c r="A9" s="15" t="s">
        <v>1</v>
      </c>
      <c r="B9" s="35"/>
      <c r="C9" s="21">
        <v>100000</v>
      </c>
      <c r="D9" s="21"/>
      <c r="E9" s="131">
        <f>SUM(D9/C9)*100</f>
        <v>0</v>
      </c>
      <c r="F9" s="22"/>
      <c r="G9" s="23">
        <f t="shared" si="0"/>
        <v>0</v>
      </c>
      <c r="H9" s="22"/>
      <c r="I9" s="23">
        <f>SUM(H9/C9*100)</f>
        <v>0</v>
      </c>
      <c r="J9" s="22"/>
      <c r="K9" s="18">
        <f t="shared" si="1"/>
        <v>0</v>
      </c>
      <c r="L9" s="22">
        <f t="shared" si="2"/>
        <v>100000</v>
      </c>
      <c r="M9" s="24">
        <f>SUM(L9/C9)*100</f>
        <v>100</v>
      </c>
      <c r="P9" s="3"/>
    </row>
    <row r="10" spans="1:15" ht="12.75">
      <c r="A10" s="20" t="s">
        <v>27</v>
      </c>
      <c r="B10" s="35"/>
      <c r="C10" s="21">
        <f>18687+7417+6129+11934+154800+45000+5448+7060+2037+378051+30000+32752</f>
        <v>699315</v>
      </c>
      <c r="D10" s="21">
        <v>32024</v>
      </c>
      <c r="E10" s="131">
        <f aca="true" t="shared" si="3" ref="E10:E19">SUM(D10/C10)*100</f>
        <v>4.579338352530691</v>
      </c>
      <c r="F10" s="22"/>
      <c r="G10" s="23">
        <f t="shared" si="0"/>
        <v>0</v>
      </c>
      <c r="H10" s="22"/>
      <c r="I10" s="23">
        <f aca="true" t="shared" si="4" ref="I10:I19">SUM(H10/C10*100)</f>
        <v>0</v>
      </c>
      <c r="J10" s="22"/>
      <c r="K10" s="18">
        <f t="shared" si="1"/>
        <v>0</v>
      </c>
      <c r="L10" s="22">
        <f t="shared" si="2"/>
        <v>667291</v>
      </c>
      <c r="M10" s="24">
        <f aca="true" t="shared" si="5" ref="M10:M19">SUM(L10/C10)*100</f>
        <v>95.4206616474693</v>
      </c>
      <c r="O10" s="3"/>
    </row>
    <row r="11" spans="1:13" ht="12.75">
      <c r="A11" s="20" t="s">
        <v>81</v>
      </c>
      <c r="B11" s="35"/>
      <c r="C11" s="21">
        <f>245572-36000</f>
        <v>209572</v>
      </c>
      <c r="D11" s="21"/>
      <c r="E11" s="131">
        <f t="shared" si="3"/>
        <v>0</v>
      </c>
      <c r="F11" s="22"/>
      <c r="G11" s="23">
        <f t="shared" si="0"/>
        <v>0</v>
      </c>
      <c r="H11" s="22"/>
      <c r="I11" s="23">
        <f t="shared" si="4"/>
        <v>0</v>
      </c>
      <c r="J11" s="22">
        <f>2075</f>
        <v>2075</v>
      </c>
      <c r="K11" s="18">
        <f t="shared" si="1"/>
        <v>0.9901131830588056</v>
      </c>
      <c r="L11" s="22">
        <f t="shared" si="2"/>
        <v>207497</v>
      </c>
      <c r="M11" s="24">
        <f t="shared" si="5"/>
        <v>99.00988681694119</v>
      </c>
    </row>
    <row r="12" spans="1:13" ht="12.75">
      <c r="A12" s="20" t="s">
        <v>85</v>
      </c>
      <c r="B12" s="35"/>
      <c r="C12" s="21">
        <v>667</v>
      </c>
      <c r="D12" s="21"/>
      <c r="E12" s="131">
        <f>SUM(D12/C12)*100</f>
        <v>0</v>
      </c>
      <c r="F12" s="22"/>
      <c r="G12" s="23">
        <f>SUM(F12/C12)*100</f>
        <v>0</v>
      </c>
      <c r="H12" s="22"/>
      <c r="I12" s="23">
        <f>SUM(H12/C12*100)</f>
        <v>0</v>
      </c>
      <c r="J12" s="22">
        <v>550</v>
      </c>
      <c r="K12" s="18">
        <f>SUM(J12/C12*100)</f>
        <v>82.45877061469265</v>
      </c>
      <c r="L12" s="22">
        <f>SUM(C12-D12-F12-H12-J12)</f>
        <v>117</v>
      </c>
      <c r="M12" s="24">
        <f>SUM(L12/C12)*100</f>
        <v>17.541229385307346</v>
      </c>
    </row>
    <row r="13" spans="1:13" ht="12.75">
      <c r="A13" s="20" t="s">
        <v>86</v>
      </c>
      <c r="B13" s="35"/>
      <c r="C13" s="21">
        <v>2704</v>
      </c>
      <c r="D13" s="21"/>
      <c r="E13" s="131">
        <f>SUM(D13/C13)*100</f>
        <v>0</v>
      </c>
      <c r="F13" s="22"/>
      <c r="G13" s="23">
        <f>SUM(F13/C13)*100</f>
        <v>0</v>
      </c>
      <c r="H13" s="22"/>
      <c r="I13" s="23">
        <f>SUM(H13/C13*100)</f>
        <v>0</v>
      </c>
      <c r="J13" s="22">
        <v>1100</v>
      </c>
      <c r="K13" s="18">
        <f>SUM(J13/C13*100)</f>
        <v>40.680473372781066</v>
      </c>
      <c r="L13" s="22">
        <f>SUM(C13-D13-F13-H13-J13)</f>
        <v>1604</v>
      </c>
      <c r="M13" s="24">
        <f>SUM(L13/C13)*100</f>
        <v>59.319526627218934</v>
      </c>
    </row>
    <row r="14" spans="1:13" ht="12.75">
      <c r="A14" s="20" t="s">
        <v>87</v>
      </c>
      <c r="B14" s="35"/>
      <c r="C14" s="21">
        <v>2350</v>
      </c>
      <c r="D14" s="21"/>
      <c r="E14" s="131">
        <f>SUM(D14/C14)*100</f>
        <v>0</v>
      </c>
      <c r="F14" s="22"/>
      <c r="G14" s="23">
        <f>SUM(F14/C14)*100</f>
        <v>0</v>
      </c>
      <c r="H14" s="22"/>
      <c r="I14" s="23">
        <f>SUM(H14/C14*100)</f>
        <v>0</v>
      </c>
      <c r="J14" s="22">
        <f>1600+750</f>
        <v>2350</v>
      </c>
      <c r="K14" s="18">
        <f>SUM(J14/C14*100)</f>
        <v>100</v>
      </c>
      <c r="L14" s="22">
        <f>SUM(C14-D14-F14-H14-J14)</f>
        <v>0</v>
      </c>
      <c r="M14" s="24">
        <f>SUM(L14/C14)*100</f>
        <v>0</v>
      </c>
    </row>
    <row r="15" spans="1:13" ht="12.75">
      <c r="A15" s="20" t="s">
        <v>88</v>
      </c>
      <c r="B15" s="35"/>
      <c r="C15" s="21">
        <v>1588</v>
      </c>
      <c r="D15" s="21"/>
      <c r="E15" s="131">
        <f>SUM(D15/C15)*100</f>
        <v>0</v>
      </c>
      <c r="F15" s="22"/>
      <c r="G15" s="23">
        <f>SUM(F15/C15)*100</f>
        <v>0</v>
      </c>
      <c r="H15" s="22"/>
      <c r="I15" s="23">
        <f>SUM(H15/C15*100)</f>
        <v>0</v>
      </c>
      <c r="J15" s="22"/>
      <c r="K15" s="18">
        <f>SUM(J15/C15*100)</f>
        <v>0</v>
      </c>
      <c r="L15" s="22">
        <f>SUM(C15-D15-F15-H15-J15)</f>
        <v>1588</v>
      </c>
      <c r="M15" s="24">
        <f>SUM(L15/C15)*100</f>
        <v>100</v>
      </c>
    </row>
    <row r="16" spans="1:15" ht="12.75">
      <c r="A16" s="20" t="s">
        <v>2</v>
      </c>
      <c r="B16" s="35"/>
      <c r="C16" s="21">
        <v>15000</v>
      </c>
      <c r="D16" s="21"/>
      <c r="E16" s="131">
        <f t="shared" si="3"/>
        <v>0</v>
      </c>
      <c r="F16" s="22"/>
      <c r="G16" s="23">
        <f t="shared" si="0"/>
        <v>0</v>
      </c>
      <c r="H16" s="22"/>
      <c r="I16" s="23">
        <f t="shared" si="4"/>
        <v>0</v>
      </c>
      <c r="J16" s="22"/>
      <c r="K16" s="18">
        <f t="shared" si="1"/>
        <v>0</v>
      </c>
      <c r="L16" s="22">
        <f t="shared" si="2"/>
        <v>15000</v>
      </c>
      <c r="M16" s="24">
        <f t="shared" si="5"/>
        <v>100</v>
      </c>
      <c r="O16" s="3"/>
    </row>
    <row r="17" spans="1:13" ht="12.75">
      <c r="A17" s="20" t="s">
        <v>28</v>
      </c>
      <c r="B17" s="35"/>
      <c r="C17" s="21">
        <v>66180</v>
      </c>
      <c r="D17" s="21"/>
      <c r="E17" s="131">
        <f t="shared" si="3"/>
        <v>0</v>
      </c>
      <c r="F17" s="22"/>
      <c r="G17" s="23">
        <f t="shared" si="0"/>
        <v>0</v>
      </c>
      <c r="H17" s="22"/>
      <c r="I17" s="23">
        <f t="shared" si="4"/>
        <v>0</v>
      </c>
      <c r="J17" s="22"/>
      <c r="K17" s="18">
        <f t="shared" si="1"/>
        <v>0</v>
      </c>
      <c r="L17" s="22">
        <f t="shared" si="2"/>
        <v>66180</v>
      </c>
      <c r="M17" s="24">
        <f t="shared" si="5"/>
        <v>100</v>
      </c>
    </row>
    <row r="18" spans="1:15" ht="13.5" thickBot="1">
      <c r="A18" s="20" t="s">
        <v>29</v>
      </c>
      <c r="B18" s="35"/>
      <c r="C18" s="21">
        <f>673467-'kötelező2014.'!D6</f>
        <v>642766</v>
      </c>
      <c r="D18" s="21"/>
      <c r="E18" s="131">
        <f t="shared" si="3"/>
        <v>0</v>
      </c>
      <c r="F18" s="22"/>
      <c r="G18" s="23">
        <f t="shared" si="0"/>
        <v>0</v>
      </c>
      <c r="H18" s="22"/>
      <c r="I18" s="23">
        <f t="shared" si="4"/>
        <v>0</v>
      </c>
      <c r="J18" s="22">
        <v>12648</v>
      </c>
      <c r="K18" s="18">
        <f t="shared" si="1"/>
        <v>1.9677456492720524</v>
      </c>
      <c r="L18" s="22">
        <f t="shared" si="2"/>
        <v>630118</v>
      </c>
      <c r="M18" s="24">
        <f t="shared" si="5"/>
        <v>98.03225435072794</v>
      </c>
      <c r="O18" s="3"/>
    </row>
    <row r="19" spans="1:15" s="52" customFormat="1" ht="13.5" thickBot="1">
      <c r="A19" s="46" t="s">
        <v>43</v>
      </c>
      <c r="B19" s="47"/>
      <c r="C19" s="33">
        <f>SUM(C7:C18)</f>
        <v>3703979</v>
      </c>
      <c r="D19" s="33">
        <f>SUM(D7:D18)</f>
        <v>294580</v>
      </c>
      <c r="E19" s="132">
        <f t="shared" si="3"/>
        <v>7.9530688483924985</v>
      </c>
      <c r="F19" s="33">
        <f>SUM(F7:F18)</f>
        <v>0</v>
      </c>
      <c r="G19" s="93">
        <f>SUM(F19/C19*100)</f>
        <v>0</v>
      </c>
      <c r="H19" s="33">
        <f>SUM(H7:H18)</f>
        <v>0</v>
      </c>
      <c r="I19" s="48">
        <f t="shared" si="4"/>
        <v>0</v>
      </c>
      <c r="J19" s="33">
        <f>SUM(J7:J18)</f>
        <v>67123</v>
      </c>
      <c r="K19" s="48">
        <f t="shared" si="1"/>
        <v>1.8121863001923069</v>
      </c>
      <c r="L19" s="33">
        <f>SUM(L7:L18)</f>
        <v>3342276</v>
      </c>
      <c r="M19" s="68">
        <f t="shared" si="5"/>
        <v>90.2347448514152</v>
      </c>
      <c r="O19" s="94"/>
    </row>
    <row r="20" spans="1:15" ht="12.75">
      <c r="A20" s="43" t="s">
        <v>24</v>
      </c>
      <c r="B20" s="44"/>
      <c r="C20" s="16">
        <v>81898</v>
      </c>
      <c r="D20" s="16">
        <v>1726</v>
      </c>
      <c r="E20" s="71">
        <f aca="true" t="shared" si="6" ref="E20:E30">SUM(D20/C20)*100</f>
        <v>2.107499572639137</v>
      </c>
      <c r="F20" s="45"/>
      <c r="G20" s="18">
        <f aca="true" t="shared" si="7" ref="G20:G30">SUM(F20/C20)*100</f>
        <v>0</v>
      </c>
      <c r="H20" s="45">
        <v>60887</v>
      </c>
      <c r="I20" s="18">
        <f aca="true" t="shared" si="8" ref="I20:I25">SUM(H20/C20*100)</f>
        <v>74.34491684778627</v>
      </c>
      <c r="J20" s="17">
        <v>10833</v>
      </c>
      <c r="K20" s="18">
        <f t="shared" si="1"/>
        <v>13.227429241251313</v>
      </c>
      <c r="L20" s="17">
        <f aca="true" t="shared" si="9" ref="L20:L25">SUM(C20-D20-F20-H20-J20)</f>
        <v>8452</v>
      </c>
      <c r="M20" s="19">
        <f aca="true" t="shared" si="10" ref="M20:M28">SUM(L20/C20)*100</f>
        <v>10.32015433832328</v>
      </c>
      <c r="O20" s="94"/>
    </row>
    <row r="21" spans="1:15" ht="12.75">
      <c r="A21" s="25" t="s">
        <v>37</v>
      </c>
      <c r="B21" s="36">
        <v>820</v>
      </c>
      <c r="C21" s="21">
        <v>784021</v>
      </c>
      <c r="D21" s="21">
        <v>49322</v>
      </c>
      <c r="E21" s="131">
        <f t="shared" si="6"/>
        <v>6.290902922243154</v>
      </c>
      <c r="F21" s="26"/>
      <c r="G21" s="23">
        <f t="shared" si="7"/>
        <v>0</v>
      </c>
      <c r="H21" s="26">
        <v>484488</v>
      </c>
      <c r="I21" s="23">
        <f t="shared" si="8"/>
        <v>61.79528354470097</v>
      </c>
      <c r="J21" s="17">
        <v>89055</v>
      </c>
      <c r="K21" s="18">
        <f t="shared" si="1"/>
        <v>11.358751870166744</v>
      </c>
      <c r="L21" s="17">
        <f t="shared" si="9"/>
        <v>161156</v>
      </c>
      <c r="M21" s="24">
        <f t="shared" si="10"/>
        <v>20.55506166288913</v>
      </c>
      <c r="O21" s="94"/>
    </row>
    <row r="22" spans="1:15" ht="12.75">
      <c r="A22" s="25" t="s">
        <v>25</v>
      </c>
      <c r="B22" s="36">
        <v>115</v>
      </c>
      <c r="C22" s="21">
        <v>116964</v>
      </c>
      <c r="D22" s="21">
        <v>8096</v>
      </c>
      <c r="E22" s="131">
        <f t="shared" si="6"/>
        <v>6.921787900550597</v>
      </c>
      <c r="F22" s="26"/>
      <c r="G22" s="23">
        <f t="shared" si="7"/>
        <v>0</v>
      </c>
      <c r="H22" s="26">
        <v>81289</v>
      </c>
      <c r="I22" s="23">
        <f t="shared" si="8"/>
        <v>69.49916213535788</v>
      </c>
      <c r="J22" s="17">
        <v>12169</v>
      </c>
      <c r="K22" s="18">
        <f t="shared" si="1"/>
        <v>10.404055948838959</v>
      </c>
      <c r="L22" s="17">
        <f t="shared" si="9"/>
        <v>15410</v>
      </c>
      <c r="M22" s="24">
        <f t="shared" si="10"/>
        <v>13.174994015252556</v>
      </c>
      <c r="O22" s="94"/>
    </row>
    <row r="23" spans="1:15" ht="12.75">
      <c r="A23" s="25" t="s">
        <v>26</v>
      </c>
      <c r="B23" s="36">
        <v>60</v>
      </c>
      <c r="C23" s="21">
        <v>69400</v>
      </c>
      <c r="D23" s="21">
        <v>8731</v>
      </c>
      <c r="E23" s="131">
        <f t="shared" si="6"/>
        <v>12.580691642651296</v>
      </c>
      <c r="F23" s="26"/>
      <c r="G23" s="23">
        <f t="shared" si="7"/>
        <v>0</v>
      </c>
      <c r="H23" s="26">
        <v>59447</v>
      </c>
      <c r="I23" s="23">
        <f t="shared" si="8"/>
        <v>85.65850144092218</v>
      </c>
      <c r="J23" s="17">
        <v>8422</v>
      </c>
      <c r="K23" s="18">
        <f t="shared" si="1"/>
        <v>12.135446685878962</v>
      </c>
      <c r="L23" s="17">
        <f t="shared" si="9"/>
        <v>-7200</v>
      </c>
      <c r="M23" s="24">
        <f t="shared" si="10"/>
        <v>-10.37463976945245</v>
      </c>
      <c r="O23" s="94"/>
    </row>
    <row r="24" spans="1:15" ht="12.75">
      <c r="A24" s="25" t="s">
        <v>38</v>
      </c>
      <c r="B24" s="36">
        <v>134</v>
      </c>
      <c r="C24" s="21">
        <v>36950</v>
      </c>
      <c r="D24" s="21">
        <v>38000</v>
      </c>
      <c r="E24" s="131">
        <f t="shared" si="6"/>
        <v>102.84167794316643</v>
      </c>
      <c r="F24" s="26"/>
      <c r="G24" s="23">
        <f t="shared" si="7"/>
        <v>0</v>
      </c>
      <c r="H24" s="26"/>
      <c r="I24" s="23">
        <f t="shared" si="8"/>
        <v>0</v>
      </c>
      <c r="J24" s="17">
        <v>1688</v>
      </c>
      <c r="K24" s="18">
        <f t="shared" si="1"/>
        <v>4.568335588633288</v>
      </c>
      <c r="L24" s="17">
        <f t="shared" si="9"/>
        <v>-2738</v>
      </c>
      <c r="M24" s="24">
        <f t="shared" si="10"/>
        <v>-7.410013531799729</v>
      </c>
      <c r="O24" s="94"/>
    </row>
    <row r="25" spans="1:15" ht="13.5" thickBot="1">
      <c r="A25" s="40" t="s">
        <v>39</v>
      </c>
      <c r="B25" s="41">
        <v>90</v>
      </c>
      <c r="C25" s="28">
        <v>90075</v>
      </c>
      <c r="D25" s="28">
        <v>683</v>
      </c>
      <c r="E25" s="133">
        <f t="shared" si="6"/>
        <v>0.7582570080488482</v>
      </c>
      <c r="F25" s="42"/>
      <c r="G25" s="30">
        <f t="shared" si="7"/>
        <v>0</v>
      </c>
      <c r="H25" s="42">
        <v>3968</v>
      </c>
      <c r="I25" s="30">
        <f t="shared" si="8"/>
        <v>4.4052178739938945</v>
      </c>
      <c r="J25" s="55">
        <v>5033</v>
      </c>
      <c r="K25" s="18">
        <f t="shared" si="1"/>
        <v>5.587565917291147</v>
      </c>
      <c r="L25" s="17">
        <f t="shared" si="9"/>
        <v>80391</v>
      </c>
      <c r="M25" s="31">
        <f t="shared" si="10"/>
        <v>89.2489592006661</v>
      </c>
      <c r="O25" s="94"/>
    </row>
    <row r="26" spans="1:15" s="52" customFormat="1" ht="13.5" thickBot="1">
      <c r="A26" s="32" t="s">
        <v>47</v>
      </c>
      <c r="B26" s="37"/>
      <c r="C26" s="33">
        <f>SUM(C20:C25)</f>
        <v>1179308</v>
      </c>
      <c r="D26" s="33">
        <f aca="true" t="shared" si="11" ref="D26:L26">SUM(D20:D25)</f>
        <v>106558</v>
      </c>
      <c r="E26" s="134">
        <f t="shared" si="6"/>
        <v>9.035637848636659</v>
      </c>
      <c r="F26" s="33">
        <f t="shared" si="11"/>
        <v>0</v>
      </c>
      <c r="G26" s="48">
        <f t="shared" si="7"/>
        <v>0</v>
      </c>
      <c r="H26" s="33">
        <f t="shared" si="11"/>
        <v>690079</v>
      </c>
      <c r="I26" s="48">
        <f t="shared" si="11"/>
        <v>295.70308184276115</v>
      </c>
      <c r="J26" s="33">
        <f>SUM(J20:J25)</f>
        <v>127200</v>
      </c>
      <c r="K26" s="48">
        <f t="shared" si="1"/>
        <v>10.78598635810153</v>
      </c>
      <c r="L26" s="33">
        <f t="shared" si="11"/>
        <v>255471</v>
      </c>
      <c r="M26" s="68">
        <f t="shared" si="10"/>
        <v>21.66278868624651</v>
      </c>
      <c r="O26" s="94"/>
    </row>
    <row r="27" spans="1:15" s="109" customFormat="1" ht="12.75">
      <c r="A27" s="107" t="s">
        <v>78</v>
      </c>
      <c r="B27" s="108"/>
      <c r="C27" s="54">
        <v>658624</v>
      </c>
      <c r="D27" s="54"/>
      <c r="E27" s="135">
        <f t="shared" si="6"/>
        <v>0</v>
      </c>
      <c r="F27" s="54"/>
      <c r="G27" s="56">
        <f t="shared" si="7"/>
        <v>0</v>
      </c>
      <c r="H27" s="54"/>
      <c r="I27" s="56">
        <f>SUM(H27/C27*100)</f>
        <v>0</v>
      </c>
      <c r="J27" s="54"/>
      <c r="K27" s="56">
        <f t="shared" si="1"/>
        <v>0</v>
      </c>
      <c r="L27" s="55">
        <f>SUM(C27-D27-F27-H27-J27)</f>
        <v>658624</v>
      </c>
      <c r="M27" s="57">
        <f t="shared" si="10"/>
        <v>100</v>
      </c>
      <c r="O27" s="94"/>
    </row>
    <row r="28" spans="1:15" ht="13.5" thickBot="1">
      <c r="A28" s="65" t="s">
        <v>40</v>
      </c>
      <c r="B28" s="101"/>
      <c r="C28" s="38">
        <v>2550</v>
      </c>
      <c r="D28" s="38"/>
      <c r="E28" s="136">
        <f t="shared" si="6"/>
        <v>0</v>
      </c>
      <c r="F28" s="39"/>
      <c r="G28" s="66">
        <f t="shared" si="7"/>
        <v>0</v>
      </c>
      <c r="H28" s="39"/>
      <c r="I28" s="66">
        <f>SUM(H28/C28*100)</f>
        <v>0</v>
      </c>
      <c r="J28" s="39"/>
      <c r="K28" s="66">
        <f t="shared" si="1"/>
        <v>0</v>
      </c>
      <c r="L28" s="39">
        <f>SUM(C28-D28-F28-H28-J28)</f>
        <v>2550</v>
      </c>
      <c r="M28" s="67">
        <f t="shared" si="10"/>
        <v>100</v>
      </c>
      <c r="N28" s="3"/>
      <c r="O28" s="94"/>
    </row>
    <row r="29" spans="1:15" s="52" customFormat="1" ht="13.5" thickBot="1">
      <c r="A29" s="46" t="s">
        <v>44</v>
      </c>
      <c r="B29" s="47"/>
      <c r="C29" s="33">
        <f>SUM(C27:C28)</f>
        <v>661174</v>
      </c>
      <c r="D29" s="33">
        <f aca="true" t="shared" si="12" ref="D29:M29">SUM(D28)</f>
        <v>0</v>
      </c>
      <c r="E29" s="134">
        <f t="shared" si="6"/>
        <v>0</v>
      </c>
      <c r="F29" s="33">
        <f t="shared" si="12"/>
        <v>0</v>
      </c>
      <c r="G29" s="48">
        <f t="shared" si="7"/>
        <v>0</v>
      </c>
      <c r="H29" s="33">
        <f t="shared" si="12"/>
        <v>0</v>
      </c>
      <c r="I29" s="48">
        <f t="shared" si="12"/>
        <v>0</v>
      </c>
      <c r="J29" s="33">
        <f>SUM(J28)</f>
        <v>0</v>
      </c>
      <c r="K29" s="48">
        <f t="shared" si="1"/>
        <v>0</v>
      </c>
      <c r="L29" s="33">
        <f>SUM(L27:L28)</f>
        <v>661174</v>
      </c>
      <c r="M29" s="68">
        <f t="shared" si="12"/>
        <v>100</v>
      </c>
      <c r="N29" s="59"/>
      <c r="O29" s="94"/>
    </row>
    <row r="30" spans="1:15" s="52" customFormat="1" ht="13.5" thickBot="1">
      <c r="A30" s="32" t="s">
        <v>21</v>
      </c>
      <c r="B30" s="37"/>
      <c r="C30" s="33">
        <f>SUM(C29,C26,C19)</f>
        <v>5544461</v>
      </c>
      <c r="D30" s="33">
        <f>SUM(D29,D26,D19)</f>
        <v>401138</v>
      </c>
      <c r="E30" s="134">
        <f t="shared" si="6"/>
        <v>7.234932304510753</v>
      </c>
      <c r="F30" s="33">
        <f>SUM(F29,F26,F19)</f>
        <v>0</v>
      </c>
      <c r="G30" s="48">
        <f t="shared" si="7"/>
        <v>0</v>
      </c>
      <c r="H30" s="33">
        <f>SUM(H29,H26,H19)</f>
        <v>690079</v>
      </c>
      <c r="I30" s="48">
        <f>SUM(H30/C30*100)</f>
        <v>12.4462774650232</v>
      </c>
      <c r="J30" s="33">
        <f>SUM(J29,J26,J19)</f>
        <v>194323</v>
      </c>
      <c r="K30" s="48">
        <f t="shared" si="1"/>
        <v>3.5048131820207593</v>
      </c>
      <c r="L30" s="33">
        <f>SUM(L29,L26,L19)</f>
        <v>4258921</v>
      </c>
      <c r="M30" s="68">
        <f>SUM(L30/C30)*100</f>
        <v>76.81397704844528</v>
      </c>
      <c r="O30" s="94"/>
    </row>
    <row r="31" spans="4:12" ht="12.75">
      <c r="D31" s="6"/>
      <c r="E31" s="137"/>
      <c r="F31" s="3"/>
      <c r="G31" s="2"/>
      <c r="H31" s="3"/>
      <c r="I31" s="2"/>
      <c r="J31" s="2"/>
      <c r="K31" s="2"/>
      <c r="L31" s="6"/>
    </row>
    <row r="32" spans="1:8" s="3" customFormat="1" ht="13.5" thickBot="1">
      <c r="A32" s="114" t="s">
        <v>79</v>
      </c>
      <c r="E32" s="138"/>
      <c r="H32" s="83"/>
    </row>
    <row r="33" spans="1:13" s="3" customFormat="1" ht="13.5" thickBot="1">
      <c r="A33" s="110" t="s">
        <v>80</v>
      </c>
      <c r="B33" s="111"/>
      <c r="C33" s="111">
        <v>36000</v>
      </c>
      <c r="D33" s="111">
        <v>60000</v>
      </c>
      <c r="E33" s="139">
        <f>SUM(D33/C33)*100</f>
        <v>166.66666666666669</v>
      </c>
      <c r="F33" s="111"/>
      <c r="G33" s="111">
        <f>SUM(F33/C33)*100</f>
        <v>0</v>
      </c>
      <c r="H33" s="112"/>
      <c r="I33" s="111">
        <f>SUM(H33/C33*100)</f>
        <v>0</v>
      </c>
      <c r="J33" s="111"/>
      <c r="K33" s="111">
        <f>SUM(J33/C33*100)</f>
        <v>0</v>
      </c>
      <c r="L33" s="111">
        <f>SUM(C33-D33-F33-H33-J33)</f>
        <v>-24000</v>
      </c>
      <c r="M33" s="113">
        <f>SUM(L33/C33)*100</f>
        <v>-66.66666666666666</v>
      </c>
    </row>
    <row r="34" spans="5:8" s="3" customFormat="1" ht="12.75">
      <c r="E34" s="138"/>
      <c r="H34" s="83"/>
    </row>
    <row r="35" spans="5:8" s="3" customFormat="1" ht="12.75">
      <c r="E35" s="138"/>
      <c r="H35" s="83"/>
    </row>
    <row r="36" spans="5:8" s="3" customFormat="1" ht="12.75">
      <c r="E36" s="138"/>
      <c r="H36" s="83"/>
    </row>
    <row r="37" spans="3:8" ht="12.75">
      <c r="C37" s="83"/>
      <c r="H37" s="63"/>
    </row>
    <row r="38" spans="3:8" ht="12.75">
      <c r="C38" s="3"/>
      <c r="H38" s="63"/>
    </row>
    <row r="39" spans="3:8" ht="12.75">
      <c r="C39" s="3"/>
      <c r="H39" s="63"/>
    </row>
    <row r="40" ht="12.75">
      <c r="C40" s="3"/>
    </row>
    <row r="41" ht="12.75">
      <c r="C41" s="3"/>
    </row>
    <row r="42" ht="12.75">
      <c r="C42" s="3"/>
    </row>
  </sheetData>
  <sheetProtection/>
  <mergeCells count="2">
    <mergeCell ref="L1:M1"/>
    <mergeCell ref="A3:M4"/>
  </mergeCells>
  <printOptions/>
  <pageMargins left="0.17" right="0.17" top="0.58" bottom="1" header="0.27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Q45"/>
  <sheetViews>
    <sheetView tabSelected="1" zoomScalePageLayoutView="0" workbookViewId="0" topLeftCell="B1">
      <selection activeCell="B46" sqref="A46:IV61"/>
    </sheetView>
  </sheetViews>
  <sheetFormatPr defaultColWidth="9.00390625" defaultRowHeight="12.75"/>
  <cols>
    <col min="1" max="1" width="1.12109375" style="1" hidden="1" customWidth="1"/>
    <col min="2" max="2" width="33.25390625" style="1" customWidth="1"/>
    <col min="3" max="3" width="10.125" style="3" bestFit="1" customWidth="1"/>
    <col min="4" max="4" width="10.25390625" style="3" customWidth="1"/>
    <col min="5" max="5" width="9.375" style="3" bestFit="1" customWidth="1"/>
    <col min="6" max="6" width="9.75390625" style="2" customWidth="1"/>
    <col min="7" max="7" width="10.875" style="3" customWidth="1"/>
    <col min="8" max="8" width="9.75390625" style="7" customWidth="1"/>
    <col min="9" max="9" width="11.625" style="102" customWidth="1"/>
    <col min="10" max="10" width="8.375" style="115" customWidth="1"/>
    <col min="11" max="11" width="9.75390625" style="5" customWidth="1"/>
    <col min="12" max="12" width="10.00390625" style="126" customWidth="1"/>
    <col min="13" max="13" width="11.125" style="6" customWidth="1"/>
    <col min="14" max="14" width="13.00390625" style="1" customWidth="1"/>
    <col min="15" max="15" width="10.125" style="1" bestFit="1" customWidth="1"/>
    <col min="16" max="16384" width="9.125" style="1" customWidth="1"/>
  </cols>
  <sheetData>
    <row r="1" spans="13:14" ht="12" customHeight="1">
      <c r="M1" s="146" t="s">
        <v>34</v>
      </c>
      <c r="N1" s="146"/>
    </row>
    <row r="2" spans="2:14" ht="12" customHeight="1">
      <c r="B2" s="145" t="s">
        <v>58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</row>
    <row r="3" spans="2:14" ht="12" customHeight="1" thickBot="1">
      <c r="B3" s="63"/>
      <c r="C3" s="83"/>
      <c r="D3" s="83"/>
      <c r="E3" s="83"/>
      <c r="F3" s="84"/>
      <c r="G3" s="83"/>
      <c r="H3" s="85"/>
      <c r="I3" s="103"/>
      <c r="J3" s="116"/>
      <c r="K3" s="86"/>
      <c r="L3" s="127"/>
      <c r="M3" s="87"/>
      <c r="N3" s="88" t="s">
        <v>0</v>
      </c>
    </row>
    <row r="4" spans="2:14" s="92" customFormat="1" ht="51.75" customHeight="1" thickBot="1">
      <c r="B4" s="64" t="s">
        <v>3</v>
      </c>
      <c r="C4" s="105" t="s">
        <v>4</v>
      </c>
      <c r="D4" s="80" t="s">
        <v>70</v>
      </c>
      <c r="E4" s="80" t="s">
        <v>71</v>
      </c>
      <c r="F4" s="81" t="s">
        <v>72</v>
      </c>
      <c r="G4" s="80" t="s">
        <v>74</v>
      </c>
      <c r="H4" s="90" t="s">
        <v>65</v>
      </c>
      <c r="I4" s="80" t="s">
        <v>75</v>
      </c>
      <c r="J4" s="90" t="s">
        <v>67</v>
      </c>
      <c r="K4" s="81" t="s">
        <v>82</v>
      </c>
      <c r="L4" s="81" t="s">
        <v>52</v>
      </c>
      <c r="M4" s="82" t="s">
        <v>73</v>
      </c>
      <c r="N4" s="91" t="s">
        <v>69</v>
      </c>
    </row>
    <row r="5" spans="2:14" ht="12" customHeight="1">
      <c r="B5" s="20" t="s">
        <v>41</v>
      </c>
      <c r="C5" s="21"/>
      <c r="D5" s="21">
        <v>34439</v>
      </c>
      <c r="E5" s="22"/>
      <c r="F5" s="23">
        <f>SUM(E5/D5)*100</f>
        <v>0</v>
      </c>
      <c r="G5" s="22"/>
      <c r="H5" s="18">
        <f>SUM(G5/D5)*100</f>
        <v>0</v>
      </c>
      <c r="I5" s="22"/>
      <c r="J5" s="117">
        <f aca="true" t="shared" si="0" ref="J5:J20">SUM(I5/D5)*100</f>
        <v>0</v>
      </c>
      <c r="K5" s="17"/>
      <c r="L5" s="18">
        <f aca="true" t="shared" si="1" ref="L5:L20">SUM(K5/D5)*100</f>
        <v>0</v>
      </c>
      <c r="M5" s="17">
        <f aca="true" t="shared" si="2" ref="M5:M14">SUM(D5-E5-G5-I5-K5)</f>
        <v>34439</v>
      </c>
      <c r="N5" s="24">
        <f>SUM(M5/D5)*100</f>
        <v>100</v>
      </c>
    </row>
    <row r="6" spans="2:14" ht="12" customHeight="1">
      <c r="B6" s="20" t="s">
        <v>6</v>
      </c>
      <c r="C6" s="21"/>
      <c r="D6" s="21">
        <f>19980+10721</f>
        <v>30701</v>
      </c>
      <c r="E6" s="22"/>
      <c r="F6" s="23">
        <f>SUM(E6/D6)*100</f>
        <v>0</v>
      </c>
      <c r="G6" s="22">
        <v>10690</v>
      </c>
      <c r="H6" s="18">
        <f>SUM(G6/D6)*100</f>
        <v>34.81971271294095</v>
      </c>
      <c r="I6" s="22">
        <v>31</v>
      </c>
      <c r="J6" s="117">
        <f t="shared" si="0"/>
        <v>0.10097390964463697</v>
      </c>
      <c r="K6" s="17"/>
      <c r="L6" s="18">
        <f t="shared" si="1"/>
        <v>0</v>
      </c>
      <c r="M6" s="17">
        <f t="shared" si="2"/>
        <v>19980</v>
      </c>
      <c r="N6" s="24">
        <f>SUM(M6/D6)*100</f>
        <v>65.07931337741442</v>
      </c>
    </row>
    <row r="7" spans="2:14" ht="12" customHeight="1">
      <c r="B7" s="20" t="s">
        <v>7</v>
      </c>
      <c r="C7" s="21"/>
      <c r="D7" s="21">
        <v>265000</v>
      </c>
      <c r="E7" s="22"/>
      <c r="F7" s="23">
        <f>SUM(E7/D7)*100</f>
        <v>0</v>
      </c>
      <c r="G7" s="22">
        <v>10508</v>
      </c>
      <c r="H7" s="18">
        <f>SUM(G7/D7)*100</f>
        <v>3.9652830188679244</v>
      </c>
      <c r="I7" s="22"/>
      <c r="J7" s="117">
        <f t="shared" si="0"/>
        <v>0</v>
      </c>
      <c r="K7" s="17"/>
      <c r="L7" s="18">
        <f t="shared" si="1"/>
        <v>0</v>
      </c>
      <c r="M7" s="17">
        <f t="shared" si="2"/>
        <v>254492</v>
      </c>
      <c r="N7" s="24">
        <f>SUM(M7/D7)*100</f>
        <v>96.03471698113208</v>
      </c>
    </row>
    <row r="8" spans="2:14" ht="12" customHeight="1">
      <c r="B8" s="20" t="s">
        <v>17</v>
      </c>
      <c r="C8" s="21"/>
      <c r="D8" s="21">
        <v>148703</v>
      </c>
      <c r="E8" s="22"/>
      <c r="F8" s="23">
        <f aca="true" t="shared" si="3" ref="F8:F15">SUM(E8/D8)*100</f>
        <v>0</v>
      </c>
      <c r="G8" s="22">
        <v>5775</v>
      </c>
      <c r="H8" s="23">
        <f aca="true" t="shared" si="4" ref="H8:H15">SUM(G8/D8)*100</f>
        <v>3.883580021922893</v>
      </c>
      <c r="I8" s="22"/>
      <c r="J8" s="117">
        <f t="shared" si="0"/>
        <v>0</v>
      </c>
      <c r="K8" s="17"/>
      <c r="L8" s="18">
        <f t="shared" si="1"/>
        <v>0</v>
      </c>
      <c r="M8" s="17">
        <f t="shared" si="2"/>
        <v>142928</v>
      </c>
      <c r="N8" s="24">
        <f aca="true" t="shared" si="5" ref="N8:N15">SUM(M8/D8)*100</f>
        <v>96.1164199780771</v>
      </c>
    </row>
    <row r="9" spans="2:14" ht="12" customHeight="1">
      <c r="B9" s="20" t="s">
        <v>18</v>
      </c>
      <c r="C9" s="21"/>
      <c r="D9" s="21">
        <v>958562</v>
      </c>
      <c r="E9" s="22"/>
      <c r="F9" s="23">
        <f t="shared" si="3"/>
        <v>0</v>
      </c>
      <c r="G9" s="22">
        <v>11214</v>
      </c>
      <c r="H9" s="23">
        <f t="shared" si="4"/>
        <v>1.1698773788236962</v>
      </c>
      <c r="I9" s="22">
        <v>85039</v>
      </c>
      <c r="J9" s="117">
        <f t="shared" si="0"/>
        <v>8.8715179612795</v>
      </c>
      <c r="K9" s="17">
        <v>164397</v>
      </c>
      <c r="L9" s="18">
        <f t="shared" si="1"/>
        <v>17.150377336051292</v>
      </c>
      <c r="M9" s="17">
        <f t="shared" si="2"/>
        <v>697912</v>
      </c>
      <c r="N9" s="24">
        <f t="shared" si="5"/>
        <v>72.80822732384551</v>
      </c>
    </row>
    <row r="10" spans="2:14" ht="12" customHeight="1">
      <c r="B10" s="20" t="s">
        <v>19</v>
      </c>
      <c r="C10" s="21"/>
      <c r="D10" s="21">
        <v>396119</v>
      </c>
      <c r="E10" s="22"/>
      <c r="F10" s="23">
        <f t="shared" si="3"/>
        <v>0</v>
      </c>
      <c r="G10" s="22"/>
      <c r="H10" s="23">
        <f t="shared" si="4"/>
        <v>0</v>
      </c>
      <c r="I10" s="22"/>
      <c r="J10" s="117">
        <f t="shared" si="0"/>
        <v>0</v>
      </c>
      <c r="K10" s="17"/>
      <c r="L10" s="18">
        <f t="shared" si="1"/>
        <v>0</v>
      </c>
      <c r="M10" s="17">
        <f t="shared" si="2"/>
        <v>396119</v>
      </c>
      <c r="N10" s="24">
        <f t="shared" si="5"/>
        <v>100</v>
      </c>
    </row>
    <row r="11" spans="2:16" ht="12" customHeight="1">
      <c r="B11" s="20" t="s">
        <v>20</v>
      </c>
      <c r="C11" s="21"/>
      <c r="D11" s="21">
        <v>1511360</v>
      </c>
      <c r="E11" s="22">
        <f>66859+313497+1581382</f>
        <v>1961738</v>
      </c>
      <c r="F11" s="23">
        <f t="shared" si="3"/>
        <v>129.79951831463052</v>
      </c>
      <c r="G11" s="22"/>
      <c r="H11" s="23">
        <f t="shared" si="4"/>
        <v>0</v>
      </c>
      <c r="I11" s="22"/>
      <c r="J11" s="117">
        <f t="shared" si="0"/>
        <v>0</v>
      </c>
      <c r="K11" s="17"/>
      <c r="L11" s="18">
        <f t="shared" si="1"/>
        <v>0</v>
      </c>
      <c r="M11" s="17">
        <f>SUM(D11-E11-G11-I11-K11)</f>
        <v>-450378</v>
      </c>
      <c r="N11" s="24">
        <f t="shared" si="5"/>
        <v>-29.79951831463053</v>
      </c>
      <c r="P11" s="3"/>
    </row>
    <row r="12" spans="2:16" ht="12" customHeight="1">
      <c r="B12" s="27" t="s">
        <v>84</v>
      </c>
      <c r="C12" s="28"/>
      <c r="D12" s="28">
        <v>200</v>
      </c>
      <c r="E12" s="29"/>
      <c r="F12" s="23">
        <f t="shared" si="3"/>
        <v>0</v>
      </c>
      <c r="G12" s="29"/>
      <c r="H12" s="30">
        <f t="shared" si="4"/>
        <v>0</v>
      </c>
      <c r="I12" s="29"/>
      <c r="J12" s="117">
        <f t="shared" si="0"/>
        <v>0</v>
      </c>
      <c r="K12" s="22"/>
      <c r="L12" s="18">
        <f t="shared" si="1"/>
        <v>0</v>
      </c>
      <c r="M12" s="17">
        <f>SUM(D12-E12-G12-I12-K12)</f>
        <v>200</v>
      </c>
      <c r="N12" s="24">
        <f>SUM(M12/D12)*100</f>
        <v>100</v>
      </c>
      <c r="P12" s="3"/>
    </row>
    <row r="13" spans="2:14" ht="12" customHeight="1">
      <c r="B13" s="27" t="s">
        <v>57</v>
      </c>
      <c r="C13" s="28"/>
      <c r="D13" s="28">
        <f>1094963+300000</f>
        <v>1394963</v>
      </c>
      <c r="E13" s="29">
        <v>2779039</v>
      </c>
      <c r="F13" s="30">
        <f t="shared" si="3"/>
        <v>199.21954919234418</v>
      </c>
      <c r="G13" s="29"/>
      <c r="H13" s="30">
        <f t="shared" si="4"/>
        <v>0</v>
      </c>
      <c r="I13" s="29"/>
      <c r="J13" s="117">
        <f t="shared" si="0"/>
        <v>0</v>
      </c>
      <c r="K13" s="55"/>
      <c r="L13" s="18">
        <f t="shared" si="1"/>
        <v>0</v>
      </c>
      <c r="M13" s="17">
        <f t="shared" si="2"/>
        <v>-1384076</v>
      </c>
      <c r="N13" s="31">
        <f t="shared" si="5"/>
        <v>-99.21954919234418</v>
      </c>
    </row>
    <row r="14" spans="2:14" ht="12" customHeight="1" thickBot="1">
      <c r="B14" s="27" t="s">
        <v>33</v>
      </c>
      <c r="C14" s="28"/>
      <c r="D14" s="28">
        <v>448100</v>
      </c>
      <c r="E14" s="29">
        <f>8392+57500</f>
        <v>65892</v>
      </c>
      <c r="F14" s="30">
        <f t="shared" si="3"/>
        <v>14.7047534032582</v>
      </c>
      <c r="G14" s="29"/>
      <c r="H14" s="30">
        <f t="shared" si="4"/>
        <v>0</v>
      </c>
      <c r="I14" s="29"/>
      <c r="J14" s="118">
        <f t="shared" si="0"/>
        <v>0</v>
      </c>
      <c r="K14" s="29"/>
      <c r="L14" s="56">
        <f t="shared" si="1"/>
        <v>0</v>
      </c>
      <c r="M14" s="55">
        <f t="shared" si="2"/>
        <v>382208</v>
      </c>
      <c r="N14" s="31">
        <f t="shared" si="5"/>
        <v>85.2952465967418</v>
      </c>
    </row>
    <row r="15" spans="2:14" s="52" customFormat="1" ht="12" customHeight="1" thickBot="1">
      <c r="B15" s="46" t="s">
        <v>43</v>
      </c>
      <c r="C15" s="33"/>
      <c r="D15" s="33">
        <f>SUM(D5:D14)</f>
        <v>5188147</v>
      </c>
      <c r="E15" s="33">
        <f>SUM(E5:E14)</f>
        <v>4806669</v>
      </c>
      <c r="F15" s="93">
        <f t="shared" si="3"/>
        <v>92.6471243008342</v>
      </c>
      <c r="G15" s="33">
        <f>SUM(G5:G14)</f>
        <v>38187</v>
      </c>
      <c r="H15" s="93">
        <f t="shared" si="4"/>
        <v>0.736043138330506</v>
      </c>
      <c r="I15" s="33">
        <f>SUM(I5:I14)</f>
        <v>85070</v>
      </c>
      <c r="J15" s="93">
        <f t="shared" si="0"/>
        <v>1.639699106443977</v>
      </c>
      <c r="K15" s="33">
        <f>SUM(K5:K14)</f>
        <v>164397</v>
      </c>
      <c r="L15" s="48">
        <f t="shared" si="1"/>
        <v>3.168703585307047</v>
      </c>
      <c r="M15" s="33">
        <f>SUM(M5:M14)</f>
        <v>93824</v>
      </c>
      <c r="N15" s="106">
        <f t="shared" si="5"/>
        <v>1.80842986908428</v>
      </c>
    </row>
    <row r="16" spans="2:14" s="14" customFormat="1" ht="12" customHeight="1">
      <c r="B16" s="25" t="s">
        <v>16</v>
      </c>
      <c r="C16" s="21"/>
      <c r="D16" s="21">
        <f>50906-300</f>
        <v>50606</v>
      </c>
      <c r="E16" s="26">
        <v>3282</v>
      </c>
      <c r="F16" s="23">
        <f aca="true" t="shared" si="6" ref="F16:F24">SUM(E16/D16)*100</f>
        <v>6.485396988499388</v>
      </c>
      <c r="G16" s="26"/>
      <c r="H16" s="69">
        <f aca="true" t="shared" si="7" ref="H16:H23">SUM(G16/D16)*100</f>
        <v>0</v>
      </c>
      <c r="I16" s="26"/>
      <c r="J16" s="119">
        <f t="shared" si="0"/>
        <v>0</v>
      </c>
      <c r="K16" s="45">
        <v>8729</v>
      </c>
      <c r="L16" s="73">
        <f t="shared" si="1"/>
        <v>17.248942813105163</v>
      </c>
      <c r="M16" s="17">
        <f>SUM(D16-E16-G16-I16-K16)</f>
        <v>38595</v>
      </c>
      <c r="N16" s="24">
        <f aca="true" t="shared" si="8" ref="N16:N24">SUM(M16/D16)*100</f>
        <v>76.26566019839545</v>
      </c>
    </row>
    <row r="17" spans="2:14" s="14" customFormat="1" ht="12" customHeight="1">
      <c r="B17" s="25" t="s">
        <v>30</v>
      </c>
      <c r="C17" s="21">
        <v>60</v>
      </c>
      <c r="D17" s="21">
        <v>55218</v>
      </c>
      <c r="E17" s="26">
        <v>600</v>
      </c>
      <c r="F17" s="23">
        <f t="shared" si="6"/>
        <v>1.0866021949364337</v>
      </c>
      <c r="G17" s="26"/>
      <c r="H17" s="69">
        <f t="shared" si="7"/>
        <v>0</v>
      </c>
      <c r="I17" s="26">
        <v>22327</v>
      </c>
      <c r="J17" s="119">
        <f t="shared" si="0"/>
        <v>40.43427867724293</v>
      </c>
      <c r="K17" s="45">
        <v>1587</v>
      </c>
      <c r="L17" s="73">
        <f t="shared" si="1"/>
        <v>2.8740628056068673</v>
      </c>
      <c r="M17" s="17">
        <f>SUM(D17-E17-G17-I17-K17)</f>
        <v>30704</v>
      </c>
      <c r="N17" s="24">
        <f t="shared" si="8"/>
        <v>55.60505632221378</v>
      </c>
    </row>
    <row r="18" spans="2:14" s="14" customFormat="1" ht="12" customHeight="1">
      <c r="B18" s="25" t="s">
        <v>36</v>
      </c>
      <c r="C18" s="21"/>
      <c r="D18" s="21">
        <v>64361</v>
      </c>
      <c r="E18" s="26"/>
      <c r="F18" s="23">
        <f t="shared" si="6"/>
        <v>0</v>
      </c>
      <c r="G18" s="26"/>
      <c r="H18" s="69">
        <f t="shared" si="7"/>
        <v>0</v>
      </c>
      <c r="I18" s="26">
        <v>40975</v>
      </c>
      <c r="J18" s="119">
        <f t="shared" si="0"/>
        <v>63.664330883609644</v>
      </c>
      <c r="K18" s="45">
        <v>2792</v>
      </c>
      <c r="L18" s="73">
        <f t="shared" si="1"/>
        <v>4.33803079504669</v>
      </c>
      <c r="M18" s="17">
        <f>SUM(D18-E18-G18-I18-K18)</f>
        <v>20594</v>
      </c>
      <c r="N18" s="24">
        <f t="shared" si="8"/>
        <v>31.99763832134367</v>
      </c>
    </row>
    <row r="19" spans="2:14" s="14" customFormat="1" ht="12" customHeight="1">
      <c r="B19" s="25" t="s">
        <v>32</v>
      </c>
      <c r="C19" s="21"/>
      <c r="D19" s="21">
        <v>24101</v>
      </c>
      <c r="E19" s="26"/>
      <c r="F19" s="23">
        <f t="shared" si="6"/>
        <v>0</v>
      </c>
      <c r="G19" s="26"/>
      <c r="H19" s="69">
        <f t="shared" si="7"/>
        <v>0</v>
      </c>
      <c r="I19" s="26">
        <v>15755</v>
      </c>
      <c r="J19" s="119">
        <f t="shared" si="0"/>
        <v>65.37073150491682</v>
      </c>
      <c r="K19" s="45">
        <v>632</v>
      </c>
      <c r="L19" s="73">
        <f t="shared" si="1"/>
        <v>2.6222978299655617</v>
      </c>
      <c r="M19" s="17">
        <f>SUM(D19-E19-G19-I19-K19)</f>
        <v>7714</v>
      </c>
      <c r="N19" s="24">
        <f t="shared" si="8"/>
        <v>32.00697066511763</v>
      </c>
    </row>
    <row r="20" spans="2:14" s="14" customFormat="1" ht="12" customHeight="1" thickBot="1">
      <c r="B20" s="40" t="s">
        <v>31</v>
      </c>
      <c r="C20" s="28">
        <v>200</v>
      </c>
      <c r="D20" s="28">
        <v>38936</v>
      </c>
      <c r="E20" s="42"/>
      <c r="F20" s="30">
        <f t="shared" si="6"/>
        <v>0</v>
      </c>
      <c r="G20" s="42"/>
      <c r="H20" s="70">
        <f t="shared" si="7"/>
        <v>0</v>
      </c>
      <c r="I20" s="42">
        <v>21041</v>
      </c>
      <c r="J20" s="119">
        <f t="shared" si="0"/>
        <v>54.03996301623176</v>
      </c>
      <c r="K20" s="142">
        <v>6828</v>
      </c>
      <c r="L20" s="73">
        <f t="shared" si="1"/>
        <v>17.536470104787345</v>
      </c>
      <c r="M20" s="17">
        <f>SUM(D20-E20-G20-I20-K20)</f>
        <v>11067</v>
      </c>
      <c r="N20" s="31">
        <f t="shared" si="8"/>
        <v>28.423566878980893</v>
      </c>
    </row>
    <row r="21" spans="2:14" s="52" customFormat="1" ht="12" customHeight="1" thickBot="1">
      <c r="B21" s="46" t="s">
        <v>42</v>
      </c>
      <c r="C21" s="33"/>
      <c r="D21" s="33">
        <f>SUM(D16:D20)</f>
        <v>233222</v>
      </c>
      <c r="E21" s="33">
        <f aca="true" t="shared" si="9" ref="E21:M21">SUM(E16:E20)</f>
        <v>3882</v>
      </c>
      <c r="F21" s="48">
        <f t="shared" si="6"/>
        <v>1.6645084940528767</v>
      </c>
      <c r="G21" s="33">
        <f t="shared" si="9"/>
        <v>0</v>
      </c>
      <c r="H21" s="48">
        <f t="shared" si="7"/>
        <v>0</v>
      </c>
      <c r="I21" s="33">
        <f t="shared" si="9"/>
        <v>100098</v>
      </c>
      <c r="J21" s="93">
        <f aca="true" t="shared" si="10" ref="J21:J38">SUM(I21/D21)*100</f>
        <v>42.919621648043496</v>
      </c>
      <c r="K21" s="33">
        <f>SUM(K16:K20)</f>
        <v>20568</v>
      </c>
      <c r="L21" s="48">
        <f aca="true" t="shared" si="11" ref="L21:L38">SUM(K21/D21)*100</f>
        <v>8.819065096774747</v>
      </c>
      <c r="M21" s="33">
        <f t="shared" si="9"/>
        <v>108674</v>
      </c>
      <c r="N21" s="68">
        <f t="shared" si="8"/>
        <v>46.59680476112888</v>
      </c>
    </row>
    <row r="22" spans="2:14" ht="12" customHeight="1">
      <c r="B22" s="95" t="s">
        <v>54</v>
      </c>
      <c r="C22" s="96"/>
      <c r="D22" s="96">
        <f>1063654-D23</f>
        <v>414085</v>
      </c>
      <c r="E22" s="97">
        <v>85000</v>
      </c>
      <c r="F22" s="98">
        <f t="shared" si="6"/>
        <v>20.52718644722702</v>
      </c>
      <c r="G22" s="97"/>
      <c r="H22" s="98">
        <f t="shared" si="7"/>
        <v>0</v>
      </c>
      <c r="I22" s="97"/>
      <c r="J22" s="120">
        <f>SUM(I22/D22)*100</f>
        <v>0</v>
      </c>
      <c r="K22" s="97">
        <v>25104</v>
      </c>
      <c r="L22" s="98">
        <f>SUM(K22/D22)*100</f>
        <v>6.062523394955142</v>
      </c>
      <c r="M22" s="97">
        <f>SUM(D22-E22-G22-I22-K22)</f>
        <v>303981</v>
      </c>
      <c r="N22" s="99">
        <f t="shared" si="8"/>
        <v>73.41029015781784</v>
      </c>
    </row>
    <row r="23" spans="2:14" ht="12" customHeight="1" thickBot="1">
      <c r="B23" s="65" t="s">
        <v>55</v>
      </c>
      <c r="C23" s="38"/>
      <c r="D23" s="38">
        <v>649569</v>
      </c>
      <c r="E23" s="39">
        <v>355000</v>
      </c>
      <c r="F23" s="66">
        <f t="shared" si="6"/>
        <v>54.651622845302036</v>
      </c>
      <c r="G23" s="66"/>
      <c r="H23" s="66">
        <f t="shared" si="7"/>
        <v>0</v>
      </c>
      <c r="I23" s="39"/>
      <c r="J23" s="121">
        <f>SUM(I23/D23)*100</f>
        <v>0</v>
      </c>
      <c r="K23" s="66"/>
      <c r="L23" s="66">
        <f>SUM(K23/D23)*100</f>
        <v>0</v>
      </c>
      <c r="M23" s="39">
        <f>SUM(D23-E23-G23-I23-K23)</f>
        <v>294569</v>
      </c>
      <c r="N23" s="67">
        <f t="shared" si="8"/>
        <v>45.348377154697964</v>
      </c>
    </row>
    <row r="24" spans="2:14" ht="12" customHeight="1" thickBot="1">
      <c r="B24" s="46" t="s">
        <v>56</v>
      </c>
      <c r="C24" s="33"/>
      <c r="D24" s="33">
        <f>SUM(D22:D23)</f>
        <v>1063654</v>
      </c>
      <c r="E24" s="33">
        <f>SUM(E22:E23)</f>
        <v>440000</v>
      </c>
      <c r="F24" s="93">
        <f t="shared" si="6"/>
        <v>41.36683545589073</v>
      </c>
      <c r="G24" s="33">
        <f aca="true" t="shared" si="12" ref="G24:M24">SUM(G22:G23)</f>
        <v>0</v>
      </c>
      <c r="H24" s="93">
        <f t="shared" si="12"/>
        <v>0</v>
      </c>
      <c r="I24" s="33">
        <f t="shared" si="12"/>
        <v>0</v>
      </c>
      <c r="J24" s="93">
        <f t="shared" si="12"/>
        <v>0</v>
      </c>
      <c r="K24" s="33">
        <f t="shared" si="12"/>
        <v>25104</v>
      </c>
      <c r="L24" s="48">
        <f t="shared" si="12"/>
        <v>6.062523394955142</v>
      </c>
      <c r="M24" s="33">
        <f t="shared" si="12"/>
        <v>598550</v>
      </c>
      <c r="N24" s="106">
        <f t="shared" si="8"/>
        <v>56.27299855028045</v>
      </c>
    </row>
    <row r="25" spans="2:14" ht="12" customHeight="1">
      <c r="B25" s="53" t="s">
        <v>5</v>
      </c>
      <c r="C25" s="54"/>
      <c r="D25" s="54">
        <f>2270771-D26-'önként2014.'!C27</f>
        <v>1610747</v>
      </c>
      <c r="E25" s="55">
        <v>58620</v>
      </c>
      <c r="F25" s="56">
        <f aca="true" t="shared" si="13" ref="F25:F44">SUM(E25/D25)*100</f>
        <v>3.6393052416052925</v>
      </c>
      <c r="G25" s="55">
        <v>325546</v>
      </c>
      <c r="H25" s="56">
        <f aca="true" t="shared" si="14" ref="H25:H44">SUM(G25/D25)*100</f>
        <v>20.210871105145625</v>
      </c>
      <c r="I25" s="55"/>
      <c r="J25" s="118">
        <f t="shared" si="10"/>
        <v>0</v>
      </c>
      <c r="K25" s="55">
        <f>37365+16323</f>
        <v>53688</v>
      </c>
      <c r="L25" s="56">
        <f t="shared" si="11"/>
        <v>3.3331119039799546</v>
      </c>
      <c r="M25" s="55">
        <f>SUM(D25-E25-G25-I25-K25)</f>
        <v>1172893</v>
      </c>
      <c r="N25" s="57">
        <f aca="true" t="shared" si="15" ref="N25:N44">SUM(M25/D25)*100</f>
        <v>72.81671174926913</v>
      </c>
    </row>
    <row r="26" spans="2:14" ht="12" customHeight="1">
      <c r="B26" s="20" t="s">
        <v>53</v>
      </c>
      <c r="C26" s="21"/>
      <c r="D26" s="21">
        <v>1400</v>
      </c>
      <c r="E26" s="22"/>
      <c r="F26" s="23">
        <f t="shared" si="13"/>
        <v>0</v>
      </c>
      <c r="G26" s="22"/>
      <c r="H26" s="23">
        <f t="shared" si="14"/>
        <v>0</v>
      </c>
      <c r="I26" s="22"/>
      <c r="J26" s="122">
        <f t="shared" si="10"/>
        <v>0</v>
      </c>
      <c r="K26" s="22"/>
      <c r="L26" s="23">
        <f t="shared" si="11"/>
        <v>0</v>
      </c>
      <c r="M26" s="22">
        <f>SUM(D26-E26-G26-I26-K26)</f>
        <v>1400</v>
      </c>
      <c r="N26" s="24">
        <f t="shared" si="15"/>
        <v>100</v>
      </c>
    </row>
    <row r="27" spans="2:14" ht="12" customHeight="1" thickBot="1">
      <c r="B27" s="53" t="s">
        <v>76</v>
      </c>
      <c r="C27" s="54"/>
      <c r="D27" s="54">
        <v>235999</v>
      </c>
      <c r="E27" s="55"/>
      <c r="F27" s="56">
        <f t="shared" si="13"/>
        <v>0</v>
      </c>
      <c r="G27" s="55"/>
      <c r="H27" s="56">
        <f t="shared" si="14"/>
        <v>0</v>
      </c>
      <c r="I27" s="55"/>
      <c r="J27" s="118">
        <f t="shared" si="10"/>
        <v>0</v>
      </c>
      <c r="K27" s="55"/>
      <c r="L27" s="56">
        <f t="shared" si="11"/>
        <v>0</v>
      </c>
      <c r="M27" s="55">
        <f>SUM(D27-E27-G27-I27-K27)</f>
        <v>235999</v>
      </c>
      <c r="N27" s="57">
        <f t="shared" si="15"/>
        <v>100</v>
      </c>
    </row>
    <row r="28" spans="2:14" ht="12" customHeight="1" thickBot="1">
      <c r="B28" s="46" t="s">
        <v>44</v>
      </c>
      <c r="C28" s="33"/>
      <c r="D28" s="33">
        <f>SUM(D25:D27)</f>
        <v>1848146</v>
      </c>
      <c r="E28" s="33">
        <f>SUM(E25:E27)</f>
        <v>58620</v>
      </c>
      <c r="F28" s="48">
        <f t="shared" si="13"/>
        <v>3.171827333987683</v>
      </c>
      <c r="G28" s="33">
        <f>SUM(G25:G27)</f>
        <v>325546</v>
      </c>
      <c r="H28" s="48">
        <f t="shared" si="14"/>
        <v>17.61473390089311</v>
      </c>
      <c r="I28" s="33">
        <f>SUM(I25:I27)</f>
        <v>0</v>
      </c>
      <c r="J28" s="93">
        <f t="shared" si="10"/>
        <v>0</v>
      </c>
      <c r="K28" s="33">
        <f>SUM(K25)</f>
        <v>53688</v>
      </c>
      <c r="L28" s="48">
        <f t="shared" si="11"/>
        <v>2.9049653003604696</v>
      </c>
      <c r="M28" s="33">
        <f>SUM(M25:M27)</f>
        <v>1410292</v>
      </c>
      <c r="N28" s="68">
        <f t="shared" si="15"/>
        <v>76.30847346475875</v>
      </c>
    </row>
    <row r="29" spans="2:14" ht="12" customHeight="1" thickBot="1">
      <c r="B29" s="53" t="s">
        <v>8</v>
      </c>
      <c r="C29" s="54">
        <v>115</v>
      </c>
      <c r="D29" s="54">
        <v>157181</v>
      </c>
      <c r="E29" s="55">
        <v>7600</v>
      </c>
      <c r="F29" s="56">
        <f t="shared" si="13"/>
        <v>4.835190003880877</v>
      </c>
      <c r="G29" s="55">
        <v>56822</v>
      </c>
      <c r="H29" s="56">
        <f t="shared" si="14"/>
        <v>36.150679789542</v>
      </c>
      <c r="I29" s="55"/>
      <c r="J29" s="118">
        <f t="shared" si="10"/>
        <v>0</v>
      </c>
      <c r="K29" s="55">
        <v>3410</v>
      </c>
      <c r="L29" s="56">
        <f t="shared" si="11"/>
        <v>2.1694734096360246</v>
      </c>
      <c r="M29" s="55">
        <f>SUM(D29-E29-G29-I29-K29)</f>
        <v>89349</v>
      </c>
      <c r="N29" s="57">
        <f t="shared" si="15"/>
        <v>56.84465679694111</v>
      </c>
    </row>
    <row r="30" spans="2:14" ht="12" customHeight="1" thickBot="1">
      <c r="B30" s="46" t="s">
        <v>45</v>
      </c>
      <c r="C30" s="33"/>
      <c r="D30" s="33">
        <f>SUM(D29)</f>
        <v>157181</v>
      </c>
      <c r="E30" s="49">
        <f>SUM(E29)</f>
        <v>7600</v>
      </c>
      <c r="F30" s="50">
        <f t="shared" si="13"/>
        <v>4.835190003880877</v>
      </c>
      <c r="G30" s="49">
        <f>SUM(G29)</f>
        <v>56822</v>
      </c>
      <c r="H30" s="50">
        <f t="shared" si="14"/>
        <v>36.150679789542</v>
      </c>
      <c r="I30" s="49">
        <f>SUM(I29)</f>
        <v>0</v>
      </c>
      <c r="J30" s="123">
        <f t="shared" si="10"/>
        <v>0</v>
      </c>
      <c r="K30" s="49">
        <f>SUM(K29)</f>
        <v>3410</v>
      </c>
      <c r="L30" s="50">
        <f t="shared" si="11"/>
        <v>2.1694734096360246</v>
      </c>
      <c r="M30" s="49">
        <f>SUM(M29)</f>
        <v>89349</v>
      </c>
      <c r="N30" s="51">
        <f t="shared" si="15"/>
        <v>56.84465679694111</v>
      </c>
    </row>
    <row r="31" spans="2:14" ht="12" customHeight="1">
      <c r="B31" s="15" t="s">
        <v>9</v>
      </c>
      <c r="C31" s="16">
        <v>300</v>
      </c>
      <c r="D31" s="16">
        <f>169961+9422</f>
        <v>179383</v>
      </c>
      <c r="E31" s="17">
        <v>9369</v>
      </c>
      <c r="F31" s="18">
        <f t="shared" si="13"/>
        <v>5.222902950669796</v>
      </c>
      <c r="G31" s="17">
        <v>32700</v>
      </c>
      <c r="H31" s="18">
        <f t="shared" si="14"/>
        <v>18.22915214931181</v>
      </c>
      <c r="I31" s="17"/>
      <c r="J31" s="117">
        <f t="shared" si="10"/>
        <v>0</v>
      </c>
      <c r="K31" s="17">
        <v>14274</v>
      </c>
      <c r="L31" s="18">
        <f t="shared" si="11"/>
        <v>7.957275773066567</v>
      </c>
      <c r="M31" s="17">
        <f>SUM(D31-E31-G31-I31-K31)</f>
        <v>123040</v>
      </c>
      <c r="N31" s="19">
        <f t="shared" si="15"/>
        <v>68.59066912695184</v>
      </c>
    </row>
    <row r="32" spans="2:14" ht="12" customHeight="1">
      <c r="B32" s="20" t="s">
        <v>10</v>
      </c>
      <c r="C32" s="21">
        <v>88</v>
      </c>
      <c r="D32" s="21">
        <v>90980</v>
      </c>
      <c r="E32" s="22">
        <v>13177</v>
      </c>
      <c r="F32" s="23">
        <f t="shared" si="13"/>
        <v>14.483402945702354</v>
      </c>
      <c r="G32" s="22">
        <v>12760</v>
      </c>
      <c r="H32" s="23">
        <f t="shared" si="14"/>
        <v>14.02506045284678</v>
      </c>
      <c r="I32" s="22"/>
      <c r="J32" s="117">
        <f t="shared" si="10"/>
        <v>0</v>
      </c>
      <c r="K32" s="17"/>
      <c r="L32" s="18">
        <f t="shared" si="11"/>
        <v>0</v>
      </c>
      <c r="M32" s="17">
        <f aca="true" t="shared" si="16" ref="M32:M38">SUM(D32-E32-G32-I32-K32)</f>
        <v>65043</v>
      </c>
      <c r="N32" s="24">
        <f t="shared" si="15"/>
        <v>71.49153660145086</v>
      </c>
    </row>
    <row r="33" spans="2:14" ht="12" customHeight="1">
      <c r="B33" s="20" t="s">
        <v>11</v>
      </c>
      <c r="C33" s="21">
        <v>14</v>
      </c>
      <c r="D33" s="21">
        <v>42240</v>
      </c>
      <c r="E33" s="22">
        <v>10319</v>
      </c>
      <c r="F33" s="23">
        <f t="shared" si="13"/>
        <v>24.429450757575758</v>
      </c>
      <c r="G33" s="22">
        <f>10424+10648</f>
        <v>21072</v>
      </c>
      <c r="H33" s="23">
        <f t="shared" si="14"/>
        <v>49.88636363636363</v>
      </c>
      <c r="I33" s="22"/>
      <c r="J33" s="117">
        <f t="shared" si="10"/>
        <v>0</v>
      </c>
      <c r="K33" s="17"/>
      <c r="L33" s="18">
        <f t="shared" si="11"/>
        <v>0</v>
      </c>
      <c r="M33" s="17">
        <f t="shared" si="16"/>
        <v>10849</v>
      </c>
      <c r="N33" s="24">
        <f t="shared" si="15"/>
        <v>25.684185606060606</v>
      </c>
    </row>
    <row r="34" spans="2:14" ht="12" customHeight="1">
      <c r="B34" s="20" t="s">
        <v>12</v>
      </c>
      <c r="C34" s="21">
        <v>550</v>
      </c>
      <c r="D34" s="21">
        <v>120754</v>
      </c>
      <c r="E34" s="22">
        <v>22395</v>
      </c>
      <c r="F34" s="23">
        <f t="shared" si="13"/>
        <v>18.545969491693857</v>
      </c>
      <c r="G34" s="22">
        <v>30448</v>
      </c>
      <c r="H34" s="23">
        <f t="shared" si="14"/>
        <v>25.214899713467048</v>
      </c>
      <c r="I34" s="22"/>
      <c r="J34" s="117">
        <f t="shared" si="10"/>
        <v>0</v>
      </c>
      <c r="K34" s="17"/>
      <c r="L34" s="18">
        <f t="shared" si="11"/>
        <v>0</v>
      </c>
      <c r="M34" s="17">
        <f t="shared" si="16"/>
        <v>67911</v>
      </c>
      <c r="N34" s="24">
        <f t="shared" si="15"/>
        <v>56.2391307948391</v>
      </c>
    </row>
    <row r="35" spans="2:14" ht="12" customHeight="1">
      <c r="B35" s="20" t="s">
        <v>13</v>
      </c>
      <c r="C35" s="21">
        <v>30</v>
      </c>
      <c r="D35" s="21">
        <v>10965</v>
      </c>
      <c r="E35" s="22"/>
      <c r="F35" s="23">
        <f t="shared" si="13"/>
        <v>0</v>
      </c>
      <c r="G35" s="22"/>
      <c r="H35" s="23">
        <f t="shared" si="14"/>
        <v>0</v>
      </c>
      <c r="I35" s="22">
        <v>5245</v>
      </c>
      <c r="J35" s="117">
        <f t="shared" si="10"/>
        <v>47.834017327861375</v>
      </c>
      <c r="K35" s="17"/>
      <c r="L35" s="18">
        <f t="shared" si="11"/>
        <v>0</v>
      </c>
      <c r="M35" s="17">
        <f t="shared" si="16"/>
        <v>5720</v>
      </c>
      <c r="N35" s="24">
        <f t="shared" si="15"/>
        <v>52.165982672138625</v>
      </c>
    </row>
    <row r="36" spans="2:14" ht="12" customHeight="1">
      <c r="B36" s="20" t="s">
        <v>14</v>
      </c>
      <c r="C36" s="21">
        <v>26270</v>
      </c>
      <c r="D36" s="21">
        <v>197537</v>
      </c>
      <c r="E36" s="22"/>
      <c r="F36" s="23">
        <f t="shared" si="13"/>
        <v>0</v>
      </c>
      <c r="G36" s="22">
        <f>10377+10377</f>
        <v>20754</v>
      </c>
      <c r="H36" s="23">
        <f t="shared" si="14"/>
        <v>10.50638614538036</v>
      </c>
      <c r="I36" s="22"/>
      <c r="J36" s="117">
        <f t="shared" si="10"/>
        <v>0</v>
      </c>
      <c r="K36" s="17"/>
      <c r="L36" s="18">
        <f t="shared" si="11"/>
        <v>0</v>
      </c>
      <c r="M36" s="17">
        <f t="shared" si="16"/>
        <v>176783</v>
      </c>
      <c r="N36" s="24">
        <f t="shared" si="15"/>
        <v>89.49361385461964</v>
      </c>
    </row>
    <row r="37" spans="2:14" ht="12" customHeight="1">
      <c r="B37" s="27" t="s">
        <v>77</v>
      </c>
      <c r="C37" s="28"/>
      <c r="D37" s="28">
        <v>4549</v>
      </c>
      <c r="E37" s="29"/>
      <c r="F37" s="30">
        <f t="shared" si="13"/>
        <v>0</v>
      </c>
      <c r="G37" s="29"/>
      <c r="H37" s="23">
        <f t="shared" si="14"/>
        <v>0</v>
      </c>
      <c r="I37" s="29"/>
      <c r="J37" s="118">
        <f t="shared" si="10"/>
        <v>0</v>
      </c>
      <c r="K37" s="55"/>
      <c r="L37" s="56">
        <f t="shared" si="11"/>
        <v>0</v>
      </c>
      <c r="M37" s="17">
        <f t="shared" si="16"/>
        <v>4549</v>
      </c>
      <c r="N37" s="24">
        <f t="shared" si="15"/>
        <v>100</v>
      </c>
    </row>
    <row r="38" spans="2:14" ht="12" customHeight="1" thickBot="1">
      <c r="B38" s="65" t="s">
        <v>15</v>
      </c>
      <c r="C38" s="38"/>
      <c r="D38" s="38">
        <v>11697</v>
      </c>
      <c r="E38" s="39"/>
      <c r="F38" s="66">
        <f t="shared" si="13"/>
        <v>0</v>
      </c>
      <c r="G38" s="39"/>
      <c r="H38" s="66">
        <f t="shared" si="14"/>
        <v>0</v>
      </c>
      <c r="I38" s="39"/>
      <c r="J38" s="121">
        <f t="shared" si="10"/>
        <v>0</v>
      </c>
      <c r="K38" s="39"/>
      <c r="L38" s="66">
        <f t="shared" si="11"/>
        <v>0</v>
      </c>
      <c r="M38" s="39">
        <f t="shared" si="16"/>
        <v>11697</v>
      </c>
      <c r="N38" s="67">
        <f t="shared" si="15"/>
        <v>100</v>
      </c>
    </row>
    <row r="39" spans="2:14" s="52" customFormat="1" ht="12" customHeight="1" thickBot="1">
      <c r="B39" s="46" t="s">
        <v>46</v>
      </c>
      <c r="C39" s="33"/>
      <c r="D39" s="33">
        <f>SUM(D31:D38)</f>
        <v>658105</v>
      </c>
      <c r="E39" s="49">
        <f>SUM(E31:E38)</f>
        <v>55260</v>
      </c>
      <c r="F39" s="50">
        <f t="shared" si="13"/>
        <v>8.396836371095798</v>
      </c>
      <c r="G39" s="49">
        <f>SUM(G31:G38)</f>
        <v>117734</v>
      </c>
      <c r="H39" s="50">
        <f t="shared" si="14"/>
        <v>17.889850403810943</v>
      </c>
      <c r="I39" s="49">
        <f>SUM(I31:I38)</f>
        <v>5245</v>
      </c>
      <c r="J39" s="123">
        <f aca="true" t="shared" si="17" ref="J39:J44">SUM(I39/D39)*100</f>
        <v>0.7969852835033924</v>
      </c>
      <c r="K39" s="49">
        <f>SUM(K31:K38)</f>
        <v>14274</v>
      </c>
      <c r="L39" s="50">
        <f aca="true" t="shared" si="18" ref="L39:L44">SUM(K39/D39)*100</f>
        <v>2.1689548020452665</v>
      </c>
      <c r="M39" s="49">
        <f>SUM(M31:M38)</f>
        <v>465592</v>
      </c>
      <c r="N39" s="51">
        <f t="shared" si="15"/>
        <v>70.7473731395446</v>
      </c>
    </row>
    <row r="40" spans="2:14" s="52" customFormat="1" ht="12" customHeight="1" thickBot="1">
      <c r="B40" s="72" t="s">
        <v>48</v>
      </c>
      <c r="C40" s="58"/>
      <c r="D40" s="58">
        <v>136912</v>
      </c>
      <c r="E40" s="60">
        <v>6700</v>
      </c>
      <c r="F40" s="61">
        <f t="shared" si="13"/>
        <v>4.893654318102138</v>
      </c>
      <c r="G40" s="60">
        <v>103843</v>
      </c>
      <c r="H40" s="61">
        <f t="shared" si="14"/>
        <v>75.84652915741498</v>
      </c>
      <c r="I40" s="60"/>
      <c r="J40" s="124">
        <f t="shared" si="17"/>
        <v>0</v>
      </c>
      <c r="K40" s="60">
        <v>2384</v>
      </c>
      <c r="L40" s="50">
        <f t="shared" si="18"/>
        <v>1.7412644618441042</v>
      </c>
      <c r="M40" s="60">
        <f>SUM(D40-E40-G40-I40-K40)</f>
        <v>23985</v>
      </c>
      <c r="N40" s="62">
        <f t="shared" si="15"/>
        <v>17.518552062638776</v>
      </c>
    </row>
    <row r="41" spans="2:14" s="52" customFormat="1" ht="12" customHeight="1" thickBot="1">
      <c r="B41" s="46" t="s">
        <v>49</v>
      </c>
      <c r="C41" s="33"/>
      <c r="D41" s="33">
        <v>91690</v>
      </c>
      <c r="E41" s="49">
        <v>4800</v>
      </c>
      <c r="F41" s="50">
        <f t="shared" si="13"/>
        <v>5.235031082997056</v>
      </c>
      <c r="G41" s="49">
        <v>76151</v>
      </c>
      <c r="H41" s="50">
        <f t="shared" si="14"/>
        <v>83.05267750027265</v>
      </c>
      <c r="I41" s="49"/>
      <c r="J41" s="123">
        <f t="shared" si="17"/>
        <v>0</v>
      </c>
      <c r="K41" s="49">
        <v>1424</v>
      </c>
      <c r="L41" s="74">
        <f t="shared" si="18"/>
        <v>1.5530592212891265</v>
      </c>
      <c r="M41" s="76">
        <f>SUM(D41-E41-G41-I41-K41)</f>
        <v>9315</v>
      </c>
      <c r="N41" s="75">
        <f t="shared" si="15"/>
        <v>10.159232195441161</v>
      </c>
    </row>
    <row r="42" spans="2:14" s="52" customFormat="1" ht="12" customHeight="1" thickBot="1">
      <c r="B42" s="46" t="s">
        <v>50</v>
      </c>
      <c r="C42" s="33"/>
      <c r="D42" s="33">
        <v>141301</v>
      </c>
      <c r="E42" s="49">
        <v>6500</v>
      </c>
      <c r="F42" s="50">
        <f t="shared" si="13"/>
        <v>4.600108987197543</v>
      </c>
      <c r="G42" s="49">
        <v>89997</v>
      </c>
      <c r="H42" s="50">
        <f t="shared" si="14"/>
        <v>63.69169361858727</v>
      </c>
      <c r="I42" s="49"/>
      <c r="J42" s="123">
        <f t="shared" si="17"/>
        <v>0</v>
      </c>
      <c r="K42" s="49">
        <v>1428</v>
      </c>
      <c r="L42" s="74">
        <f t="shared" si="18"/>
        <v>1.0106085590335525</v>
      </c>
      <c r="M42" s="76">
        <f>SUM(D42-E42-G42-I42-K42)</f>
        <v>43376</v>
      </c>
      <c r="N42" s="75">
        <f t="shared" si="15"/>
        <v>30.697588835181634</v>
      </c>
    </row>
    <row r="43" spans="2:14" s="52" customFormat="1" ht="12" customHeight="1" thickBot="1">
      <c r="B43" s="72" t="s">
        <v>51</v>
      </c>
      <c r="C43" s="58"/>
      <c r="D43" s="58">
        <v>139228</v>
      </c>
      <c r="E43" s="60">
        <v>4700</v>
      </c>
      <c r="F43" s="61">
        <f t="shared" si="13"/>
        <v>3.375757749877898</v>
      </c>
      <c r="G43" s="60">
        <v>76152</v>
      </c>
      <c r="H43" s="61">
        <f t="shared" si="14"/>
        <v>54.69589450397908</v>
      </c>
      <c r="I43" s="60"/>
      <c r="J43" s="124">
        <f t="shared" si="17"/>
        <v>0</v>
      </c>
      <c r="K43" s="60">
        <v>17999</v>
      </c>
      <c r="L43" s="50">
        <f t="shared" si="18"/>
        <v>12.927715689372826</v>
      </c>
      <c r="M43" s="60">
        <f>SUM(D43-E43-G43-I43-K43)</f>
        <v>40377</v>
      </c>
      <c r="N43" s="62">
        <f t="shared" si="15"/>
        <v>29.000632056770193</v>
      </c>
    </row>
    <row r="44" spans="2:17" s="4" customFormat="1" ht="12" customHeight="1" thickBot="1">
      <c r="B44" s="32" t="s">
        <v>21</v>
      </c>
      <c r="C44" s="33"/>
      <c r="D44" s="33">
        <f>SUM(D39,D30,D28,D21,D15,D40,D41,D42,D43,D24)</f>
        <v>9657586</v>
      </c>
      <c r="E44" s="33">
        <f>SUM(E39,E30,E28,E21,E15,E40,E41,E42,E43,E24)</f>
        <v>5394731</v>
      </c>
      <c r="F44" s="48">
        <f t="shared" si="13"/>
        <v>55.86003583090019</v>
      </c>
      <c r="G44" s="33">
        <f>SUM(G39,G30,G28,G21,G15,G40,G41,G42,G43,G24)</f>
        <v>884432</v>
      </c>
      <c r="H44" s="48">
        <f t="shared" si="14"/>
        <v>9.157899292846059</v>
      </c>
      <c r="I44" s="33">
        <f>SUM(I39,I30,I28,I21,I15,I40,I41,I42,I43)</f>
        <v>190413</v>
      </c>
      <c r="J44" s="93">
        <f t="shared" si="17"/>
        <v>1.971641774662944</v>
      </c>
      <c r="K44" s="33">
        <f>SUM(K39,K30,K28,K21,K15,K40,K41,K42,K43,K24)</f>
        <v>304676</v>
      </c>
      <c r="L44" s="50">
        <f t="shared" si="18"/>
        <v>3.1547842286882046</v>
      </c>
      <c r="M44" s="33">
        <f>SUM(M39,M30,M28,M21,M15,M40,M41,M42,M43,M24)</f>
        <v>2883334</v>
      </c>
      <c r="N44" s="68">
        <f t="shared" si="15"/>
        <v>29.855638872902606</v>
      </c>
      <c r="P44" s="141"/>
      <c r="Q44" s="141"/>
    </row>
    <row r="45" spans="2:14" ht="12.75">
      <c r="B45" s="8"/>
      <c r="C45" s="9"/>
      <c r="D45" s="9"/>
      <c r="E45" s="9"/>
      <c r="F45" s="13"/>
      <c r="G45" s="9"/>
      <c r="H45" s="10"/>
      <c r="I45" s="104"/>
      <c r="J45" s="125"/>
      <c r="K45" s="11"/>
      <c r="L45" s="128"/>
      <c r="M45" s="12"/>
      <c r="N45" s="8"/>
    </row>
  </sheetData>
  <sheetProtection/>
  <mergeCells count="2">
    <mergeCell ref="B2:N2"/>
    <mergeCell ref="M1:N1"/>
  </mergeCells>
  <printOptions/>
  <pageMargins left="0.2" right="0.17" top="0.2" bottom="0.25" header="0.17" footer="0.19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Morvai Éva</dc:creator>
  <cp:keywords/>
  <dc:description/>
  <cp:lastModifiedBy>Morvai Éva</cp:lastModifiedBy>
  <cp:lastPrinted>2015-05-21T07:24:36Z</cp:lastPrinted>
  <dcterms:created xsi:type="dcterms:W3CDTF">2009-02-04T11:37:44Z</dcterms:created>
  <dcterms:modified xsi:type="dcterms:W3CDTF">2015-05-21T11:53:33Z</dcterms:modified>
  <cp:category/>
  <cp:version/>
  <cp:contentType/>
  <cp:contentStatus/>
</cp:coreProperties>
</file>