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23" activeTab="30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9.4. sz. mell " sheetId="129" r:id="rId27"/>
    <sheet name="9.4.1. sz. mell " sheetId="130" r:id="rId28"/>
    <sheet name="9.4.2. sz. mell " sheetId="131" r:id="rId29"/>
    <sheet name="9.4.3. sz. mell " sheetId="132" r:id="rId30"/>
    <sheet name="10.sz.mell" sheetId="89" r:id="rId31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Titles" localSheetId="26">'9.4. sz. mell '!$1:$6</definedName>
    <definedName name="_xlnm.Print_Titles" localSheetId="27">'9.4.1. sz. mell '!$1:$6</definedName>
    <definedName name="_xlnm.Print_Titles" localSheetId="28">'9.4.2. sz. mell '!$1:$6</definedName>
    <definedName name="_xlnm.Print_Titles" localSheetId="29">'9.4.3. sz. mell '!$1:$6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</definedNames>
  <calcPr calcId="124519"/>
</workbook>
</file>

<file path=xl/calcChain.xml><?xml version="1.0" encoding="utf-8"?>
<calcChain xmlns="http://schemas.openxmlformats.org/spreadsheetml/2006/main">
  <c r="C128" i="119"/>
  <c r="C155" s="1"/>
  <c r="C70"/>
  <c r="C89" s="1"/>
  <c r="C90" s="1"/>
  <c r="C128" i="120"/>
  <c r="C155" s="1"/>
  <c r="C70"/>
  <c r="C89" s="1"/>
  <c r="C90" s="1"/>
  <c r="C114"/>
  <c r="C114" i="116"/>
  <c r="C128" s="1"/>
  <c r="C67"/>
  <c r="C86" s="1"/>
  <c r="C114" i="117"/>
  <c r="C128" s="1"/>
  <c r="C67"/>
  <c r="C86" s="1"/>
  <c r="C114" i="119"/>
  <c r="C98"/>
  <c r="C93" s="1"/>
  <c r="C37"/>
  <c r="C15"/>
  <c r="C8"/>
  <c r="C65" s="1"/>
  <c r="C93" i="120"/>
  <c r="C98"/>
  <c r="C114" i="3"/>
  <c r="C93"/>
  <c r="C98"/>
  <c r="C89"/>
  <c r="C70"/>
  <c r="C37"/>
  <c r="C15"/>
  <c r="C8"/>
  <c r="C65" s="1"/>
  <c r="A20" i="89"/>
  <c r="C45" i="130"/>
  <c r="C57" s="1"/>
  <c r="C41"/>
  <c r="C37"/>
  <c r="C45" i="129"/>
  <c r="C57" s="1"/>
  <c r="C41"/>
  <c r="C37"/>
  <c r="C51" i="125"/>
  <c r="C45"/>
  <c r="C57" s="1"/>
  <c r="C37"/>
  <c r="C41" s="1"/>
  <c r="C51" i="105"/>
  <c r="C45"/>
  <c r="C57" s="1"/>
  <c r="C37"/>
  <c r="C41" s="1"/>
  <c r="B21" i="64"/>
  <c r="E21"/>
  <c r="B19" i="63"/>
  <c r="E19"/>
  <c r="E31" i="73"/>
  <c r="E30"/>
  <c r="E18"/>
  <c r="C32"/>
  <c r="E32" i="61"/>
  <c r="E17"/>
  <c r="E31" s="1"/>
  <c r="C18"/>
  <c r="C30" s="1"/>
  <c r="C18" i="73"/>
  <c r="C30" s="1"/>
  <c r="C98" i="116"/>
  <c r="C93" s="1"/>
  <c r="C34"/>
  <c r="C12"/>
  <c r="C5"/>
  <c r="C62" s="1"/>
  <c r="C93" i="117"/>
  <c r="C98"/>
  <c r="C114" i="1"/>
  <c r="C93"/>
  <c r="C128" s="1"/>
  <c r="C98"/>
  <c r="C67"/>
  <c r="C86" s="1"/>
  <c r="C34"/>
  <c r="C12"/>
  <c r="C5"/>
  <c r="C62" s="1"/>
  <c r="C128" i="3" l="1"/>
  <c r="C155" s="1"/>
  <c r="C90"/>
  <c r="C32" i="61"/>
  <c r="C87" i="1"/>
  <c r="C154" i="116"/>
  <c r="C158"/>
  <c r="C159"/>
  <c r="C87"/>
  <c r="C154" i="117"/>
  <c r="C158"/>
  <c r="C159"/>
  <c r="C87"/>
  <c r="C33" i="61"/>
  <c r="E33"/>
  <c r="C31"/>
  <c r="C31" i="73"/>
  <c r="E32"/>
  <c r="C29" i="3"/>
  <c r="C1" i="132"/>
  <c r="C1" i="131"/>
  <c r="C1" i="130"/>
  <c r="C1" i="129"/>
  <c r="C51" i="132"/>
  <c r="C45"/>
  <c r="C57" s="1"/>
  <c r="C37"/>
  <c r="C30"/>
  <c r="C26"/>
  <c r="C20"/>
  <c r="C36" s="1"/>
  <c r="C41" s="1"/>
  <c r="C8"/>
  <c r="C51" i="131"/>
  <c r="C45"/>
  <c r="C57" s="1"/>
  <c r="C37"/>
  <c r="C30"/>
  <c r="C26"/>
  <c r="C20"/>
  <c r="C36" s="1"/>
  <c r="C41" s="1"/>
  <c r="C8"/>
  <c r="C51" i="130"/>
  <c r="C30"/>
  <c r="C26"/>
  <c r="C20"/>
  <c r="C36" s="1"/>
  <c r="C8"/>
  <c r="C51" i="129"/>
  <c r="C30"/>
  <c r="C26"/>
  <c r="C20"/>
  <c r="C8"/>
  <c r="C36" s="1"/>
  <c r="A1" i="78"/>
  <c r="C29" i="121"/>
  <c r="C29" i="120"/>
  <c r="C29" i="119"/>
  <c r="C26" i="118"/>
  <c r="C26" i="117"/>
  <c r="C26" i="116"/>
  <c r="C26" i="1"/>
  <c r="F3" i="64"/>
  <c r="C3" i="1"/>
  <c r="E3" i="63" s="1"/>
  <c r="E3" i="64" s="1"/>
  <c r="C146" i="121"/>
  <c r="C140"/>
  <c r="C146" i="120"/>
  <c r="C140"/>
  <c r="C146" i="119"/>
  <c r="C140"/>
  <c r="C140" i="3"/>
  <c r="C51" i="127"/>
  <c r="C45"/>
  <c r="C57" s="1"/>
  <c r="C51" i="126"/>
  <c r="C45"/>
  <c r="C57" s="1"/>
  <c r="C52" i="124"/>
  <c r="C46"/>
  <c r="C52" i="123"/>
  <c r="C46"/>
  <c r="C58"/>
  <c r="C52" i="122"/>
  <c r="C46"/>
  <c r="C58"/>
  <c r="C1" i="127"/>
  <c r="C1" i="126"/>
  <c r="C1" i="125"/>
  <c r="C37" i="127"/>
  <c r="C30"/>
  <c r="C26"/>
  <c r="C20"/>
  <c r="C36" s="1"/>
  <c r="C41" s="1"/>
  <c r="C8"/>
  <c r="C37" i="126"/>
  <c r="C30"/>
  <c r="C26"/>
  <c r="C20"/>
  <c r="C8"/>
  <c r="C36"/>
  <c r="C41" s="1"/>
  <c r="C30" i="125"/>
  <c r="C26"/>
  <c r="C20"/>
  <c r="C8"/>
  <c r="C36" s="1"/>
  <c r="C1" i="124"/>
  <c r="C1" i="123"/>
  <c r="C1" i="122"/>
  <c r="C38" i="124"/>
  <c r="C31"/>
  <c r="C26"/>
  <c r="C20"/>
  <c r="C37" s="1"/>
  <c r="C42" s="1"/>
  <c r="C8"/>
  <c r="C38" i="123"/>
  <c r="C31"/>
  <c r="C26"/>
  <c r="C20"/>
  <c r="C8"/>
  <c r="C37" s="1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 s="1"/>
  <c r="C90" s="1"/>
  <c r="C133" i="120"/>
  <c r="C129"/>
  <c r="C154"/>
  <c r="C82"/>
  <c r="C78"/>
  <c r="C75"/>
  <c r="C66"/>
  <c r="C60"/>
  <c r="C55"/>
  <c r="C49"/>
  <c r="C37"/>
  <c r="C22"/>
  <c r="C15"/>
  <c r="C8"/>
  <c r="C1" i="119"/>
  <c r="C133"/>
  <c r="C129"/>
  <c r="C154"/>
  <c r="C82"/>
  <c r="C78"/>
  <c r="C75"/>
  <c r="C66"/>
  <c r="C60"/>
  <c r="C55"/>
  <c r="C49"/>
  <c r="C22"/>
  <c r="C4" i="73"/>
  <c r="E4" i="61" s="1"/>
  <c r="C145" i="118"/>
  <c r="C140"/>
  <c r="C133"/>
  <c r="C129"/>
  <c r="C153" s="1"/>
  <c r="C114"/>
  <c r="C93"/>
  <c r="C128" s="1"/>
  <c r="C154" s="1"/>
  <c r="C79"/>
  <c r="C75"/>
  <c r="C72"/>
  <c r="C67"/>
  <c r="C63"/>
  <c r="C86" s="1"/>
  <c r="C57"/>
  <c r="C52"/>
  <c r="C46"/>
  <c r="C34"/>
  <c r="C19"/>
  <c r="C12"/>
  <c r="C5"/>
  <c r="C3"/>
  <c r="C91" s="1"/>
  <c r="C145" i="117"/>
  <c r="C140"/>
  <c r="C133"/>
  <c r="C129"/>
  <c r="C153"/>
  <c r="C79"/>
  <c r="C75"/>
  <c r="C72"/>
  <c r="C63"/>
  <c r="C57"/>
  <c r="C52"/>
  <c r="C46"/>
  <c r="C34"/>
  <c r="C19"/>
  <c r="C12"/>
  <c r="C5"/>
  <c r="C62" s="1"/>
  <c r="C3"/>
  <c r="C91"/>
  <c r="C3" i="116"/>
  <c r="C91" s="1"/>
  <c r="C145"/>
  <c r="C140"/>
  <c r="C133"/>
  <c r="C129"/>
  <c r="C153"/>
  <c r="C79"/>
  <c r="C75"/>
  <c r="C72"/>
  <c r="C63"/>
  <c r="C57"/>
  <c r="C52"/>
  <c r="C46"/>
  <c r="C19"/>
  <c r="C26" i="79"/>
  <c r="C146" i="3"/>
  <c r="C133"/>
  <c r="E29" i="73"/>
  <c r="C145" i="1"/>
  <c r="C133"/>
  <c r="B13" i="76"/>
  <c r="C1" i="105"/>
  <c r="C1" i="79"/>
  <c r="C1" i="3"/>
  <c r="A47" i="71"/>
  <c r="D4"/>
  <c r="D14"/>
  <c r="D27" s="1"/>
  <c r="D37" s="1"/>
  <c r="C4"/>
  <c r="C14" s="1"/>
  <c r="C27" s="1"/>
  <c r="C37" s="1"/>
  <c r="B4"/>
  <c r="B14"/>
  <c r="B27" s="1"/>
  <c r="B37" s="1"/>
  <c r="F3" i="63"/>
  <c r="D3"/>
  <c r="D3" i="64" s="1"/>
  <c r="C4" i="62"/>
  <c r="D4" s="1"/>
  <c r="E4" s="1"/>
  <c r="A12" i="75"/>
  <c r="A11" i="76" s="1"/>
  <c r="F1" i="61"/>
  <c r="F1" i="73"/>
  <c r="A4" i="76"/>
  <c r="C30" i="105"/>
  <c r="C26"/>
  <c r="C20"/>
  <c r="C8"/>
  <c r="C36" s="1"/>
  <c r="C52" i="79"/>
  <c r="C38"/>
  <c r="C31"/>
  <c r="C20"/>
  <c r="C129" i="3"/>
  <c r="C154"/>
  <c r="C82"/>
  <c r="C78"/>
  <c r="C75"/>
  <c r="C66"/>
  <c r="C60"/>
  <c r="C55"/>
  <c r="C49"/>
  <c r="C22"/>
  <c r="C17" i="61"/>
  <c r="D6" i="76" s="1"/>
  <c r="C140" i="1"/>
  <c r="C129"/>
  <c r="C153" s="1"/>
  <c r="C79"/>
  <c r="C75"/>
  <c r="C72"/>
  <c r="C63"/>
  <c r="C57"/>
  <c r="C52"/>
  <c r="C46"/>
  <c r="C19"/>
  <c r="E30" i="61"/>
  <c r="D13" i="76"/>
  <c r="C19" i="73"/>
  <c r="C24" i="61"/>
  <c r="C24" i="73"/>
  <c r="C29"/>
  <c r="C46" i="79"/>
  <c r="C58" s="1"/>
  <c r="C8"/>
  <c r="C37" s="1"/>
  <c r="E16" i="89"/>
  <c r="F16"/>
  <c r="D16"/>
  <c r="G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B35" i="71"/>
  <c r="E28"/>
  <c r="E30"/>
  <c r="E31"/>
  <c r="E35" s="1"/>
  <c r="E32"/>
  <c r="E33"/>
  <c r="E34"/>
  <c r="D35"/>
  <c r="C35"/>
  <c r="E5"/>
  <c r="E7"/>
  <c r="E8"/>
  <c r="E9"/>
  <c r="E10"/>
  <c r="E12" s="1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F5" i="64"/>
  <c r="F6"/>
  <c r="F7"/>
  <c r="F8"/>
  <c r="F9"/>
  <c r="F10"/>
  <c r="F11"/>
  <c r="F12"/>
  <c r="F13"/>
  <c r="F14"/>
  <c r="F15"/>
  <c r="F16"/>
  <c r="F17"/>
  <c r="F18"/>
  <c r="F19"/>
  <c r="F20"/>
  <c r="D21"/>
  <c r="F5" i="63"/>
  <c r="F6"/>
  <c r="F7"/>
  <c r="F8"/>
  <c r="F9"/>
  <c r="F10"/>
  <c r="F11"/>
  <c r="F12"/>
  <c r="F13"/>
  <c r="F14"/>
  <c r="F15"/>
  <c r="F16"/>
  <c r="F17"/>
  <c r="F18"/>
  <c r="D19"/>
  <c r="C91" i="1"/>
  <c r="C3" i="77"/>
  <c r="F11" i="62"/>
  <c r="D14" i="76"/>
  <c r="B7"/>
  <c r="E4" i="73"/>
  <c r="C4" i="61"/>
  <c r="D8" i="76"/>
  <c r="F21" i="64" l="1"/>
  <c r="F19" i="63"/>
  <c r="C65" i="120"/>
  <c r="C58" i="124"/>
  <c r="C42" i="79"/>
  <c r="E13" i="76"/>
  <c r="C62" i="118"/>
  <c r="B14" i="76"/>
  <c r="E14" s="1"/>
  <c r="C154" i="1"/>
  <c r="B15" i="76" s="1"/>
  <c r="C159" i="1"/>
  <c r="C159" i="118"/>
  <c r="B8" i="76"/>
  <c r="E8" s="1"/>
  <c r="B6"/>
  <c r="E6" s="1"/>
  <c r="C158" i="1"/>
  <c r="C158" i="118"/>
  <c r="C87"/>
  <c r="D15" i="76"/>
  <c r="D7"/>
  <c r="E7" s="1"/>
  <c r="E15" l="1"/>
</calcChain>
</file>

<file path=xl/sharedStrings.xml><?xml version="1.0" encoding="utf-8"?>
<sst xmlns="http://schemas.openxmlformats.org/spreadsheetml/2006/main" count="4153" uniqueCount="523">
  <si>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</si>
  <si>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</si>
  <si>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</si>
  <si>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</si>
  <si>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</si>
  <si>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</si>
  <si>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</si>
  <si>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</si>
  <si>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</si>
  <si>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</si>
  <si>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</si>
  <si>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</si>
  <si>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</si>
  <si>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</si>
  <si>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</si>
  <si>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</si>
  <si>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</si>
  <si>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</si>
  <si>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</si>
  <si>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</si>
  <si>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</si>
  <si>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</si>
  <si>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</si>
  <si>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</si>
  <si>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</si>
  <si>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</si>
  <si>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</si>
  <si>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</si>
  <si>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</si>
  <si>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</si>
  <si>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</si>
  <si>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</si>
  <si>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</si>
  <si>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</si>
  <si>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</si>
  <si>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</si>
  <si>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</si>
  <si>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</si>
  <si>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</si>
  <si>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</si>
  <si>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</si>
  <si>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</si>
  <si>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</si>
  <si>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</si>
  <si>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</si>
  <si>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</si>
  <si>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</si>
  <si>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</si>
  <si>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</si>
  <si>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</si>
  <si>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</si>
  <si>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</si>
  <si>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</si>
  <si>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</si>
  <si>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</si>
  <si>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</si>
  <si>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</si>
  <si>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</si>
  <si>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</si>
  <si>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</si>
  <si>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</si>
  <si>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</si>
  <si>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</si>
  <si>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</si>
  <si>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</si>
  <si>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</si>
  <si>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</si>
  <si>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</si>
  <si>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</si>
  <si>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</si>
  <si>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</si>
  <si>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</si>
  <si>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</si>
  <si>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</si>
  <si>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</si>
  <si>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</si>
  <si>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</si>
  <si>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</si>
  <si>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</si>
  <si>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</si>
  <si>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</si>
  <si>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</si>
  <si>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</si>
  <si>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</si>
  <si>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</si>
  <si>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</si>
  <si>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</si>
  <si>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</si>
  <si>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</si>
  <si>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</si>
  <si>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</si>
  <si>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</si>
  <si>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</si>
  <si>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</si>
  <si>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</si>
  <si>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</si>
  <si>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</si>
  <si>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</si>
  <si>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</si>
  <si>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</si>
  <si>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</si>
  <si>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</si>
  <si>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</si>
  <si>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</si>
  <si>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</si>
  <si>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</si>
  <si>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</si>
  <si>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</si>
  <si>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</si>
  <si>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</si>
  <si>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</si>
  <si>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</si>
  <si>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</si>
  <si>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</si>
  <si>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</si>
  <si>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</si>
  <si>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</si>
  <si>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</si>
  <si>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</si>
  <si>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</si>
  <si>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</si>
  <si>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</si>
  <si>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</si>
  <si>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</si>
  <si>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</si>
  <si>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</si>
  <si>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</si>
  <si>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</si>
  <si>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</si>
  <si>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</si>
  <si>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</si>
  <si>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</si>
  <si>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</si>
  <si>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</si>
  <si>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</si>
  <si>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</si>
  <si>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</si>
  <si>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</si>
  <si>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</si>
  <si>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</si>
  <si>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</si>
  <si>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</si>
  <si>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</si>
  <si>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</si>
  <si>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</si>
  <si>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</si>
  <si>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</si>
  <si>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</si>
  <si>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</si>
  <si>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</si>
  <si>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</si>
  <si>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</si>
  <si>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</si>
  <si>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</si>
  <si>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</si>
  <si>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</si>
  <si>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</si>
  <si>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</si>
  <si>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</si>
  <si>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</si>
  <si>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</si>
  <si>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</si>
  <si>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</si>
  <si>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</si>
  <si>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</si>
  <si>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</si>
  <si>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</si>
  <si>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</si>
  <si>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</si>
  <si>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</si>
  <si>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</si>
  <si>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</si>
  <si>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</si>
  <si>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</si>
  <si>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</si>
  <si>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</si>
  <si>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</si>
  <si>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</si>
  <si>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</si>
  <si>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</si>
  <si>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</si>
  <si>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</si>
  <si>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</si>
  <si>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</si>
  <si>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</si>
  <si>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</si>
  <si>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</si>
  <si>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</si>
  <si>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</si>
  <si>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</si>
  <si>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</si>
  <si>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</si>
  <si>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</si>
  <si>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</si>
  <si>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</si>
  <si>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</si>
  <si>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</si>
  <si>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</si>
  <si>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</si>
  <si>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</si>
  <si>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</si>
  <si>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</si>
  <si>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</si>
  <si>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</si>
  <si>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</si>
  <si>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</si>
  <si>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</si>
  <si>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</si>
  <si>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</si>
  <si>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</si>
  <si>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</si>
  <si>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</si>
  <si>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</si>
  <si>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</si>
  <si>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</si>
  <si>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</si>
  <si>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</si>
  <si>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</si>
  <si>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</si>
  <si>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</si>
  <si>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</si>
  <si>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</si>
  <si>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</si>
  <si>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</si>
  <si>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</si>
  <si>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</si>
  <si>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</si>
  <si>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</si>
  <si>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</si>
  <si>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</si>
  <si>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</si>
  <si>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</si>
  <si>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</si>
  <si>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</si>
  <si>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</si>
  <si>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</si>
  <si>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</si>
  <si>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</si>
  <si>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</si>
  <si>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</si>
  <si>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</si>
  <si>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</si>
  <si>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</si>
  <si>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</si>
  <si>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</si>
  <si>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</si>
  <si>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</si>
  <si>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</si>
  <si>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</si>
  <si>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</si>
  <si>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</si>
  <si>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</si>
  <si>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</si>
  <si>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</si>
  <si>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</si>
  <si>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</si>
  <si>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</si>
  <si>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</si>
  <si>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</si>
  <si>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</si>
  <si>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</si>
  <si>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</si>
  <si>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</si>
  <si>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</si>
  <si>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</si>
  <si>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</si>
  <si>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</si>
  <si>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</si>
  <si>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</si>
  <si>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</si>
  <si>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</si>
  <si>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</si>
  <si>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</si>
  <si>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</si>
  <si>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</si>
  <si>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</si>
  <si>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</si>
  <si>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</si>
  <si>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</si>
  <si>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</si>
  <si>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</si>
  <si>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</si>
  <si>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</si>
  <si>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</si>
  <si>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</si>
  <si>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</si>
  <si>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</si>
  <si>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</si>
  <si>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</si>
  <si>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</si>
  <si>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</si>
  <si>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</si>
  <si>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</si>
  <si>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</si>
  <si>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</si>
  <si>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</si>
  <si>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</si>
  <si>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</si>
  <si>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</si>
  <si>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</si>
  <si>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</si>
  <si>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</si>
  <si>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</si>
  <si>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</si>
  <si>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</si>
  <si>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</si>
  <si>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</si>
  <si>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</si>
  <si>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</si>
  <si>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</si>
  <si>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</si>
  <si>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</si>
  <si>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</si>
  <si>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</si>
  <si>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</si>
  <si>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</si>
  <si>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</si>
  <si>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</si>
  <si>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</si>
  <si>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</si>
  <si>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</si>
  <si>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</si>
  <si>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</si>
  <si>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</si>
  <si>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</si>
  <si>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</si>
  <si>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</si>
  <si>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</si>
  <si>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</si>
  <si>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</si>
  <si>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</si>
  <si>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</si>
  <si>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</si>
  <si>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</si>
  <si>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</si>
  <si>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</si>
  <si>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</si>
  <si>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</si>
  <si>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</si>
  <si>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</si>
  <si>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</si>
  <si>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</si>
  <si>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</si>
  <si>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</si>
  <si>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</si>
  <si>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</si>
  <si>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</si>
  <si>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</si>
  <si>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</si>
  <si>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</si>
  <si>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</si>
  <si>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</si>
  <si>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</si>
  <si>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</si>
  <si>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</si>
  <si>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</si>
  <si>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</si>
  <si>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</si>
  <si>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</si>
  <si>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</si>
  <si>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</si>
  <si>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</si>
  <si>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</si>
  <si>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</si>
  <si>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</si>
  <si>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</si>
  <si>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</si>
  <si>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</si>
  <si>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</si>
  <si>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</si>
  <si>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</si>
  <si>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</si>
  <si>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</si>
  <si>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</si>
  <si>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</si>
  <si>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</si>
  <si>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</si>
  <si>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</si>
  <si>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</si>
  <si>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</si>
  <si>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</si>
  <si>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</si>
  <si>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</si>
  <si>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</si>
  <si>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</si>
  <si>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</si>
  <si>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</si>
  <si>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</si>
  <si>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</si>
  <si>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</si>
  <si>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</si>
  <si>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</si>
  <si>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</si>
  <si>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</si>
  <si>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</si>
  <si>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</si>
  <si>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</si>
  <si>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</si>
  <si>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</si>
  <si>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</si>
  <si>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</si>
  <si>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</si>
  <si>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</si>
  <si>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</si>
  <si>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</si>
  <si>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</si>
  <si>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</si>
  <si>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</si>
  <si>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</si>
  <si>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</si>
  <si>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</si>
  <si>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</si>
  <si>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</si>
  <si>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</si>
  <si>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</si>
  <si>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</si>
  <si>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</si>
  <si>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</si>
  <si>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</si>
  <si>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</si>
  <si>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</si>
  <si>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</si>
  <si>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</si>
  <si>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</si>
  <si>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</si>
  <si>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</si>
  <si>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</si>
  <si>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</si>
  <si>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</si>
  <si>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</si>
  <si>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</si>
  <si>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</si>
  <si>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</si>
  <si>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</si>
  <si>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</si>
  <si>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</si>
  <si>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</si>
  <si>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</si>
  <si>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</si>
  <si>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</si>
  <si>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</si>
  <si>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</si>
  <si>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</si>
  <si>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</si>
  <si>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</si>
  <si>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</si>
  <si>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</si>
  <si>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</si>
  <si>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</si>
  <si>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</si>
  <si>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</si>
  <si>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</si>
  <si>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</si>
  <si>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</si>
  <si>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</si>
  <si>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</si>
  <si>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</si>
  <si>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</si>
  <si>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</si>
  <si>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</si>
  <si>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</si>
  <si>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</si>
  <si>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</si>
  <si>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</si>
  <si>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</si>
  <si>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</si>
  <si>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</si>
  <si>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</si>
  <si>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</si>
  <si>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</si>
  <si>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</si>
  <si>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</si>
  <si>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</si>
  <si>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</si>
  <si>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</si>
  <si>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</si>
  <si>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</si>
  <si>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</si>
  <si>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</si>
  <si>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</si>
  <si>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</si>
  <si>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</si>
  <si>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</si>
  <si>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</si>
  <si>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</si>
  <si>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</si>
  <si>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</si>
  <si>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</si>
  <si>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</si>
  <si>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</si>
  <si>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</si>
  <si>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</si>
  <si>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</si>
  <si>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</si>
  <si>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</si>
  <si>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</si>
  <si>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</t>
  </si>
  <si>
    <t xml:space="preserve"> Forintban !</t>
  </si>
  <si>
    <t>Forintban !</t>
  </si>
  <si>
    <t>Tiszaszőlős Községi Önkormányzat adósságot keletkeztető ügyletekből és kezességvállalásokból fennálló kötelezettségei</t>
  </si>
  <si>
    <t>Tiszaszőlős Községi Önkormányzat saját bevételeinek részletezése az adósságot keletkeztető ügyletből származó tárgyévi fizetési kötelezettség megállapításához</t>
  </si>
  <si>
    <t>Forintban!</t>
  </si>
  <si>
    <t>Hozzájárulás  (Ft)</t>
  </si>
  <si>
    <t>Tiszaszőlősi Közös Önkormányzati Hivatal</t>
  </si>
  <si>
    <t>Tiszaszőlősi Cseperedő Óvoda</t>
  </si>
  <si>
    <t>Községi Könyvtár és Szabadidőközpont</t>
  </si>
  <si>
    <t>Tiszaszőlős Községi Önkormányzat</t>
  </si>
  <si>
    <t>70100073-11069069-00000000</t>
  </si>
  <si>
    <t>2016</t>
  </si>
  <si>
    <t>Immateriális javak beszerzése</t>
  </si>
  <si>
    <t>Ingatlanok beszerzése, létesítése</t>
  </si>
  <si>
    <t>Gépek, berendezések, felszerelések, járművek beszerzése, létesítése</t>
  </si>
  <si>
    <t>Tiszaszőlős Községi Önkormányzat kisértékű TE beszerzése</t>
  </si>
  <si>
    <t>Közös Önkormányzati Hivatal kisértékű TE beszerzése</t>
  </si>
  <si>
    <t>Tiszaszőlősi Cseperedő Óvoda kisértékű TE beszerzése</t>
  </si>
  <si>
    <t>Községi Könyvtár és Szabadidőközpont kisértékű TE beszerzése</t>
  </si>
  <si>
    <t>Szolgálati lakás felújítása</t>
  </si>
  <si>
    <t>Szivattyúk felújítása</t>
  </si>
  <si>
    <t>ESZI felújítása</t>
  </si>
  <si>
    <t>Iskola felújítása</t>
  </si>
  <si>
    <t>Utak felújítása</t>
  </si>
  <si>
    <t>Ravatalozó felújítása</t>
  </si>
  <si>
    <t>Éves eredeti kiadási előirányzat:593.039.446 Ft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</si>
</sst>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5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9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21" xfId="4" applyFont="1" applyFill="1" applyBorder="1" applyAlignment="1" applyProtection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32" xfId="0" applyFont="1" applyFill="1" applyBorder="1" applyAlignment="1" applyProtection="1">
      <alignment horizontal="right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9" xfId="4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8" xfId="1" applyNumberFormat="1" applyFont="1" applyFill="1" applyBorder="1"/>
    <xf numFmtId="165" fontId="15" fillId="0" borderId="16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4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0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21" xfId="1" applyNumberFormat="1" applyFont="1" applyFill="1" applyBorder="1" applyProtection="1"/>
    <xf numFmtId="165" fontId="29" fillId="0" borderId="20" xfId="1" applyNumberFormat="1" applyFont="1" applyFill="1" applyBorder="1" applyProtection="1">
      <protection locked="0"/>
    </xf>
    <xf numFmtId="165" fontId="29" fillId="0" borderId="16" xfId="1" applyNumberFormat="1" applyFont="1" applyFill="1" applyBorder="1" applyProtection="1">
      <protection locked="0"/>
    </xf>
    <xf numFmtId="165" fontId="29" fillId="0" borderId="18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31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16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16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8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16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18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21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6" fillId="0" borderId="42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164" fontId="19" fillId="0" borderId="31" xfId="4" applyNumberFormat="1" applyFont="1" applyFill="1" applyBorder="1" applyAlignment="1" applyProtection="1">
      <alignment horizontal="right" vertical="center" wrapText="1" indent="1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4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21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5" xfId="0" applyNumberFormat="1" applyFont="1" applyFill="1" applyBorder="1" applyAlignment="1" applyProtection="1">
      <alignment horizontal="left" vertical="center" wrapText="1" indent="1"/>
    </xf>
    <xf numFmtId="164" fontId="31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3" xfId="0" applyNumberFormat="1" applyFont="1" applyFill="1" applyBorder="1" applyAlignment="1" applyProtection="1">
      <alignment horizontal="right" vertical="center" wrapText="1" indent="1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3" xfId="1" applyNumberFormat="1" applyFont="1" applyFill="1" applyBorder="1" applyProtection="1">
      <protection locked="0"/>
    </xf>
    <xf numFmtId="165" fontId="29" fillId="0" borderId="38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1" xfId="0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3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9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44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19" fillId="0" borderId="31" xfId="4" applyFont="1" applyFill="1" applyBorder="1" applyAlignment="1" applyProtection="1">
      <alignment horizontal="center" vertical="center" wrapText="1"/>
    </xf>
    <xf numFmtId="164" fontId="21" fillId="0" borderId="28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22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22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21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23" xfId="4" applyFont="1" applyFill="1" applyBorder="1" applyAlignment="1" applyProtection="1">
      <alignment vertical="center" wrapText="1"/>
    </xf>
    <xf numFmtId="164" fontId="19" fillId="0" borderId="34" xfId="4" applyNumberFormat="1" applyFont="1" applyFill="1" applyBorder="1" applyAlignment="1" applyProtection="1">
      <alignment horizontal="right" vertical="center" wrapText="1" indent="1"/>
    </xf>
    <xf numFmtId="0" fontId="21" fillId="0" borderId="29" xfId="4" applyFont="1" applyFill="1" applyBorder="1" applyAlignment="1" applyProtection="1">
      <alignment horizontal="left" vertical="center" wrapText="1" indent="7"/>
    </xf>
    <xf numFmtId="164" fontId="2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21" xfId="4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 applyProtection="1">
      <alignment horizontal="center" wrapText="1"/>
    </xf>
    <xf numFmtId="0" fontId="26" fillId="0" borderId="6" xfId="0" applyFont="1" applyBorder="1" applyAlignment="1" applyProtection="1"/>
    <xf numFmtId="164" fontId="28" fillId="0" borderId="34" xfId="0" applyNumberFormat="1" applyFont="1" applyFill="1" applyBorder="1" applyAlignment="1" applyProtection="1">
      <alignment horizontal="center" vertical="center" wrapText="1"/>
    </xf>
    <xf numFmtId="164" fontId="19" fillId="0" borderId="34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29" fillId="0" borderId="46" xfId="1" applyNumberFormat="1" applyFont="1" applyFill="1" applyBorder="1" applyProtection="1">
      <protection locked="0"/>
    </xf>
    <xf numFmtId="3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32" xfId="4" applyNumberFormat="1" applyFont="1" applyFill="1" applyBorder="1" applyAlignment="1" applyProtection="1">
      <alignment horizontal="left" vertical="center"/>
    </xf>
    <xf numFmtId="164" fontId="35" fillId="0" borderId="32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164" fontId="30" fillId="0" borderId="5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5" fillId="0" borderId="48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40" xfId="0" applyFont="1" applyFill="1" applyBorder="1" applyAlignment="1" applyProtection="1">
      <alignment horizontal="left" indent="1"/>
    </xf>
    <xf numFmtId="0" fontId="30" fillId="0" borderId="41" xfId="0" applyFont="1" applyFill="1" applyBorder="1" applyAlignment="1" applyProtection="1">
      <alignment horizontal="left" indent="1"/>
    </xf>
    <xf numFmtId="0" fontId="30" fillId="0" borderId="39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0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18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21" xfId="0" applyFont="1" applyFill="1" applyBorder="1" applyAlignment="1" applyProtection="1">
      <alignment horizontal="right" indent="1"/>
    </xf>
    <xf numFmtId="0" fontId="30" fillId="0" borderId="19" xfId="0" applyFont="1" applyFill="1" applyBorder="1" applyAlignment="1" applyProtection="1">
      <alignment horizontal="center"/>
    </xf>
    <xf numFmtId="0" fontId="30" fillId="0" borderId="31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30" fillId="0" borderId="48" xfId="0" applyFont="1" applyFill="1" applyBorder="1" applyAlignment="1" applyProtection="1">
      <alignment horizontal="center"/>
    </xf>
    <xf numFmtId="0" fontId="30" fillId="0" borderId="56" xfId="0" applyFont="1" applyFill="1" applyBorder="1" applyAlignment="1" applyProtection="1">
      <alignment horizontal="center"/>
    </xf>
    <xf numFmtId="0" fontId="29" fillId="0" borderId="50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9" fillId="0" borderId="36" xfId="0" applyFont="1" applyFill="1" applyBorder="1" applyAlignment="1" applyProtection="1">
      <alignment horizontal="left" indent="1"/>
      <protection locked="0"/>
    </xf>
    <xf numFmtId="0" fontId="29" fillId="0" borderId="37" xfId="0" applyFont="1" applyFill="1" applyBorder="1" applyAlignment="1" applyProtection="1">
      <alignment horizontal="left" indent="1"/>
      <protection locked="0"/>
    </xf>
    <xf numFmtId="0" fontId="29" fillId="0" borderId="59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107</v>
      </c>
    </row>
    <row r="4" spans="1:2">
      <c r="A4" s="85"/>
      <c r="B4" s="85"/>
    </row>
    <row r="5" spans="1:2" s="96" customFormat="1" ht="15.75">
      <c r="A5" s="62" t="s">
        <v>490</v>
      </c>
      <c r="B5" s="95"/>
    </row>
    <row r="6" spans="1:2">
      <c r="A6" s="85"/>
      <c r="B6" s="85"/>
    </row>
    <row r="7" spans="1:2">
      <c r="A7" s="85" t="s">
        <v>475</v>
      </c>
      <c r="B7" s="85" t="s">
        <v>433</v>
      </c>
    </row>
    <row r="8" spans="1:2">
      <c r="A8" s="85" t="s">
        <v>476</v>
      </c>
      <c r="B8" s="85" t="s">
        <v>434</v>
      </c>
    </row>
    <row r="9" spans="1:2">
      <c r="A9" s="85" t="s">
        <v>477</v>
      </c>
      <c r="B9" s="85" t="s">
        <v>435</v>
      </c>
    </row>
    <row r="10" spans="1:2">
      <c r="A10" s="85"/>
      <c r="B10" s="85"/>
    </row>
    <row r="11" spans="1:2">
      <c r="A11" s="85"/>
      <c r="B11" s="85"/>
    </row>
    <row r="12" spans="1:2" s="96" customFormat="1" ht="15.75">
      <c r="A12" s="62" t="str">
        <f>+CONCATENATE(LEFT(A5,4),". évi előirányzat KIADÁSOK")</f>
        <v>2016. évi előirányzat KIADÁSOK</v>
      </c>
      <c r="B12" s="95"/>
    </row>
    <row r="13" spans="1:2">
      <c r="A13" s="85"/>
      <c r="B13" s="85"/>
    </row>
    <row r="14" spans="1:2">
      <c r="A14" s="85" t="s">
        <v>478</v>
      </c>
      <c r="B14" s="85" t="s">
        <v>436</v>
      </c>
    </row>
    <row r="15" spans="1:2">
      <c r="A15" s="85" t="s">
        <v>479</v>
      </c>
      <c r="B15" s="85" t="s">
        <v>437</v>
      </c>
    </row>
    <row r="16" spans="1:2">
      <c r="A16" s="85" t="s">
        <v>480</v>
      </c>
      <c r="B16" s="85" t="s">
        <v>438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H7" sqref="H7"/>
    </sheetView>
  </sheetViews>
  <sheetFormatPr defaultRowHeight="15"/>
  <cols>
    <col min="1" max="1" width="5.6640625" style="97" customWidth="1"/>
    <col min="2" max="2" width="68.6640625" style="97" customWidth="1"/>
    <col min="3" max="3" width="19.5" style="97" customWidth="1"/>
    <col min="4" max="16384" width="9.33203125" style="97"/>
  </cols>
  <sheetData>
    <row r="1" spans="1:4" ht="33" customHeight="1">
      <c r="A1" s="414" t="s">
        <v>500</v>
      </c>
      <c r="B1" s="414"/>
      <c r="C1" s="414"/>
    </row>
    <row r="2" spans="1:4" ht="15.95" customHeight="1" thickBot="1">
      <c r="A2" s="98"/>
      <c r="B2" s="98"/>
      <c r="C2" s="109" t="s">
        <v>498</v>
      </c>
      <c r="D2" s="104"/>
    </row>
    <row r="3" spans="1:4" ht="26.25" customHeight="1" thickBot="1">
      <c r="A3" s="127" t="s">
        <v>7</v>
      </c>
      <c r="B3" s="128" t="s">
        <v>143</v>
      </c>
      <c r="C3" s="129" t="str">
        <f>+'1.1.sz.mell.'!C3</f>
        <v>2016. évi előirányzat</v>
      </c>
    </row>
    <row r="4" spans="1:4" ht="15.75" thickBot="1">
      <c r="A4" s="130"/>
      <c r="B4" s="393" t="s">
        <v>439</v>
      </c>
      <c r="C4" s="394" t="s">
        <v>440</v>
      </c>
    </row>
    <row r="5" spans="1:4">
      <c r="A5" s="131" t="s">
        <v>9</v>
      </c>
      <c r="B5" s="279" t="s">
        <v>445</v>
      </c>
      <c r="C5" s="402">
        <v>19080000</v>
      </c>
    </row>
    <row r="6" spans="1:4" ht="24.75">
      <c r="A6" s="132" t="s">
        <v>10</v>
      </c>
      <c r="B6" s="300" t="s">
        <v>193</v>
      </c>
      <c r="C6" s="277"/>
    </row>
    <row r="7" spans="1:4">
      <c r="A7" s="132" t="s">
        <v>11</v>
      </c>
      <c r="B7" s="301" t="s">
        <v>446</v>
      </c>
      <c r="C7" s="277"/>
    </row>
    <row r="8" spans="1:4" ht="24.75">
      <c r="A8" s="132" t="s">
        <v>12</v>
      </c>
      <c r="B8" s="301" t="s">
        <v>195</v>
      </c>
      <c r="C8" s="277"/>
    </row>
    <row r="9" spans="1:4">
      <c r="A9" s="133" t="s">
        <v>13</v>
      </c>
      <c r="B9" s="301" t="s">
        <v>194</v>
      </c>
      <c r="C9" s="278">
        <v>500000</v>
      </c>
    </row>
    <row r="10" spans="1:4" ht="15.75" thickBot="1">
      <c r="A10" s="132" t="s">
        <v>14</v>
      </c>
      <c r="B10" s="302" t="s">
        <v>447</v>
      </c>
      <c r="C10" s="277"/>
    </row>
    <row r="11" spans="1:4" ht="15.75" thickBot="1">
      <c r="A11" s="423" t="s">
        <v>146</v>
      </c>
      <c r="B11" s="424"/>
      <c r="C11" s="134">
        <f>SUM(C5:C10)</f>
        <v>19580000</v>
      </c>
    </row>
    <row r="12" spans="1:4" ht="23.25" customHeight="1">
      <c r="A12" s="425" t="s">
        <v>169</v>
      </c>
      <c r="B12" s="425"/>
      <c r="C12" s="425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...../2016.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B8" sqref="B8"/>
    </sheetView>
  </sheetViews>
  <sheetFormatPr defaultRowHeight="15"/>
  <cols>
    <col min="1" max="1" width="5.6640625" style="97" customWidth="1"/>
    <col min="2" max="2" width="66.83203125" style="97" customWidth="1"/>
    <col min="3" max="3" width="27" style="97" customWidth="1"/>
    <col min="4" max="16384" width="9.33203125" style="97"/>
  </cols>
  <sheetData>
    <row r="1" spans="1:4" ht="33" customHeight="1">
      <c r="A1" s="414" t="str">
        <f>+CONCATENATE("Tiszaszőlős Községi Önkormányzat ",CONCATENATE(LEFT(ÖSSZEFÜGGÉSEK!A5,4),". évi adósságot keletkeztető fejlesztési céljai"))</f>
        <v>Tiszaszőlős Községi Önkormányzat 2016. évi adósságot keletkeztető fejlesztési céljai</v>
      </c>
      <c r="B1" s="414"/>
      <c r="C1" s="414"/>
    </row>
    <row r="2" spans="1:4" ht="15.95" customHeight="1" thickBot="1">
      <c r="A2" s="98"/>
      <c r="B2" s="98"/>
      <c r="C2" s="109" t="s">
        <v>498</v>
      </c>
      <c r="D2" s="104"/>
    </row>
    <row r="3" spans="1:4" ht="26.25" customHeight="1" thickBot="1">
      <c r="A3" s="127" t="s">
        <v>7</v>
      </c>
      <c r="B3" s="128" t="s">
        <v>147</v>
      </c>
      <c r="C3" s="129" t="s">
        <v>168</v>
      </c>
    </row>
    <row r="4" spans="1:4" ht="15.75" thickBot="1">
      <c r="A4" s="130"/>
      <c r="B4" s="393" t="s">
        <v>439</v>
      </c>
      <c r="C4" s="394" t="s">
        <v>440</v>
      </c>
    </row>
    <row r="5" spans="1:4">
      <c r="A5" s="131" t="s">
        <v>9</v>
      </c>
      <c r="B5" s="138"/>
      <c r="C5" s="135"/>
    </row>
    <row r="6" spans="1:4">
      <c r="A6" s="132" t="s">
        <v>10</v>
      </c>
      <c r="B6" s="139"/>
      <c r="C6" s="136"/>
    </row>
    <row r="7" spans="1:4" ht="15.75" thickBot="1">
      <c r="A7" s="133" t="s">
        <v>11</v>
      </c>
      <c r="B7" s="140"/>
      <c r="C7" s="137"/>
    </row>
    <row r="8" spans="1:4" s="373" customFormat="1" ht="17.25" customHeight="1" thickBot="1">
      <c r="A8" s="374" t="s">
        <v>12</v>
      </c>
      <c r="B8" s="84" t="s">
        <v>148</v>
      </c>
      <c r="C8" s="134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...../2016.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19"/>
  <sheetViews>
    <sheetView topLeftCell="A7" workbookViewId="0">
      <selection activeCell="B7" sqref="B7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2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426" t="s">
        <v>0</v>
      </c>
      <c r="B1" s="426"/>
      <c r="C1" s="426"/>
      <c r="D1" s="426"/>
      <c r="E1" s="426"/>
      <c r="F1" s="426"/>
    </row>
    <row r="2" spans="1:6" ht="22.5" customHeight="1" thickBot="1">
      <c r="A2" s="141"/>
      <c r="B2" s="42"/>
      <c r="C2" s="42"/>
      <c r="D2" s="42"/>
      <c r="E2" s="42"/>
      <c r="F2" s="38" t="s">
        <v>497</v>
      </c>
    </row>
    <row r="3" spans="1:6" s="33" customFormat="1" ht="44.25" customHeight="1" thickBot="1">
      <c r="A3" s="142" t="s">
        <v>53</v>
      </c>
      <c r="B3" s="143" t="s">
        <v>54</v>
      </c>
      <c r="C3" s="143" t="s">
        <v>55</v>
      </c>
      <c r="D3" s="143" t="str">
        <f>+CONCATENATE("Felhasználás   ",LEFT(ÖSSZEFÜGGÉSEK!A5,4)-1,". XII. 31-ig")</f>
        <v>Felhasználás   2015. XII. 31-ig</v>
      </c>
      <c r="E3" s="143" t="str">
        <f>+'1.1.sz.mell.'!C3</f>
        <v>2016. évi előirányzat</v>
      </c>
      <c r="F3" s="39" t="str">
        <f>+CONCATENATE(LEFT(ÖSSZEFÜGGÉSEK!A5,4),". utáni szükséglet")</f>
        <v>2016. utáni szükséglet</v>
      </c>
    </row>
    <row r="4" spans="1:6" s="42" customFormat="1" ht="12" customHeight="1" thickBot="1">
      <c r="A4" s="40" t="s">
        <v>439</v>
      </c>
      <c r="B4" s="41" t="s">
        <v>440</v>
      </c>
      <c r="C4" s="41" t="s">
        <v>441</v>
      </c>
      <c r="D4" s="41" t="s">
        <v>443</v>
      </c>
      <c r="E4" s="41" t="s">
        <v>442</v>
      </c>
      <c r="F4" s="397" t="s">
        <v>494</v>
      </c>
    </row>
    <row r="5" spans="1:6" ht="15.95" customHeight="1">
      <c r="A5" s="399" t="s">
        <v>509</v>
      </c>
      <c r="B5" s="400">
        <v>12065000</v>
      </c>
      <c r="C5" s="380" t="s">
        <v>508</v>
      </c>
      <c r="D5" s="400"/>
      <c r="E5" s="400">
        <v>12065000</v>
      </c>
      <c r="F5" s="43">
        <f t="shared" ref="F5:F18" si="0">B5-D5-E5</f>
        <v>0</v>
      </c>
    </row>
    <row r="6" spans="1:6" ht="15.95" customHeight="1">
      <c r="A6" s="399" t="s">
        <v>510</v>
      </c>
      <c r="B6" s="400">
        <v>122028000</v>
      </c>
      <c r="C6" s="380" t="s">
        <v>508</v>
      </c>
      <c r="D6" s="400"/>
      <c r="E6" s="400">
        <v>122028000</v>
      </c>
      <c r="F6" s="43">
        <f t="shared" si="0"/>
        <v>0</v>
      </c>
    </row>
    <row r="7" spans="1:6" ht="24.75" customHeight="1">
      <c r="A7" s="399" t="s">
        <v>511</v>
      </c>
      <c r="B7" s="400">
        <v>37888000</v>
      </c>
      <c r="C7" s="380" t="s">
        <v>508</v>
      </c>
      <c r="D7" s="400"/>
      <c r="E7" s="400">
        <v>37888000</v>
      </c>
      <c r="F7" s="43">
        <f t="shared" si="0"/>
        <v>0</v>
      </c>
    </row>
    <row r="8" spans="1:6" ht="27.75" customHeight="1">
      <c r="A8" s="401" t="s">
        <v>512</v>
      </c>
      <c r="B8" s="400">
        <v>3375000</v>
      </c>
      <c r="C8" s="380" t="s">
        <v>508</v>
      </c>
      <c r="D8" s="400"/>
      <c r="E8" s="400">
        <v>3375000</v>
      </c>
      <c r="F8" s="43">
        <f t="shared" si="0"/>
        <v>0</v>
      </c>
    </row>
    <row r="9" spans="1:6" ht="15.95" customHeight="1">
      <c r="A9" s="399" t="s">
        <v>513</v>
      </c>
      <c r="B9" s="400">
        <v>1334000</v>
      </c>
      <c r="C9" s="380" t="s">
        <v>508</v>
      </c>
      <c r="D9" s="400"/>
      <c r="E9" s="400">
        <v>1334000</v>
      </c>
      <c r="F9" s="43">
        <f t="shared" si="0"/>
        <v>0</v>
      </c>
    </row>
    <row r="10" spans="1:6" ht="30.75" customHeight="1">
      <c r="A10" s="401" t="s">
        <v>514</v>
      </c>
      <c r="B10" s="400">
        <v>381000</v>
      </c>
      <c r="C10" s="380" t="s">
        <v>508</v>
      </c>
      <c r="D10" s="400"/>
      <c r="E10" s="400">
        <v>381000</v>
      </c>
      <c r="F10" s="43">
        <f t="shared" si="0"/>
        <v>0</v>
      </c>
    </row>
    <row r="11" spans="1:6" ht="27" customHeight="1">
      <c r="A11" s="399" t="s">
        <v>515</v>
      </c>
      <c r="B11" s="400">
        <v>635000</v>
      </c>
      <c r="C11" s="380" t="s">
        <v>508</v>
      </c>
      <c r="D11" s="400"/>
      <c r="E11" s="400">
        <v>635000</v>
      </c>
      <c r="F11" s="43">
        <f t="shared" si="0"/>
        <v>0</v>
      </c>
    </row>
    <row r="12" spans="1:6" ht="15.95" customHeight="1">
      <c r="A12" s="375"/>
      <c r="B12" s="23"/>
      <c r="C12" s="376"/>
      <c r="D12" s="23"/>
      <c r="E12" s="23"/>
      <c r="F12" s="43">
        <f t="shared" si="0"/>
        <v>0</v>
      </c>
    </row>
    <row r="13" spans="1:6" ht="15.95" customHeight="1">
      <c r="A13" s="375"/>
      <c r="B13" s="23"/>
      <c r="C13" s="376"/>
      <c r="D13" s="23"/>
      <c r="E13" s="23"/>
      <c r="F13" s="43">
        <f t="shared" si="0"/>
        <v>0</v>
      </c>
    </row>
    <row r="14" spans="1:6" ht="15.95" customHeight="1">
      <c r="A14" s="375"/>
      <c r="B14" s="23"/>
      <c r="C14" s="376"/>
      <c r="D14" s="23"/>
      <c r="E14" s="23"/>
      <c r="F14" s="43">
        <f t="shared" si="0"/>
        <v>0</v>
      </c>
    </row>
    <row r="15" spans="1:6" ht="15.95" customHeight="1">
      <c r="A15" s="375"/>
      <c r="B15" s="23"/>
      <c r="C15" s="376"/>
      <c r="D15" s="23"/>
      <c r="E15" s="23"/>
      <c r="F15" s="43">
        <f t="shared" si="0"/>
        <v>0</v>
      </c>
    </row>
    <row r="16" spans="1:6" ht="15.95" customHeight="1">
      <c r="A16" s="375"/>
      <c r="B16" s="23"/>
      <c r="C16" s="376"/>
      <c r="D16" s="23"/>
      <c r="E16" s="23"/>
      <c r="F16" s="43">
        <f t="shared" si="0"/>
        <v>0</v>
      </c>
    </row>
    <row r="17" spans="1:6" ht="15.95" customHeight="1">
      <c r="A17" s="375"/>
      <c r="B17" s="23"/>
      <c r="C17" s="376"/>
      <c r="D17" s="23"/>
      <c r="E17" s="23"/>
      <c r="F17" s="43">
        <f t="shared" si="0"/>
        <v>0</v>
      </c>
    </row>
    <row r="18" spans="1:6" ht="15.95" customHeight="1" thickBot="1">
      <c r="A18" s="44"/>
      <c r="B18" s="24"/>
      <c r="C18" s="377"/>
      <c r="D18" s="24"/>
      <c r="E18" s="24"/>
      <c r="F18" s="45">
        <f t="shared" si="0"/>
        <v>0</v>
      </c>
    </row>
    <row r="19" spans="1:6" s="48" customFormat="1" ht="18" customHeight="1" thickBot="1">
      <c r="A19" s="144" t="s">
        <v>52</v>
      </c>
      <c r="B19" s="46">
        <f>SUM(B5:B18)</f>
        <v>177706000</v>
      </c>
      <c r="C19" s="74"/>
      <c r="D19" s="46">
        <f>SUM(D5:D18)</f>
        <v>0</v>
      </c>
      <c r="E19" s="46">
        <f>SUM(E5:E18)</f>
        <v>177706000</v>
      </c>
      <c r="F19" s="47">
        <f>SUM(F5:F18)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……/2016.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topLeftCell="A4" workbookViewId="0">
      <selection activeCell="B22" sqref="B22"/>
    </sheetView>
  </sheetViews>
  <sheetFormatPr defaultRowHeight="12.75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4.75" customHeight="1">
      <c r="A1" s="426" t="s">
        <v>1</v>
      </c>
      <c r="B1" s="426"/>
      <c r="C1" s="426"/>
      <c r="D1" s="426"/>
      <c r="E1" s="426"/>
      <c r="F1" s="426"/>
    </row>
    <row r="2" spans="1:6" ht="23.25" customHeight="1" thickBot="1">
      <c r="A2" s="141"/>
      <c r="B2" s="42"/>
      <c r="C2" s="42"/>
      <c r="D2" s="42"/>
      <c r="E2" s="42"/>
      <c r="F2" s="38" t="s">
        <v>498</v>
      </c>
    </row>
    <row r="3" spans="1:6" s="33" customFormat="1" ht="48.75" customHeight="1" thickBot="1">
      <c r="A3" s="142" t="s">
        <v>56</v>
      </c>
      <c r="B3" s="143" t="s">
        <v>54</v>
      </c>
      <c r="C3" s="143" t="s">
        <v>55</v>
      </c>
      <c r="D3" s="143" t="str">
        <f>+'6.sz.mell.'!D3</f>
        <v>Felhasználás   2015. XII. 31-ig</v>
      </c>
      <c r="E3" s="143" t="str">
        <f>+'6.sz.mell.'!E3</f>
        <v>2016. évi előirányzat</v>
      </c>
      <c r="F3" s="395" t="str">
        <f>+CONCATENATE(LEFT(ÖSSZEFÜGGÉSEK!A5,4),". utáni szükséglet ",CHAR(10),"")</f>
        <v xml:space="preserve">2016. utáni szükséglet 
</v>
      </c>
    </row>
    <row r="4" spans="1:6" s="42" customFormat="1" ht="15" customHeight="1" thickBot="1">
      <c r="A4" s="40" t="s">
        <v>439</v>
      </c>
      <c r="B4" s="41" t="s">
        <v>440</v>
      </c>
      <c r="C4" s="41" t="s">
        <v>441</v>
      </c>
      <c r="D4" s="41" t="s">
        <v>443</v>
      </c>
      <c r="E4" s="41" t="s">
        <v>442</v>
      </c>
      <c r="F4" s="398" t="s">
        <v>494</v>
      </c>
    </row>
    <row r="5" spans="1:6" ht="15.95" customHeight="1">
      <c r="A5" s="49" t="s">
        <v>516</v>
      </c>
      <c r="B5" s="50">
        <v>1270000</v>
      </c>
      <c r="C5" s="378" t="s">
        <v>508</v>
      </c>
      <c r="D5" s="50"/>
      <c r="E5" s="50">
        <v>1270000</v>
      </c>
      <c r="F5" s="51">
        <f t="shared" ref="F5:F20" si="0">B5-D5-E5</f>
        <v>0</v>
      </c>
    </row>
    <row r="6" spans="1:6" ht="15.95" customHeight="1">
      <c r="A6" s="49" t="s">
        <v>517</v>
      </c>
      <c r="B6" s="50">
        <v>1058000</v>
      </c>
      <c r="C6" s="378" t="s">
        <v>508</v>
      </c>
      <c r="D6" s="50"/>
      <c r="E6" s="50">
        <v>1058000</v>
      </c>
      <c r="F6" s="51">
        <f t="shared" si="0"/>
        <v>0</v>
      </c>
    </row>
    <row r="7" spans="1:6" ht="15.95" customHeight="1">
      <c r="A7" s="49" t="s">
        <v>518</v>
      </c>
      <c r="B7" s="50">
        <v>22034000</v>
      </c>
      <c r="C7" s="378" t="s">
        <v>508</v>
      </c>
      <c r="D7" s="50"/>
      <c r="E7" s="50">
        <v>22034000</v>
      </c>
      <c r="F7" s="51">
        <f t="shared" si="0"/>
        <v>0</v>
      </c>
    </row>
    <row r="8" spans="1:6" ht="15.95" customHeight="1">
      <c r="A8" s="49" t="s">
        <v>519</v>
      </c>
      <c r="B8" s="50">
        <v>60008000</v>
      </c>
      <c r="C8" s="378" t="s">
        <v>508</v>
      </c>
      <c r="D8" s="50"/>
      <c r="E8" s="50">
        <v>60008000</v>
      </c>
      <c r="F8" s="51">
        <f t="shared" si="0"/>
        <v>0</v>
      </c>
    </row>
    <row r="9" spans="1:6" ht="15.95" customHeight="1">
      <c r="A9" s="49" t="s">
        <v>520</v>
      </c>
      <c r="B9" s="50">
        <v>12700000</v>
      </c>
      <c r="C9" s="378" t="s">
        <v>508</v>
      </c>
      <c r="D9" s="50"/>
      <c r="E9" s="50">
        <v>12700000</v>
      </c>
      <c r="F9" s="51">
        <f t="shared" si="0"/>
        <v>0</v>
      </c>
    </row>
    <row r="10" spans="1:6" ht="15.95" customHeight="1">
      <c r="A10" s="49" t="s">
        <v>521</v>
      </c>
      <c r="B10" s="50">
        <v>4000000</v>
      </c>
      <c r="C10" s="378" t="s">
        <v>508</v>
      </c>
      <c r="D10" s="50"/>
      <c r="E10" s="50">
        <v>4000000</v>
      </c>
      <c r="F10" s="51">
        <f t="shared" si="0"/>
        <v>0</v>
      </c>
    </row>
    <row r="11" spans="1:6" ht="15.95" customHeight="1">
      <c r="A11" s="49"/>
      <c r="B11" s="50"/>
      <c r="C11" s="378"/>
      <c r="D11" s="50"/>
      <c r="E11" s="50"/>
      <c r="F11" s="51">
        <f t="shared" si="0"/>
        <v>0</v>
      </c>
    </row>
    <row r="12" spans="1:6" ht="15.95" customHeight="1">
      <c r="A12" s="49"/>
      <c r="B12" s="50"/>
      <c r="C12" s="378"/>
      <c r="D12" s="50"/>
      <c r="E12" s="50"/>
      <c r="F12" s="51">
        <f t="shared" si="0"/>
        <v>0</v>
      </c>
    </row>
    <row r="13" spans="1:6" ht="15.95" customHeight="1">
      <c r="A13" s="49"/>
      <c r="B13" s="50"/>
      <c r="C13" s="378"/>
      <c r="D13" s="50"/>
      <c r="E13" s="50"/>
      <c r="F13" s="51">
        <f t="shared" si="0"/>
        <v>0</v>
      </c>
    </row>
    <row r="14" spans="1:6" ht="15.95" customHeight="1">
      <c r="A14" s="49"/>
      <c r="B14" s="50"/>
      <c r="C14" s="378"/>
      <c r="D14" s="50"/>
      <c r="E14" s="50"/>
      <c r="F14" s="51">
        <f t="shared" si="0"/>
        <v>0</v>
      </c>
    </row>
    <row r="15" spans="1:6" ht="15.95" customHeight="1">
      <c r="A15" s="49"/>
      <c r="B15" s="50"/>
      <c r="C15" s="378"/>
      <c r="D15" s="50"/>
      <c r="E15" s="50"/>
      <c r="F15" s="51">
        <f t="shared" si="0"/>
        <v>0</v>
      </c>
    </row>
    <row r="16" spans="1:6" ht="15.95" customHeight="1">
      <c r="A16" s="49"/>
      <c r="B16" s="50"/>
      <c r="C16" s="378"/>
      <c r="D16" s="50"/>
      <c r="E16" s="50"/>
      <c r="F16" s="51">
        <f t="shared" si="0"/>
        <v>0</v>
      </c>
    </row>
    <row r="17" spans="1:6" ht="15.95" customHeight="1">
      <c r="A17" s="49"/>
      <c r="B17" s="50"/>
      <c r="C17" s="378"/>
      <c r="D17" s="50"/>
      <c r="E17" s="50"/>
      <c r="F17" s="51">
        <f t="shared" si="0"/>
        <v>0</v>
      </c>
    </row>
    <row r="18" spans="1:6" ht="15.95" customHeight="1">
      <c r="A18" s="49"/>
      <c r="B18" s="50"/>
      <c r="C18" s="378"/>
      <c r="D18" s="50"/>
      <c r="E18" s="50"/>
      <c r="F18" s="51">
        <f t="shared" si="0"/>
        <v>0</v>
      </c>
    </row>
    <row r="19" spans="1:6" ht="15.95" customHeight="1">
      <c r="A19" s="49"/>
      <c r="B19" s="50"/>
      <c r="C19" s="378"/>
      <c r="D19" s="50"/>
      <c r="E19" s="50"/>
      <c r="F19" s="51">
        <f t="shared" si="0"/>
        <v>0</v>
      </c>
    </row>
    <row r="20" spans="1:6" ht="15.95" customHeight="1" thickBot="1">
      <c r="A20" s="52"/>
      <c r="B20" s="53"/>
      <c r="C20" s="379"/>
      <c r="D20" s="53"/>
      <c r="E20" s="53"/>
      <c r="F20" s="54">
        <f t="shared" si="0"/>
        <v>0</v>
      </c>
    </row>
    <row r="21" spans="1:6" s="48" customFormat="1" ht="18" customHeight="1" thickBot="1">
      <c r="A21" s="144" t="s">
        <v>52</v>
      </c>
      <c r="B21" s="145">
        <f>SUM(B5:B20)</f>
        <v>101070000</v>
      </c>
      <c r="C21" s="75"/>
      <c r="D21" s="145">
        <f>SUM(D5:D20)</f>
        <v>0</v>
      </c>
      <c r="E21" s="145">
        <f>SUM(E5:E20)</f>
        <v>101070000</v>
      </c>
      <c r="F21" s="55">
        <f>SUM(F5:F20)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……/2016.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I48" sqref="I48"/>
    </sheetView>
  </sheetViews>
  <sheetFormatPr defaultRowHeight="12.75"/>
  <cols>
    <col min="1" max="1" width="38.6640625" style="35" customWidth="1"/>
    <col min="2" max="5" width="13.83203125" style="35" customWidth="1"/>
    <col min="6" max="16384" width="9.33203125" style="35"/>
  </cols>
  <sheetData>
    <row r="1" spans="1:5">
      <c r="A1" s="155"/>
      <c r="B1" s="155"/>
      <c r="C1" s="155"/>
      <c r="D1" s="155"/>
      <c r="E1" s="155"/>
    </row>
    <row r="2" spans="1:5" ht="15.75">
      <c r="A2" s="156" t="s">
        <v>95</v>
      </c>
      <c r="B2" s="427"/>
      <c r="C2" s="427"/>
      <c r="D2" s="427"/>
      <c r="E2" s="427"/>
    </row>
    <row r="3" spans="1:5" ht="14.25" thickBot="1">
      <c r="A3" s="155"/>
      <c r="B3" s="155"/>
      <c r="C3" s="155"/>
      <c r="D3" s="428" t="s">
        <v>501</v>
      </c>
      <c r="E3" s="428"/>
    </row>
    <row r="4" spans="1:5" ht="15" customHeight="1" thickBot="1">
      <c r="A4" s="157" t="s">
        <v>88</v>
      </c>
      <c r="B4" s="158" t="str">
        <f>CONCATENATE((LEFT(ÖSSZEFÜGGÉSEK!A5,4)),".")</f>
        <v>2016.</v>
      </c>
      <c r="C4" s="158" t="str">
        <f>CONCATENATE((LEFT(ÖSSZEFÜGGÉSEK!A5,4))+1,".")</f>
        <v>2017.</v>
      </c>
      <c r="D4" s="158" t="str">
        <f>CONCATENATE((LEFT(ÖSSZEFÜGGÉSEK!A5,4))+1,". után")</f>
        <v>2017. után</v>
      </c>
      <c r="E4" s="159" t="s">
        <v>41</v>
      </c>
    </row>
    <row r="5" spans="1:5">
      <c r="A5" s="160" t="s">
        <v>89</v>
      </c>
      <c r="B5" s="63"/>
      <c r="C5" s="63"/>
      <c r="D5" s="63"/>
      <c r="E5" s="161">
        <f t="shared" ref="E5:E11" si="0">SUM(B5:D5)</f>
        <v>0</v>
      </c>
    </row>
    <row r="6" spans="1:5">
      <c r="A6" s="162" t="s">
        <v>102</v>
      </c>
      <c r="B6" s="64"/>
      <c r="C6" s="64"/>
      <c r="D6" s="64"/>
      <c r="E6" s="163">
        <f t="shared" si="0"/>
        <v>0</v>
      </c>
    </row>
    <row r="7" spans="1:5">
      <c r="A7" s="164" t="s">
        <v>90</v>
      </c>
      <c r="B7" s="65"/>
      <c r="C7" s="65"/>
      <c r="D7" s="65"/>
      <c r="E7" s="165">
        <f t="shared" si="0"/>
        <v>0</v>
      </c>
    </row>
    <row r="8" spans="1:5">
      <c r="A8" s="164" t="s">
        <v>103</v>
      </c>
      <c r="B8" s="65"/>
      <c r="C8" s="65"/>
      <c r="D8" s="65"/>
      <c r="E8" s="165">
        <f t="shared" si="0"/>
        <v>0</v>
      </c>
    </row>
    <row r="9" spans="1:5">
      <c r="A9" s="164" t="s">
        <v>91</v>
      </c>
      <c r="B9" s="65"/>
      <c r="C9" s="65"/>
      <c r="D9" s="65"/>
      <c r="E9" s="165">
        <f t="shared" si="0"/>
        <v>0</v>
      </c>
    </row>
    <row r="10" spans="1:5">
      <c r="A10" s="164" t="s">
        <v>92</v>
      </c>
      <c r="B10" s="65"/>
      <c r="C10" s="65"/>
      <c r="D10" s="65"/>
      <c r="E10" s="165">
        <f t="shared" si="0"/>
        <v>0</v>
      </c>
    </row>
    <row r="11" spans="1:5" ht="13.5" thickBot="1">
      <c r="A11" s="66"/>
      <c r="B11" s="67"/>
      <c r="C11" s="67"/>
      <c r="D11" s="67"/>
      <c r="E11" s="165">
        <f t="shared" si="0"/>
        <v>0</v>
      </c>
    </row>
    <row r="12" spans="1:5" ht="13.5" thickBot="1">
      <c r="A12" s="166" t="s">
        <v>94</v>
      </c>
      <c r="B12" s="167">
        <f>B5+SUM(B7:B11)</f>
        <v>0</v>
      </c>
      <c r="C12" s="167">
        <f>C5+SUM(C7:C11)</f>
        <v>0</v>
      </c>
      <c r="D12" s="167">
        <f>D5+SUM(D7:D11)</f>
        <v>0</v>
      </c>
      <c r="E12" s="168">
        <f>E5+SUM(E7:E11)</f>
        <v>0</v>
      </c>
    </row>
    <row r="13" spans="1:5" ht="13.5" thickBot="1">
      <c r="A13" s="37"/>
      <c r="B13" s="37"/>
      <c r="C13" s="37"/>
      <c r="D13" s="37"/>
      <c r="E13" s="37"/>
    </row>
    <row r="14" spans="1:5" ht="15" customHeight="1" thickBot="1">
      <c r="A14" s="157" t="s">
        <v>93</v>
      </c>
      <c r="B14" s="158" t="str">
        <f>+B4</f>
        <v>2016.</v>
      </c>
      <c r="C14" s="158" t="str">
        <f>+C4</f>
        <v>2017.</v>
      </c>
      <c r="D14" s="158" t="str">
        <f>+D4</f>
        <v>2017. után</v>
      </c>
      <c r="E14" s="159" t="s">
        <v>41</v>
      </c>
    </row>
    <row r="15" spans="1:5">
      <c r="A15" s="160" t="s">
        <v>98</v>
      </c>
      <c r="B15" s="63"/>
      <c r="C15" s="63"/>
      <c r="D15" s="63"/>
      <c r="E15" s="161">
        <f t="shared" ref="E15:E21" si="1">SUM(B15:D15)</f>
        <v>0</v>
      </c>
    </row>
    <row r="16" spans="1:5">
      <c r="A16" s="169" t="s">
        <v>99</v>
      </c>
      <c r="B16" s="65"/>
      <c r="C16" s="65"/>
      <c r="D16" s="65"/>
      <c r="E16" s="165">
        <f t="shared" si="1"/>
        <v>0</v>
      </c>
    </row>
    <row r="17" spans="1:5">
      <c r="A17" s="164" t="s">
        <v>100</v>
      </c>
      <c r="B17" s="65"/>
      <c r="C17" s="65"/>
      <c r="D17" s="65"/>
      <c r="E17" s="165">
        <f t="shared" si="1"/>
        <v>0</v>
      </c>
    </row>
    <row r="18" spans="1:5">
      <c r="A18" s="164" t="s">
        <v>101</v>
      </c>
      <c r="B18" s="65"/>
      <c r="C18" s="65"/>
      <c r="D18" s="65"/>
      <c r="E18" s="165">
        <f t="shared" si="1"/>
        <v>0</v>
      </c>
    </row>
    <row r="19" spans="1:5">
      <c r="A19" s="68"/>
      <c r="B19" s="65"/>
      <c r="C19" s="65"/>
      <c r="D19" s="65"/>
      <c r="E19" s="165">
        <f t="shared" si="1"/>
        <v>0</v>
      </c>
    </row>
    <row r="20" spans="1:5">
      <c r="A20" s="68"/>
      <c r="B20" s="65"/>
      <c r="C20" s="65"/>
      <c r="D20" s="65"/>
      <c r="E20" s="165">
        <f t="shared" si="1"/>
        <v>0</v>
      </c>
    </row>
    <row r="21" spans="1:5" ht="13.5" thickBot="1">
      <c r="A21" s="66"/>
      <c r="B21" s="67"/>
      <c r="C21" s="67"/>
      <c r="D21" s="67"/>
      <c r="E21" s="165">
        <f t="shared" si="1"/>
        <v>0</v>
      </c>
    </row>
    <row r="22" spans="1:5" ht="13.5" thickBot="1">
      <c r="A22" s="166" t="s">
        <v>42</v>
      </c>
      <c r="B22" s="167">
        <f>SUM(B15:B21)</f>
        <v>0</v>
      </c>
      <c r="C22" s="167">
        <f>SUM(C15:C21)</f>
        <v>0</v>
      </c>
      <c r="D22" s="167">
        <f>SUM(D15:D21)</f>
        <v>0</v>
      </c>
      <c r="E22" s="168">
        <f>SUM(E15:E21)</f>
        <v>0</v>
      </c>
    </row>
    <row r="23" spans="1:5">
      <c r="A23" s="155"/>
      <c r="B23" s="155"/>
      <c r="C23" s="155"/>
      <c r="D23" s="155"/>
      <c r="E23" s="155"/>
    </row>
    <row r="24" spans="1:5">
      <c r="A24" s="155"/>
      <c r="B24" s="155"/>
      <c r="C24" s="155"/>
      <c r="D24" s="155"/>
      <c r="E24" s="155"/>
    </row>
    <row r="25" spans="1:5" ht="15.75">
      <c r="A25" s="156" t="s">
        <v>95</v>
      </c>
      <c r="B25" s="427"/>
      <c r="C25" s="427"/>
      <c r="D25" s="427"/>
      <c r="E25" s="427"/>
    </row>
    <row r="26" spans="1:5" ht="14.25" thickBot="1">
      <c r="A26" s="155"/>
      <c r="B26" s="155"/>
      <c r="C26" s="155"/>
      <c r="D26" s="428" t="s">
        <v>501</v>
      </c>
      <c r="E26" s="428"/>
    </row>
    <row r="27" spans="1:5" ht="13.5" thickBot="1">
      <c r="A27" s="157" t="s">
        <v>88</v>
      </c>
      <c r="B27" s="158" t="str">
        <f>+B14</f>
        <v>2016.</v>
      </c>
      <c r="C27" s="158" t="str">
        <f>+C14</f>
        <v>2017.</v>
      </c>
      <c r="D27" s="158" t="str">
        <f>+D14</f>
        <v>2017. után</v>
      </c>
      <c r="E27" s="159" t="s">
        <v>41</v>
      </c>
    </row>
    <row r="28" spans="1:5">
      <c r="A28" s="160" t="s">
        <v>89</v>
      </c>
      <c r="B28" s="63"/>
      <c r="C28" s="63"/>
      <c r="D28" s="63"/>
      <c r="E28" s="161">
        <f t="shared" ref="E28:E34" si="2">SUM(B28:D28)</f>
        <v>0</v>
      </c>
    </row>
    <row r="29" spans="1:5">
      <c r="A29" s="162" t="s">
        <v>102</v>
      </c>
      <c r="B29" s="64"/>
      <c r="C29" s="64"/>
      <c r="D29" s="64"/>
      <c r="E29" s="163">
        <f t="shared" si="2"/>
        <v>0</v>
      </c>
    </row>
    <row r="30" spans="1:5">
      <c r="A30" s="164" t="s">
        <v>90</v>
      </c>
      <c r="B30" s="65"/>
      <c r="C30" s="65"/>
      <c r="D30" s="65"/>
      <c r="E30" s="165">
        <f t="shared" si="2"/>
        <v>0</v>
      </c>
    </row>
    <row r="31" spans="1:5">
      <c r="A31" s="164" t="s">
        <v>103</v>
      </c>
      <c r="B31" s="65"/>
      <c r="C31" s="65"/>
      <c r="D31" s="65"/>
      <c r="E31" s="165">
        <f t="shared" si="2"/>
        <v>0</v>
      </c>
    </row>
    <row r="32" spans="1:5">
      <c r="A32" s="164" t="s">
        <v>91</v>
      </c>
      <c r="B32" s="65"/>
      <c r="C32" s="65"/>
      <c r="D32" s="65"/>
      <c r="E32" s="165">
        <f t="shared" si="2"/>
        <v>0</v>
      </c>
    </row>
    <row r="33" spans="1:5">
      <c r="A33" s="164" t="s">
        <v>92</v>
      </c>
      <c r="B33" s="65"/>
      <c r="C33" s="65"/>
      <c r="D33" s="65"/>
      <c r="E33" s="165">
        <f t="shared" si="2"/>
        <v>0</v>
      </c>
    </row>
    <row r="34" spans="1:5" ht="13.5" thickBot="1">
      <c r="A34" s="66"/>
      <c r="B34" s="67"/>
      <c r="C34" s="67"/>
      <c r="D34" s="67"/>
      <c r="E34" s="165">
        <f t="shared" si="2"/>
        <v>0</v>
      </c>
    </row>
    <row r="35" spans="1:5" ht="13.5" thickBot="1">
      <c r="A35" s="166" t="s">
        <v>94</v>
      </c>
      <c r="B35" s="167">
        <f>B28+SUM(B30:B34)</f>
        <v>0</v>
      </c>
      <c r="C35" s="167">
        <f>C28+SUM(C30:C34)</f>
        <v>0</v>
      </c>
      <c r="D35" s="167">
        <f>D28+SUM(D30:D34)</f>
        <v>0</v>
      </c>
      <c r="E35" s="168">
        <f>E28+SUM(E30:E34)</f>
        <v>0</v>
      </c>
    </row>
    <row r="36" spans="1:5" ht="13.5" thickBot="1">
      <c r="A36" s="37"/>
      <c r="B36" s="37"/>
      <c r="C36" s="37"/>
      <c r="D36" s="37"/>
      <c r="E36" s="37"/>
    </row>
    <row r="37" spans="1:5" ht="13.5" thickBot="1">
      <c r="A37" s="157" t="s">
        <v>93</v>
      </c>
      <c r="B37" s="158" t="str">
        <f>+B27</f>
        <v>2016.</v>
      </c>
      <c r="C37" s="158" t="str">
        <f>+C27</f>
        <v>2017.</v>
      </c>
      <c r="D37" s="158" t="str">
        <f>+D27</f>
        <v>2017. után</v>
      </c>
      <c r="E37" s="159" t="s">
        <v>41</v>
      </c>
    </row>
    <row r="38" spans="1:5">
      <c r="A38" s="160" t="s">
        <v>98</v>
      </c>
      <c r="B38" s="63"/>
      <c r="C38" s="63"/>
      <c r="D38" s="63"/>
      <c r="E38" s="161">
        <f t="shared" ref="E38:E44" si="3">SUM(B38:D38)</f>
        <v>0</v>
      </c>
    </row>
    <row r="39" spans="1:5">
      <c r="A39" s="169" t="s">
        <v>99</v>
      </c>
      <c r="B39" s="65"/>
      <c r="C39" s="65"/>
      <c r="D39" s="65"/>
      <c r="E39" s="165">
        <f t="shared" si="3"/>
        <v>0</v>
      </c>
    </row>
    <row r="40" spans="1:5">
      <c r="A40" s="164" t="s">
        <v>100</v>
      </c>
      <c r="B40" s="65"/>
      <c r="C40" s="65"/>
      <c r="D40" s="65"/>
      <c r="E40" s="165">
        <f t="shared" si="3"/>
        <v>0</v>
      </c>
    </row>
    <row r="41" spans="1:5">
      <c r="A41" s="164" t="s">
        <v>101</v>
      </c>
      <c r="B41" s="65"/>
      <c r="C41" s="65"/>
      <c r="D41" s="65"/>
      <c r="E41" s="165">
        <f t="shared" si="3"/>
        <v>0</v>
      </c>
    </row>
    <row r="42" spans="1:5">
      <c r="A42" s="68"/>
      <c r="B42" s="65"/>
      <c r="C42" s="65"/>
      <c r="D42" s="65"/>
      <c r="E42" s="165">
        <f t="shared" si="3"/>
        <v>0</v>
      </c>
    </row>
    <row r="43" spans="1:5">
      <c r="A43" s="68"/>
      <c r="B43" s="65"/>
      <c r="C43" s="65"/>
      <c r="D43" s="65"/>
      <c r="E43" s="165">
        <f t="shared" si="3"/>
        <v>0</v>
      </c>
    </row>
    <row r="44" spans="1:5" ht="13.5" thickBot="1">
      <c r="A44" s="66"/>
      <c r="B44" s="67"/>
      <c r="C44" s="67"/>
      <c r="D44" s="67"/>
      <c r="E44" s="165">
        <f t="shared" si="3"/>
        <v>0</v>
      </c>
    </row>
    <row r="45" spans="1:5" ht="13.5" thickBot="1">
      <c r="A45" s="166" t="s">
        <v>42</v>
      </c>
      <c r="B45" s="167">
        <f>SUM(B38:B44)</f>
        <v>0</v>
      </c>
      <c r="C45" s="167">
        <f>SUM(C38:C44)</f>
        <v>0</v>
      </c>
      <c r="D45" s="167">
        <f>SUM(D38:D44)</f>
        <v>0</v>
      </c>
      <c r="E45" s="168">
        <f>SUM(E38:E44)</f>
        <v>0</v>
      </c>
    </row>
    <row r="46" spans="1:5">
      <c r="A46" s="155"/>
      <c r="B46" s="155"/>
      <c r="C46" s="155"/>
      <c r="D46" s="155"/>
      <c r="E46" s="155"/>
    </row>
    <row r="47" spans="1:5" ht="15.75">
      <c r="A47" s="436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7" s="436"/>
      <c r="C47" s="436"/>
      <c r="D47" s="436"/>
      <c r="E47" s="436"/>
    </row>
    <row r="48" spans="1:5" ht="13.5" thickBot="1">
      <c r="A48" s="155"/>
      <c r="B48" s="155"/>
      <c r="C48" s="155"/>
      <c r="D48" s="155"/>
      <c r="E48" s="155"/>
    </row>
    <row r="49" spans="1:8" ht="13.5" thickBot="1">
      <c r="A49" s="441" t="s">
        <v>96</v>
      </c>
      <c r="B49" s="442"/>
      <c r="C49" s="443"/>
      <c r="D49" s="439" t="s">
        <v>502</v>
      </c>
      <c r="E49" s="440"/>
      <c r="H49" s="36"/>
    </row>
    <row r="50" spans="1:8">
      <c r="A50" s="444"/>
      <c r="B50" s="445"/>
      <c r="C50" s="446"/>
      <c r="D50" s="432"/>
      <c r="E50" s="433"/>
    </row>
    <row r="51" spans="1:8" ht="13.5" thickBot="1">
      <c r="A51" s="447"/>
      <c r="B51" s="448"/>
      <c r="C51" s="449"/>
      <c r="D51" s="434"/>
      <c r="E51" s="435"/>
    </row>
    <row r="52" spans="1:8" ht="13.5" thickBot="1">
      <c r="A52" s="429" t="s">
        <v>42</v>
      </c>
      <c r="B52" s="430"/>
      <c r="C52" s="431"/>
      <c r="D52" s="437">
        <f>SUM(D50:E51)</f>
        <v>0</v>
      </c>
      <c r="E52" s="43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……/2016.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85" zoomScale="130" zoomScaleNormal="130" zoomScaleSheetLayoutView="85" workbookViewId="0">
      <selection activeCell="C116" sqref="C116"/>
    </sheetView>
  </sheetViews>
  <sheetFormatPr defaultRowHeight="12.75"/>
  <cols>
    <col min="1" max="1" width="19.5" style="306" customWidth="1"/>
    <col min="2" max="2" width="72" style="307" customWidth="1"/>
    <col min="3" max="3" width="25" style="308" customWidth="1"/>
    <col min="4" max="16384" width="9.33203125" style="2"/>
  </cols>
  <sheetData>
    <row r="1" spans="1:3" s="1" customFormat="1" ht="16.5" customHeight="1" thickBot="1">
      <c r="A1" s="170"/>
      <c r="B1" s="172"/>
      <c r="C1" s="195" t="str">
        <f>+CONCATENATE("9.1. melléklet a ……/",LEFT(ÖSSZEFÜGGÉSEK!A5,4),". (….) önkormányzati rendelethez")</f>
        <v>9.1. melléklet a ……/2016. (….) önkormányzati rendelethez</v>
      </c>
    </row>
    <row r="2" spans="1:3" s="69" customFormat="1" ht="21" customHeight="1">
      <c r="A2" s="313" t="s">
        <v>50</v>
      </c>
      <c r="B2" s="280" t="s">
        <v>506</v>
      </c>
      <c r="C2" s="282" t="s">
        <v>43</v>
      </c>
    </row>
    <row r="3" spans="1:3" s="69" customFormat="1" ht="16.5" thickBot="1">
      <c r="A3" s="173" t="s">
        <v>149</v>
      </c>
      <c r="B3" s="281" t="s">
        <v>346</v>
      </c>
      <c r="C3" s="390" t="s">
        <v>43</v>
      </c>
    </row>
    <row r="4" spans="1:3" s="70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283" t="s">
        <v>44</v>
      </c>
    </row>
    <row r="6" spans="1:3" s="56" customFormat="1" ht="12.95" customHeight="1" thickBot="1">
      <c r="A6" s="149"/>
      <c r="B6" s="150" t="s">
        <v>439</v>
      </c>
      <c r="C6" s="151" t="s">
        <v>440</v>
      </c>
    </row>
    <row r="7" spans="1:3" s="56" customFormat="1" ht="15.95" customHeight="1" thickBot="1">
      <c r="A7" s="178"/>
      <c r="B7" s="179" t="s">
        <v>45</v>
      </c>
      <c r="C7" s="284"/>
    </row>
    <row r="8" spans="1:3" s="56" customFormat="1" ht="12" customHeight="1" thickBot="1">
      <c r="A8" s="27" t="s">
        <v>9</v>
      </c>
      <c r="B8" s="19" t="s">
        <v>197</v>
      </c>
      <c r="C8" s="220">
        <f>+C9+C10+C11+C12+C13+C14</f>
        <v>203556446</v>
      </c>
    </row>
    <row r="9" spans="1:3" s="71" customFormat="1" ht="12" customHeight="1">
      <c r="A9" s="342" t="s">
        <v>69</v>
      </c>
      <c r="B9" s="323" t="s">
        <v>198</v>
      </c>
      <c r="C9" s="223">
        <v>68266387</v>
      </c>
    </row>
    <row r="10" spans="1:3" s="72" customFormat="1" ht="12" customHeight="1">
      <c r="A10" s="343" t="s">
        <v>70</v>
      </c>
      <c r="B10" s="324" t="s">
        <v>199</v>
      </c>
      <c r="C10" s="222">
        <v>28065433</v>
      </c>
    </row>
    <row r="11" spans="1:3" s="72" customFormat="1" ht="12" customHeight="1">
      <c r="A11" s="343" t="s">
        <v>71</v>
      </c>
      <c r="B11" s="324" t="s">
        <v>481</v>
      </c>
      <c r="C11" s="222">
        <v>47848629</v>
      </c>
    </row>
    <row r="12" spans="1:3" s="72" customFormat="1" ht="12" customHeight="1">
      <c r="A12" s="343" t="s">
        <v>72</v>
      </c>
      <c r="B12" s="324" t="s">
        <v>200</v>
      </c>
      <c r="C12" s="222">
        <v>1798920</v>
      </c>
    </row>
    <row r="13" spans="1:3" s="72" customFormat="1" ht="12" customHeight="1">
      <c r="A13" s="343" t="s">
        <v>104</v>
      </c>
      <c r="B13" s="324" t="s">
        <v>448</v>
      </c>
      <c r="C13" s="222">
        <v>57577077</v>
      </c>
    </row>
    <row r="14" spans="1:3" s="71" customFormat="1" ht="12" customHeight="1" thickBot="1">
      <c r="A14" s="344" t="s">
        <v>73</v>
      </c>
      <c r="B14" s="325" t="s">
        <v>379</v>
      </c>
      <c r="C14" s="222"/>
    </row>
    <row r="15" spans="1:3" s="71" customFormat="1" ht="12" customHeight="1" thickBot="1">
      <c r="A15" s="27" t="s">
        <v>10</v>
      </c>
      <c r="B15" s="215" t="s">
        <v>201</v>
      </c>
      <c r="C15" s="220">
        <f>+C16+C17+C18+C19+C20</f>
        <v>58627000</v>
      </c>
    </row>
    <row r="16" spans="1:3" s="71" customFormat="1" ht="12" customHeight="1">
      <c r="A16" s="342" t="s">
        <v>75</v>
      </c>
      <c r="B16" s="323" t="s">
        <v>202</v>
      </c>
      <c r="C16" s="223"/>
    </row>
    <row r="17" spans="1:3" s="71" customFormat="1" ht="12" customHeight="1">
      <c r="A17" s="343" t="s">
        <v>76</v>
      </c>
      <c r="B17" s="324" t="s">
        <v>203</v>
      </c>
      <c r="C17" s="222"/>
    </row>
    <row r="18" spans="1:3" s="71" customFormat="1" ht="12" customHeight="1">
      <c r="A18" s="343" t="s">
        <v>77</v>
      </c>
      <c r="B18" s="324" t="s">
        <v>368</v>
      </c>
      <c r="C18" s="222"/>
    </row>
    <row r="19" spans="1:3" s="71" customFormat="1" ht="12" customHeight="1">
      <c r="A19" s="343" t="s">
        <v>78</v>
      </c>
      <c r="B19" s="324" t="s">
        <v>369</v>
      </c>
      <c r="C19" s="222"/>
    </row>
    <row r="20" spans="1:3" s="71" customFormat="1" ht="12" customHeight="1">
      <c r="A20" s="343" t="s">
        <v>79</v>
      </c>
      <c r="B20" s="324" t="s">
        <v>204</v>
      </c>
      <c r="C20" s="222">
        <v>58627000</v>
      </c>
    </row>
    <row r="21" spans="1:3" s="72" customFormat="1" ht="12" customHeight="1" thickBot="1">
      <c r="A21" s="344" t="s">
        <v>85</v>
      </c>
      <c r="B21" s="325" t="s">
        <v>205</v>
      </c>
      <c r="C21" s="224"/>
    </row>
    <row r="22" spans="1:3" s="72" customFormat="1" ht="12" customHeight="1" thickBot="1">
      <c r="A22" s="27" t="s">
        <v>11</v>
      </c>
      <c r="B22" s="19" t="s">
        <v>206</v>
      </c>
      <c r="C22" s="220">
        <f>+C23+C24+C25+C26+C27</f>
        <v>390000</v>
      </c>
    </row>
    <row r="23" spans="1:3" s="72" customFormat="1" ht="12" customHeight="1">
      <c r="A23" s="342" t="s">
        <v>58</v>
      </c>
      <c r="B23" s="323" t="s">
        <v>207</v>
      </c>
      <c r="C23" s="223"/>
    </row>
    <row r="24" spans="1:3" s="71" customFormat="1" ht="12" customHeight="1">
      <c r="A24" s="343" t="s">
        <v>59</v>
      </c>
      <c r="B24" s="324" t="s">
        <v>208</v>
      </c>
      <c r="C24" s="222"/>
    </row>
    <row r="25" spans="1:3" s="72" customFormat="1" ht="12" customHeight="1">
      <c r="A25" s="343" t="s">
        <v>60</v>
      </c>
      <c r="B25" s="324" t="s">
        <v>370</v>
      </c>
      <c r="C25" s="222"/>
    </row>
    <row r="26" spans="1:3" s="72" customFormat="1" ht="12" customHeight="1">
      <c r="A26" s="343" t="s">
        <v>61</v>
      </c>
      <c r="B26" s="324" t="s">
        <v>371</v>
      </c>
      <c r="C26" s="222"/>
    </row>
    <row r="27" spans="1:3" s="72" customFormat="1" ht="12" customHeight="1">
      <c r="A27" s="343" t="s">
        <v>118</v>
      </c>
      <c r="B27" s="324" t="s">
        <v>209</v>
      </c>
      <c r="C27" s="222">
        <v>390000</v>
      </c>
    </row>
    <row r="28" spans="1:3" s="72" customFormat="1" ht="12" customHeight="1" thickBot="1">
      <c r="A28" s="344" t="s">
        <v>119</v>
      </c>
      <c r="B28" s="325" t="s">
        <v>210</v>
      </c>
      <c r="C28" s="224"/>
    </row>
    <row r="29" spans="1:3" s="72" customFormat="1" ht="12" customHeight="1" thickBot="1">
      <c r="A29" s="27" t="s">
        <v>120</v>
      </c>
      <c r="B29" s="19" t="s">
        <v>492</v>
      </c>
      <c r="C29" s="226">
        <f>C31+C32+C33+C30+C34+C35+C36</f>
        <v>19580000</v>
      </c>
    </row>
    <row r="30" spans="1:3" s="72" customFormat="1" ht="12" customHeight="1">
      <c r="A30" s="342" t="s">
        <v>212</v>
      </c>
      <c r="B30" s="323" t="s">
        <v>486</v>
      </c>
      <c r="C30" s="318">
        <v>480000</v>
      </c>
    </row>
    <row r="31" spans="1:3" s="72" customFormat="1" ht="12" customHeight="1">
      <c r="A31" s="343" t="s">
        <v>213</v>
      </c>
      <c r="B31" s="324" t="s">
        <v>487</v>
      </c>
      <c r="C31" s="222">
        <v>500000</v>
      </c>
    </row>
    <row r="32" spans="1:3" s="72" customFormat="1" ht="12" customHeight="1">
      <c r="A32" s="343" t="s">
        <v>214</v>
      </c>
      <c r="B32" s="324" t="s">
        <v>488</v>
      </c>
      <c r="C32" s="222">
        <v>15500000</v>
      </c>
    </row>
    <row r="33" spans="1:3" s="72" customFormat="1" ht="12" customHeight="1">
      <c r="A33" s="343" t="s">
        <v>215</v>
      </c>
      <c r="B33" s="324" t="s">
        <v>489</v>
      </c>
      <c r="C33" s="222">
        <v>100000</v>
      </c>
    </row>
    <row r="34" spans="1:3" s="72" customFormat="1" ht="12" customHeight="1">
      <c r="A34" s="343" t="s">
        <v>483</v>
      </c>
      <c r="B34" s="324" t="s">
        <v>216</v>
      </c>
      <c r="C34" s="222">
        <v>2500000</v>
      </c>
    </row>
    <row r="35" spans="1:3" s="72" customFormat="1" ht="12" customHeight="1">
      <c r="A35" s="343" t="s">
        <v>484</v>
      </c>
      <c r="B35" s="324" t="s">
        <v>217</v>
      </c>
      <c r="C35" s="222">
        <v>200000</v>
      </c>
    </row>
    <row r="36" spans="1:3" s="72" customFormat="1" ht="12" customHeight="1" thickBot="1">
      <c r="A36" s="344" t="s">
        <v>485</v>
      </c>
      <c r="B36" s="392" t="s">
        <v>218</v>
      </c>
      <c r="C36" s="224">
        <v>300000</v>
      </c>
    </row>
    <row r="37" spans="1:3" s="72" customFormat="1" ht="12" customHeight="1" thickBot="1">
      <c r="A37" s="27" t="s">
        <v>13</v>
      </c>
      <c r="B37" s="19" t="s">
        <v>380</v>
      </c>
      <c r="C37" s="220">
        <f>SUM(C38:C48)</f>
        <v>18192000</v>
      </c>
    </row>
    <row r="38" spans="1:3" s="72" customFormat="1" ht="12" customHeight="1">
      <c r="A38" s="342" t="s">
        <v>62</v>
      </c>
      <c r="B38" s="323" t="s">
        <v>221</v>
      </c>
      <c r="C38" s="223">
        <v>2000000</v>
      </c>
    </row>
    <row r="39" spans="1:3" s="72" customFormat="1" ht="12" customHeight="1">
      <c r="A39" s="343" t="s">
        <v>63</v>
      </c>
      <c r="B39" s="324" t="s">
        <v>222</v>
      </c>
      <c r="C39" s="222">
        <v>4811000</v>
      </c>
    </row>
    <row r="40" spans="1:3" s="72" customFormat="1" ht="12" customHeight="1">
      <c r="A40" s="343" t="s">
        <v>64</v>
      </c>
      <c r="B40" s="324" t="s">
        <v>223</v>
      </c>
      <c r="C40" s="222">
        <v>686000</v>
      </c>
    </row>
    <row r="41" spans="1:3" s="72" customFormat="1" ht="12" customHeight="1">
      <c r="A41" s="343" t="s">
        <v>122</v>
      </c>
      <c r="B41" s="324" t="s">
        <v>224</v>
      </c>
      <c r="C41" s="222"/>
    </row>
    <row r="42" spans="1:3" s="72" customFormat="1" ht="12" customHeight="1">
      <c r="A42" s="343" t="s">
        <v>123</v>
      </c>
      <c r="B42" s="324" t="s">
        <v>225</v>
      </c>
      <c r="C42" s="222">
        <v>153000</v>
      </c>
    </row>
    <row r="43" spans="1:3" s="72" customFormat="1" ht="12" customHeight="1">
      <c r="A43" s="343" t="s">
        <v>124</v>
      </c>
      <c r="B43" s="324" t="s">
        <v>226</v>
      </c>
      <c r="C43" s="222">
        <v>1842000</v>
      </c>
    </row>
    <row r="44" spans="1:3" s="72" customFormat="1" ht="12" customHeight="1">
      <c r="A44" s="343" t="s">
        <v>125</v>
      </c>
      <c r="B44" s="324" t="s">
        <v>227</v>
      </c>
      <c r="C44" s="222"/>
    </row>
    <row r="45" spans="1:3" s="72" customFormat="1" ht="12" customHeight="1">
      <c r="A45" s="343" t="s">
        <v>126</v>
      </c>
      <c r="B45" s="324" t="s">
        <v>491</v>
      </c>
      <c r="C45" s="222">
        <v>8700000</v>
      </c>
    </row>
    <row r="46" spans="1:3" s="72" customFormat="1" ht="12" customHeight="1">
      <c r="A46" s="343" t="s">
        <v>219</v>
      </c>
      <c r="B46" s="324" t="s">
        <v>229</v>
      </c>
      <c r="C46" s="225"/>
    </row>
    <row r="47" spans="1:3" s="72" customFormat="1" ht="12" customHeight="1">
      <c r="A47" s="344" t="s">
        <v>220</v>
      </c>
      <c r="B47" s="325" t="s">
        <v>382</v>
      </c>
      <c r="C47" s="312"/>
    </row>
    <row r="48" spans="1:3" s="72" customFormat="1" ht="12" customHeight="1" thickBot="1">
      <c r="A48" s="344" t="s">
        <v>381</v>
      </c>
      <c r="B48" s="325" t="s">
        <v>230</v>
      </c>
      <c r="C48" s="312"/>
    </row>
    <row r="49" spans="1:3" s="72" customFormat="1" ht="12" customHeight="1" thickBot="1">
      <c r="A49" s="27" t="s">
        <v>14</v>
      </c>
      <c r="B49" s="19" t="s">
        <v>231</v>
      </c>
      <c r="C49" s="220">
        <f>SUM(C50:C54)</f>
        <v>0</v>
      </c>
    </row>
    <row r="50" spans="1:3" s="72" customFormat="1" ht="12" customHeight="1">
      <c r="A50" s="342" t="s">
        <v>65</v>
      </c>
      <c r="B50" s="323" t="s">
        <v>235</v>
      </c>
      <c r="C50" s="366"/>
    </row>
    <row r="51" spans="1:3" s="72" customFormat="1" ht="12" customHeight="1">
      <c r="A51" s="343" t="s">
        <v>66</v>
      </c>
      <c r="B51" s="324" t="s">
        <v>236</v>
      </c>
      <c r="C51" s="225"/>
    </row>
    <row r="52" spans="1:3" s="72" customFormat="1" ht="12" customHeight="1">
      <c r="A52" s="343" t="s">
        <v>232</v>
      </c>
      <c r="B52" s="324" t="s">
        <v>237</v>
      </c>
      <c r="C52" s="225"/>
    </row>
    <row r="53" spans="1:3" s="72" customFormat="1" ht="12" customHeight="1">
      <c r="A53" s="343" t="s">
        <v>233</v>
      </c>
      <c r="B53" s="324" t="s">
        <v>238</v>
      </c>
      <c r="C53" s="225"/>
    </row>
    <row r="54" spans="1:3" s="72" customFormat="1" ht="12" customHeight="1" thickBot="1">
      <c r="A54" s="344" t="s">
        <v>234</v>
      </c>
      <c r="B54" s="325" t="s">
        <v>239</v>
      </c>
      <c r="C54" s="312"/>
    </row>
    <row r="55" spans="1:3" s="72" customFormat="1" ht="12" customHeight="1" thickBot="1">
      <c r="A55" s="27" t="s">
        <v>127</v>
      </c>
      <c r="B55" s="19" t="s">
        <v>240</v>
      </c>
      <c r="C55" s="220">
        <f>SUM(C56:C58)</f>
        <v>240000</v>
      </c>
    </row>
    <row r="56" spans="1:3" s="72" customFormat="1" ht="12" customHeight="1">
      <c r="A56" s="342" t="s">
        <v>67</v>
      </c>
      <c r="B56" s="323" t="s">
        <v>241</v>
      </c>
      <c r="C56" s="223"/>
    </row>
    <row r="57" spans="1:3" s="72" customFormat="1" ht="12" customHeight="1">
      <c r="A57" s="343" t="s">
        <v>68</v>
      </c>
      <c r="B57" s="324" t="s">
        <v>372</v>
      </c>
      <c r="C57" s="222"/>
    </row>
    <row r="58" spans="1:3" s="72" customFormat="1" ht="12" customHeight="1">
      <c r="A58" s="343" t="s">
        <v>244</v>
      </c>
      <c r="B58" s="324" t="s">
        <v>242</v>
      </c>
      <c r="C58" s="222">
        <v>240000</v>
      </c>
    </row>
    <row r="59" spans="1:3" s="72" customFormat="1" ht="12" customHeight="1" thickBot="1">
      <c r="A59" s="344" t="s">
        <v>245</v>
      </c>
      <c r="B59" s="325" t="s">
        <v>243</v>
      </c>
      <c r="C59" s="224"/>
    </row>
    <row r="60" spans="1:3" s="72" customFormat="1" ht="12" customHeight="1" thickBot="1">
      <c r="A60" s="27" t="s">
        <v>16</v>
      </c>
      <c r="B60" s="215" t="s">
        <v>246</v>
      </c>
      <c r="C60" s="220">
        <f>SUM(C61:C63)</f>
        <v>90000</v>
      </c>
    </row>
    <row r="61" spans="1:3" s="72" customFormat="1" ht="12" customHeight="1">
      <c r="A61" s="342" t="s">
        <v>128</v>
      </c>
      <c r="B61" s="323" t="s">
        <v>248</v>
      </c>
      <c r="C61" s="225"/>
    </row>
    <row r="62" spans="1:3" s="72" customFormat="1" ht="12" customHeight="1">
      <c r="A62" s="343" t="s">
        <v>129</v>
      </c>
      <c r="B62" s="324" t="s">
        <v>373</v>
      </c>
      <c r="C62" s="225"/>
    </row>
    <row r="63" spans="1:3" s="72" customFormat="1" ht="12" customHeight="1">
      <c r="A63" s="343" t="s">
        <v>173</v>
      </c>
      <c r="B63" s="324" t="s">
        <v>249</v>
      </c>
      <c r="C63" s="225">
        <v>90000</v>
      </c>
    </row>
    <row r="64" spans="1:3" s="72" customFormat="1" ht="12" customHeight="1" thickBot="1">
      <c r="A64" s="344" t="s">
        <v>247</v>
      </c>
      <c r="B64" s="325" t="s">
        <v>250</v>
      </c>
      <c r="C64" s="225"/>
    </row>
    <row r="65" spans="1:3" s="72" customFormat="1" ht="12" customHeight="1" thickBot="1">
      <c r="A65" s="27" t="s">
        <v>17</v>
      </c>
      <c r="B65" s="19" t="s">
        <v>251</v>
      </c>
      <c r="C65" s="226">
        <f>+C8+C15+C22+C29+C37+C49+C55+C60</f>
        <v>300675446</v>
      </c>
    </row>
    <row r="66" spans="1:3" s="72" customFormat="1" ht="12" customHeight="1" thickBot="1">
      <c r="A66" s="345" t="s">
        <v>342</v>
      </c>
      <c r="B66" s="215" t="s">
        <v>253</v>
      </c>
      <c r="C66" s="220">
        <f>SUM(C67:C69)</f>
        <v>0</v>
      </c>
    </row>
    <row r="67" spans="1:3" s="72" customFormat="1" ht="12" customHeight="1">
      <c r="A67" s="342" t="s">
        <v>284</v>
      </c>
      <c r="B67" s="323" t="s">
        <v>254</v>
      </c>
      <c r="C67" s="225"/>
    </row>
    <row r="68" spans="1:3" s="72" customFormat="1" ht="12" customHeight="1">
      <c r="A68" s="343" t="s">
        <v>293</v>
      </c>
      <c r="B68" s="324" t="s">
        <v>255</v>
      </c>
      <c r="C68" s="225"/>
    </row>
    <row r="69" spans="1:3" s="72" customFormat="1" ht="12" customHeight="1" thickBot="1">
      <c r="A69" s="344" t="s">
        <v>294</v>
      </c>
      <c r="B69" s="326" t="s">
        <v>256</v>
      </c>
      <c r="C69" s="225"/>
    </row>
    <row r="70" spans="1:3" s="72" customFormat="1" ht="12" customHeight="1" thickBot="1">
      <c r="A70" s="345" t="s">
        <v>257</v>
      </c>
      <c r="B70" s="215" t="s">
        <v>258</v>
      </c>
      <c r="C70" s="220">
        <f>SUM(C71:C74)</f>
        <v>276269000</v>
      </c>
    </row>
    <row r="71" spans="1:3" s="72" customFormat="1" ht="12" customHeight="1">
      <c r="A71" s="342" t="s">
        <v>105</v>
      </c>
      <c r="B71" s="323" t="s">
        <v>259</v>
      </c>
      <c r="C71" s="225">
        <v>276269000</v>
      </c>
    </row>
    <row r="72" spans="1:3" s="72" customFormat="1" ht="12" customHeight="1">
      <c r="A72" s="343" t="s">
        <v>106</v>
      </c>
      <c r="B72" s="324" t="s">
        <v>260</v>
      </c>
      <c r="C72" s="225"/>
    </row>
    <row r="73" spans="1:3" s="72" customFormat="1" ht="12" customHeight="1">
      <c r="A73" s="343" t="s">
        <v>285</v>
      </c>
      <c r="B73" s="324" t="s">
        <v>261</v>
      </c>
      <c r="C73" s="225"/>
    </row>
    <row r="74" spans="1:3" s="72" customFormat="1" ht="12" customHeight="1" thickBot="1">
      <c r="A74" s="344" t="s">
        <v>286</v>
      </c>
      <c r="B74" s="325" t="s">
        <v>262</v>
      </c>
      <c r="C74" s="225"/>
    </row>
    <row r="75" spans="1:3" s="72" customFormat="1" ht="12" customHeight="1" thickBot="1">
      <c r="A75" s="345" t="s">
        <v>263</v>
      </c>
      <c r="B75" s="215" t="s">
        <v>264</v>
      </c>
      <c r="C75" s="220">
        <f>SUM(C76:C77)</f>
        <v>0</v>
      </c>
    </row>
    <row r="76" spans="1:3" s="72" customFormat="1" ht="12" customHeight="1">
      <c r="A76" s="342" t="s">
        <v>287</v>
      </c>
      <c r="B76" s="323" t="s">
        <v>265</v>
      </c>
      <c r="C76" s="225"/>
    </row>
    <row r="77" spans="1:3" s="72" customFormat="1" ht="12" customHeight="1" thickBot="1">
      <c r="A77" s="344" t="s">
        <v>288</v>
      </c>
      <c r="B77" s="325" t="s">
        <v>266</v>
      </c>
      <c r="C77" s="225"/>
    </row>
    <row r="78" spans="1:3" s="71" customFormat="1" ht="12" customHeight="1" thickBot="1">
      <c r="A78" s="345" t="s">
        <v>267</v>
      </c>
      <c r="B78" s="215" t="s">
        <v>268</v>
      </c>
      <c r="C78" s="220">
        <f>SUM(C79:C81)</f>
        <v>0</v>
      </c>
    </row>
    <row r="79" spans="1:3" s="72" customFormat="1" ht="12" customHeight="1">
      <c r="A79" s="342" t="s">
        <v>289</v>
      </c>
      <c r="B79" s="323" t="s">
        <v>269</v>
      </c>
      <c r="C79" s="225"/>
    </row>
    <row r="80" spans="1:3" s="72" customFormat="1" ht="12" customHeight="1">
      <c r="A80" s="343" t="s">
        <v>290</v>
      </c>
      <c r="B80" s="324" t="s">
        <v>270</v>
      </c>
      <c r="C80" s="225"/>
    </row>
    <row r="81" spans="1:3" s="72" customFormat="1" ht="12" customHeight="1" thickBot="1">
      <c r="A81" s="344" t="s">
        <v>291</v>
      </c>
      <c r="B81" s="325" t="s">
        <v>271</v>
      </c>
      <c r="C81" s="225"/>
    </row>
    <row r="82" spans="1:3" s="72" customFormat="1" ht="12" customHeight="1" thickBot="1">
      <c r="A82" s="345" t="s">
        <v>272</v>
      </c>
      <c r="B82" s="215" t="s">
        <v>292</v>
      </c>
      <c r="C82" s="220">
        <f>SUM(C83:C86)</f>
        <v>0</v>
      </c>
    </row>
    <row r="83" spans="1:3" s="72" customFormat="1" ht="12" customHeight="1">
      <c r="A83" s="346" t="s">
        <v>273</v>
      </c>
      <c r="B83" s="323" t="s">
        <v>274</v>
      </c>
      <c r="C83" s="225"/>
    </row>
    <row r="84" spans="1:3" s="72" customFormat="1" ht="12" customHeight="1">
      <c r="A84" s="347" t="s">
        <v>275</v>
      </c>
      <c r="B84" s="324" t="s">
        <v>276</v>
      </c>
      <c r="C84" s="225"/>
    </row>
    <row r="85" spans="1:3" s="72" customFormat="1" ht="12" customHeight="1">
      <c r="A85" s="347" t="s">
        <v>277</v>
      </c>
      <c r="B85" s="324" t="s">
        <v>278</v>
      </c>
      <c r="C85" s="225"/>
    </row>
    <row r="86" spans="1:3" s="71" customFormat="1" ht="12" customHeight="1" thickBot="1">
      <c r="A86" s="348" t="s">
        <v>279</v>
      </c>
      <c r="B86" s="325" t="s">
        <v>280</v>
      </c>
      <c r="C86" s="225"/>
    </row>
    <row r="87" spans="1:3" s="71" customFormat="1" ht="12" customHeight="1" thickBot="1">
      <c r="A87" s="345" t="s">
        <v>281</v>
      </c>
      <c r="B87" s="215" t="s">
        <v>421</v>
      </c>
      <c r="C87" s="367"/>
    </row>
    <row r="88" spans="1:3" s="71" customFormat="1" ht="12" customHeight="1" thickBot="1">
      <c r="A88" s="345" t="s">
        <v>449</v>
      </c>
      <c r="B88" s="215" t="s">
        <v>282</v>
      </c>
      <c r="C88" s="367"/>
    </row>
    <row r="89" spans="1:3" s="71" customFormat="1" ht="12" customHeight="1" thickBot="1">
      <c r="A89" s="345" t="s">
        <v>450</v>
      </c>
      <c r="B89" s="330" t="s">
        <v>424</v>
      </c>
      <c r="C89" s="226">
        <f>+C66+C70+C75+C78+C82+C88+C87</f>
        <v>276269000</v>
      </c>
    </row>
    <row r="90" spans="1:3" s="71" customFormat="1" ht="12" customHeight="1" thickBot="1">
      <c r="A90" s="349" t="s">
        <v>451</v>
      </c>
      <c r="B90" s="331" t="s">
        <v>452</v>
      </c>
      <c r="C90" s="226">
        <f>+C65+C89</f>
        <v>576944446</v>
      </c>
    </row>
    <row r="91" spans="1:3" s="72" customFormat="1" ht="15" customHeight="1" thickBot="1">
      <c r="A91" s="184"/>
      <c r="B91" s="185"/>
      <c r="C91" s="289"/>
    </row>
    <row r="92" spans="1:3" s="56" customFormat="1" ht="16.5" customHeight="1" thickBot="1">
      <c r="A92" s="188"/>
      <c r="B92" s="189" t="s">
        <v>46</v>
      </c>
      <c r="C92" s="291"/>
    </row>
    <row r="93" spans="1:3" s="73" customFormat="1" ht="12" customHeight="1" thickBot="1">
      <c r="A93" s="315" t="s">
        <v>9</v>
      </c>
      <c r="B93" s="26" t="s">
        <v>456</v>
      </c>
      <c r="C93" s="219">
        <f>+C94+C95+C96+C97+C98+C111</f>
        <v>201219446</v>
      </c>
    </row>
    <row r="94" spans="1:3" ht="12" customHeight="1">
      <c r="A94" s="350" t="s">
        <v>69</v>
      </c>
      <c r="B94" s="8" t="s">
        <v>39</v>
      </c>
      <c r="C94" s="221">
        <v>71001000</v>
      </c>
    </row>
    <row r="95" spans="1:3" ht="12" customHeight="1">
      <c r="A95" s="343" t="s">
        <v>70</v>
      </c>
      <c r="B95" s="6" t="s">
        <v>130</v>
      </c>
      <c r="C95" s="222">
        <v>13793000</v>
      </c>
    </row>
    <row r="96" spans="1:3" ht="12" customHeight="1">
      <c r="A96" s="343" t="s">
        <v>71</v>
      </c>
      <c r="B96" s="6" t="s">
        <v>97</v>
      </c>
      <c r="C96" s="224">
        <v>86648000</v>
      </c>
    </row>
    <row r="97" spans="1:3" ht="12" customHeight="1">
      <c r="A97" s="343" t="s">
        <v>72</v>
      </c>
      <c r="B97" s="9" t="s">
        <v>131</v>
      </c>
      <c r="C97" s="224">
        <v>15609446</v>
      </c>
    </row>
    <row r="98" spans="1:3" ht="12" customHeight="1">
      <c r="A98" s="343" t="s">
        <v>80</v>
      </c>
      <c r="B98" s="17" t="s">
        <v>132</v>
      </c>
      <c r="C98" s="224">
        <f>SUM(C99:C110)</f>
        <v>13768000</v>
      </c>
    </row>
    <row r="99" spans="1:3" ht="12" customHeight="1">
      <c r="A99" s="343" t="s">
        <v>73</v>
      </c>
      <c r="B99" s="6" t="s">
        <v>453</v>
      </c>
      <c r="C99" s="224"/>
    </row>
    <row r="100" spans="1:3" ht="12" customHeight="1">
      <c r="A100" s="343" t="s">
        <v>74</v>
      </c>
      <c r="B100" s="91" t="s">
        <v>387</v>
      </c>
      <c r="C100" s="224"/>
    </row>
    <row r="101" spans="1:3" ht="12" customHeight="1">
      <c r="A101" s="343" t="s">
        <v>81</v>
      </c>
      <c r="B101" s="91" t="s">
        <v>386</v>
      </c>
      <c r="C101" s="224"/>
    </row>
    <row r="102" spans="1:3" ht="12" customHeight="1">
      <c r="A102" s="343" t="s">
        <v>82</v>
      </c>
      <c r="B102" s="91" t="s">
        <v>298</v>
      </c>
      <c r="C102" s="224"/>
    </row>
    <row r="103" spans="1:3" ht="12" customHeight="1">
      <c r="A103" s="343" t="s">
        <v>83</v>
      </c>
      <c r="B103" s="92" t="s">
        <v>299</v>
      </c>
      <c r="C103" s="224"/>
    </row>
    <row r="104" spans="1:3" ht="12" customHeight="1">
      <c r="A104" s="343" t="s">
        <v>84</v>
      </c>
      <c r="B104" s="92" t="s">
        <v>300</v>
      </c>
      <c r="C104" s="224"/>
    </row>
    <row r="105" spans="1:3" ht="12" customHeight="1">
      <c r="A105" s="343" t="s">
        <v>86</v>
      </c>
      <c r="B105" s="91" t="s">
        <v>301</v>
      </c>
      <c r="C105" s="224">
        <v>500000</v>
      </c>
    </row>
    <row r="106" spans="1:3" ht="12" customHeight="1">
      <c r="A106" s="343" t="s">
        <v>133</v>
      </c>
      <c r="B106" s="91" t="s">
        <v>302</v>
      </c>
      <c r="C106" s="224"/>
    </row>
    <row r="107" spans="1:3" ht="12" customHeight="1">
      <c r="A107" s="343" t="s">
        <v>296</v>
      </c>
      <c r="B107" s="92" t="s">
        <v>303</v>
      </c>
      <c r="C107" s="224"/>
    </row>
    <row r="108" spans="1:3" ht="12" customHeight="1">
      <c r="A108" s="351" t="s">
        <v>297</v>
      </c>
      <c r="B108" s="93" t="s">
        <v>304</v>
      </c>
      <c r="C108" s="224"/>
    </row>
    <row r="109" spans="1:3" ht="12" customHeight="1">
      <c r="A109" s="343" t="s">
        <v>384</v>
      </c>
      <c r="B109" s="93" t="s">
        <v>305</v>
      </c>
      <c r="C109" s="224"/>
    </row>
    <row r="110" spans="1:3" ht="12" customHeight="1">
      <c r="A110" s="343" t="s">
        <v>385</v>
      </c>
      <c r="B110" s="92" t="s">
        <v>306</v>
      </c>
      <c r="C110" s="222">
        <v>13268000</v>
      </c>
    </row>
    <row r="111" spans="1:3" ht="12" customHeight="1">
      <c r="A111" s="343" t="s">
        <v>389</v>
      </c>
      <c r="B111" s="9" t="s">
        <v>40</v>
      </c>
      <c r="C111" s="222">
        <v>400000</v>
      </c>
    </row>
    <row r="112" spans="1:3" ht="12" customHeight="1">
      <c r="A112" s="344" t="s">
        <v>390</v>
      </c>
      <c r="B112" s="6" t="s">
        <v>454</v>
      </c>
      <c r="C112" s="224"/>
    </row>
    <row r="113" spans="1:3" ht="12" customHeight="1" thickBot="1">
      <c r="A113" s="352" t="s">
        <v>391</v>
      </c>
      <c r="B113" s="94" t="s">
        <v>455</v>
      </c>
      <c r="C113" s="228"/>
    </row>
    <row r="114" spans="1:3" ht="12" customHeight="1" thickBot="1">
      <c r="A114" s="27" t="s">
        <v>10</v>
      </c>
      <c r="B114" s="25" t="s">
        <v>307</v>
      </c>
      <c r="C114" s="220">
        <f>+C115+C117+C119</f>
        <v>276426000</v>
      </c>
    </row>
    <row r="115" spans="1:3" ht="12" customHeight="1">
      <c r="A115" s="342" t="s">
        <v>75</v>
      </c>
      <c r="B115" s="6" t="s">
        <v>172</v>
      </c>
      <c r="C115" s="223">
        <v>175356000</v>
      </c>
    </row>
    <row r="116" spans="1:3" ht="12" customHeight="1">
      <c r="A116" s="342" t="s">
        <v>76</v>
      </c>
      <c r="B116" s="10" t="s">
        <v>311</v>
      </c>
      <c r="C116" s="223"/>
    </row>
    <row r="117" spans="1:3" ht="12" customHeight="1">
      <c r="A117" s="342" t="s">
        <v>77</v>
      </c>
      <c r="B117" s="10" t="s">
        <v>134</v>
      </c>
      <c r="C117" s="222">
        <v>101070000</v>
      </c>
    </row>
    <row r="118" spans="1:3" ht="12" customHeight="1">
      <c r="A118" s="342" t="s">
        <v>78</v>
      </c>
      <c r="B118" s="10" t="s">
        <v>312</v>
      </c>
      <c r="C118" s="213"/>
    </row>
    <row r="119" spans="1:3" ht="12" customHeight="1">
      <c r="A119" s="342" t="s">
        <v>79</v>
      </c>
      <c r="B119" s="217" t="s">
        <v>174</v>
      </c>
      <c r="C119" s="213"/>
    </row>
    <row r="120" spans="1:3" ht="12" customHeight="1">
      <c r="A120" s="342" t="s">
        <v>85</v>
      </c>
      <c r="B120" s="216" t="s">
        <v>374</v>
      </c>
      <c r="C120" s="213"/>
    </row>
    <row r="121" spans="1:3" ht="12" customHeight="1">
      <c r="A121" s="342" t="s">
        <v>87</v>
      </c>
      <c r="B121" s="319" t="s">
        <v>317</v>
      </c>
      <c r="C121" s="213"/>
    </row>
    <row r="122" spans="1:3" ht="12" customHeight="1">
      <c r="A122" s="342" t="s">
        <v>135</v>
      </c>
      <c r="B122" s="92" t="s">
        <v>300</v>
      </c>
      <c r="C122" s="213"/>
    </row>
    <row r="123" spans="1:3" ht="12" customHeight="1">
      <c r="A123" s="342" t="s">
        <v>136</v>
      </c>
      <c r="B123" s="92" t="s">
        <v>316</v>
      </c>
      <c r="C123" s="213"/>
    </row>
    <row r="124" spans="1:3" ht="12" customHeight="1">
      <c r="A124" s="342" t="s">
        <v>137</v>
      </c>
      <c r="B124" s="92" t="s">
        <v>315</v>
      </c>
      <c r="C124" s="213"/>
    </row>
    <row r="125" spans="1:3" ht="12" customHeight="1">
      <c r="A125" s="342" t="s">
        <v>308</v>
      </c>
      <c r="B125" s="92" t="s">
        <v>303</v>
      </c>
      <c r="C125" s="213"/>
    </row>
    <row r="126" spans="1:3" ht="12" customHeight="1">
      <c r="A126" s="342" t="s">
        <v>309</v>
      </c>
      <c r="B126" s="92" t="s">
        <v>314</v>
      </c>
      <c r="C126" s="213"/>
    </row>
    <row r="127" spans="1:3" ht="12" customHeight="1" thickBot="1">
      <c r="A127" s="351" t="s">
        <v>310</v>
      </c>
      <c r="B127" s="92" t="s">
        <v>313</v>
      </c>
      <c r="C127" s="214"/>
    </row>
    <row r="128" spans="1:3" ht="12" customHeight="1" thickBot="1">
      <c r="A128" s="27" t="s">
        <v>11</v>
      </c>
      <c r="B128" s="78" t="s">
        <v>394</v>
      </c>
      <c r="C128" s="220">
        <f>+C93+C114</f>
        <v>477645446</v>
      </c>
    </row>
    <row r="129" spans="1:11" ht="12" customHeight="1" thickBot="1">
      <c r="A129" s="27" t="s">
        <v>12</v>
      </c>
      <c r="B129" s="78" t="s">
        <v>395</v>
      </c>
      <c r="C129" s="220">
        <f>+C130+C131+C132</f>
        <v>0</v>
      </c>
    </row>
    <row r="130" spans="1:11" s="73" customFormat="1" ht="12" customHeight="1">
      <c r="A130" s="342" t="s">
        <v>212</v>
      </c>
      <c r="B130" s="7" t="s">
        <v>459</v>
      </c>
      <c r="C130" s="213"/>
    </row>
    <row r="131" spans="1:11" ht="12" customHeight="1">
      <c r="A131" s="342" t="s">
        <v>213</v>
      </c>
      <c r="B131" s="7" t="s">
        <v>403</v>
      </c>
      <c r="C131" s="213"/>
    </row>
    <row r="132" spans="1:11" ht="12" customHeight="1" thickBot="1">
      <c r="A132" s="351" t="s">
        <v>214</v>
      </c>
      <c r="B132" s="5" t="s">
        <v>458</v>
      </c>
      <c r="C132" s="213"/>
    </row>
    <row r="133" spans="1:11" ht="12" customHeight="1" thickBot="1">
      <c r="A133" s="27" t="s">
        <v>13</v>
      </c>
      <c r="B133" s="78" t="s">
        <v>396</v>
      </c>
      <c r="C133" s="220">
        <f>+C134+C135+C136+C137+C138+C139</f>
        <v>0</v>
      </c>
    </row>
    <row r="134" spans="1:11" ht="12" customHeight="1">
      <c r="A134" s="342" t="s">
        <v>62</v>
      </c>
      <c r="B134" s="7" t="s">
        <v>405</v>
      </c>
      <c r="C134" s="213"/>
    </row>
    <row r="135" spans="1:11" ht="12" customHeight="1">
      <c r="A135" s="342" t="s">
        <v>63</v>
      </c>
      <c r="B135" s="7" t="s">
        <v>397</v>
      </c>
      <c r="C135" s="213"/>
    </row>
    <row r="136" spans="1:11" ht="12" customHeight="1">
      <c r="A136" s="342" t="s">
        <v>64</v>
      </c>
      <c r="B136" s="7" t="s">
        <v>398</v>
      </c>
      <c r="C136" s="213"/>
    </row>
    <row r="137" spans="1:11" ht="12" customHeight="1">
      <c r="A137" s="342" t="s">
        <v>122</v>
      </c>
      <c r="B137" s="7" t="s">
        <v>457</v>
      </c>
      <c r="C137" s="213"/>
    </row>
    <row r="138" spans="1:11" ht="12" customHeight="1">
      <c r="A138" s="342" t="s">
        <v>123</v>
      </c>
      <c r="B138" s="7" t="s">
        <v>400</v>
      </c>
      <c r="C138" s="213"/>
    </row>
    <row r="139" spans="1:11" s="73" customFormat="1" ht="12" customHeight="1" thickBot="1">
      <c r="A139" s="351" t="s">
        <v>124</v>
      </c>
      <c r="B139" s="5" t="s">
        <v>401</v>
      </c>
      <c r="C139" s="213"/>
    </row>
    <row r="140" spans="1:11" ht="12" customHeight="1" thickBot="1">
      <c r="A140" s="27" t="s">
        <v>14</v>
      </c>
      <c r="B140" s="78" t="s">
        <v>474</v>
      </c>
      <c r="C140" s="226">
        <f>+C141+C142+C144+C145+C143</f>
        <v>0</v>
      </c>
      <c r="K140" s="196"/>
    </row>
    <row r="141" spans="1:11">
      <c r="A141" s="342" t="s">
        <v>65</v>
      </c>
      <c r="B141" s="7" t="s">
        <v>318</v>
      </c>
      <c r="C141" s="213"/>
    </row>
    <row r="142" spans="1:11" ht="12" customHeight="1">
      <c r="A142" s="342" t="s">
        <v>66</v>
      </c>
      <c r="B142" s="7" t="s">
        <v>319</v>
      </c>
      <c r="C142" s="213"/>
    </row>
    <row r="143" spans="1:11" ht="12" customHeight="1">
      <c r="A143" s="342" t="s">
        <v>232</v>
      </c>
      <c r="B143" s="7" t="s">
        <v>473</v>
      </c>
      <c r="C143" s="213"/>
    </row>
    <row r="144" spans="1:11" s="73" customFormat="1" ht="12" customHeight="1">
      <c r="A144" s="342" t="s">
        <v>233</v>
      </c>
      <c r="B144" s="7" t="s">
        <v>410</v>
      </c>
      <c r="C144" s="213"/>
    </row>
    <row r="145" spans="1:3" s="73" customFormat="1" ht="12" customHeight="1" thickBot="1">
      <c r="A145" s="351" t="s">
        <v>234</v>
      </c>
      <c r="B145" s="5" t="s">
        <v>338</v>
      </c>
      <c r="C145" s="213"/>
    </row>
    <row r="146" spans="1:3" s="73" customFormat="1" ht="12" customHeight="1" thickBot="1">
      <c r="A146" s="27" t="s">
        <v>15</v>
      </c>
      <c r="B146" s="78" t="s">
        <v>411</v>
      </c>
      <c r="C146" s="229">
        <f>+C147+C148+C149+C150+C151</f>
        <v>0</v>
      </c>
    </row>
    <row r="147" spans="1:3" s="73" customFormat="1" ht="12" customHeight="1">
      <c r="A147" s="342" t="s">
        <v>67</v>
      </c>
      <c r="B147" s="7" t="s">
        <v>406</v>
      </c>
      <c r="C147" s="213"/>
    </row>
    <row r="148" spans="1:3" s="73" customFormat="1" ht="12" customHeight="1">
      <c r="A148" s="342" t="s">
        <v>68</v>
      </c>
      <c r="B148" s="7" t="s">
        <v>413</v>
      </c>
      <c r="C148" s="213"/>
    </row>
    <row r="149" spans="1:3" s="73" customFormat="1" ht="12" customHeight="1">
      <c r="A149" s="342" t="s">
        <v>244</v>
      </c>
      <c r="B149" s="7" t="s">
        <v>408</v>
      </c>
      <c r="C149" s="213"/>
    </row>
    <row r="150" spans="1:3" s="73" customFormat="1" ht="12" customHeight="1">
      <c r="A150" s="342" t="s">
        <v>245</v>
      </c>
      <c r="B150" s="7" t="s">
        <v>460</v>
      </c>
      <c r="C150" s="213"/>
    </row>
    <row r="151" spans="1:3" ht="12.75" customHeight="1" thickBot="1">
      <c r="A151" s="351" t="s">
        <v>412</v>
      </c>
      <c r="B151" s="5" t="s">
        <v>415</v>
      </c>
      <c r="C151" s="214"/>
    </row>
    <row r="152" spans="1:3" ht="12.75" customHeight="1" thickBot="1">
      <c r="A152" s="391" t="s">
        <v>16</v>
      </c>
      <c r="B152" s="78" t="s">
        <v>416</v>
      </c>
      <c r="C152" s="229"/>
    </row>
    <row r="153" spans="1:3" ht="12.75" customHeight="1" thickBot="1">
      <c r="A153" s="391" t="s">
        <v>17</v>
      </c>
      <c r="B153" s="78" t="s">
        <v>417</v>
      </c>
      <c r="C153" s="229"/>
    </row>
    <row r="154" spans="1:3" ht="12" customHeight="1" thickBot="1">
      <c r="A154" s="27" t="s">
        <v>18</v>
      </c>
      <c r="B154" s="78" t="s">
        <v>419</v>
      </c>
      <c r="C154" s="333">
        <f>+C129+C133+C140+C146+C152+C153</f>
        <v>0</v>
      </c>
    </row>
    <row r="155" spans="1:3" ht="15" customHeight="1" thickBot="1">
      <c r="A155" s="353" t="s">
        <v>19</v>
      </c>
      <c r="B155" s="297" t="s">
        <v>418</v>
      </c>
      <c r="C155" s="333">
        <f>+C128+C154</f>
        <v>477645446</v>
      </c>
    </row>
    <row r="156" spans="1:3" ht="13.5" thickBot="1">
      <c r="A156" s="303"/>
      <c r="B156" s="304"/>
      <c r="C156" s="305"/>
    </row>
    <row r="157" spans="1:3" ht="15" customHeight="1" thickBot="1">
      <c r="A157" s="193" t="s">
        <v>461</v>
      </c>
      <c r="B157" s="194"/>
      <c r="C157" s="403">
        <v>6</v>
      </c>
    </row>
    <row r="158" spans="1:3" ht="14.25" customHeight="1" thickBot="1">
      <c r="A158" s="193" t="s">
        <v>152</v>
      </c>
      <c r="B158" s="194"/>
      <c r="C158" s="76">
        <v>182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63" zoomScale="130" zoomScaleNormal="130" zoomScaleSheetLayoutView="85" workbookViewId="0">
      <selection activeCell="C156" sqref="C156"/>
    </sheetView>
  </sheetViews>
  <sheetFormatPr defaultRowHeight="12.75"/>
  <cols>
    <col min="1" max="1" width="19.5" style="306" customWidth="1"/>
    <col min="2" max="2" width="72" style="307" customWidth="1"/>
    <col min="3" max="3" width="25" style="308" customWidth="1"/>
    <col min="4" max="16384" width="9.33203125" style="2"/>
  </cols>
  <sheetData>
    <row r="1" spans="1:3" s="1" customFormat="1" ht="16.5" customHeight="1" thickBot="1">
      <c r="A1" s="170"/>
      <c r="B1" s="172"/>
      <c r="C1" s="195" t="str">
        <f>+CONCATENATE("9.1.1. melléklet a ……/",LEFT(ÖSSZEFÜGGÉSEK!A5,4),". (….) önkormányzati rendelethez")</f>
        <v>9.1.1. melléklet a ……/2016. (….) önkormányzati rendelethez</v>
      </c>
    </row>
    <row r="2" spans="1:3" s="69" customFormat="1" ht="21" customHeight="1">
      <c r="A2" s="313" t="s">
        <v>50</v>
      </c>
      <c r="B2" s="280" t="s">
        <v>506</v>
      </c>
      <c r="C2" s="282" t="s">
        <v>43</v>
      </c>
    </row>
    <row r="3" spans="1:3" s="69" customFormat="1" ht="16.5" thickBot="1">
      <c r="A3" s="173" t="s">
        <v>149</v>
      </c>
      <c r="B3" s="281" t="s">
        <v>375</v>
      </c>
      <c r="C3" s="390" t="s">
        <v>48</v>
      </c>
    </row>
    <row r="4" spans="1:3" s="70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283" t="s">
        <v>44</v>
      </c>
    </row>
    <row r="6" spans="1:3" s="56" customFormat="1" ht="12.95" customHeight="1" thickBot="1">
      <c r="A6" s="149"/>
      <c r="B6" s="150" t="s">
        <v>439</v>
      </c>
      <c r="C6" s="151" t="s">
        <v>440</v>
      </c>
    </row>
    <row r="7" spans="1:3" s="56" customFormat="1" ht="15.95" customHeight="1" thickBot="1">
      <c r="A7" s="178"/>
      <c r="B7" s="179" t="s">
        <v>45</v>
      </c>
      <c r="C7" s="284"/>
    </row>
    <row r="8" spans="1:3" s="56" customFormat="1" ht="12" customHeight="1" thickBot="1">
      <c r="A8" s="27" t="s">
        <v>9</v>
      </c>
      <c r="B8" s="19" t="s">
        <v>197</v>
      </c>
      <c r="C8" s="220">
        <f>+C9+C10+C11+C12+C13+C14</f>
        <v>203556446</v>
      </c>
    </row>
    <row r="9" spans="1:3" s="71" customFormat="1" ht="12" customHeight="1">
      <c r="A9" s="342" t="s">
        <v>69</v>
      </c>
      <c r="B9" s="323" t="s">
        <v>198</v>
      </c>
      <c r="C9" s="223">
        <v>68266387</v>
      </c>
    </row>
    <row r="10" spans="1:3" s="72" customFormat="1" ht="12" customHeight="1">
      <c r="A10" s="343" t="s">
        <v>70</v>
      </c>
      <c r="B10" s="324" t="s">
        <v>199</v>
      </c>
      <c r="C10" s="222">
        <v>28065433</v>
      </c>
    </row>
    <row r="11" spans="1:3" s="72" customFormat="1" ht="12" customHeight="1">
      <c r="A11" s="343" t="s">
        <v>71</v>
      </c>
      <c r="B11" s="324" t="s">
        <v>481</v>
      </c>
      <c r="C11" s="222">
        <v>47848629</v>
      </c>
    </row>
    <row r="12" spans="1:3" s="72" customFormat="1" ht="12" customHeight="1">
      <c r="A12" s="343" t="s">
        <v>72</v>
      </c>
      <c r="B12" s="324" t="s">
        <v>200</v>
      </c>
      <c r="C12" s="222">
        <v>1798920</v>
      </c>
    </row>
    <row r="13" spans="1:3" s="72" customFormat="1" ht="12" customHeight="1">
      <c r="A13" s="343" t="s">
        <v>104</v>
      </c>
      <c r="B13" s="324" t="s">
        <v>448</v>
      </c>
      <c r="C13" s="222">
        <v>57577077</v>
      </c>
    </row>
    <row r="14" spans="1:3" s="71" customFormat="1" ht="12" customHeight="1" thickBot="1">
      <c r="A14" s="344" t="s">
        <v>73</v>
      </c>
      <c r="B14" s="325" t="s">
        <v>379</v>
      </c>
      <c r="C14" s="222"/>
    </row>
    <row r="15" spans="1:3" s="71" customFormat="1" ht="12" customHeight="1" thickBot="1">
      <c r="A15" s="27" t="s">
        <v>10</v>
      </c>
      <c r="B15" s="215" t="s">
        <v>201</v>
      </c>
      <c r="C15" s="220">
        <f>+C16+C17+C18+C19+C20</f>
        <v>58627000</v>
      </c>
    </row>
    <row r="16" spans="1:3" s="71" customFormat="1" ht="12" customHeight="1">
      <c r="A16" s="342" t="s">
        <v>75</v>
      </c>
      <c r="B16" s="323" t="s">
        <v>202</v>
      </c>
      <c r="C16" s="223"/>
    </row>
    <row r="17" spans="1:3" s="71" customFormat="1" ht="12" customHeight="1">
      <c r="A17" s="343" t="s">
        <v>76</v>
      </c>
      <c r="B17" s="324" t="s">
        <v>203</v>
      </c>
      <c r="C17" s="222"/>
    </row>
    <row r="18" spans="1:3" s="71" customFormat="1" ht="12" customHeight="1">
      <c r="A18" s="343" t="s">
        <v>77</v>
      </c>
      <c r="B18" s="324" t="s">
        <v>368</v>
      </c>
      <c r="C18" s="222"/>
    </row>
    <row r="19" spans="1:3" s="71" customFormat="1" ht="12" customHeight="1">
      <c r="A19" s="343" t="s">
        <v>78</v>
      </c>
      <c r="B19" s="324" t="s">
        <v>369</v>
      </c>
      <c r="C19" s="222"/>
    </row>
    <row r="20" spans="1:3" s="71" customFormat="1" ht="12" customHeight="1">
      <c r="A20" s="343" t="s">
        <v>79</v>
      </c>
      <c r="B20" s="324" t="s">
        <v>204</v>
      </c>
      <c r="C20" s="222">
        <v>58627000</v>
      </c>
    </row>
    <row r="21" spans="1:3" s="72" customFormat="1" ht="12" customHeight="1" thickBot="1">
      <c r="A21" s="344" t="s">
        <v>85</v>
      </c>
      <c r="B21" s="325" t="s">
        <v>205</v>
      </c>
      <c r="C21" s="224"/>
    </row>
    <row r="22" spans="1:3" s="72" customFormat="1" ht="12" customHeight="1" thickBot="1">
      <c r="A22" s="27" t="s">
        <v>11</v>
      </c>
      <c r="B22" s="19" t="s">
        <v>206</v>
      </c>
      <c r="C22" s="220">
        <f>+C23+C24+C25+C26+C27</f>
        <v>390000</v>
      </c>
    </row>
    <row r="23" spans="1:3" s="72" customFormat="1" ht="12" customHeight="1">
      <c r="A23" s="342" t="s">
        <v>58</v>
      </c>
      <c r="B23" s="323" t="s">
        <v>207</v>
      </c>
      <c r="C23" s="223"/>
    </row>
    <row r="24" spans="1:3" s="71" customFormat="1" ht="12" customHeight="1">
      <c r="A24" s="343" t="s">
        <v>59</v>
      </c>
      <c r="B24" s="324" t="s">
        <v>208</v>
      </c>
      <c r="C24" s="222"/>
    </row>
    <row r="25" spans="1:3" s="72" customFormat="1" ht="12" customHeight="1">
      <c r="A25" s="343" t="s">
        <v>60</v>
      </c>
      <c r="B25" s="324" t="s">
        <v>370</v>
      </c>
      <c r="C25" s="222"/>
    </row>
    <row r="26" spans="1:3" s="72" customFormat="1" ht="12" customHeight="1">
      <c r="A26" s="343" t="s">
        <v>61</v>
      </c>
      <c r="B26" s="324" t="s">
        <v>371</v>
      </c>
      <c r="C26" s="222"/>
    </row>
    <row r="27" spans="1:3" s="72" customFormat="1" ht="12" customHeight="1">
      <c r="A27" s="343" t="s">
        <v>118</v>
      </c>
      <c r="B27" s="324" t="s">
        <v>209</v>
      </c>
      <c r="C27" s="222">
        <v>390000</v>
      </c>
    </row>
    <row r="28" spans="1:3" s="72" customFormat="1" ht="12" customHeight="1" thickBot="1">
      <c r="A28" s="344" t="s">
        <v>119</v>
      </c>
      <c r="B28" s="325" t="s">
        <v>210</v>
      </c>
      <c r="C28" s="224"/>
    </row>
    <row r="29" spans="1:3" s="72" customFormat="1" ht="12" customHeight="1" thickBot="1">
      <c r="A29" s="27" t="s">
        <v>120</v>
      </c>
      <c r="B29" s="19" t="s">
        <v>492</v>
      </c>
      <c r="C29" s="226">
        <f>SUM(C30:C36)</f>
        <v>19580000</v>
      </c>
    </row>
    <row r="30" spans="1:3" s="72" customFormat="1" ht="12" customHeight="1">
      <c r="A30" s="342" t="s">
        <v>212</v>
      </c>
      <c r="B30" s="323" t="s">
        <v>486</v>
      </c>
      <c r="C30" s="223">
        <v>480000</v>
      </c>
    </row>
    <row r="31" spans="1:3" s="72" customFormat="1" ht="12" customHeight="1">
      <c r="A31" s="343" t="s">
        <v>213</v>
      </c>
      <c r="B31" s="324" t="s">
        <v>487</v>
      </c>
      <c r="C31" s="222">
        <v>500000</v>
      </c>
    </row>
    <row r="32" spans="1:3" s="72" customFormat="1" ht="12" customHeight="1">
      <c r="A32" s="343" t="s">
        <v>214</v>
      </c>
      <c r="B32" s="324" t="s">
        <v>488</v>
      </c>
      <c r="C32" s="222">
        <v>15500000</v>
      </c>
    </row>
    <row r="33" spans="1:3" s="72" customFormat="1" ht="12" customHeight="1">
      <c r="A33" s="343" t="s">
        <v>215</v>
      </c>
      <c r="B33" s="324" t="s">
        <v>489</v>
      </c>
      <c r="C33" s="222">
        <v>100000</v>
      </c>
    </row>
    <row r="34" spans="1:3" s="72" customFormat="1" ht="12" customHeight="1">
      <c r="A34" s="343" t="s">
        <v>483</v>
      </c>
      <c r="B34" s="324" t="s">
        <v>216</v>
      </c>
      <c r="C34" s="222">
        <v>2500000</v>
      </c>
    </row>
    <row r="35" spans="1:3" s="72" customFormat="1" ht="12" customHeight="1">
      <c r="A35" s="343" t="s">
        <v>484</v>
      </c>
      <c r="B35" s="324" t="s">
        <v>217</v>
      </c>
      <c r="C35" s="222">
        <v>200000</v>
      </c>
    </row>
    <row r="36" spans="1:3" s="72" customFormat="1" ht="12" customHeight="1" thickBot="1">
      <c r="A36" s="344" t="s">
        <v>485</v>
      </c>
      <c r="B36" s="392" t="s">
        <v>218</v>
      </c>
      <c r="C36" s="224">
        <v>300000</v>
      </c>
    </row>
    <row r="37" spans="1:3" s="72" customFormat="1" ht="12" customHeight="1" thickBot="1">
      <c r="A37" s="27" t="s">
        <v>13</v>
      </c>
      <c r="B37" s="19" t="s">
        <v>380</v>
      </c>
      <c r="C37" s="220">
        <f>SUM(C38:C48)</f>
        <v>18192000</v>
      </c>
    </row>
    <row r="38" spans="1:3" s="72" customFormat="1" ht="12" customHeight="1">
      <c r="A38" s="342" t="s">
        <v>62</v>
      </c>
      <c r="B38" s="323" t="s">
        <v>221</v>
      </c>
      <c r="C38" s="223">
        <v>2000000</v>
      </c>
    </row>
    <row r="39" spans="1:3" s="72" customFormat="1" ht="12" customHeight="1">
      <c r="A39" s="343" t="s">
        <v>63</v>
      </c>
      <c r="B39" s="324" t="s">
        <v>222</v>
      </c>
      <c r="C39" s="222">
        <v>4811000</v>
      </c>
    </row>
    <row r="40" spans="1:3" s="72" customFormat="1" ht="12" customHeight="1">
      <c r="A40" s="343" t="s">
        <v>64</v>
      </c>
      <c r="B40" s="324" t="s">
        <v>223</v>
      </c>
      <c r="C40" s="222">
        <v>686000</v>
      </c>
    </row>
    <row r="41" spans="1:3" s="72" customFormat="1" ht="12" customHeight="1">
      <c r="A41" s="343" t="s">
        <v>122</v>
      </c>
      <c r="B41" s="324" t="s">
        <v>224</v>
      </c>
      <c r="C41" s="222"/>
    </row>
    <row r="42" spans="1:3" s="72" customFormat="1" ht="12" customHeight="1">
      <c r="A42" s="343" t="s">
        <v>123</v>
      </c>
      <c r="B42" s="324" t="s">
        <v>225</v>
      </c>
      <c r="C42" s="222">
        <v>153000</v>
      </c>
    </row>
    <row r="43" spans="1:3" s="72" customFormat="1" ht="12" customHeight="1">
      <c r="A43" s="343" t="s">
        <v>124</v>
      </c>
      <c r="B43" s="324" t="s">
        <v>226</v>
      </c>
      <c r="C43" s="222">
        <v>1842000</v>
      </c>
    </row>
    <row r="44" spans="1:3" s="72" customFormat="1" ht="12" customHeight="1">
      <c r="A44" s="343" t="s">
        <v>125</v>
      </c>
      <c r="B44" s="324" t="s">
        <v>227</v>
      </c>
      <c r="C44" s="222"/>
    </row>
    <row r="45" spans="1:3" s="72" customFormat="1" ht="12" customHeight="1">
      <c r="A45" s="343" t="s">
        <v>126</v>
      </c>
      <c r="B45" s="324" t="s">
        <v>491</v>
      </c>
      <c r="C45" s="222">
        <v>8700000</v>
      </c>
    </row>
    <row r="46" spans="1:3" s="72" customFormat="1" ht="12" customHeight="1">
      <c r="A46" s="343" t="s">
        <v>219</v>
      </c>
      <c r="B46" s="324" t="s">
        <v>229</v>
      </c>
      <c r="C46" s="225"/>
    </row>
    <row r="47" spans="1:3" s="72" customFormat="1" ht="12" customHeight="1">
      <c r="A47" s="344" t="s">
        <v>220</v>
      </c>
      <c r="B47" s="325" t="s">
        <v>382</v>
      </c>
      <c r="C47" s="312"/>
    </row>
    <row r="48" spans="1:3" s="72" customFormat="1" ht="12" customHeight="1" thickBot="1">
      <c r="A48" s="344" t="s">
        <v>381</v>
      </c>
      <c r="B48" s="325" t="s">
        <v>230</v>
      </c>
      <c r="C48" s="312"/>
    </row>
    <row r="49" spans="1:3" s="72" customFormat="1" ht="12" customHeight="1" thickBot="1">
      <c r="A49" s="27" t="s">
        <v>14</v>
      </c>
      <c r="B49" s="19" t="s">
        <v>231</v>
      </c>
      <c r="C49" s="220">
        <f>SUM(C50:C54)</f>
        <v>0</v>
      </c>
    </row>
    <row r="50" spans="1:3" s="72" customFormat="1" ht="12" customHeight="1">
      <c r="A50" s="342" t="s">
        <v>65</v>
      </c>
      <c r="B50" s="323" t="s">
        <v>235</v>
      </c>
      <c r="C50" s="366"/>
    </row>
    <row r="51" spans="1:3" s="72" customFormat="1" ht="12" customHeight="1">
      <c r="A51" s="343" t="s">
        <v>66</v>
      </c>
      <c r="B51" s="324" t="s">
        <v>236</v>
      </c>
      <c r="C51" s="225"/>
    </row>
    <row r="52" spans="1:3" s="72" customFormat="1" ht="12" customHeight="1">
      <c r="A52" s="343" t="s">
        <v>232</v>
      </c>
      <c r="B52" s="324" t="s">
        <v>237</v>
      </c>
      <c r="C52" s="225"/>
    </row>
    <row r="53" spans="1:3" s="72" customFormat="1" ht="12" customHeight="1">
      <c r="A53" s="343" t="s">
        <v>233</v>
      </c>
      <c r="B53" s="324" t="s">
        <v>238</v>
      </c>
      <c r="C53" s="225"/>
    </row>
    <row r="54" spans="1:3" s="72" customFormat="1" ht="12" customHeight="1" thickBot="1">
      <c r="A54" s="344" t="s">
        <v>234</v>
      </c>
      <c r="B54" s="325" t="s">
        <v>239</v>
      </c>
      <c r="C54" s="312"/>
    </row>
    <row r="55" spans="1:3" s="72" customFormat="1" ht="12" customHeight="1" thickBot="1">
      <c r="A55" s="27" t="s">
        <v>127</v>
      </c>
      <c r="B55" s="19" t="s">
        <v>240</v>
      </c>
      <c r="C55" s="220">
        <f>SUM(C56:C58)</f>
        <v>0</v>
      </c>
    </row>
    <row r="56" spans="1:3" s="72" customFormat="1" ht="12" customHeight="1">
      <c r="A56" s="342" t="s">
        <v>67</v>
      </c>
      <c r="B56" s="323" t="s">
        <v>241</v>
      </c>
      <c r="C56" s="223"/>
    </row>
    <row r="57" spans="1:3" s="72" customFormat="1" ht="12" customHeight="1">
      <c r="A57" s="343" t="s">
        <v>68</v>
      </c>
      <c r="B57" s="324" t="s">
        <v>372</v>
      </c>
      <c r="C57" s="222"/>
    </row>
    <row r="58" spans="1:3" s="72" customFormat="1" ht="12" customHeight="1">
      <c r="A58" s="343" t="s">
        <v>244</v>
      </c>
      <c r="B58" s="324" t="s">
        <v>242</v>
      </c>
      <c r="C58" s="222"/>
    </row>
    <row r="59" spans="1:3" s="72" customFormat="1" ht="12" customHeight="1" thickBot="1">
      <c r="A59" s="344" t="s">
        <v>245</v>
      </c>
      <c r="B59" s="325" t="s">
        <v>243</v>
      </c>
      <c r="C59" s="224"/>
    </row>
    <row r="60" spans="1:3" s="72" customFormat="1" ht="12" customHeight="1" thickBot="1">
      <c r="A60" s="27" t="s">
        <v>16</v>
      </c>
      <c r="B60" s="215" t="s">
        <v>246</v>
      </c>
      <c r="C60" s="220">
        <f>SUM(C61:C63)</f>
        <v>90000</v>
      </c>
    </row>
    <row r="61" spans="1:3" s="72" customFormat="1" ht="12" customHeight="1">
      <c r="A61" s="342" t="s">
        <v>128</v>
      </c>
      <c r="B61" s="323" t="s">
        <v>248</v>
      </c>
      <c r="C61" s="225"/>
    </row>
    <row r="62" spans="1:3" s="72" customFormat="1" ht="12" customHeight="1">
      <c r="A62" s="343" t="s">
        <v>129</v>
      </c>
      <c r="B62" s="324" t="s">
        <v>373</v>
      </c>
      <c r="C62" s="225"/>
    </row>
    <row r="63" spans="1:3" s="72" customFormat="1" ht="12" customHeight="1">
      <c r="A63" s="343" t="s">
        <v>173</v>
      </c>
      <c r="B63" s="324" t="s">
        <v>249</v>
      </c>
      <c r="C63" s="225">
        <v>90000</v>
      </c>
    </row>
    <row r="64" spans="1:3" s="72" customFormat="1" ht="12" customHeight="1" thickBot="1">
      <c r="A64" s="344" t="s">
        <v>247</v>
      </c>
      <c r="B64" s="325" t="s">
        <v>250</v>
      </c>
      <c r="C64" s="225"/>
    </row>
    <row r="65" spans="1:3" s="72" customFormat="1" ht="12" customHeight="1" thickBot="1">
      <c r="A65" s="27" t="s">
        <v>17</v>
      </c>
      <c r="B65" s="19" t="s">
        <v>251</v>
      </c>
      <c r="C65" s="226">
        <f>+C8+C15+C22+C29+C37+C49+C55+C60</f>
        <v>300435446</v>
      </c>
    </row>
    <row r="66" spans="1:3" s="72" customFormat="1" ht="12" customHeight="1" thickBot="1">
      <c r="A66" s="345" t="s">
        <v>342</v>
      </c>
      <c r="B66" s="215" t="s">
        <v>253</v>
      </c>
      <c r="C66" s="220">
        <f>SUM(C67:C69)</f>
        <v>0</v>
      </c>
    </row>
    <row r="67" spans="1:3" s="72" customFormat="1" ht="12" customHeight="1">
      <c r="A67" s="342" t="s">
        <v>284</v>
      </c>
      <c r="B67" s="323" t="s">
        <v>254</v>
      </c>
      <c r="C67" s="225"/>
    </row>
    <row r="68" spans="1:3" s="72" customFormat="1" ht="12" customHeight="1">
      <c r="A68" s="343" t="s">
        <v>293</v>
      </c>
      <c r="B68" s="324" t="s">
        <v>255</v>
      </c>
      <c r="C68" s="225"/>
    </row>
    <row r="69" spans="1:3" s="72" customFormat="1" ht="12" customHeight="1" thickBot="1">
      <c r="A69" s="344" t="s">
        <v>294</v>
      </c>
      <c r="B69" s="326" t="s">
        <v>256</v>
      </c>
      <c r="C69" s="225"/>
    </row>
    <row r="70" spans="1:3" s="72" customFormat="1" ht="12" customHeight="1" thickBot="1">
      <c r="A70" s="345" t="s">
        <v>257</v>
      </c>
      <c r="B70" s="215" t="s">
        <v>258</v>
      </c>
      <c r="C70" s="220">
        <f>SUM(C71:C74)</f>
        <v>48544000</v>
      </c>
    </row>
    <row r="71" spans="1:3" s="72" customFormat="1" ht="12" customHeight="1">
      <c r="A71" s="342" t="s">
        <v>105</v>
      </c>
      <c r="B71" s="323" t="s">
        <v>259</v>
      </c>
      <c r="C71" s="225">
        <v>48544000</v>
      </c>
    </row>
    <row r="72" spans="1:3" s="72" customFormat="1" ht="12" customHeight="1">
      <c r="A72" s="343" t="s">
        <v>106</v>
      </c>
      <c r="B72" s="324" t="s">
        <v>260</v>
      </c>
      <c r="C72" s="225"/>
    </row>
    <row r="73" spans="1:3" s="72" customFormat="1" ht="12" customHeight="1">
      <c r="A73" s="343" t="s">
        <v>285</v>
      </c>
      <c r="B73" s="324" t="s">
        <v>261</v>
      </c>
      <c r="C73" s="225"/>
    </row>
    <row r="74" spans="1:3" s="72" customFormat="1" ht="12" customHeight="1" thickBot="1">
      <c r="A74" s="344" t="s">
        <v>286</v>
      </c>
      <c r="B74" s="325" t="s">
        <v>262</v>
      </c>
      <c r="C74" s="225"/>
    </row>
    <row r="75" spans="1:3" s="72" customFormat="1" ht="12" customHeight="1" thickBot="1">
      <c r="A75" s="345" t="s">
        <v>263</v>
      </c>
      <c r="B75" s="215" t="s">
        <v>264</v>
      </c>
      <c r="C75" s="220">
        <f>SUM(C76:C77)</f>
        <v>0</v>
      </c>
    </row>
    <row r="76" spans="1:3" s="72" customFormat="1" ht="12" customHeight="1">
      <c r="A76" s="342" t="s">
        <v>287</v>
      </c>
      <c r="B76" s="323" t="s">
        <v>265</v>
      </c>
      <c r="C76" s="225"/>
    </row>
    <row r="77" spans="1:3" s="72" customFormat="1" ht="12" customHeight="1" thickBot="1">
      <c r="A77" s="344" t="s">
        <v>288</v>
      </c>
      <c r="B77" s="325" t="s">
        <v>266</v>
      </c>
      <c r="C77" s="225"/>
    </row>
    <row r="78" spans="1:3" s="71" customFormat="1" ht="12" customHeight="1" thickBot="1">
      <c r="A78" s="345" t="s">
        <v>267</v>
      </c>
      <c r="B78" s="215" t="s">
        <v>268</v>
      </c>
      <c r="C78" s="220">
        <f>SUM(C79:C81)</f>
        <v>0</v>
      </c>
    </row>
    <row r="79" spans="1:3" s="72" customFormat="1" ht="12" customHeight="1">
      <c r="A79" s="342" t="s">
        <v>289</v>
      </c>
      <c r="B79" s="323" t="s">
        <v>269</v>
      </c>
      <c r="C79" s="225"/>
    </row>
    <row r="80" spans="1:3" s="72" customFormat="1" ht="12" customHeight="1">
      <c r="A80" s="343" t="s">
        <v>290</v>
      </c>
      <c r="B80" s="324" t="s">
        <v>270</v>
      </c>
      <c r="C80" s="225"/>
    </row>
    <row r="81" spans="1:3" s="72" customFormat="1" ht="12" customHeight="1" thickBot="1">
      <c r="A81" s="344" t="s">
        <v>291</v>
      </c>
      <c r="B81" s="325" t="s">
        <v>271</v>
      </c>
      <c r="C81" s="225"/>
    </row>
    <row r="82" spans="1:3" s="72" customFormat="1" ht="12" customHeight="1" thickBot="1">
      <c r="A82" s="345" t="s">
        <v>272</v>
      </c>
      <c r="B82" s="215" t="s">
        <v>292</v>
      </c>
      <c r="C82" s="220">
        <f>SUM(C83:C86)</f>
        <v>0</v>
      </c>
    </row>
    <row r="83" spans="1:3" s="72" customFormat="1" ht="12" customHeight="1">
      <c r="A83" s="346" t="s">
        <v>273</v>
      </c>
      <c r="B83" s="323" t="s">
        <v>274</v>
      </c>
      <c r="C83" s="225"/>
    </row>
    <row r="84" spans="1:3" s="72" customFormat="1" ht="12" customHeight="1">
      <c r="A84" s="347" t="s">
        <v>275</v>
      </c>
      <c r="B84" s="324" t="s">
        <v>276</v>
      </c>
      <c r="C84" s="225"/>
    </row>
    <row r="85" spans="1:3" s="72" customFormat="1" ht="12" customHeight="1">
      <c r="A85" s="347" t="s">
        <v>277</v>
      </c>
      <c r="B85" s="324" t="s">
        <v>278</v>
      </c>
      <c r="C85" s="225"/>
    </row>
    <row r="86" spans="1:3" s="71" customFormat="1" ht="12" customHeight="1" thickBot="1">
      <c r="A86" s="348" t="s">
        <v>279</v>
      </c>
      <c r="B86" s="325" t="s">
        <v>280</v>
      </c>
      <c r="C86" s="225"/>
    </row>
    <row r="87" spans="1:3" s="71" customFormat="1" ht="12" customHeight="1" thickBot="1">
      <c r="A87" s="345" t="s">
        <v>281</v>
      </c>
      <c r="B87" s="215" t="s">
        <v>421</v>
      </c>
      <c r="C87" s="367"/>
    </row>
    <row r="88" spans="1:3" s="71" customFormat="1" ht="12" customHeight="1" thickBot="1">
      <c r="A88" s="345" t="s">
        <v>449</v>
      </c>
      <c r="B88" s="215" t="s">
        <v>282</v>
      </c>
      <c r="C88" s="367"/>
    </row>
    <row r="89" spans="1:3" s="71" customFormat="1" ht="12" customHeight="1" thickBot="1">
      <c r="A89" s="345" t="s">
        <v>450</v>
      </c>
      <c r="B89" s="330" t="s">
        <v>424</v>
      </c>
      <c r="C89" s="226">
        <f>+C66+C70+C75+C78+C82+C88+C87</f>
        <v>48544000</v>
      </c>
    </row>
    <row r="90" spans="1:3" s="71" customFormat="1" ht="12" customHeight="1" thickBot="1">
      <c r="A90" s="349" t="s">
        <v>451</v>
      </c>
      <c r="B90" s="331" t="s">
        <v>452</v>
      </c>
      <c r="C90" s="226">
        <f>+C65+C89</f>
        <v>348979446</v>
      </c>
    </row>
    <row r="91" spans="1:3" s="72" customFormat="1" ht="15" customHeight="1" thickBot="1">
      <c r="A91" s="184"/>
      <c r="B91" s="185"/>
      <c r="C91" s="289"/>
    </row>
    <row r="92" spans="1:3" s="56" customFormat="1" ht="16.5" customHeight="1" thickBot="1">
      <c r="A92" s="188"/>
      <c r="B92" s="189" t="s">
        <v>46</v>
      </c>
      <c r="C92" s="291"/>
    </row>
    <row r="93" spans="1:3" s="73" customFormat="1" ht="12" customHeight="1" thickBot="1">
      <c r="A93" s="315" t="s">
        <v>9</v>
      </c>
      <c r="B93" s="26" t="s">
        <v>456</v>
      </c>
      <c r="C93" s="219">
        <f>+C94+C95+C96+C97+C98+C111</f>
        <v>189800446</v>
      </c>
    </row>
    <row r="94" spans="1:3" ht="12" customHeight="1">
      <c r="A94" s="350" t="s">
        <v>69</v>
      </c>
      <c r="B94" s="8" t="s">
        <v>39</v>
      </c>
      <c r="C94" s="221">
        <v>68812000</v>
      </c>
    </row>
    <row r="95" spans="1:3" ht="12" customHeight="1">
      <c r="A95" s="343" t="s">
        <v>70</v>
      </c>
      <c r="B95" s="6" t="s">
        <v>130</v>
      </c>
      <c r="C95" s="222">
        <v>12960000</v>
      </c>
    </row>
    <row r="96" spans="1:3" ht="12" customHeight="1">
      <c r="A96" s="343" t="s">
        <v>71</v>
      </c>
      <c r="B96" s="6" t="s">
        <v>97</v>
      </c>
      <c r="C96" s="224">
        <v>82958000</v>
      </c>
    </row>
    <row r="97" spans="1:3" ht="12" customHeight="1">
      <c r="A97" s="343" t="s">
        <v>72</v>
      </c>
      <c r="B97" s="9" t="s">
        <v>131</v>
      </c>
      <c r="C97" s="224">
        <v>15259446</v>
      </c>
    </row>
    <row r="98" spans="1:3" ht="12" customHeight="1">
      <c r="A98" s="343" t="s">
        <v>80</v>
      </c>
      <c r="B98" s="17" t="s">
        <v>132</v>
      </c>
      <c r="C98" s="224">
        <f>SUM(C99:C110)</f>
        <v>9411000</v>
      </c>
    </row>
    <row r="99" spans="1:3" ht="12" customHeight="1">
      <c r="A99" s="343" t="s">
        <v>73</v>
      </c>
      <c r="B99" s="6" t="s">
        <v>453</v>
      </c>
      <c r="C99" s="224"/>
    </row>
    <row r="100" spans="1:3" ht="12" customHeight="1">
      <c r="A100" s="343" t="s">
        <v>74</v>
      </c>
      <c r="B100" s="91" t="s">
        <v>387</v>
      </c>
      <c r="C100" s="224"/>
    </row>
    <row r="101" spans="1:3" ht="12" customHeight="1">
      <c r="A101" s="343" t="s">
        <v>81</v>
      </c>
      <c r="B101" s="91" t="s">
        <v>386</v>
      </c>
      <c r="C101" s="224"/>
    </row>
    <row r="102" spans="1:3" ht="12" customHeight="1">
      <c r="A102" s="343" t="s">
        <v>82</v>
      </c>
      <c r="B102" s="91" t="s">
        <v>298</v>
      </c>
      <c r="C102" s="224"/>
    </row>
    <row r="103" spans="1:3" ht="12" customHeight="1">
      <c r="A103" s="343" t="s">
        <v>83</v>
      </c>
      <c r="B103" s="92" t="s">
        <v>299</v>
      </c>
      <c r="C103" s="224"/>
    </row>
    <row r="104" spans="1:3" ht="12" customHeight="1">
      <c r="A104" s="343" t="s">
        <v>84</v>
      </c>
      <c r="B104" s="92" t="s">
        <v>300</v>
      </c>
      <c r="C104" s="224"/>
    </row>
    <row r="105" spans="1:3" ht="12" customHeight="1">
      <c r="A105" s="343" t="s">
        <v>86</v>
      </c>
      <c r="B105" s="91" t="s">
        <v>301</v>
      </c>
      <c r="C105" s="224"/>
    </row>
    <row r="106" spans="1:3" ht="12" customHeight="1">
      <c r="A106" s="343" t="s">
        <v>133</v>
      </c>
      <c r="B106" s="91" t="s">
        <v>302</v>
      </c>
      <c r="C106" s="224"/>
    </row>
    <row r="107" spans="1:3" ht="12" customHeight="1">
      <c r="A107" s="343" t="s">
        <v>296</v>
      </c>
      <c r="B107" s="92" t="s">
        <v>303</v>
      </c>
      <c r="C107" s="224"/>
    </row>
    <row r="108" spans="1:3" ht="12" customHeight="1">
      <c r="A108" s="351" t="s">
        <v>297</v>
      </c>
      <c r="B108" s="93" t="s">
        <v>304</v>
      </c>
      <c r="C108" s="224"/>
    </row>
    <row r="109" spans="1:3" ht="12" customHeight="1">
      <c r="A109" s="343" t="s">
        <v>384</v>
      </c>
      <c r="B109" s="93" t="s">
        <v>305</v>
      </c>
      <c r="C109" s="224"/>
    </row>
    <row r="110" spans="1:3" ht="12" customHeight="1">
      <c r="A110" s="343" t="s">
        <v>385</v>
      </c>
      <c r="B110" s="92" t="s">
        <v>306</v>
      </c>
      <c r="C110" s="222">
        <v>9411000</v>
      </c>
    </row>
    <row r="111" spans="1:3" ht="12" customHeight="1">
      <c r="A111" s="343" t="s">
        <v>389</v>
      </c>
      <c r="B111" s="9" t="s">
        <v>40</v>
      </c>
      <c r="C111" s="222">
        <v>400000</v>
      </c>
    </row>
    <row r="112" spans="1:3" ht="12" customHeight="1">
      <c r="A112" s="344" t="s">
        <v>390</v>
      </c>
      <c r="B112" s="6" t="s">
        <v>454</v>
      </c>
      <c r="C112" s="224"/>
    </row>
    <row r="113" spans="1:3" ht="12" customHeight="1" thickBot="1">
      <c r="A113" s="352" t="s">
        <v>391</v>
      </c>
      <c r="B113" s="94" t="s">
        <v>455</v>
      </c>
      <c r="C113" s="228"/>
    </row>
    <row r="114" spans="1:3" ht="12" customHeight="1" thickBot="1">
      <c r="A114" s="27" t="s">
        <v>10</v>
      </c>
      <c r="B114" s="25" t="s">
        <v>307</v>
      </c>
      <c r="C114" s="220">
        <f>+C115+C117+C119</f>
        <v>48701000</v>
      </c>
    </row>
    <row r="115" spans="1:3" ht="12" customHeight="1">
      <c r="A115" s="342" t="s">
        <v>75</v>
      </c>
      <c r="B115" s="6" t="s">
        <v>172</v>
      </c>
      <c r="C115" s="223">
        <v>29673000</v>
      </c>
    </row>
    <row r="116" spans="1:3" ht="12" customHeight="1">
      <c r="A116" s="342" t="s">
        <v>76</v>
      </c>
      <c r="B116" s="10" t="s">
        <v>311</v>
      </c>
      <c r="C116" s="223"/>
    </row>
    <row r="117" spans="1:3" ht="12" customHeight="1">
      <c r="A117" s="342" t="s">
        <v>77</v>
      </c>
      <c r="B117" s="10" t="s">
        <v>134</v>
      </c>
      <c r="C117" s="222">
        <v>19028000</v>
      </c>
    </row>
    <row r="118" spans="1:3" ht="12" customHeight="1">
      <c r="A118" s="342" t="s">
        <v>78</v>
      </c>
      <c r="B118" s="10" t="s">
        <v>312</v>
      </c>
      <c r="C118" s="213"/>
    </row>
    <row r="119" spans="1:3" ht="12" customHeight="1">
      <c r="A119" s="342" t="s">
        <v>79</v>
      </c>
      <c r="B119" s="217" t="s">
        <v>174</v>
      </c>
      <c r="C119" s="213"/>
    </row>
    <row r="120" spans="1:3" ht="12" customHeight="1">
      <c r="A120" s="342" t="s">
        <v>85</v>
      </c>
      <c r="B120" s="216" t="s">
        <v>374</v>
      </c>
      <c r="C120" s="213"/>
    </row>
    <row r="121" spans="1:3" ht="12" customHeight="1">
      <c r="A121" s="342" t="s">
        <v>87</v>
      </c>
      <c r="B121" s="319" t="s">
        <v>317</v>
      </c>
      <c r="C121" s="213"/>
    </row>
    <row r="122" spans="1:3" ht="12" customHeight="1">
      <c r="A122" s="342" t="s">
        <v>135</v>
      </c>
      <c r="B122" s="92" t="s">
        <v>300</v>
      </c>
      <c r="C122" s="213"/>
    </row>
    <row r="123" spans="1:3" ht="12" customHeight="1">
      <c r="A123" s="342" t="s">
        <v>136</v>
      </c>
      <c r="B123" s="92" t="s">
        <v>316</v>
      </c>
      <c r="C123" s="213"/>
    </row>
    <row r="124" spans="1:3" ht="12" customHeight="1">
      <c r="A124" s="342" t="s">
        <v>137</v>
      </c>
      <c r="B124" s="92" t="s">
        <v>315</v>
      </c>
      <c r="C124" s="213"/>
    </row>
    <row r="125" spans="1:3" ht="12" customHeight="1">
      <c r="A125" s="342" t="s">
        <v>308</v>
      </c>
      <c r="B125" s="92" t="s">
        <v>303</v>
      </c>
      <c r="C125" s="213"/>
    </row>
    <row r="126" spans="1:3" ht="12" customHeight="1">
      <c r="A126" s="342" t="s">
        <v>309</v>
      </c>
      <c r="B126" s="92" t="s">
        <v>314</v>
      </c>
      <c r="C126" s="213"/>
    </row>
    <row r="127" spans="1:3" ht="12" customHeight="1" thickBot="1">
      <c r="A127" s="351" t="s">
        <v>310</v>
      </c>
      <c r="B127" s="92" t="s">
        <v>313</v>
      </c>
      <c r="C127" s="214"/>
    </row>
    <row r="128" spans="1:3" ht="12" customHeight="1" thickBot="1">
      <c r="A128" s="27" t="s">
        <v>11</v>
      </c>
      <c r="B128" s="78" t="s">
        <v>394</v>
      </c>
      <c r="C128" s="220">
        <f>+C93+C114</f>
        <v>238501446</v>
      </c>
    </row>
    <row r="129" spans="1:11" ht="12" customHeight="1" thickBot="1">
      <c r="A129" s="27" t="s">
        <v>12</v>
      </c>
      <c r="B129" s="78" t="s">
        <v>395</v>
      </c>
      <c r="C129" s="220">
        <f>+C130+C131+C132</f>
        <v>0</v>
      </c>
    </row>
    <row r="130" spans="1:11" s="73" customFormat="1" ht="12" customHeight="1">
      <c r="A130" s="342" t="s">
        <v>212</v>
      </c>
      <c r="B130" s="7" t="s">
        <v>459</v>
      </c>
      <c r="C130" s="213"/>
    </row>
    <row r="131" spans="1:11" ht="12" customHeight="1">
      <c r="A131" s="342" t="s">
        <v>213</v>
      </c>
      <c r="B131" s="7" t="s">
        <v>403</v>
      </c>
      <c r="C131" s="213"/>
    </row>
    <row r="132" spans="1:11" ht="12" customHeight="1" thickBot="1">
      <c r="A132" s="351" t="s">
        <v>214</v>
      </c>
      <c r="B132" s="5" t="s">
        <v>458</v>
      </c>
      <c r="C132" s="213"/>
    </row>
    <row r="133" spans="1:11" ht="12" customHeight="1" thickBot="1">
      <c r="A133" s="27" t="s">
        <v>13</v>
      </c>
      <c r="B133" s="78" t="s">
        <v>396</v>
      </c>
      <c r="C133" s="220">
        <f>+C134+C135+C136+C137+C138+C139</f>
        <v>0</v>
      </c>
    </row>
    <row r="134" spans="1:11" ht="12" customHeight="1">
      <c r="A134" s="342" t="s">
        <v>62</v>
      </c>
      <c r="B134" s="7" t="s">
        <v>405</v>
      </c>
      <c r="C134" s="213"/>
    </row>
    <row r="135" spans="1:11" ht="12" customHeight="1">
      <c r="A135" s="342" t="s">
        <v>63</v>
      </c>
      <c r="B135" s="7" t="s">
        <v>397</v>
      </c>
      <c r="C135" s="213"/>
    </row>
    <row r="136" spans="1:11" ht="12" customHeight="1">
      <c r="A136" s="342" t="s">
        <v>64</v>
      </c>
      <c r="B136" s="7" t="s">
        <v>398</v>
      </c>
      <c r="C136" s="213"/>
    </row>
    <row r="137" spans="1:11" ht="12" customHeight="1">
      <c r="A137" s="342" t="s">
        <v>122</v>
      </c>
      <c r="B137" s="7" t="s">
        <v>457</v>
      </c>
      <c r="C137" s="213"/>
    </row>
    <row r="138" spans="1:11" ht="12" customHeight="1">
      <c r="A138" s="342" t="s">
        <v>123</v>
      </c>
      <c r="B138" s="7" t="s">
        <v>400</v>
      </c>
      <c r="C138" s="213"/>
    </row>
    <row r="139" spans="1:11" s="73" customFormat="1" ht="12" customHeight="1" thickBot="1">
      <c r="A139" s="351" t="s">
        <v>124</v>
      </c>
      <c r="B139" s="5" t="s">
        <v>401</v>
      </c>
      <c r="C139" s="213"/>
    </row>
    <row r="140" spans="1:11" ht="12" customHeight="1" thickBot="1">
      <c r="A140" s="27" t="s">
        <v>14</v>
      </c>
      <c r="B140" s="78" t="s">
        <v>474</v>
      </c>
      <c r="C140" s="226">
        <f>+C141+C142+C144+C145+C143</f>
        <v>0</v>
      </c>
      <c r="K140" s="196"/>
    </row>
    <row r="141" spans="1:11">
      <c r="A141" s="342" t="s">
        <v>65</v>
      </c>
      <c r="B141" s="7" t="s">
        <v>318</v>
      </c>
      <c r="C141" s="213"/>
    </row>
    <row r="142" spans="1:11" ht="12" customHeight="1">
      <c r="A142" s="342" t="s">
        <v>66</v>
      </c>
      <c r="B142" s="7" t="s">
        <v>319</v>
      </c>
      <c r="C142" s="213"/>
    </row>
    <row r="143" spans="1:11" s="73" customFormat="1" ht="12" customHeight="1">
      <c r="A143" s="342" t="s">
        <v>232</v>
      </c>
      <c r="B143" s="7" t="s">
        <v>473</v>
      </c>
      <c r="C143" s="213"/>
    </row>
    <row r="144" spans="1:11" s="73" customFormat="1" ht="12" customHeight="1">
      <c r="A144" s="342" t="s">
        <v>233</v>
      </c>
      <c r="B144" s="7" t="s">
        <v>410</v>
      </c>
      <c r="C144" s="213"/>
    </row>
    <row r="145" spans="1:3" s="73" customFormat="1" ht="12" customHeight="1" thickBot="1">
      <c r="A145" s="351" t="s">
        <v>234</v>
      </c>
      <c r="B145" s="5" t="s">
        <v>338</v>
      </c>
      <c r="C145" s="213"/>
    </row>
    <row r="146" spans="1:3" s="73" customFormat="1" ht="12" customHeight="1" thickBot="1">
      <c r="A146" s="27" t="s">
        <v>15</v>
      </c>
      <c r="B146" s="78" t="s">
        <v>411</v>
      </c>
      <c r="C146" s="229">
        <f>+C147+C148+C149+C150+C151</f>
        <v>0</v>
      </c>
    </row>
    <row r="147" spans="1:3" s="73" customFormat="1" ht="12" customHeight="1">
      <c r="A147" s="342" t="s">
        <v>67</v>
      </c>
      <c r="B147" s="7" t="s">
        <v>406</v>
      </c>
      <c r="C147" s="213"/>
    </row>
    <row r="148" spans="1:3" s="73" customFormat="1" ht="12" customHeight="1">
      <c r="A148" s="342" t="s">
        <v>68</v>
      </c>
      <c r="B148" s="7" t="s">
        <v>413</v>
      </c>
      <c r="C148" s="213"/>
    </row>
    <row r="149" spans="1:3" s="73" customFormat="1" ht="12" customHeight="1">
      <c r="A149" s="342" t="s">
        <v>244</v>
      </c>
      <c r="B149" s="7" t="s">
        <v>408</v>
      </c>
      <c r="C149" s="213"/>
    </row>
    <row r="150" spans="1:3" ht="12.75" customHeight="1">
      <c r="A150" s="342" t="s">
        <v>245</v>
      </c>
      <c r="B150" s="7" t="s">
        <v>460</v>
      </c>
      <c r="C150" s="213"/>
    </row>
    <row r="151" spans="1:3" ht="12.75" customHeight="1" thickBot="1">
      <c r="A151" s="351" t="s">
        <v>412</v>
      </c>
      <c r="B151" s="5" t="s">
        <v>415</v>
      </c>
      <c r="C151" s="214"/>
    </row>
    <row r="152" spans="1:3" ht="12.75" customHeight="1" thickBot="1">
      <c r="A152" s="391" t="s">
        <v>16</v>
      </c>
      <c r="B152" s="78" t="s">
        <v>416</v>
      </c>
      <c r="C152" s="229"/>
    </row>
    <row r="153" spans="1:3" ht="12" customHeight="1" thickBot="1">
      <c r="A153" s="391" t="s">
        <v>17</v>
      </c>
      <c r="B153" s="78" t="s">
        <v>417</v>
      </c>
      <c r="C153" s="229"/>
    </row>
    <row r="154" spans="1:3" ht="15" customHeight="1" thickBot="1">
      <c r="A154" s="27" t="s">
        <v>18</v>
      </c>
      <c r="B154" s="78" t="s">
        <v>419</v>
      </c>
      <c r="C154" s="333">
        <f>+C129+C133+C140+C146+C152+C153</f>
        <v>0</v>
      </c>
    </row>
    <row r="155" spans="1:3" ht="13.5" thickBot="1">
      <c r="A155" s="353" t="s">
        <v>19</v>
      </c>
      <c r="B155" s="297" t="s">
        <v>418</v>
      </c>
      <c r="C155" s="333">
        <f>+C128+C154</f>
        <v>238501446</v>
      </c>
    </row>
    <row r="156" spans="1:3" ht="15" customHeight="1" thickBot="1">
      <c r="A156" s="303"/>
      <c r="B156" s="304"/>
      <c r="C156" s="305"/>
    </row>
    <row r="157" spans="1:3" ht="14.25" customHeight="1" thickBot="1">
      <c r="A157" s="193" t="s">
        <v>461</v>
      </c>
      <c r="B157" s="194"/>
      <c r="C157" s="403">
        <v>6</v>
      </c>
    </row>
    <row r="158" spans="1:3" ht="13.5" thickBot="1">
      <c r="A158" s="193" t="s">
        <v>152</v>
      </c>
      <c r="B158" s="194"/>
      <c r="C158" s="76">
        <v>182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55" zoomScale="130" zoomScaleNormal="130" zoomScaleSheetLayoutView="85" workbookViewId="0">
      <selection activeCell="C72" sqref="C72"/>
    </sheetView>
  </sheetViews>
  <sheetFormatPr defaultRowHeight="12.75"/>
  <cols>
    <col min="1" max="1" width="19.5" style="306" customWidth="1"/>
    <col min="2" max="2" width="72" style="307" customWidth="1"/>
    <col min="3" max="3" width="25" style="308" customWidth="1"/>
    <col min="4" max="16384" width="9.33203125" style="2"/>
  </cols>
  <sheetData>
    <row r="1" spans="1:3" s="1" customFormat="1" ht="16.5" customHeight="1" thickBot="1">
      <c r="A1" s="170"/>
      <c r="B1" s="172"/>
      <c r="C1" s="195" t="str">
        <f>+CONCATENATE("9.1.2. melléklet a ……/",LEFT(ÖSSZEFÜGGÉSEK!A5,4),". (….) önkormányzati rendelethez")</f>
        <v>9.1.2. melléklet a ……/2016. (….) önkormányzati rendelethez</v>
      </c>
    </row>
    <row r="2" spans="1:3" s="69" customFormat="1" ht="21" customHeight="1">
      <c r="A2" s="313" t="s">
        <v>50</v>
      </c>
      <c r="B2" s="280" t="s">
        <v>506</v>
      </c>
      <c r="C2" s="282" t="s">
        <v>43</v>
      </c>
    </row>
    <row r="3" spans="1:3" s="69" customFormat="1" ht="16.5" thickBot="1">
      <c r="A3" s="173" t="s">
        <v>149</v>
      </c>
      <c r="B3" s="281" t="s">
        <v>376</v>
      </c>
      <c r="C3" s="390" t="s">
        <v>49</v>
      </c>
    </row>
    <row r="4" spans="1:3" s="70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283" t="s">
        <v>44</v>
      </c>
    </row>
    <row r="6" spans="1:3" s="56" customFormat="1" ht="12.95" customHeight="1" thickBot="1">
      <c r="A6" s="149"/>
      <c r="B6" s="150" t="s">
        <v>439</v>
      </c>
      <c r="C6" s="151" t="s">
        <v>440</v>
      </c>
    </row>
    <row r="7" spans="1:3" s="56" customFormat="1" ht="15.95" customHeight="1" thickBot="1">
      <c r="A7" s="178"/>
      <c r="B7" s="179" t="s">
        <v>45</v>
      </c>
      <c r="C7" s="284"/>
    </row>
    <row r="8" spans="1:3" s="56" customFormat="1" ht="12" customHeight="1" thickBot="1">
      <c r="A8" s="27" t="s">
        <v>9</v>
      </c>
      <c r="B8" s="19" t="s">
        <v>197</v>
      </c>
      <c r="C8" s="220">
        <f>+C9+C10+C11+C12+C13+C14</f>
        <v>0</v>
      </c>
    </row>
    <row r="9" spans="1:3" s="71" customFormat="1" ht="12" customHeight="1">
      <c r="A9" s="342" t="s">
        <v>69</v>
      </c>
      <c r="B9" s="323" t="s">
        <v>198</v>
      </c>
      <c r="C9" s="223"/>
    </row>
    <row r="10" spans="1:3" s="72" customFormat="1" ht="12" customHeight="1">
      <c r="A10" s="343" t="s">
        <v>70</v>
      </c>
      <c r="B10" s="324" t="s">
        <v>199</v>
      </c>
      <c r="C10" s="222"/>
    </row>
    <row r="11" spans="1:3" s="72" customFormat="1" ht="12" customHeight="1">
      <c r="A11" s="343" t="s">
        <v>71</v>
      </c>
      <c r="B11" s="324" t="s">
        <v>481</v>
      </c>
      <c r="C11" s="222"/>
    </row>
    <row r="12" spans="1:3" s="72" customFormat="1" ht="12" customHeight="1">
      <c r="A12" s="343" t="s">
        <v>72</v>
      </c>
      <c r="B12" s="324" t="s">
        <v>200</v>
      </c>
      <c r="C12" s="222"/>
    </row>
    <row r="13" spans="1:3" s="72" customFormat="1" ht="12" customHeight="1">
      <c r="A13" s="343" t="s">
        <v>104</v>
      </c>
      <c r="B13" s="324" t="s">
        <v>448</v>
      </c>
      <c r="C13" s="222"/>
    </row>
    <row r="14" spans="1:3" s="71" customFormat="1" ht="12" customHeight="1" thickBot="1">
      <c r="A14" s="344" t="s">
        <v>73</v>
      </c>
      <c r="B14" s="325" t="s">
        <v>379</v>
      </c>
      <c r="C14" s="222"/>
    </row>
    <row r="15" spans="1:3" s="71" customFormat="1" ht="12" customHeight="1" thickBot="1">
      <c r="A15" s="27" t="s">
        <v>10</v>
      </c>
      <c r="B15" s="215" t="s">
        <v>201</v>
      </c>
      <c r="C15" s="220">
        <f>+C16+C17+C18+C19+C20</f>
        <v>0</v>
      </c>
    </row>
    <row r="16" spans="1:3" s="71" customFormat="1" ht="12" customHeight="1">
      <c r="A16" s="342" t="s">
        <v>75</v>
      </c>
      <c r="B16" s="323" t="s">
        <v>202</v>
      </c>
      <c r="C16" s="223"/>
    </row>
    <row r="17" spans="1:3" s="71" customFormat="1" ht="12" customHeight="1">
      <c r="A17" s="343" t="s">
        <v>76</v>
      </c>
      <c r="B17" s="324" t="s">
        <v>203</v>
      </c>
      <c r="C17" s="222"/>
    </row>
    <row r="18" spans="1:3" s="71" customFormat="1" ht="12" customHeight="1">
      <c r="A18" s="343" t="s">
        <v>77</v>
      </c>
      <c r="B18" s="324" t="s">
        <v>368</v>
      </c>
      <c r="C18" s="222"/>
    </row>
    <row r="19" spans="1:3" s="71" customFormat="1" ht="12" customHeight="1">
      <c r="A19" s="343" t="s">
        <v>78</v>
      </c>
      <c r="B19" s="324" t="s">
        <v>369</v>
      </c>
      <c r="C19" s="222"/>
    </row>
    <row r="20" spans="1:3" s="71" customFormat="1" ht="12" customHeight="1">
      <c r="A20" s="343" t="s">
        <v>79</v>
      </c>
      <c r="B20" s="324" t="s">
        <v>204</v>
      </c>
      <c r="C20" s="222"/>
    </row>
    <row r="21" spans="1:3" s="72" customFormat="1" ht="12" customHeight="1" thickBot="1">
      <c r="A21" s="344" t="s">
        <v>85</v>
      </c>
      <c r="B21" s="325" t="s">
        <v>205</v>
      </c>
      <c r="C21" s="224"/>
    </row>
    <row r="22" spans="1:3" s="72" customFormat="1" ht="12" customHeight="1" thickBot="1">
      <c r="A22" s="27" t="s">
        <v>11</v>
      </c>
      <c r="B22" s="19" t="s">
        <v>206</v>
      </c>
      <c r="C22" s="220">
        <f>+C23+C24+C25+C26+C27</f>
        <v>0</v>
      </c>
    </row>
    <row r="23" spans="1:3" s="72" customFormat="1" ht="12" customHeight="1">
      <c r="A23" s="342" t="s">
        <v>58</v>
      </c>
      <c r="B23" s="323" t="s">
        <v>207</v>
      </c>
      <c r="C23" s="223"/>
    </row>
    <row r="24" spans="1:3" s="71" customFormat="1" ht="12" customHeight="1">
      <c r="A24" s="343" t="s">
        <v>59</v>
      </c>
      <c r="B24" s="324" t="s">
        <v>208</v>
      </c>
      <c r="C24" s="222"/>
    </row>
    <row r="25" spans="1:3" s="72" customFormat="1" ht="12" customHeight="1">
      <c r="A25" s="343" t="s">
        <v>60</v>
      </c>
      <c r="B25" s="324" t="s">
        <v>370</v>
      </c>
      <c r="C25" s="222"/>
    </row>
    <row r="26" spans="1:3" s="72" customFormat="1" ht="12" customHeight="1">
      <c r="A26" s="343" t="s">
        <v>61</v>
      </c>
      <c r="B26" s="324" t="s">
        <v>371</v>
      </c>
      <c r="C26" s="222"/>
    </row>
    <row r="27" spans="1:3" s="72" customFormat="1" ht="12" customHeight="1">
      <c r="A27" s="343" t="s">
        <v>118</v>
      </c>
      <c r="B27" s="324" t="s">
        <v>209</v>
      </c>
      <c r="C27" s="222"/>
    </row>
    <row r="28" spans="1:3" s="72" customFormat="1" ht="12" customHeight="1" thickBot="1">
      <c r="A28" s="344" t="s">
        <v>119</v>
      </c>
      <c r="B28" s="325" t="s">
        <v>210</v>
      </c>
      <c r="C28" s="224"/>
    </row>
    <row r="29" spans="1:3" s="72" customFormat="1" ht="12" customHeight="1" thickBot="1">
      <c r="A29" s="27" t="s">
        <v>120</v>
      </c>
      <c r="B29" s="19" t="s">
        <v>211</v>
      </c>
      <c r="C29" s="226">
        <f>SUM(C30:C36)</f>
        <v>0</v>
      </c>
    </row>
    <row r="30" spans="1:3" s="72" customFormat="1" ht="12" customHeight="1">
      <c r="A30" s="342" t="s">
        <v>212</v>
      </c>
      <c r="B30" s="323" t="s">
        <v>486</v>
      </c>
      <c r="C30" s="223"/>
    </row>
    <row r="31" spans="1:3" s="72" customFormat="1" ht="12" customHeight="1">
      <c r="A31" s="343" t="s">
        <v>213</v>
      </c>
      <c r="B31" s="324" t="s">
        <v>487</v>
      </c>
      <c r="C31" s="222"/>
    </row>
    <row r="32" spans="1:3" s="72" customFormat="1" ht="12" customHeight="1">
      <c r="A32" s="343" t="s">
        <v>214</v>
      </c>
      <c r="B32" s="324" t="s">
        <v>488</v>
      </c>
      <c r="C32" s="222"/>
    </row>
    <row r="33" spans="1:3" s="72" customFormat="1" ht="12" customHeight="1">
      <c r="A33" s="343" t="s">
        <v>215</v>
      </c>
      <c r="B33" s="324" t="s">
        <v>489</v>
      </c>
      <c r="C33" s="222"/>
    </row>
    <row r="34" spans="1:3" s="72" customFormat="1" ht="12" customHeight="1">
      <c r="A34" s="343" t="s">
        <v>483</v>
      </c>
      <c r="B34" s="324" t="s">
        <v>216</v>
      </c>
      <c r="C34" s="222"/>
    </row>
    <row r="35" spans="1:3" s="72" customFormat="1" ht="12" customHeight="1">
      <c r="A35" s="343" t="s">
        <v>484</v>
      </c>
      <c r="B35" s="324" t="s">
        <v>217</v>
      </c>
      <c r="C35" s="222"/>
    </row>
    <row r="36" spans="1:3" s="72" customFormat="1" ht="12" customHeight="1" thickBot="1">
      <c r="A36" s="344" t="s">
        <v>485</v>
      </c>
      <c r="B36" s="325" t="s">
        <v>218</v>
      </c>
      <c r="C36" s="224"/>
    </row>
    <row r="37" spans="1:3" s="72" customFormat="1" ht="12" customHeight="1" thickBot="1">
      <c r="A37" s="27" t="s">
        <v>13</v>
      </c>
      <c r="B37" s="19" t="s">
        <v>380</v>
      </c>
      <c r="C37" s="220">
        <f>SUM(C38:C48)</f>
        <v>0</v>
      </c>
    </row>
    <row r="38" spans="1:3" s="72" customFormat="1" ht="12" customHeight="1">
      <c r="A38" s="342" t="s">
        <v>62</v>
      </c>
      <c r="B38" s="323" t="s">
        <v>221</v>
      </c>
      <c r="C38" s="223"/>
    </row>
    <row r="39" spans="1:3" s="72" customFormat="1" ht="12" customHeight="1">
      <c r="A39" s="343" t="s">
        <v>63</v>
      </c>
      <c r="B39" s="324" t="s">
        <v>222</v>
      </c>
      <c r="C39" s="222"/>
    </row>
    <row r="40" spans="1:3" s="72" customFormat="1" ht="12" customHeight="1">
      <c r="A40" s="343" t="s">
        <v>64</v>
      </c>
      <c r="B40" s="324" t="s">
        <v>223</v>
      </c>
      <c r="C40" s="222"/>
    </row>
    <row r="41" spans="1:3" s="72" customFormat="1" ht="12" customHeight="1">
      <c r="A41" s="343" t="s">
        <v>122</v>
      </c>
      <c r="B41" s="324" t="s">
        <v>224</v>
      </c>
      <c r="C41" s="222"/>
    </row>
    <row r="42" spans="1:3" s="72" customFormat="1" ht="12" customHeight="1">
      <c r="A42" s="343" t="s">
        <v>123</v>
      </c>
      <c r="B42" s="324" t="s">
        <v>225</v>
      </c>
      <c r="C42" s="222"/>
    </row>
    <row r="43" spans="1:3" s="72" customFormat="1" ht="12" customHeight="1">
      <c r="A43" s="343" t="s">
        <v>124</v>
      </c>
      <c r="B43" s="324" t="s">
        <v>226</v>
      </c>
      <c r="C43" s="222"/>
    </row>
    <row r="44" spans="1:3" s="72" customFormat="1" ht="12" customHeight="1">
      <c r="A44" s="343" t="s">
        <v>125</v>
      </c>
      <c r="B44" s="324" t="s">
        <v>227</v>
      </c>
      <c r="C44" s="222"/>
    </row>
    <row r="45" spans="1:3" s="72" customFormat="1" ht="12" customHeight="1">
      <c r="A45" s="343" t="s">
        <v>126</v>
      </c>
      <c r="B45" s="324" t="s">
        <v>493</v>
      </c>
      <c r="C45" s="222"/>
    </row>
    <row r="46" spans="1:3" s="72" customFormat="1" ht="12" customHeight="1">
      <c r="A46" s="343" t="s">
        <v>219</v>
      </c>
      <c r="B46" s="324" t="s">
        <v>229</v>
      </c>
      <c r="C46" s="225"/>
    </row>
    <row r="47" spans="1:3" s="72" customFormat="1" ht="12" customHeight="1">
      <c r="A47" s="344" t="s">
        <v>220</v>
      </c>
      <c r="B47" s="325" t="s">
        <v>382</v>
      </c>
      <c r="C47" s="312"/>
    </row>
    <row r="48" spans="1:3" s="72" customFormat="1" ht="12" customHeight="1" thickBot="1">
      <c r="A48" s="344" t="s">
        <v>381</v>
      </c>
      <c r="B48" s="325" t="s">
        <v>230</v>
      </c>
      <c r="C48" s="312"/>
    </row>
    <row r="49" spans="1:3" s="72" customFormat="1" ht="12" customHeight="1" thickBot="1">
      <c r="A49" s="27" t="s">
        <v>14</v>
      </c>
      <c r="B49" s="19" t="s">
        <v>231</v>
      </c>
      <c r="C49" s="220">
        <f>SUM(C50:C54)</f>
        <v>0</v>
      </c>
    </row>
    <row r="50" spans="1:3" s="72" customFormat="1" ht="12" customHeight="1">
      <c r="A50" s="342" t="s">
        <v>65</v>
      </c>
      <c r="B50" s="323" t="s">
        <v>235</v>
      </c>
      <c r="C50" s="366"/>
    </row>
    <row r="51" spans="1:3" s="72" customFormat="1" ht="12" customHeight="1">
      <c r="A51" s="343" t="s">
        <v>66</v>
      </c>
      <c r="B51" s="324" t="s">
        <v>236</v>
      </c>
      <c r="C51" s="225"/>
    </row>
    <row r="52" spans="1:3" s="72" customFormat="1" ht="12" customHeight="1">
      <c r="A52" s="343" t="s">
        <v>232</v>
      </c>
      <c r="B52" s="324" t="s">
        <v>237</v>
      </c>
      <c r="C52" s="225"/>
    </row>
    <row r="53" spans="1:3" s="72" customFormat="1" ht="12" customHeight="1">
      <c r="A53" s="343" t="s">
        <v>233</v>
      </c>
      <c r="B53" s="324" t="s">
        <v>238</v>
      </c>
      <c r="C53" s="225"/>
    </row>
    <row r="54" spans="1:3" s="72" customFormat="1" ht="12" customHeight="1" thickBot="1">
      <c r="A54" s="344" t="s">
        <v>234</v>
      </c>
      <c r="B54" s="325" t="s">
        <v>239</v>
      </c>
      <c r="C54" s="312"/>
    </row>
    <row r="55" spans="1:3" s="72" customFormat="1" ht="12" customHeight="1" thickBot="1">
      <c r="A55" s="27" t="s">
        <v>127</v>
      </c>
      <c r="B55" s="19" t="s">
        <v>240</v>
      </c>
      <c r="C55" s="220">
        <f>SUM(C56:C58)</f>
        <v>240000</v>
      </c>
    </row>
    <row r="56" spans="1:3" s="72" customFormat="1" ht="12" customHeight="1">
      <c r="A56" s="342" t="s">
        <v>67</v>
      </c>
      <c r="B56" s="323" t="s">
        <v>241</v>
      </c>
      <c r="C56" s="223"/>
    </row>
    <row r="57" spans="1:3" s="72" customFormat="1" ht="12" customHeight="1">
      <c r="A57" s="343" t="s">
        <v>68</v>
      </c>
      <c r="B57" s="324" t="s">
        <v>372</v>
      </c>
      <c r="C57" s="222"/>
    </row>
    <row r="58" spans="1:3" s="72" customFormat="1" ht="12" customHeight="1">
      <c r="A58" s="343" t="s">
        <v>244</v>
      </c>
      <c r="B58" s="324" t="s">
        <v>242</v>
      </c>
      <c r="C58" s="222">
        <v>240000</v>
      </c>
    </row>
    <row r="59" spans="1:3" s="72" customFormat="1" ht="12" customHeight="1" thickBot="1">
      <c r="A59" s="344" t="s">
        <v>245</v>
      </c>
      <c r="B59" s="325" t="s">
        <v>243</v>
      </c>
      <c r="C59" s="224"/>
    </row>
    <row r="60" spans="1:3" s="72" customFormat="1" ht="12" customHeight="1" thickBot="1">
      <c r="A60" s="27" t="s">
        <v>16</v>
      </c>
      <c r="B60" s="215" t="s">
        <v>246</v>
      </c>
      <c r="C60" s="220">
        <f>SUM(C61:C63)</f>
        <v>0</v>
      </c>
    </row>
    <row r="61" spans="1:3" s="72" customFormat="1" ht="12" customHeight="1">
      <c r="A61" s="342" t="s">
        <v>128</v>
      </c>
      <c r="B61" s="323" t="s">
        <v>248</v>
      </c>
      <c r="C61" s="225"/>
    </row>
    <row r="62" spans="1:3" s="72" customFormat="1" ht="12" customHeight="1">
      <c r="A62" s="343" t="s">
        <v>129</v>
      </c>
      <c r="B62" s="324" t="s">
        <v>373</v>
      </c>
      <c r="C62" s="225"/>
    </row>
    <row r="63" spans="1:3" s="72" customFormat="1" ht="12" customHeight="1">
      <c r="A63" s="343" t="s">
        <v>173</v>
      </c>
      <c r="B63" s="324" t="s">
        <v>249</v>
      </c>
      <c r="C63" s="225"/>
    </row>
    <row r="64" spans="1:3" s="72" customFormat="1" ht="12" customHeight="1" thickBot="1">
      <c r="A64" s="344" t="s">
        <v>247</v>
      </c>
      <c r="B64" s="325" t="s">
        <v>250</v>
      </c>
      <c r="C64" s="225"/>
    </row>
    <row r="65" spans="1:3" s="72" customFormat="1" ht="12" customHeight="1" thickBot="1">
      <c r="A65" s="27" t="s">
        <v>17</v>
      </c>
      <c r="B65" s="19" t="s">
        <v>251</v>
      </c>
      <c r="C65" s="226">
        <f>+C8+C15+C22+C29+C37+C49+C55+C60</f>
        <v>240000</v>
      </c>
    </row>
    <row r="66" spans="1:3" s="72" customFormat="1" ht="12" customHeight="1" thickBot="1">
      <c r="A66" s="345" t="s">
        <v>342</v>
      </c>
      <c r="B66" s="215" t="s">
        <v>253</v>
      </c>
      <c r="C66" s="220">
        <f>SUM(C67:C69)</f>
        <v>0</v>
      </c>
    </row>
    <row r="67" spans="1:3" s="72" customFormat="1" ht="12" customHeight="1">
      <c r="A67" s="342" t="s">
        <v>284</v>
      </c>
      <c r="B67" s="323" t="s">
        <v>254</v>
      </c>
      <c r="C67" s="225"/>
    </row>
    <row r="68" spans="1:3" s="72" customFormat="1" ht="12" customHeight="1">
      <c r="A68" s="343" t="s">
        <v>293</v>
      </c>
      <c r="B68" s="324" t="s">
        <v>255</v>
      </c>
      <c r="C68" s="225"/>
    </row>
    <row r="69" spans="1:3" s="72" customFormat="1" ht="12" customHeight="1" thickBot="1">
      <c r="A69" s="344" t="s">
        <v>294</v>
      </c>
      <c r="B69" s="326" t="s">
        <v>256</v>
      </c>
      <c r="C69" s="225"/>
    </row>
    <row r="70" spans="1:3" s="72" customFormat="1" ht="12" customHeight="1" thickBot="1">
      <c r="A70" s="345" t="s">
        <v>257</v>
      </c>
      <c r="B70" s="215" t="s">
        <v>258</v>
      </c>
      <c r="C70" s="220">
        <f>SUM(C71:C74)</f>
        <v>227725000</v>
      </c>
    </row>
    <row r="71" spans="1:3" s="72" customFormat="1" ht="12" customHeight="1">
      <c r="A71" s="342" t="s">
        <v>105</v>
      </c>
      <c r="B71" s="323" t="s">
        <v>259</v>
      </c>
      <c r="C71" s="225">
        <v>227725000</v>
      </c>
    </row>
    <row r="72" spans="1:3" s="72" customFormat="1" ht="12" customHeight="1">
      <c r="A72" s="343" t="s">
        <v>106</v>
      </c>
      <c r="B72" s="324" t="s">
        <v>260</v>
      </c>
      <c r="C72" s="225"/>
    </row>
    <row r="73" spans="1:3" s="72" customFormat="1" ht="12" customHeight="1">
      <c r="A73" s="343" t="s">
        <v>285</v>
      </c>
      <c r="B73" s="324" t="s">
        <v>261</v>
      </c>
      <c r="C73" s="225"/>
    </row>
    <row r="74" spans="1:3" s="72" customFormat="1" ht="12" customHeight="1" thickBot="1">
      <c r="A74" s="344" t="s">
        <v>286</v>
      </c>
      <c r="B74" s="325" t="s">
        <v>262</v>
      </c>
      <c r="C74" s="225"/>
    </row>
    <row r="75" spans="1:3" s="72" customFormat="1" ht="12" customHeight="1" thickBot="1">
      <c r="A75" s="345" t="s">
        <v>263</v>
      </c>
      <c r="B75" s="215" t="s">
        <v>264</v>
      </c>
      <c r="C75" s="220">
        <f>SUM(C76:C77)</f>
        <v>0</v>
      </c>
    </row>
    <row r="76" spans="1:3" s="72" customFormat="1" ht="12" customHeight="1">
      <c r="A76" s="342" t="s">
        <v>287</v>
      </c>
      <c r="B76" s="323" t="s">
        <v>265</v>
      </c>
      <c r="C76" s="225"/>
    </row>
    <row r="77" spans="1:3" s="72" customFormat="1" ht="12" customHeight="1" thickBot="1">
      <c r="A77" s="344" t="s">
        <v>288</v>
      </c>
      <c r="B77" s="325" t="s">
        <v>266</v>
      </c>
      <c r="C77" s="225"/>
    </row>
    <row r="78" spans="1:3" s="71" customFormat="1" ht="12" customHeight="1" thickBot="1">
      <c r="A78" s="345" t="s">
        <v>267</v>
      </c>
      <c r="B78" s="215" t="s">
        <v>268</v>
      </c>
      <c r="C78" s="220">
        <f>SUM(C79:C81)</f>
        <v>0</v>
      </c>
    </row>
    <row r="79" spans="1:3" s="72" customFormat="1" ht="12" customHeight="1">
      <c r="A79" s="342" t="s">
        <v>289</v>
      </c>
      <c r="B79" s="323" t="s">
        <v>269</v>
      </c>
      <c r="C79" s="225"/>
    </row>
    <row r="80" spans="1:3" s="72" customFormat="1" ht="12" customHeight="1">
      <c r="A80" s="343" t="s">
        <v>290</v>
      </c>
      <c r="B80" s="324" t="s">
        <v>270</v>
      </c>
      <c r="C80" s="225"/>
    </row>
    <row r="81" spans="1:3" s="72" customFormat="1" ht="12" customHeight="1" thickBot="1">
      <c r="A81" s="344" t="s">
        <v>291</v>
      </c>
      <c r="B81" s="325" t="s">
        <v>271</v>
      </c>
      <c r="C81" s="225"/>
    </row>
    <row r="82" spans="1:3" s="72" customFormat="1" ht="12" customHeight="1" thickBot="1">
      <c r="A82" s="345" t="s">
        <v>272</v>
      </c>
      <c r="B82" s="215" t="s">
        <v>292</v>
      </c>
      <c r="C82" s="220">
        <f>SUM(C83:C86)</f>
        <v>0</v>
      </c>
    </row>
    <row r="83" spans="1:3" s="72" customFormat="1" ht="12" customHeight="1">
      <c r="A83" s="346" t="s">
        <v>273</v>
      </c>
      <c r="B83" s="323" t="s">
        <v>274</v>
      </c>
      <c r="C83" s="225"/>
    </row>
    <row r="84" spans="1:3" s="72" customFormat="1" ht="12" customHeight="1">
      <c r="A84" s="347" t="s">
        <v>275</v>
      </c>
      <c r="B84" s="324" t="s">
        <v>276</v>
      </c>
      <c r="C84" s="225"/>
    </row>
    <row r="85" spans="1:3" s="72" customFormat="1" ht="12" customHeight="1">
      <c r="A85" s="347" t="s">
        <v>277</v>
      </c>
      <c r="B85" s="324" t="s">
        <v>278</v>
      </c>
      <c r="C85" s="225"/>
    </row>
    <row r="86" spans="1:3" s="71" customFormat="1" ht="12" customHeight="1" thickBot="1">
      <c r="A86" s="348" t="s">
        <v>279</v>
      </c>
      <c r="B86" s="325" t="s">
        <v>280</v>
      </c>
      <c r="C86" s="225"/>
    </row>
    <row r="87" spans="1:3" s="71" customFormat="1" ht="12" customHeight="1" thickBot="1">
      <c r="A87" s="345" t="s">
        <v>281</v>
      </c>
      <c r="B87" s="215" t="s">
        <v>421</v>
      </c>
      <c r="C87" s="367"/>
    </row>
    <row r="88" spans="1:3" s="71" customFormat="1" ht="12" customHeight="1" thickBot="1">
      <c r="A88" s="345" t="s">
        <v>449</v>
      </c>
      <c r="B88" s="215" t="s">
        <v>282</v>
      </c>
      <c r="C88" s="367"/>
    </row>
    <row r="89" spans="1:3" s="71" customFormat="1" ht="12" customHeight="1" thickBot="1">
      <c r="A89" s="345" t="s">
        <v>450</v>
      </c>
      <c r="B89" s="330" t="s">
        <v>424</v>
      </c>
      <c r="C89" s="226">
        <f>+C66+C70+C75+C78+C82+C88+C87</f>
        <v>227725000</v>
      </c>
    </row>
    <row r="90" spans="1:3" s="71" customFormat="1" ht="12" customHeight="1" thickBot="1">
      <c r="A90" s="349" t="s">
        <v>451</v>
      </c>
      <c r="B90" s="331" t="s">
        <v>452</v>
      </c>
      <c r="C90" s="226">
        <f>+C65+C89</f>
        <v>227965000</v>
      </c>
    </row>
    <row r="91" spans="1:3" s="72" customFormat="1" ht="15" customHeight="1" thickBot="1">
      <c r="A91" s="184"/>
      <c r="B91" s="185"/>
      <c r="C91" s="289"/>
    </row>
    <row r="92" spans="1:3" s="56" customFormat="1" ht="16.5" customHeight="1" thickBot="1">
      <c r="A92" s="188"/>
      <c r="B92" s="189" t="s">
        <v>46</v>
      </c>
      <c r="C92" s="291"/>
    </row>
    <row r="93" spans="1:3" s="73" customFormat="1" ht="12" customHeight="1" thickBot="1">
      <c r="A93" s="315" t="s">
        <v>9</v>
      </c>
      <c r="B93" s="26" t="s">
        <v>456</v>
      </c>
      <c r="C93" s="219">
        <f>+C94+C95+C96+C97+C98+C111</f>
        <v>11419000</v>
      </c>
    </row>
    <row r="94" spans="1:3" ht="12" customHeight="1">
      <c r="A94" s="350" t="s">
        <v>69</v>
      </c>
      <c r="B94" s="8" t="s">
        <v>39</v>
      </c>
      <c r="C94" s="221">
        <v>2189000</v>
      </c>
    </row>
    <row r="95" spans="1:3" ht="12" customHeight="1">
      <c r="A95" s="343" t="s">
        <v>70</v>
      </c>
      <c r="B95" s="6" t="s">
        <v>130</v>
      </c>
      <c r="C95" s="222">
        <v>833000</v>
      </c>
    </row>
    <row r="96" spans="1:3" ht="12" customHeight="1">
      <c r="A96" s="343" t="s">
        <v>71</v>
      </c>
      <c r="B96" s="6" t="s">
        <v>97</v>
      </c>
      <c r="C96" s="224">
        <v>3690000</v>
      </c>
    </row>
    <row r="97" spans="1:3" ht="12" customHeight="1">
      <c r="A97" s="343" t="s">
        <v>72</v>
      </c>
      <c r="B97" s="9" t="s">
        <v>131</v>
      </c>
      <c r="C97" s="224">
        <v>350000</v>
      </c>
    </row>
    <row r="98" spans="1:3" ht="12" customHeight="1">
      <c r="A98" s="343" t="s">
        <v>80</v>
      </c>
      <c r="B98" s="17" t="s">
        <v>132</v>
      </c>
      <c r="C98" s="224">
        <f>SUM(C99:C110)</f>
        <v>4357000</v>
      </c>
    </row>
    <row r="99" spans="1:3" ht="12" customHeight="1">
      <c r="A99" s="343" t="s">
        <v>73</v>
      </c>
      <c r="B99" s="6" t="s">
        <v>453</v>
      </c>
      <c r="C99" s="224"/>
    </row>
    <row r="100" spans="1:3" ht="12" customHeight="1">
      <c r="A100" s="343" t="s">
        <v>74</v>
      </c>
      <c r="B100" s="91" t="s">
        <v>387</v>
      </c>
      <c r="C100" s="224"/>
    </row>
    <row r="101" spans="1:3" ht="12" customHeight="1">
      <c r="A101" s="343" t="s">
        <v>81</v>
      </c>
      <c r="B101" s="91" t="s">
        <v>386</v>
      </c>
      <c r="C101" s="224"/>
    </row>
    <row r="102" spans="1:3" ht="12" customHeight="1">
      <c r="A102" s="343" t="s">
        <v>82</v>
      </c>
      <c r="B102" s="91" t="s">
        <v>298</v>
      </c>
      <c r="C102" s="224"/>
    </row>
    <row r="103" spans="1:3" ht="12" customHeight="1">
      <c r="A103" s="343" t="s">
        <v>83</v>
      </c>
      <c r="B103" s="92" t="s">
        <v>299</v>
      </c>
      <c r="C103" s="224"/>
    </row>
    <row r="104" spans="1:3" ht="12" customHeight="1">
      <c r="A104" s="343" t="s">
        <v>84</v>
      </c>
      <c r="B104" s="92" t="s">
        <v>300</v>
      </c>
      <c r="C104" s="224"/>
    </row>
    <row r="105" spans="1:3" ht="12" customHeight="1">
      <c r="A105" s="343" t="s">
        <v>86</v>
      </c>
      <c r="B105" s="91" t="s">
        <v>301</v>
      </c>
      <c r="C105" s="224">
        <v>500000</v>
      </c>
    </row>
    <row r="106" spans="1:3" ht="12" customHeight="1">
      <c r="A106" s="343" t="s">
        <v>133</v>
      </c>
      <c r="B106" s="91" t="s">
        <v>302</v>
      </c>
      <c r="C106" s="224"/>
    </row>
    <row r="107" spans="1:3" ht="12" customHeight="1">
      <c r="A107" s="343" t="s">
        <v>296</v>
      </c>
      <c r="B107" s="92" t="s">
        <v>303</v>
      </c>
      <c r="C107" s="224"/>
    </row>
    <row r="108" spans="1:3" ht="12" customHeight="1">
      <c r="A108" s="351" t="s">
        <v>297</v>
      </c>
      <c r="B108" s="93" t="s">
        <v>304</v>
      </c>
      <c r="C108" s="224"/>
    </row>
    <row r="109" spans="1:3" ht="12" customHeight="1">
      <c r="A109" s="343" t="s">
        <v>384</v>
      </c>
      <c r="B109" s="93" t="s">
        <v>305</v>
      </c>
      <c r="C109" s="224"/>
    </row>
    <row r="110" spans="1:3" ht="12" customHeight="1">
      <c r="A110" s="343" t="s">
        <v>385</v>
      </c>
      <c r="B110" s="92" t="s">
        <v>306</v>
      </c>
      <c r="C110" s="222">
        <v>3857000</v>
      </c>
    </row>
    <row r="111" spans="1:3" ht="12" customHeight="1">
      <c r="A111" s="343" t="s">
        <v>389</v>
      </c>
      <c r="B111" s="9" t="s">
        <v>40</v>
      </c>
      <c r="C111" s="222"/>
    </row>
    <row r="112" spans="1:3" ht="12" customHeight="1">
      <c r="A112" s="344" t="s">
        <v>390</v>
      </c>
      <c r="B112" s="6" t="s">
        <v>454</v>
      </c>
      <c r="C112" s="224"/>
    </row>
    <row r="113" spans="1:3" ht="12" customHeight="1" thickBot="1">
      <c r="A113" s="352" t="s">
        <v>391</v>
      </c>
      <c r="B113" s="94" t="s">
        <v>455</v>
      </c>
      <c r="C113" s="228"/>
    </row>
    <row r="114" spans="1:3" ht="12" customHeight="1" thickBot="1">
      <c r="A114" s="27" t="s">
        <v>10</v>
      </c>
      <c r="B114" s="25" t="s">
        <v>307</v>
      </c>
      <c r="C114" s="220">
        <f>+C115+C117+C119</f>
        <v>227725000</v>
      </c>
    </row>
    <row r="115" spans="1:3" ht="12" customHeight="1">
      <c r="A115" s="342" t="s">
        <v>75</v>
      </c>
      <c r="B115" s="6" t="s">
        <v>172</v>
      </c>
      <c r="C115" s="223">
        <v>145683000</v>
      </c>
    </row>
    <row r="116" spans="1:3" ht="12" customHeight="1">
      <c r="A116" s="342" t="s">
        <v>76</v>
      </c>
      <c r="B116" s="10" t="s">
        <v>311</v>
      </c>
      <c r="C116" s="223"/>
    </row>
    <row r="117" spans="1:3" ht="12" customHeight="1">
      <c r="A117" s="342" t="s">
        <v>77</v>
      </c>
      <c r="B117" s="10" t="s">
        <v>134</v>
      </c>
      <c r="C117" s="222">
        <v>82042000</v>
      </c>
    </row>
    <row r="118" spans="1:3" ht="12" customHeight="1">
      <c r="A118" s="342" t="s">
        <v>78</v>
      </c>
      <c r="B118" s="10" t="s">
        <v>312</v>
      </c>
      <c r="C118" s="213"/>
    </row>
    <row r="119" spans="1:3" ht="12" customHeight="1">
      <c r="A119" s="342" t="s">
        <v>79</v>
      </c>
      <c r="B119" s="217" t="s">
        <v>174</v>
      </c>
      <c r="C119" s="213"/>
    </row>
    <row r="120" spans="1:3" ht="12" customHeight="1">
      <c r="A120" s="342" t="s">
        <v>85</v>
      </c>
      <c r="B120" s="216" t="s">
        <v>374</v>
      </c>
      <c r="C120" s="213"/>
    </row>
    <row r="121" spans="1:3" ht="12" customHeight="1">
      <c r="A121" s="342" t="s">
        <v>87</v>
      </c>
      <c r="B121" s="319" t="s">
        <v>317</v>
      </c>
      <c r="C121" s="213"/>
    </row>
    <row r="122" spans="1:3" ht="12" customHeight="1">
      <c r="A122" s="342" t="s">
        <v>135</v>
      </c>
      <c r="B122" s="92" t="s">
        <v>300</v>
      </c>
      <c r="C122" s="213"/>
    </row>
    <row r="123" spans="1:3" ht="12" customHeight="1">
      <c r="A123" s="342" t="s">
        <v>136</v>
      </c>
      <c r="B123" s="92" t="s">
        <v>316</v>
      </c>
      <c r="C123" s="213"/>
    </row>
    <row r="124" spans="1:3" ht="12" customHeight="1">
      <c r="A124" s="342" t="s">
        <v>137</v>
      </c>
      <c r="B124" s="92" t="s">
        <v>315</v>
      </c>
      <c r="C124" s="213"/>
    </row>
    <row r="125" spans="1:3" ht="12" customHeight="1">
      <c r="A125" s="342" t="s">
        <v>308</v>
      </c>
      <c r="B125" s="92" t="s">
        <v>303</v>
      </c>
      <c r="C125" s="213"/>
    </row>
    <row r="126" spans="1:3" ht="12" customHeight="1">
      <c r="A126" s="342" t="s">
        <v>309</v>
      </c>
      <c r="B126" s="92" t="s">
        <v>314</v>
      </c>
      <c r="C126" s="213"/>
    </row>
    <row r="127" spans="1:3" ht="12" customHeight="1" thickBot="1">
      <c r="A127" s="351" t="s">
        <v>310</v>
      </c>
      <c r="B127" s="92" t="s">
        <v>313</v>
      </c>
      <c r="C127" s="214"/>
    </row>
    <row r="128" spans="1:3" ht="12" customHeight="1" thickBot="1">
      <c r="A128" s="27" t="s">
        <v>11</v>
      </c>
      <c r="B128" s="78" t="s">
        <v>394</v>
      </c>
      <c r="C128" s="220">
        <f>+C93+C114</f>
        <v>239144000</v>
      </c>
    </row>
    <row r="129" spans="1:11" ht="12" customHeight="1" thickBot="1">
      <c r="A129" s="27" t="s">
        <v>12</v>
      </c>
      <c r="B129" s="78" t="s">
        <v>395</v>
      </c>
      <c r="C129" s="220">
        <f>+C130+C131+C132</f>
        <v>0</v>
      </c>
    </row>
    <row r="130" spans="1:11" s="73" customFormat="1" ht="12" customHeight="1">
      <c r="A130" s="342" t="s">
        <v>212</v>
      </c>
      <c r="B130" s="7" t="s">
        <v>459</v>
      </c>
      <c r="C130" s="213"/>
    </row>
    <row r="131" spans="1:11" ht="12" customHeight="1">
      <c r="A131" s="342" t="s">
        <v>213</v>
      </c>
      <c r="B131" s="7" t="s">
        <v>403</v>
      </c>
      <c r="C131" s="213"/>
    </row>
    <row r="132" spans="1:11" ht="12" customHeight="1" thickBot="1">
      <c r="A132" s="351" t="s">
        <v>214</v>
      </c>
      <c r="B132" s="5" t="s">
        <v>458</v>
      </c>
      <c r="C132" s="213"/>
    </row>
    <row r="133" spans="1:11" ht="12" customHeight="1" thickBot="1">
      <c r="A133" s="27" t="s">
        <v>13</v>
      </c>
      <c r="B133" s="78" t="s">
        <v>396</v>
      </c>
      <c r="C133" s="220">
        <f>+C134+C135+C136+C137+C138+C139</f>
        <v>0</v>
      </c>
    </row>
    <row r="134" spans="1:11" ht="12" customHeight="1">
      <c r="A134" s="342" t="s">
        <v>62</v>
      </c>
      <c r="B134" s="7" t="s">
        <v>405</v>
      </c>
      <c r="C134" s="213"/>
    </row>
    <row r="135" spans="1:11" ht="12" customHeight="1">
      <c r="A135" s="342" t="s">
        <v>63</v>
      </c>
      <c r="B135" s="7" t="s">
        <v>397</v>
      </c>
      <c r="C135" s="213"/>
    </row>
    <row r="136" spans="1:11" ht="12" customHeight="1">
      <c r="A136" s="342" t="s">
        <v>64</v>
      </c>
      <c r="B136" s="7" t="s">
        <v>398</v>
      </c>
      <c r="C136" s="213"/>
    </row>
    <row r="137" spans="1:11" ht="12" customHeight="1">
      <c r="A137" s="342" t="s">
        <v>122</v>
      </c>
      <c r="B137" s="7" t="s">
        <v>457</v>
      </c>
      <c r="C137" s="213"/>
    </row>
    <row r="138" spans="1:11" ht="12" customHeight="1">
      <c r="A138" s="342" t="s">
        <v>123</v>
      </c>
      <c r="B138" s="7" t="s">
        <v>400</v>
      </c>
      <c r="C138" s="213"/>
    </row>
    <row r="139" spans="1:11" s="73" customFormat="1" ht="12" customHeight="1" thickBot="1">
      <c r="A139" s="351" t="s">
        <v>124</v>
      </c>
      <c r="B139" s="5" t="s">
        <v>401</v>
      </c>
      <c r="C139" s="213"/>
    </row>
    <row r="140" spans="1:11" ht="12" customHeight="1" thickBot="1">
      <c r="A140" s="27" t="s">
        <v>14</v>
      </c>
      <c r="B140" s="78" t="s">
        <v>474</v>
      </c>
      <c r="C140" s="226">
        <f>+C141+C142+C144+C145+C143</f>
        <v>0</v>
      </c>
      <c r="K140" s="196"/>
    </row>
    <row r="141" spans="1:11">
      <c r="A141" s="342" t="s">
        <v>65</v>
      </c>
      <c r="B141" s="7" t="s">
        <v>318</v>
      </c>
      <c r="C141" s="213"/>
    </row>
    <row r="142" spans="1:11" ht="12" customHeight="1">
      <c r="A142" s="342" t="s">
        <v>66</v>
      </c>
      <c r="B142" s="7" t="s">
        <v>319</v>
      </c>
      <c r="C142" s="213"/>
    </row>
    <row r="143" spans="1:11" s="73" customFormat="1" ht="12" customHeight="1">
      <c r="A143" s="342" t="s">
        <v>232</v>
      </c>
      <c r="B143" s="7" t="s">
        <v>473</v>
      </c>
      <c r="C143" s="213"/>
    </row>
    <row r="144" spans="1:11" s="73" customFormat="1" ht="12" customHeight="1">
      <c r="A144" s="342" t="s">
        <v>233</v>
      </c>
      <c r="B144" s="7" t="s">
        <v>410</v>
      </c>
      <c r="C144" s="213"/>
    </row>
    <row r="145" spans="1:3" s="73" customFormat="1" ht="12" customHeight="1" thickBot="1">
      <c r="A145" s="351" t="s">
        <v>234</v>
      </c>
      <c r="B145" s="5" t="s">
        <v>338</v>
      </c>
      <c r="C145" s="213"/>
    </row>
    <row r="146" spans="1:3" s="73" customFormat="1" ht="12" customHeight="1" thickBot="1">
      <c r="A146" s="27" t="s">
        <v>15</v>
      </c>
      <c r="B146" s="78" t="s">
        <v>411</v>
      </c>
      <c r="C146" s="229">
        <f>+C147+C148+C149+C150+C151</f>
        <v>0</v>
      </c>
    </row>
    <row r="147" spans="1:3" s="73" customFormat="1" ht="12" customHeight="1">
      <c r="A147" s="342" t="s">
        <v>67</v>
      </c>
      <c r="B147" s="7" t="s">
        <v>406</v>
      </c>
      <c r="C147" s="213"/>
    </row>
    <row r="148" spans="1:3" s="73" customFormat="1" ht="12" customHeight="1">
      <c r="A148" s="342" t="s">
        <v>68</v>
      </c>
      <c r="B148" s="7" t="s">
        <v>413</v>
      </c>
      <c r="C148" s="213"/>
    </row>
    <row r="149" spans="1:3" s="73" customFormat="1" ht="12" customHeight="1">
      <c r="A149" s="342" t="s">
        <v>244</v>
      </c>
      <c r="B149" s="7" t="s">
        <v>408</v>
      </c>
      <c r="C149" s="213"/>
    </row>
    <row r="150" spans="1:3" ht="12.75" customHeight="1">
      <c r="A150" s="342" t="s">
        <v>245</v>
      </c>
      <c r="B150" s="7" t="s">
        <v>460</v>
      </c>
      <c r="C150" s="213"/>
    </row>
    <row r="151" spans="1:3" ht="12.75" customHeight="1" thickBot="1">
      <c r="A151" s="351" t="s">
        <v>412</v>
      </c>
      <c r="B151" s="5" t="s">
        <v>415</v>
      </c>
      <c r="C151" s="214"/>
    </row>
    <row r="152" spans="1:3" ht="12.75" customHeight="1" thickBot="1">
      <c r="A152" s="391" t="s">
        <v>16</v>
      </c>
      <c r="B152" s="78" t="s">
        <v>416</v>
      </c>
      <c r="C152" s="229"/>
    </row>
    <row r="153" spans="1:3" ht="12" customHeight="1" thickBot="1">
      <c r="A153" s="391" t="s">
        <v>17</v>
      </c>
      <c r="B153" s="78" t="s">
        <v>417</v>
      </c>
      <c r="C153" s="229"/>
    </row>
    <row r="154" spans="1:3" ht="15" customHeight="1" thickBot="1">
      <c r="A154" s="27" t="s">
        <v>18</v>
      </c>
      <c r="B154" s="78" t="s">
        <v>419</v>
      </c>
      <c r="C154" s="333">
        <f>+C129+C133+C140+C146+C152+C153</f>
        <v>0</v>
      </c>
    </row>
    <row r="155" spans="1:3" ht="13.5" thickBot="1">
      <c r="A155" s="353" t="s">
        <v>19</v>
      </c>
      <c r="B155" s="297" t="s">
        <v>418</v>
      </c>
      <c r="C155" s="333">
        <f>+C128+C154</f>
        <v>239144000</v>
      </c>
    </row>
    <row r="156" spans="1:3" ht="15" customHeight="1" thickBot="1">
      <c r="A156" s="303"/>
      <c r="B156" s="304"/>
      <c r="C156" s="305"/>
    </row>
    <row r="157" spans="1:3" ht="14.25" customHeight="1" thickBot="1">
      <c r="A157" s="193" t="s">
        <v>461</v>
      </c>
      <c r="B157" s="194"/>
      <c r="C157" s="76"/>
    </row>
    <row r="158" spans="1:3" ht="13.5" thickBot="1">
      <c r="A158" s="193" t="s">
        <v>152</v>
      </c>
      <c r="B158" s="194"/>
      <c r="C158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2" sqref="B2"/>
    </sheetView>
  </sheetViews>
  <sheetFormatPr defaultRowHeight="12.75"/>
  <cols>
    <col min="1" max="1" width="19.5" style="306" customWidth="1"/>
    <col min="2" max="2" width="72" style="307" customWidth="1"/>
    <col min="3" max="3" width="25" style="308" customWidth="1"/>
    <col min="4" max="16384" width="9.33203125" style="2"/>
  </cols>
  <sheetData>
    <row r="1" spans="1:3" s="1" customFormat="1" ht="16.5" customHeight="1" thickBot="1">
      <c r="A1" s="170"/>
      <c r="B1" s="172"/>
      <c r="C1" s="195" t="str">
        <f>+CONCATENATE("9.1.3. melléklet a ……/",LEFT(ÖSSZEFÜGGÉSEK!A5,4),". (….) önkormányzati rendelethez")</f>
        <v>9.1.3. melléklet a ……/2016. (….) önkormányzati rendelethez</v>
      </c>
    </row>
    <row r="2" spans="1:3" s="69" customFormat="1" ht="21" customHeight="1">
      <c r="A2" s="313" t="s">
        <v>50</v>
      </c>
      <c r="B2" s="280" t="s">
        <v>506</v>
      </c>
      <c r="C2" s="282" t="s">
        <v>43</v>
      </c>
    </row>
    <row r="3" spans="1:3" s="69" customFormat="1" ht="16.5" thickBot="1">
      <c r="A3" s="173" t="s">
        <v>149</v>
      </c>
      <c r="B3" s="281" t="s">
        <v>470</v>
      </c>
      <c r="C3" s="390" t="s">
        <v>377</v>
      </c>
    </row>
    <row r="4" spans="1:3" s="70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283" t="s">
        <v>44</v>
      </c>
    </row>
    <row r="6" spans="1:3" s="56" customFormat="1" ht="12.95" customHeight="1" thickBot="1">
      <c r="A6" s="149"/>
      <c r="B6" s="150" t="s">
        <v>439</v>
      </c>
      <c r="C6" s="151" t="s">
        <v>440</v>
      </c>
    </row>
    <row r="7" spans="1:3" s="56" customFormat="1" ht="15.95" customHeight="1" thickBot="1">
      <c r="A7" s="178"/>
      <c r="B7" s="179" t="s">
        <v>45</v>
      </c>
      <c r="C7" s="284"/>
    </row>
    <row r="8" spans="1:3" s="56" customFormat="1" ht="12" customHeight="1" thickBot="1">
      <c r="A8" s="27" t="s">
        <v>9</v>
      </c>
      <c r="B8" s="19" t="s">
        <v>197</v>
      </c>
      <c r="C8" s="220">
        <f>+C9+C10+C11+C12+C13+C14</f>
        <v>0</v>
      </c>
    </row>
    <row r="9" spans="1:3" s="71" customFormat="1" ht="12" customHeight="1">
      <c r="A9" s="342" t="s">
        <v>69</v>
      </c>
      <c r="B9" s="323" t="s">
        <v>198</v>
      </c>
      <c r="C9" s="223"/>
    </row>
    <row r="10" spans="1:3" s="72" customFormat="1" ht="12" customHeight="1">
      <c r="A10" s="343" t="s">
        <v>70</v>
      </c>
      <c r="B10" s="324" t="s">
        <v>199</v>
      </c>
      <c r="C10" s="222"/>
    </row>
    <row r="11" spans="1:3" s="72" customFormat="1" ht="12" customHeight="1">
      <c r="A11" s="343" t="s">
        <v>71</v>
      </c>
      <c r="B11" s="324" t="s">
        <v>481</v>
      </c>
      <c r="C11" s="222"/>
    </row>
    <row r="12" spans="1:3" s="72" customFormat="1" ht="12" customHeight="1">
      <c r="A12" s="343" t="s">
        <v>72</v>
      </c>
      <c r="B12" s="324" t="s">
        <v>200</v>
      </c>
      <c r="C12" s="222"/>
    </row>
    <row r="13" spans="1:3" s="72" customFormat="1" ht="12" customHeight="1">
      <c r="A13" s="343" t="s">
        <v>104</v>
      </c>
      <c r="B13" s="324" t="s">
        <v>448</v>
      </c>
      <c r="C13" s="222"/>
    </row>
    <row r="14" spans="1:3" s="71" customFormat="1" ht="12" customHeight="1" thickBot="1">
      <c r="A14" s="344" t="s">
        <v>73</v>
      </c>
      <c r="B14" s="325" t="s">
        <v>379</v>
      </c>
      <c r="C14" s="222"/>
    </row>
    <row r="15" spans="1:3" s="71" customFormat="1" ht="12" customHeight="1" thickBot="1">
      <c r="A15" s="27" t="s">
        <v>10</v>
      </c>
      <c r="B15" s="215" t="s">
        <v>201</v>
      </c>
      <c r="C15" s="220">
        <f>+C16+C17+C18+C19+C20</f>
        <v>0</v>
      </c>
    </row>
    <row r="16" spans="1:3" s="71" customFormat="1" ht="12" customHeight="1">
      <c r="A16" s="342" t="s">
        <v>75</v>
      </c>
      <c r="B16" s="323" t="s">
        <v>202</v>
      </c>
      <c r="C16" s="223"/>
    </row>
    <row r="17" spans="1:3" s="71" customFormat="1" ht="12" customHeight="1">
      <c r="A17" s="343" t="s">
        <v>76</v>
      </c>
      <c r="B17" s="324" t="s">
        <v>203</v>
      </c>
      <c r="C17" s="222"/>
    </row>
    <row r="18" spans="1:3" s="71" customFormat="1" ht="12" customHeight="1">
      <c r="A18" s="343" t="s">
        <v>77</v>
      </c>
      <c r="B18" s="324" t="s">
        <v>368</v>
      </c>
      <c r="C18" s="222"/>
    </row>
    <row r="19" spans="1:3" s="71" customFormat="1" ht="12" customHeight="1">
      <c r="A19" s="343" t="s">
        <v>78</v>
      </c>
      <c r="B19" s="324" t="s">
        <v>369</v>
      </c>
      <c r="C19" s="222"/>
    </row>
    <row r="20" spans="1:3" s="71" customFormat="1" ht="12" customHeight="1">
      <c r="A20" s="343" t="s">
        <v>79</v>
      </c>
      <c r="B20" s="324" t="s">
        <v>204</v>
      </c>
      <c r="C20" s="222"/>
    </row>
    <row r="21" spans="1:3" s="72" customFormat="1" ht="12" customHeight="1" thickBot="1">
      <c r="A21" s="344" t="s">
        <v>85</v>
      </c>
      <c r="B21" s="325" t="s">
        <v>205</v>
      </c>
      <c r="C21" s="224"/>
    </row>
    <row r="22" spans="1:3" s="72" customFormat="1" ht="12" customHeight="1" thickBot="1">
      <c r="A22" s="27" t="s">
        <v>11</v>
      </c>
      <c r="B22" s="19" t="s">
        <v>206</v>
      </c>
      <c r="C22" s="220">
        <f>+C23+C24+C25+C26+C27</f>
        <v>0</v>
      </c>
    </row>
    <row r="23" spans="1:3" s="72" customFormat="1" ht="12" customHeight="1">
      <c r="A23" s="342" t="s">
        <v>58</v>
      </c>
      <c r="B23" s="323" t="s">
        <v>207</v>
      </c>
      <c r="C23" s="223"/>
    </row>
    <row r="24" spans="1:3" s="71" customFormat="1" ht="12" customHeight="1">
      <c r="A24" s="343" t="s">
        <v>59</v>
      </c>
      <c r="B24" s="324" t="s">
        <v>208</v>
      </c>
      <c r="C24" s="222"/>
    </row>
    <row r="25" spans="1:3" s="72" customFormat="1" ht="12" customHeight="1">
      <c r="A25" s="343" t="s">
        <v>60</v>
      </c>
      <c r="B25" s="324" t="s">
        <v>370</v>
      </c>
      <c r="C25" s="222"/>
    </row>
    <row r="26" spans="1:3" s="72" customFormat="1" ht="12" customHeight="1">
      <c r="A26" s="343" t="s">
        <v>61</v>
      </c>
      <c r="B26" s="324" t="s">
        <v>371</v>
      </c>
      <c r="C26" s="222"/>
    </row>
    <row r="27" spans="1:3" s="72" customFormat="1" ht="12" customHeight="1">
      <c r="A27" s="343" t="s">
        <v>118</v>
      </c>
      <c r="B27" s="324" t="s">
        <v>209</v>
      </c>
      <c r="C27" s="222"/>
    </row>
    <row r="28" spans="1:3" s="72" customFormat="1" ht="12" customHeight="1" thickBot="1">
      <c r="A28" s="344" t="s">
        <v>119</v>
      </c>
      <c r="B28" s="325" t="s">
        <v>210</v>
      </c>
      <c r="C28" s="224"/>
    </row>
    <row r="29" spans="1:3" s="72" customFormat="1" ht="12" customHeight="1" thickBot="1">
      <c r="A29" s="27" t="s">
        <v>120</v>
      </c>
      <c r="B29" s="19" t="s">
        <v>211</v>
      </c>
      <c r="C29" s="226">
        <f>SUM(C30:C36)</f>
        <v>0</v>
      </c>
    </row>
    <row r="30" spans="1:3" s="72" customFormat="1" ht="12" customHeight="1">
      <c r="A30" s="342" t="s">
        <v>212</v>
      </c>
      <c r="B30" s="323" t="s">
        <v>486</v>
      </c>
      <c r="C30" s="223"/>
    </row>
    <row r="31" spans="1:3" s="72" customFormat="1" ht="12" customHeight="1">
      <c r="A31" s="343" t="s">
        <v>213</v>
      </c>
      <c r="B31" s="324" t="s">
        <v>487</v>
      </c>
      <c r="C31" s="222"/>
    </row>
    <row r="32" spans="1:3" s="72" customFormat="1" ht="12" customHeight="1">
      <c r="A32" s="343" t="s">
        <v>214</v>
      </c>
      <c r="B32" s="324" t="s">
        <v>488</v>
      </c>
      <c r="C32" s="222"/>
    </row>
    <row r="33" spans="1:3" s="72" customFormat="1" ht="12" customHeight="1">
      <c r="A33" s="343" t="s">
        <v>215</v>
      </c>
      <c r="B33" s="324" t="s">
        <v>489</v>
      </c>
      <c r="C33" s="222"/>
    </row>
    <row r="34" spans="1:3" s="72" customFormat="1" ht="12" customHeight="1">
      <c r="A34" s="343" t="s">
        <v>483</v>
      </c>
      <c r="B34" s="324" t="s">
        <v>216</v>
      </c>
      <c r="C34" s="222"/>
    </row>
    <row r="35" spans="1:3" s="72" customFormat="1" ht="12" customHeight="1">
      <c r="A35" s="343" t="s">
        <v>484</v>
      </c>
      <c r="B35" s="324" t="s">
        <v>217</v>
      </c>
      <c r="C35" s="222"/>
    </row>
    <row r="36" spans="1:3" s="72" customFormat="1" ht="12" customHeight="1" thickBot="1">
      <c r="A36" s="344" t="s">
        <v>485</v>
      </c>
      <c r="B36" s="392" t="s">
        <v>218</v>
      </c>
      <c r="C36" s="224"/>
    </row>
    <row r="37" spans="1:3" s="72" customFormat="1" ht="12" customHeight="1" thickBot="1">
      <c r="A37" s="27" t="s">
        <v>13</v>
      </c>
      <c r="B37" s="19" t="s">
        <v>380</v>
      </c>
      <c r="C37" s="220">
        <f>SUM(C38:C48)</f>
        <v>0</v>
      </c>
    </row>
    <row r="38" spans="1:3" s="72" customFormat="1" ht="12" customHeight="1">
      <c r="A38" s="342" t="s">
        <v>62</v>
      </c>
      <c r="B38" s="323" t="s">
        <v>221</v>
      </c>
      <c r="C38" s="223"/>
    </row>
    <row r="39" spans="1:3" s="72" customFormat="1" ht="12" customHeight="1">
      <c r="A39" s="343" t="s">
        <v>63</v>
      </c>
      <c r="B39" s="324" t="s">
        <v>222</v>
      </c>
      <c r="C39" s="222"/>
    </row>
    <row r="40" spans="1:3" s="72" customFormat="1" ht="12" customHeight="1">
      <c r="A40" s="343" t="s">
        <v>64</v>
      </c>
      <c r="B40" s="324" t="s">
        <v>223</v>
      </c>
      <c r="C40" s="222"/>
    </row>
    <row r="41" spans="1:3" s="72" customFormat="1" ht="12" customHeight="1">
      <c r="A41" s="343" t="s">
        <v>122</v>
      </c>
      <c r="B41" s="324" t="s">
        <v>224</v>
      </c>
      <c r="C41" s="222"/>
    </row>
    <row r="42" spans="1:3" s="72" customFormat="1" ht="12" customHeight="1">
      <c r="A42" s="343" t="s">
        <v>123</v>
      </c>
      <c r="B42" s="324" t="s">
        <v>225</v>
      </c>
      <c r="C42" s="222"/>
    </row>
    <row r="43" spans="1:3" s="72" customFormat="1" ht="12" customHeight="1">
      <c r="A43" s="343" t="s">
        <v>124</v>
      </c>
      <c r="B43" s="324" t="s">
        <v>226</v>
      </c>
      <c r="C43" s="222"/>
    </row>
    <row r="44" spans="1:3" s="72" customFormat="1" ht="12" customHeight="1">
      <c r="A44" s="343" t="s">
        <v>125</v>
      </c>
      <c r="B44" s="324" t="s">
        <v>227</v>
      </c>
      <c r="C44" s="222"/>
    </row>
    <row r="45" spans="1:3" s="72" customFormat="1" ht="12" customHeight="1">
      <c r="A45" s="343" t="s">
        <v>126</v>
      </c>
      <c r="B45" s="324" t="s">
        <v>491</v>
      </c>
      <c r="C45" s="222"/>
    </row>
    <row r="46" spans="1:3" s="72" customFormat="1" ht="12" customHeight="1">
      <c r="A46" s="343" t="s">
        <v>219</v>
      </c>
      <c r="B46" s="324" t="s">
        <v>229</v>
      </c>
      <c r="C46" s="225"/>
    </row>
    <row r="47" spans="1:3" s="72" customFormat="1" ht="12" customHeight="1">
      <c r="A47" s="344" t="s">
        <v>220</v>
      </c>
      <c r="B47" s="325" t="s">
        <v>382</v>
      </c>
      <c r="C47" s="312"/>
    </row>
    <row r="48" spans="1:3" s="72" customFormat="1" ht="12" customHeight="1" thickBot="1">
      <c r="A48" s="344" t="s">
        <v>381</v>
      </c>
      <c r="B48" s="325" t="s">
        <v>230</v>
      </c>
      <c r="C48" s="312"/>
    </row>
    <row r="49" spans="1:3" s="72" customFormat="1" ht="12" customHeight="1" thickBot="1">
      <c r="A49" s="27" t="s">
        <v>14</v>
      </c>
      <c r="B49" s="19" t="s">
        <v>231</v>
      </c>
      <c r="C49" s="220">
        <f>SUM(C50:C54)</f>
        <v>0</v>
      </c>
    </row>
    <row r="50" spans="1:3" s="72" customFormat="1" ht="12" customHeight="1">
      <c r="A50" s="342" t="s">
        <v>65</v>
      </c>
      <c r="B50" s="323" t="s">
        <v>235</v>
      </c>
      <c r="C50" s="366"/>
    </row>
    <row r="51" spans="1:3" s="72" customFormat="1" ht="12" customHeight="1">
      <c r="A51" s="343" t="s">
        <v>66</v>
      </c>
      <c r="B51" s="324" t="s">
        <v>236</v>
      </c>
      <c r="C51" s="225"/>
    </row>
    <row r="52" spans="1:3" s="72" customFormat="1" ht="12" customHeight="1">
      <c r="A52" s="343" t="s">
        <v>232</v>
      </c>
      <c r="B52" s="324" t="s">
        <v>237</v>
      </c>
      <c r="C52" s="225"/>
    </row>
    <row r="53" spans="1:3" s="72" customFormat="1" ht="12" customHeight="1">
      <c r="A53" s="343" t="s">
        <v>233</v>
      </c>
      <c r="B53" s="324" t="s">
        <v>238</v>
      </c>
      <c r="C53" s="225"/>
    </row>
    <row r="54" spans="1:3" s="72" customFormat="1" ht="12" customHeight="1" thickBot="1">
      <c r="A54" s="344" t="s">
        <v>234</v>
      </c>
      <c r="B54" s="392" t="s">
        <v>239</v>
      </c>
      <c r="C54" s="312"/>
    </row>
    <row r="55" spans="1:3" s="72" customFormat="1" ht="12" customHeight="1" thickBot="1">
      <c r="A55" s="27" t="s">
        <v>127</v>
      </c>
      <c r="B55" s="19" t="s">
        <v>240</v>
      </c>
      <c r="C55" s="220">
        <f>SUM(C56:C58)</f>
        <v>0</v>
      </c>
    </row>
    <row r="56" spans="1:3" s="72" customFormat="1" ht="12" customHeight="1">
      <c r="A56" s="342" t="s">
        <v>67</v>
      </c>
      <c r="B56" s="323" t="s">
        <v>241</v>
      </c>
      <c r="C56" s="223"/>
    </row>
    <row r="57" spans="1:3" s="72" customFormat="1" ht="12" customHeight="1">
      <c r="A57" s="343" t="s">
        <v>68</v>
      </c>
      <c r="B57" s="324" t="s">
        <v>372</v>
      </c>
      <c r="C57" s="222"/>
    </row>
    <row r="58" spans="1:3" s="72" customFormat="1" ht="12" customHeight="1">
      <c r="A58" s="343" t="s">
        <v>244</v>
      </c>
      <c r="B58" s="324" t="s">
        <v>242</v>
      </c>
      <c r="C58" s="222"/>
    </row>
    <row r="59" spans="1:3" s="72" customFormat="1" ht="12" customHeight="1" thickBot="1">
      <c r="A59" s="344" t="s">
        <v>245</v>
      </c>
      <c r="B59" s="392" t="s">
        <v>243</v>
      </c>
      <c r="C59" s="224"/>
    </row>
    <row r="60" spans="1:3" s="72" customFormat="1" ht="12" customHeight="1" thickBot="1">
      <c r="A60" s="27" t="s">
        <v>16</v>
      </c>
      <c r="B60" s="215" t="s">
        <v>246</v>
      </c>
      <c r="C60" s="220">
        <f>SUM(C61:C63)</f>
        <v>0</v>
      </c>
    </row>
    <row r="61" spans="1:3" s="72" customFormat="1" ht="12" customHeight="1">
      <c r="A61" s="342" t="s">
        <v>128</v>
      </c>
      <c r="B61" s="323" t="s">
        <v>248</v>
      </c>
      <c r="C61" s="225"/>
    </row>
    <row r="62" spans="1:3" s="72" customFormat="1" ht="12" customHeight="1">
      <c r="A62" s="343" t="s">
        <v>129</v>
      </c>
      <c r="B62" s="324" t="s">
        <v>373</v>
      </c>
      <c r="C62" s="225"/>
    </row>
    <row r="63" spans="1:3" s="72" customFormat="1" ht="12" customHeight="1">
      <c r="A63" s="343" t="s">
        <v>173</v>
      </c>
      <c r="B63" s="324" t="s">
        <v>249</v>
      </c>
      <c r="C63" s="225"/>
    </row>
    <row r="64" spans="1:3" s="72" customFormat="1" ht="12" customHeight="1" thickBot="1">
      <c r="A64" s="344" t="s">
        <v>247</v>
      </c>
      <c r="B64" s="392" t="s">
        <v>250</v>
      </c>
      <c r="C64" s="225"/>
    </row>
    <row r="65" spans="1:3" s="72" customFormat="1" ht="12" customHeight="1" thickBot="1">
      <c r="A65" s="27" t="s">
        <v>17</v>
      </c>
      <c r="B65" s="19" t="s">
        <v>251</v>
      </c>
      <c r="C65" s="226">
        <f>+C8+C15+C22+C29+C37+C49+C55+C60</f>
        <v>0</v>
      </c>
    </row>
    <row r="66" spans="1:3" s="72" customFormat="1" ht="12" customHeight="1" thickBot="1">
      <c r="A66" s="345" t="s">
        <v>342</v>
      </c>
      <c r="B66" s="215" t="s">
        <v>253</v>
      </c>
      <c r="C66" s="220">
        <f>SUM(C67:C69)</f>
        <v>0</v>
      </c>
    </row>
    <row r="67" spans="1:3" s="72" customFormat="1" ht="12" customHeight="1">
      <c r="A67" s="342" t="s">
        <v>284</v>
      </c>
      <c r="B67" s="323" t="s">
        <v>254</v>
      </c>
      <c r="C67" s="225"/>
    </row>
    <row r="68" spans="1:3" s="72" customFormat="1" ht="12" customHeight="1">
      <c r="A68" s="343" t="s">
        <v>293</v>
      </c>
      <c r="B68" s="324" t="s">
        <v>255</v>
      </c>
      <c r="C68" s="225"/>
    </row>
    <row r="69" spans="1:3" s="72" customFormat="1" ht="12" customHeight="1" thickBot="1">
      <c r="A69" s="344" t="s">
        <v>294</v>
      </c>
      <c r="B69" s="396" t="s">
        <v>256</v>
      </c>
      <c r="C69" s="225"/>
    </row>
    <row r="70" spans="1:3" s="72" customFormat="1" ht="12" customHeight="1" thickBot="1">
      <c r="A70" s="345" t="s">
        <v>257</v>
      </c>
      <c r="B70" s="215" t="s">
        <v>258</v>
      </c>
      <c r="C70" s="220">
        <f>SUM(C71:C74)</f>
        <v>0</v>
      </c>
    </row>
    <row r="71" spans="1:3" s="72" customFormat="1" ht="12" customHeight="1">
      <c r="A71" s="342" t="s">
        <v>105</v>
      </c>
      <c r="B71" s="323" t="s">
        <v>259</v>
      </c>
      <c r="C71" s="225"/>
    </row>
    <row r="72" spans="1:3" s="72" customFormat="1" ht="12" customHeight="1">
      <c r="A72" s="343" t="s">
        <v>106</v>
      </c>
      <c r="B72" s="324" t="s">
        <v>260</v>
      </c>
      <c r="C72" s="225"/>
    </row>
    <row r="73" spans="1:3" s="72" customFormat="1" ht="12" customHeight="1">
      <c r="A73" s="343" t="s">
        <v>285</v>
      </c>
      <c r="B73" s="324" t="s">
        <v>261</v>
      </c>
      <c r="C73" s="225"/>
    </row>
    <row r="74" spans="1:3" s="72" customFormat="1" ht="12" customHeight="1" thickBot="1">
      <c r="A74" s="344" t="s">
        <v>286</v>
      </c>
      <c r="B74" s="325" t="s">
        <v>262</v>
      </c>
      <c r="C74" s="225"/>
    </row>
    <row r="75" spans="1:3" s="72" customFormat="1" ht="12" customHeight="1" thickBot="1">
      <c r="A75" s="345" t="s">
        <v>263</v>
      </c>
      <c r="B75" s="215" t="s">
        <v>264</v>
      </c>
      <c r="C75" s="220">
        <f>SUM(C76:C77)</f>
        <v>0</v>
      </c>
    </row>
    <row r="76" spans="1:3" s="72" customFormat="1" ht="12" customHeight="1">
      <c r="A76" s="342" t="s">
        <v>287</v>
      </c>
      <c r="B76" s="323" t="s">
        <v>265</v>
      </c>
      <c r="C76" s="225"/>
    </row>
    <row r="77" spans="1:3" s="72" customFormat="1" ht="12" customHeight="1" thickBot="1">
      <c r="A77" s="344" t="s">
        <v>288</v>
      </c>
      <c r="B77" s="325" t="s">
        <v>266</v>
      </c>
      <c r="C77" s="225"/>
    </row>
    <row r="78" spans="1:3" s="71" customFormat="1" ht="12" customHeight="1" thickBot="1">
      <c r="A78" s="345" t="s">
        <v>267</v>
      </c>
      <c r="B78" s="215" t="s">
        <v>268</v>
      </c>
      <c r="C78" s="220">
        <f>SUM(C79:C81)</f>
        <v>0</v>
      </c>
    </row>
    <row r="79" spans="1:3" s="72" customFormat="1" ht="12" customHeight="1">
      <c r="A79" s="342" t="s">
        <v>289</v>
      </c>
      <c r="B79" s="323" t="s">
        <v>269</v>
      </c>
      <c r="C79" s="225"/>
    </row>
    <row r="80" spans="1:3" s="72" customFormat="1" ht="12" customHeight="1">
      <c r="A80" s="343" t="s">
        <v>290</v>
      </c>
      <c r="B80" s="324" t="s">
        <v>270</v>
      </c>
      <c r="C80" s="225"/>
    </row>
    <row r="81" spans="1:3" s="72" customFormat="1" ht="12" customHeight="1" thickBot="1">
      <c r="A81" s="344" t="s">
        <v>291</v>
      </c>
      <c r="B81" s="325" t="s">
        <v>271</v>
      </c>
      <c r="C81" s="225"/>
    </row>
    <row r="82" spans="1:3" s="72" customFormat="1" ht="12" customHeight="1" thickBot="1">
      <c r="A82" s="345" t="s">
        <v>272</v>
      </c>
      <c r="B82" s="215" t="s">
        <v>292</v>
      </c>
      <c r="C82" s="220">
        <f>SUM(C83:C86)</f>
        <v>0</v>
      </c>
    </row>
    <row r="83" spans="1:3" s="72" customFormat="1" ht="12" customHeight="1">
      <c r="A83" s="346" t="s">
        <v>273</v>
      </c>
      <c r="B83" s="323" t="s">
        <v>274</v>
      </c>
      <c r="C83" s="225"/>
    </row>
    <row r="84" spans="1:3" s="72" customFormat="1" ht="12" customHeight="1">
      <c r="A84" s="347" t="s">
        <v>275</v>
      </c>
      <c r="B84" s="324" t="s">
        <v>276</v>
      </c>
      <c r="C84" s="225"/>
    </row>
    <row r="85" spans="1:3" s="72" customFormat="1" ht="12" customHeight="1">
      <c r="A85" s="347" t="s">
        <v>277</v>
      </c>
      <c r="B85" s="324" t="s">
        <v>278</v>
      </c>
      <c r="C85" s="225"/>
    </row>
    <row r="86" spans="1:3" s="71" customFormat="1" ht="12" customHeight="1" thickBot="1">
      <c r="A86" s="348" t="s">
        <v>279</v>
      </c>
      <c r="B86" s="325" t="s">
        <v>280</v>
      </c>
      <c r="C86" s="225"/>
    </row>
    <row r="87" spans="1:3" s="71" customFormat="1" ht="12" customHeight="1" thickBot="1">
      <c r="A87" s="345" t="s">
        <v>281</v>
      </c>
      <c r="B87" s="215" t="s">
        <v>421</v>
      </c>
      <c r="C87" s="367"/>
    </row>
    <row r="88" spans="1:3" s="71" customFormat="1" ht="12" customHeight="1" thickBot="1">
      <c r="A88" s="345" t="s">
        <v>449</v>
      </c>
      <c r="B88" s="215" t="s">
        <v>282</v>
      </c>
      <c r="C88" s="367"/>
    </row>
    <row r="89" spans="1:3" s="71" customFormat="1" ht="12" customHeight="1" thickBot="1">
      <c r="A89" s="345" t="s">
        <v>450</v>
      </c>
      <c r="B89" s="330" t="s">
        <v>424</v>
      </c>
      <c r="C89" s="226">
        <f>+C66+C70+C75+C78+C82+C88+C87</f>
        <v>0</v>
      </c>
    </row>
    <row r="90" spans="1:3" s="71" customFormat="1" ht="12" customHeight="1" thickBot="1">
      <c r="A90" s="349" t="s">
        <v>451</v>
      </c>
      <c r="B90" s="331" t="s">
        <v>452</v>
      </c>
      <c r="C90" s="226">
        <f>+C65+C89</f>
        <v>0</v>
      </c>
    </row>
    <row r="91" spans="1:3" s="72" customFormat="1" ht="15" customHeight="1" thickBot="1">
      <c r="A91" s="184"/>
      <c r="B91" s="185"/>
      <c r="C91" s="289"/>
    </row>
    <row r="92" spans="1:3" s="56" customFormat="1" ht="16.5" customHeight="1" thickBot="1">
      <c r="A92" s="188"/>
      <c r="B92" s="189" t="s">
        <v>46</v>
      </c>
      <c r="C92" s="291"/>
    </row>
    <row r="93" spans="1:3" s="73" customFormat="1" ht="12" customHeight="1" thickBot="1">
      <c r="A93" s="315" t="s">
        <v>9</v>
      </c>
      <c r="B93" s="26" t="s">
        <v>456</v>
      </c>
      <c r="C93" s="219">
        <f>+C94+C95+C96+C97+C98+C111</f>
        <v>0</v>
      </c>
    </row>
    <row r="94" spans="1:3" ht="12" customHeight="1">
      <c r="A94" s="350" t="s">
        <v>69</v>
      </c>
      <c r="B94" s="8" t="s">
        <v>39</v>
      </c>
      <c r="C94" s="221"/>
    </row>
    <row r="95" spans="1:3" ht="12" customHeight="1">
      <c r="A95" s="343" t="s">
        <v>70</v>
      </c>
      <c r="B95" s="6" t="s">
        <v>130</v>
      </c>
      <c r="C95" s="222"/>
    </row>
    <row r="96" spans="1:3" ht="12" customHeight="1">
      <c r="A96" s="343" t="s">
        <v>71</v>
      </c>
      <c r="B96" s="6" t="s">
        <v>97</v>
      </c>
      <c r="C96" s="224"/>
    </row>
    <row r="97" spans="1:3" ht="12" customHeight="1">
      <c r="A97" s="343" t="s">
        <v>72</v>
      </c>
      <c r="B97" s="9" t="s">
        <v>131</v>
      </c>
      <c r="C97" s="224"/>
    </row>
    <row r="98" spans="1:3" ht="12" customHeight="1">
      <c r="A98" s="343" t="s">
        <v>80</v>
      </c>
      <c r="B98" s="17" t="s">
        <v>132</v>
      </c>
      <c r="C98" s="224"/>
    </row>
    <row r="99" spans="1:3" ht="12" customHeight="1">
      <c r="A99" s="343" t="s">
        <v>73</v>
      </c>
      <c r="B99" s="6" t="s">
        <v>453</v>
      </c>
      <c r="C99" s="224"/>
    </row>
    <row r="100" spans="1:3" ht="12" customHeight="1">
      <c r="A100" s="343" t="s">
        <v>74</v>
      </c>
      <c r="B100" s="91" t="s">
        <v>387</v>
      </c>
      <c r="C100" s="224"/>
    </row>
    <row r="101" spans="1:3" ht="12" customHeight="1">
      <c r="A101" s="343" t="s">
        <v>81</v>
      </c>
      <c r="B101" s="91" t="s">
        <v>386</v>
      </c>
      <c r="C101" s="224"/>
    </row>
    <row r="102" spans="1:3" ht="12" customHeight="1">
      <c r="A102" s="343" t="s">
        <v>82</v>
      </c>
      <c r="B102" s="91" t="s">
        <v>298</v>
      </c>
      <c r="C102" s="224"/>
    </row>
    <row r="103" spans="1:3" ht="12" customHeight="1">
      <c r="A103" s="343" t="s">
        <v>83</v>
      </c>
      <c r="B103" s="92" t="s">
        <v>299</v>
      </c>
      <c r="C103" s="224"/>
    </row>
    <row r="104" spans="1:3" ht="12" customHeight="1">
      <c r="A104" s="343" t="s">
        <v>84</v>
      </c>
      <c r="B104" s="92" t="s">
        <v>300</v>
      </c>
      <c r="C104" s="224"/>
    </row>
    <row r="105" spans="1:3" ht="12" customHeight="1">
      <c r="A105" s="343" t="s">
        <v>86</v>
      </c>
      <c r="B105" s="91" t="s">
        <v>301</v>
      </c>
      <c r="C105" s="224"/>
    </row>
    <row r="106" spans="1:3" ht="12" customHeight="1">
      <c r="A106" s="343" t="s">
        <v>133</v>
      </c>
      <c r="B106" s="91" t="s">
        <v>302</v>
      </c>
      <c r="C106" s="224"/>
    </row>
    <row r="107" spans="1:3" ht="12" customHeight="1">
      <c r="A107" s="343" t="s">
        <v>296</v>
      </c>
      <c r="B107" s="92" t="s">
        <v>303</v>
      </c>
      <c r="C107" s="224"/>
    </row>
    <row r="108" spans="1:3" ht="12" customHeight="1">
      <c r="A108" s="351" t="s">
        <v>297</v>
      </c>
      <c r="B108" s="93" t="s">
        <v>304</v>
      </c>
      <c r="C108" s="224"/>
    </row>
    <row r="109" spans="1:3" ht="12" customHeight="1">
      <c r="A109" s="343" t="s">
        <v>384</v>
      </c>
      <c r="B109" s="93" t="s">
        <v>305</v>
      </c>
      <c r="C109" s="224"/>
    </row>
    <row r="110" spans="1:3" ht="12" customHeight="1">
      <c r="A110" s="343" t="s">
        <v>385</v>
      </c>
      <c r="B110" s="92" t="s">
        <v>306</v>
      </c>
      <c r="C110" s="222"/>
    </row>
    <row r="111" spans="1:3" ht="12" customHeight="1">
      <c r="A111" s="343" t="s">
        <v>389</v>
      </c>
      <c r="B111" s="9" t="s">
        <v>40</v>
      </c>
      <c r="C111" s="222"/>
    </row>
    <row r="112" spans="1:3" ht="12" customHeight="1">
      <c r="A112" s="344" t="s">
        <v>390</v>
      </c>
      <c r="B112" s="6" t="s">
        <v>454</v>
      </c>
      <c r="C112" s="224"/>
    </row>
    <row r="113" spans="1:3" ht="12" customHeight="1" thickBot="1">
      <c r="A113" s="352" t="s">
        <v>391</v>
      </c>
      <c r="B113" s="94" t="s">
        <v>455</v>
      </c>
      <c r="C113" s="228"/>
    </row>
    <row r="114" spans="1:3" ht="12" customHeight="1" thickBot="1">
      <c r="A114" s="27" t="s">
        <v>10</v>
      </c>
      <c r="B114" s="25" t="s">
        <v>307</v>
      </c>
      <c r="C114" s="220">
        <f>+C115+C117+C119</f>
        <v>0</v>
      </c>
    </row>
    <row r="115" spans="1:3" ht="12" customHeight="1">
      <c r="A115" s="342" t="s">
        <v>75</v>
      </c>
      <c r="B115" s="6" t="s">
        <v>172</v>
      </c>
      <c r="C115" s="223"/>
    </row>
    <row r="116" spans="1:3" ht="12" customHeight="1">
      <c r="A116" s="342" t="s">
        <v>76</v>
      </c>
      <c r="B116" s="10" t="s">
        <v>311</v>
      </c>
      <c r="C116" s="223"/>
    </row>
    <row r="117" spans="1:3" ht="12" customHeight="1">
      <c r="A117" s="342" t="s">
        <v>77</v>
      </c>
      <c r="B117" s="10" t="s">
        <v>134</v>
      </c>
      <c r="C117" s="222"/>
    </row>
    <row r="118" spans="1:3" ht="12" customHeight="1">
      <c r="A118" s="342" t="s">
        <v>78</v>
      </c>
      <c r="B118" s="10" t="s">
        <v>312</v>
      </c>
      <c r="C118" s="213"/>
    </row>
    <row r="119" spans="1:3" ht="12" customHeight="1">
      <c r="A119" s="342" t="s">
        <v>79</v>
      </c>
      <c r="B119" s="217" t="s">
        <v>174</v>
      </c>
      <c r="C119" s="213"/>
    </row>
    <row r="120" spans="1:3" ht="12" customHeight="1">
      <c r="A120" s="342" t="s">
        <v>85</v>
      </c>
      <c r="B120" s="216" t="s">
        <v>374</v>
      </c>
      <c r="C120" s="213"/>
    </row>
    <row r="121" spans="1:3" ht="12" customHeight="1">
      <c r="A121" s="342" t="s">
        <v>87</v>
      </c>
      <c r="B121" s="319" t="s">
        <v>317</v>
      </c>
      <c r="C121" s="213"/>
    </row>
    <row r="122" spans="1:3" ht="12" customHeight="1">
      <c r="A122" s="342" t="s">
        <v>135</v>
      </c>
      <c r="B122" s="92" t="s">
        <v>300</v>
      </c>
      <c r="C122" s="213"/>
    </row>
    <row r="123" spans="1:3" ht="12" customHeight="1">
      <c r="A123" s="342" t="s">
        <v>136</v>
      </c>
      <c r="B123" s="92" t="s">
        <v>316</v>
      </c>
      <c r="C123" s="213"/>
    </row>
    <row r="124" spans="1:3" ht="12" customHeight="1">
      <c r="A124" s="342" t="s">
        <v>137</v>
      </c>
      <c r="B124" s="92" t="s">
        <v>315</v>
      </c>
      <c r="C124" s="213"/>
    </row>
    <row r="125" spans="1:3" ht="12" customHeight="1">
      <c r="A125" s="342" t="s">
        <v>308</v>
      </c>
      <c r="B125" s="92" t="s">
        <v>303</v>
      </c>
      <c r="C125" s="213"/>
    </row>
    <row r="126" spans="1:3" ht="12" customHeight="1">
      <c r="A126" s="342" t="s">
        <v>309</v>
      </c>
      <c r="B126" s="92" t="s">
        <v>314</v>
      </c>
      <c r="C126" s="213"/>
    </row>
    <row r="127" spans="1:3" ht="12" customHeight="1" thickBot="1">
      <c r="A127" s="351" t="s">
        <v>310</v>
      </c>
      <c r="B127" s="92" t="s">
        <v>313</v>
      </c>
      <c r="C127" s="214"/>
    </row>
    <row r="128" spans="1:3" ht="12" customHeight="1" thickBot="1">
      <c r="A128" s="27" t="s">
        <v>11</v>
      </c>
      <c r="B128" s="78" t="s">
        <v>394</v>
      </c>
      <c r="C128" s="220">
        <f>+C93+C114</f>
        <v>0</v>
      </c>
    </row>
    <row r="129" spans="1:11" ht="12" customHeight="1" thickBot="1">
      <c r="A129" s="27" t="s">
        <v>12</v>
      </c>
      <c r="B129" s="78" t="s">
        <v>395</v>
      </c>
      <c r="C129" s="220">
        <f>+C130+C131+C132</f>
        <v>0</v>
      </c>
    </row>
    <row r="130" spans="1:11" s="73" customFormat="1" ht="12" customHeight="1">
      <c r="A130" s="342" t="s">
        <v>212</v>
      </c>
      <c r="B130" s="7" t="s">
        <v>459</v>
      </c>
      <c r="C130" s="213"/>
    </row>
    <row r="131" spans="1:11" ht="12" customHeight="1">
      <c r="A131" s="342" t="s">
        <v>213</v>
      </c>
      <c r="B131" s="7" t="s">
        <v>403</v>
      </c>
      <c r="C131" s="213"/>
    </row>
    <row r="132" spans="1:11" ht="12" customHeight="1" thickBot="1">
      <c r="A132" s="351" t="s">
        <v>214</v>
      </c>
      <c r="B132" s="5" t="s">
        <v>458</v>
      </c>
      <c r="C132" s="213"/>
    </row>
    <row r="133" spans="1:11" ht="12" customHeight="1" thickBot="1">
      <c r="A133" s="27" t="s">
        <v>13</v>
      </c>
      <c r="B133" s="78" t="s">
        <v>396</v>
      </c>
      <c r="C133" s="220">
        <f>+C134+C135+C136+C137+C138+C139</f>
        <v>0</v>
      </c>
    </row>
    <row r="134" spans="1:11" ht="12" customHeight="1">
      <c r="A134" s="342" t="s">
        <v>62</v>
      </c>
      <c r="B134" s="7" t="s">
        <v>405</v>
      </c>
      <c r="C134" s="213"/>
    </row>
    <row r="135" spans="1:11" ht="12" customHeight="1">
      <c r="A135" s="342" t="s">
        <v>63</v>
      </c>
      <c r="B135" s="7" t="s">
        <v>397</v>
      </c>
      <c r="C135" s="213"/>
    </row>
    <row r="136" spans="1:11" ht="12" customHeight="1">
      <c r="A136" s="342" t="s">
        <v>64</v>
      </c>
      <c r="B136" s="7" t="s">
        <v>398</v>
      </c>
      <c r="C136" s="213"/>
    </row>
    <row r="137" spans="1:11" ht="12" customHeight="1">
      <c r="A137" s="342" t="s">
        <v>122</v>
      </c>
      <c r="B137" s="7" t="s">
        <v>457</v>
      </c>
      <c r="C137" s="213"/>
    </row>
    <row r="138" spans="1:11" ht="12" customHeight="1">
      <c r="A138" s="342" t="s">
        <v>123</v>
      </c>
      <c r="B138" s="7" t="s">
        <v>400</v>
      </c>
      <c r="C138" s="213"/>
    </row>
    <row r="139" spans="1:11" s="73" customFormat="1" ht="12" customHeight="1" thickBot="1">
      <c r="A139" s="351" t="s">
        <v>124</v>
      </c>
      <c r="B139" s="5" t="s">
        <v>401</v>
      </c>
      <c r="C139" s="213"/>
    </row>
    <row r="140" spans="1:11" ht="12" customHeight="1" thickBot="1">
      <c r="A140" s="27" t="s">
        <v>14</v>
      </c>
      <c r="B140" s="78" t="s">
        <v>474</v>
      </c>
      <c r="C140" s="226">
        <f>+C141+C142+C144+C145+C143</f>
        <v>0</v>
      </c>
      <c r="K140" s="196"/>
    </row>
    <row r="141" spans="1:11">
      <c r="A141" s="342" t="s">
        <v>65</v>
      </c>
      <c r="B141" s="7" t="s">
        <v>318</v>
      </c>
      <c r="C141" s="213"/>
    </row>
    <row r="142" spans="1:11" ht="12" customHeight="1">
      <c r="A142" s="342" t="s">
        <v>66</v>
      </c>
      <c r="B142" s="7" t="s">
        <v>319</v>
      </c>
      <c r="C142" s="213"/>
    </row>
    <row r="143" spans="1:11" s="73" customFormat="1" ht="12" customHeight="1">
      <c r="A143" s="342" t="s">
        <v>232</v>
      </c>
      <c r="B143" s="7" t="s">
        <v>473</v>
      </c>
      <c r="C143" s="213"/>
    </row>
    <row r="144" spans="1:11" s="73" customFormat="1" ht="12" customHeight="1">
      <c r="A144" s="342" t="s">
        <v>233</v>
      </c>
      <c r="B144" s="7" t="s">
        <v>410</v>
      </c>
      <c r="C144" s="213"/>
    </row>
    <row r="145" spans="1:3" s="73" customFormat="1" ht="12" customHeight="1" thickBot="1">
      <c r="A145" s="351" t="s">
        <v>234</v>
      </c>
      <c r="B145" s="5" t="s">
        <v>338</v>
      </c>
      <c r="C145" s="213"/>
    </row>
    <row r="146" spans="1:3" s="73" customFormat="1" ht="12" customHeight="1" thickBot="1">
      <c r="A146" s="27" t="s">
        <v>15</v>
      </c>
      <c r="B146" s="78" t="s">
        <v>411</v>
      </c>
      <c r="C146" s="229">
        <f>+C147+C148+C149+C150+C151</f>
        <v>0</v>
      </c>
    </row>
    <row r="147" spans="1:3" s="73" customFormat="1" ht="12" customHeight="1">
      <c r="A147" s="342" t="s">
        <v>67</v>
      </c>
      <c r="B147" s="7" t="s">
        <v>406</v>
      </c>
      <c r="C147" s="213"/>
    </row>
    <row r="148" spans="1:3" s="73" customFormat="1" ht="12" customHeight="1">
      <c r="A148" s="342" t="s">
        <v>68</v>
      </c>
      <c r="B148" s="7" t="s">
        <v>413</v>
      </c>
      <c r="C148" s="213"/>
    </row>
    <row r="149" spans="1:3" s="73" customFormat="1" ht="12" customHeight="1">
      <c r="A149" s="342" t="s">
        <v>244</v>
      </c>
      <c r="B149" s="7" t="s">
        <v>408</v>
      </c>
      <c r="C149" s="213"/>
    </row>
    <row r="150" spans="1:3" ht="12.75" customHeight="1">
      <c r="A150" s="342" t="s">
        <v>245</v>
      </c>
      <c r="B150" s="7" t="s">
        <v>460</v>
      </c>
      <c r="C150" s="213"/>
    </row>
    <row r="151" spans="1:3" ht="12.75" customHeight="1" thickBot="1">
      <c r="A151" s="351" t="s">
        <v>412</v>
      </c>
      <c r="B151" s="5" t="s">
        <v>415</v>
      </c>
      <c r="C151" s="214"/>
    </row>
    <row r="152" spans="1:3" ht="12.75" customHeight="1" thickBot="1">
      <c r="A152" s="391" t="s">
        <v>16</v>
      </c>
      <c r="B152" s="78" t="s">
        <v>416</v>
      </c>
      <c r="C152" s="229"/>
    </row>
    <row r="153" spans="1:3" ht="12" customHeight="1" thickBot="1">
      <c r="A153" s="391" t="s">
        <v>17</v>
      </c>
      <c r="B153" s="78" t="s">
        <v>417</v>
      </c>
      <c r="C153" s="229"/>
    </row>
    <row r="154" spans="1:3" ht="15" customHeight="1" thickBot="1">
      <c r="A154" s="27" t="s">
        <v>18</v>
      </c>
      <c r="B154" s="78" t="s">
        <v>419</v>
      </c>
      <c r="C154" s="333">
        <f>+C129+C133+C140+C146+C152+C153</f>
        <v>0</v>
      </c>
    </row>
    <row r="155" spans="1:3" ht="13.5" thickBot="1">
      <c r="A155" s="353" t="s">
        <v>19</v>
      </c>
      <c r="B155" s="297" t="s">
        <v>418</v>
      </c>
      <c r="C155" s="333">
        <f>+C128+C154</f>
        <v>0</v>
      </c>
    </row>
    <row r="156" spans="1:3" ht="15" customHeight="1" thickBot="1">
      <c r="A156" s="303"/>
      <c r="B156" s="304"/>
      <c r="C156" s="305"/>
    </row>
    <row r="157" spans="1:3" ht="14.25" customHeight="1" thickBot="1">
      <c r="A157" s="193" t="s">
        <v>461</v>
      </c>
      <c r="B157" s="194"/>
      <c r="C157" s="76"/>
    </row>
    <row r="158" spans="1:3" ht="13.5" thickBot="1">
      <c r="A158" s="193" t="s">
        <v>152</v>
      </c>
      <c r="B158" s="194"/>
      <c r="C158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9" zoomScale="130" zoomScaleNormal="130" workbookViewId="0">
      <selection activeCell="B2" sqref="B2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+CONCATENATE("9.2. melléklet a ……/",LEFT(ÖSSZEFÜGGÉSEK!A5,4),". (….) önkormányzati rendelethez")</f>
        <v>9.2. melléklet a ……/2016. (….) önkormányzati rendelethez</v>
      </c>
    </row>
    <row r="2" spans="1:3" s="361" customFormat="1" ht="25.5" customHeight="1">
      <c r="A2" s="313" t="s">
        <v>150</v>
      </c>
      <c r="B2" s="280" t="s">
        <v>503</v>
      </c>
      <c r="C2" s="294" t="s">
        <v>48</v>
      </c>
    </row>
    <row r="3" spans="1:3" s="361" customFormat="1" ht="24.75" thickBot="1">
      <c r="A3" s="354" t="s">
        <v>149</v>
      </c>
      <c r="B3" s="281" t="s">
        <v>346</v>
      </c>
      <c r="C3" s="295"/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6350000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>
        <v>6350000</v>
      </c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9745000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>
        <v>9745000</v>
      </c>
    </row>
    <row r="24" spans="1:3" s="364" customFormat="1" ht="12" customHeight="1" thickBot="1">
      <c r="A24" s="356" t="s">
        <v>78</v>
      </c>
      <c r="B24" s="6" t="s">
        <v>463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464</v>
      </c>
      <c r="C26" s="240">
        <f>+C27+C28+C29</f>
        <v>0</v>
      </c>
    </row>
    <row r="27" spans="1:3" s="364" customFormat="1" ht="12" customHeight="1">
      <c r="A27" s="357" t="s">
        <v>212</v>
      </c>
      <c r="B27" s="358" t="s">
        <v>207</v>
      </c>
      <c r="C27" s="58"/>
    </row>
    <row r="28" spans="1:3" s="364" customFormat="1" ht="12" customHeight="1">
      <c r="A28" s="357" t="s">
        <v>213</v>
      </c>
      <c r="B28" s="358" t="s">
        <v>350</v>
      </c>
      <c r="C28" s="238"/>
    </row>
    <row r="29" spans="1:3" s="364" customFormat="1" ht="12" customHeight="1">
      <c r="A29" s="357" t="s">
        <v>214</v>
      </c>
      <c r="B29" s="359" t="s">
        <v>353</v>
      </c>
      <c r="C29" s="238"/>
    </row>
    <row r="30" spans="1:3" s="364" customFormat="1" ht="12" customHeight="1" thickBot="1">
      <c r="A30" s="356" t="s">
        <v>215</v>
      </c>
      <c r="B30" s="90" t="s">
        <v>465</v>
      </c>
      <c r="C30" s="61"/>
    </row>
    <row r="31" spans="1:3" s="364" customFormat="1" ht="12" customHeight="1" thickBot="1">
      <c r="A31" s="154" t="s">
        <v>13</v>
      </c>
      <c r="B31" s="78" t="s">
        <v>354</v>
      </c>
      <c r="C31" s="240">
        <f>+C32+C33+C34</f>
        <v>0</v>
      </c>
    </row>
    <row r="32" spans="1:3" s="364" customFormat="1" ht="12" customHeight="1">
      <c r="A32" s="357" t="s">
        <v>62</v>
      </c>
      <c r="B32" s="358" t="s">
        <v>235</v>
      </c>
      <c r="C32" s="58"/>
    </row>
    <row r="33" spans="1:3" s="364" customFormat="1" ht="12" customHeight="1">
      <c r="A33" s="357" t="s">
        <v>63</v>
      </c>
      <c r="B33" s="359" t="s">
        <v>236</v>
      </c>
      <c r="C33" s="241"/>
    </row>
    <row r="34" spans="1:3" s="364" customFormat="1" ht="12" customHeight="1" thickBot="1">
      <c r="A34" s="356" t="s">
        <v>64</v>
      </c>
      <c r="B34" s="90" t="s">
        <v>237</v>
      </c>
      <c r="C34" s="61"/>
    </row>
    <row r="35" spans="1:3" s="296" customFormat="1" ht="12" customHeight="1" thickBot="1">
      <c r="A35" s="154" t="s">
        <v>14</v>
      </c>
      <c r="B35" s="78" t="s">
        <v>323</v>
      </c>
      <c r="C35" s="267"/>
    </row>
    <row r="36" spans="1:3" s="296" customFormat="1" ht="12" customHeight="1" thickBot="1">
      <c r="A36" s="154" t="s">
        <v>15</v>
      </c>
      <c r="B36" s="78" t="s">
        <v>355</v>
      </c>
      <c r="C36" s="287"/>
    </row>
    <row r="37" spans="1:3" s="296" customFormat="1" ht="12" customHeight="1" thickBot="1">
      <c r="A37" s="149" t="s">
        <v>16</v>
      </c>
      <c r="B37" s="78" t="s">
        <v>356</v>
      </c>
      <c r="C37" s="288">
        <f>+C8+C20+C25+C26+C31+C35+C36</f>
        <v>16095000</v>
      </c>
    </row>
    <row r="38" spans="1:3" s="296" customFormat="1" ht="12" customHeight="1" thickBot="1">
      <c r="A38" s="182" t="s">
        <v>17</v>
      </c>
      <c r="B38" s="78" t="s">
        <v>357</v>
      </c>
      <c r="C38" s="288">
        <f>+C39+C40+C41</f>
        <v>52141000</v>
      </c>
    </row>
    <row r="39" spans="1:3" s="296" customFormat="1" ht="12" customHeight="1">
      <c r="A39" s="357" t="s">
        <v>358</v>
      </c>
      <c r="B39" s="358" t="s">
        <v>181</v>
      </c>
      <c r="C39" s="58"/>
    </row>
    <row r="40" spans="1:3" s="296" customFormat="1" ht="12" customHeight="1">
      <c r="A40" s="357" t="s">
        <v>359</v>
      </c>
      <c r="B40" s="359" t="s">
        <v>2</v>
      </c>
      <c r="C40" s="241"/>
    </row>
    <row r="41" spans="1:3" s="364" customFormat="1" ht="12" customHeight="1" thickBot="1">
      <c r="A41" s="356" t="s">
        <v>360</v>
      </c>
      <c r="B41" s="90" t="s">
        <v>361</v>
      </c>
      <c r="C41" s="61">
        <v>52141000</v>
      </c>
    </row>
    <row r="42" spans="1:3" s="364" customFormat="1" ht="15" customHeight="1" thickBot="1">
      <c r="A42" s="182" t="s">
        <v>18</v>
      </c>
      <c r="B42" s="183" t="s">
        <v>362</v>
      </c>
      <c r="C42" s="291">
        <f>+C37+C38</f>
        <v>68236000</v>
      </c>
    </row>
    <row r="43" spans="1:3" s="364" customFormat="1" ht="15" customHeight="1">
      <c r="A43" s="184"/>
      <c r="B43" s="185"/>
      <c r="C43" s="289"/>
    </row>
    <row r="44" spans="1:3" ht="13.5" thickBot="1">
      <c r="A44" s="186"/>
      <c r="B44" s="187"/>
      <c r="C44" s="290"/>
    </row>
    <row r="45" spans="1:3" s="363" customFormat="1" ht="16.5" customHeight="1" thickBot="1">
      <c r="A45" s="188"/>
      <c r="B45" s="189" t="s">
        <v>46</v>
      </c>
      <c r="C45" s="291"/>
    </row>
    <row r="46" spans="1:3" s="365" customFormat="1" ht="12" customHeight="1" thickBot="1">
      <c r="A46" s="154" t="s">
        <v>9</v>
      </c>
      <c r="B46" s="78" t="s">
        <v>363</v>
      </c>
      <c r="C46" s="240">
        <f>SUM(C47:C51)</f>
        <v>66902000</v>
      </c>
    </row>
    <row r="47" spans="1:3" ht="12" customHeight="1">
      <c r="A47" s="356" t="s">
        <v>69</v>
      </c>
      <c r="B47" s="7" t="s">
        <v>39</v>
      </c>
      <c r="C47" s="58">
        <v>38012000</v>
      </c>
    </row>
    <row r="48" spans="1:3" ht="12" customHeight="1">
      <c r="A48" s="356" t="s">
        <v>70</v>
      </c>
      <c r="B48" s="6" t="s">
        <v>130</v>
      </c>
      <c r="C48" s="60">
        <v>10507000</v>
      </c>
    </row>
    <row r="49" spans="1:3" ht="12" customHeight="1">
      <c r="A49" s="356" t="s">
        <v>71</v>
      </c>
      <c r="B49" s="6" t="s">
        <v>97</v>
      </c>
      <c r="C49" s="60">
        <v>18383000</v>
      </c>
    </row>
    <row r="50" spans="1:3" ht="12" customHeight="1">
      <c r="A50" s="356" t="s">
        <v>72</v>
      </c>
      <c r="B50" s="6" t="s">
        <v>131</v>
      </c>
      <c r="C50" s="60"/>
    </row>
    <row r="51" spans="1:3" ht="12" customHeight="1" thickBot="1">
      <c r="A51" s="356" t="s">
        <v>104</v>
      </c>
      <c r="B51" s="6" t="s">
        <v>132</v>
      </c>
      <c r="C51" s="60"/>
    </row>
    <row r="52" spans="1:3" ht="12" customHeight="1" thickBot="1">
      <c r="A52" s="154" t="s">
        <v>10</v>
      </c>
      <c r="B52" s="78" t="s">
        <v>364</v>
      </c>
      <c r="C52" s="240">
        <f>SUM(C53:C55)</f>
        <v>1334000</v>
      </c>
    </row>
    <row r="53" spans="1:3" s="365" customFormat="1" ht="12" customHeight="1">
      <c r="A53" s="356" t="s">
        <v>75</v>
      </c>
      <c r="B53" s="7" t="s">
        <v>172</v>
      </c>
      <c r="C53" s="58">
        <v>1334000</v>
      </c>
    </row>
    <row r="54" spans="1:3" ht="12" customHeight="1">
      <c r="A54" s="356" t="s">
        <v>76</v>
      </c>
      <c r="B54" s="6" t="s">
        <v>134</v>
      </c>
      <c r="C54" s="60"/>
    </row>
    <row r="55" spans="1:3" ht="12" customHeight="1">
      <c r="A55" s="356" t="s">
        <v>77</v>
      </c>
      <c r="B55" s="6" t="s">
        <v>47</v>
      </c>
      <c r="C55" s="60"/>
    </row>
    <row r="56" spans="1:3" ht="12" customHeight="1" thickBot="1">
      <c r="A56" s="356" t="s">
        <v>78</v>
      </c>
      <c r="B56" s="6" t="s">
        <v>466</v>
      </c>
      <c r="C56" s="60"/>
    </row>
    <row r="57" spans="1:3" ht="12" customHeight="1" thickBot="1">
      <c r="A57" s="154" t="s">
        <v>11</v>
      </c>
      <c r="B57" s="78" t="s">
        <v>5</v>
      </c>
      <c r="C57" s="267"/>
    </row>
    <row r="58" spans="1:3" ht="15" customHeight="1" thickBot="1">
      <c r="A58" s="154" t="s">
        <v>12</v>
      </c>
      <c r="B58" s="190" t="s">
        <v>471</v>
      </c>
      <c r="C58" s="292">
        <f>+C46+C52+C57</f>
        <v>68236000</v>
      </c>
    </row>
    <row r="59" spans="1:3" ht="13.5" thickBot="1">
      <c r="C59" s="293"/>
    </row>
    <row r="60" spans="1:3" ht="15" customHeight="1" thickBot="1">
      <c r="A60" s="193" t="s">
        <v>461</v>
      </c>
      <c r="B60" s="194"/>
      <c r="C60" s="76">
        <v>12</v>
      </c>
    </row>
    <row r="61" spans="1:3" ht="14.25" customHeight="1" thickBot="1">
      <c r="A61" s="193" t="s">
        <v>152</v>
      </c>
      <c r="B61" s="194"/>
      <c r="C61" s="7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zoomScale="130" zoomScaleNormal="130" zoomScaleSheetLayoutView="100" workbookViewId="0">
      <selection activeCell="C116" sqref="C116"/>
    </sheetView>
  </sheetViews>
  <sheetFormatPr defaultRowHeight="15.75"/>
  <cols>
    <col min="1" max="1" width="9.5" style="298" customWidth="1"/>
    <col min="2" max="2" width="91.6640625" style="298" customWidth="1"/>
    <col min="3" max="3" width="21.6640625" style="299" customWidth="1"/>
    <col min="4" max="4" width="9" style="320" customWidth="1"/>
    <col min="5" max="16384" width="9.33203125" style="320"/>
  </cols>
  <sheetData>
    <row r="1" spans="1:3" ht="15.95" customHeight="1">
      <c r="A1" s="404" t="s">
        <v>6</v>
      </c>
      <c r="B1" s="404"/>
      <c r="C1" s="404"/>
    </row>
    <row r="2" spans="1:3" ht="15.95" customHeight="1" thickBot="1">
      <c r="A2" s="405" t="s">
        <v>108</v>
      </c>
      <c r="B2" s="405"/>
      <c r="C2" s="230" t="s">
        <v>496</v>
      </c>
    </row>
    <row r="3" spans="1:3" ht="38.1" customHeight="1" thickBot="1">
      <c r="A3" s="21" t="s">
        <v>57</v>
      </c>
      <c r="B3" s="22" t="s">
        <v>8</v>
      </c>
      <c r="C3" s="30" t="str">
        <f>+CONCATENATE(LEFT(ÖSSZEFÜGGÉSEK!A5,4),". évi előirányzat")</f>
        <v>2016. évi előirányzat</v>
      </c>
    </row>
    <row r="4" spans="1:3" s="321" customFormat="1" ht="12" customHeight="1" thickBot="1">
      <c r="A4" s="315"/>
      <c r="B4" s="316" t="s">
        <v>439</v>
      </c>
      <c r="C4" s="317" t="s">
        <v>440</v>
      </c>
    </row>
    <row r="5" spans="1:3" s="322" customFormat="1" ht="12" customHeight="1" thickBot="1">
      <c r="A5" s="18" t="s">
        <v>9</v>
      </c>
      <c r="B5" s="19" t="s">
        <v>197</v>
      </c>
      <c r="C5" s="220">
        <f>+C6+C7+C8+C9+C10+C11</f>
        <v>203556446</v>
      </c>
    </row>
    <row r="6" spans="1:3" s="322" customFormat="1" ht="12" customHeight="1">
      <c r="A6" s="13" t="s">
        <v>69</v>
      </c>
      <c r="B6" s="323" t="s">
        <v>198</v>
      </c>
      <c r="C6" s="223">
        <v>68266387</v>
      </c>
    </row>
    <row r="7" spans="1:3" s="322" customFormat="1" ht="12" customHeight="1">
      <c r="A7" s="12" t="s">
        <v>70</v>
      </c>
      <c r="B7" s="324" t="s">
        <v>199</v>
      </c>
      <c r="C7" s="222">
        <v>28065433</v>
      </c>
    </row>
    <row r="8" spans="1:3" s="322" customFormat="1" ht="12" customHeight="1">
      <c r="A8" s="12" t="s">
        <v>71</v>
      </c>
      <c r="B8" s="324" t="s">
        <v>481</v>
      </c>
      <c r="C8" s="222">
        <v>47848629</v>
      </c>
    </row>
    <row r="9" spans="1:3" s="322" customFormat="1" ht="12" customHeight="1">
      <c r="A9" s="12" t="s">
        <v>72</v>
      </c>
      <c r="B9" s="324" t="s">
        <v>200</v>
      </c>
      <c r="C9" s="222">
        <v>1798920</v>
      </c>
    </row>
    <row r="10" spans="1:3" s="322" customFormat="1" ht="12" customHeight="1">
      <c r="A10" s="12" t="s">
        <v>104</v>
      </c>
      <c r="B10" s="216" t="s">
        <v>378</v>
      </c>
      <c r="C10" s="222">
        <v>57577077</v>
      </c>
    </row>
    <row r="11" spans="1:3" s="322" customFormat="1" ht="12" customHeight="1" thickBot="1">
      <c r="A11" s="14" t="s">
        <v>73</v>
      </c>
      <c r="B11" s="217" t="s">
        <v>379</v>
      </c>
      <c r="C11" s="222"/>
    </row>
    <row r="12" spans="1:3" s="322" customFormat="1" ht="12" customHeight="1" thickBot="1">
      <c r="A12" s="18" t="s">
        <v>10</v>
      </c>
      <c r="B12" s="215" t="s">
        <v>201</v>
      </c>
      <c r="C12" s="220">
        <f>+C13+C14+C15+C16+C17</f>
        <v>68372000</v>
      </c>
    </row>
    <row r="13" spans="1:3" s="322" customFormat="1" ht="12" customHeight="1">
      <c r="A13" s="13" t="s">
        <v>75</v>
      </c>
      <c r="B13" s="323" t="s">
        <v>202</v>
      </c>
      <c r="C13" s="223"/>
    </row>
    <row r="14" spans="1:3" s="322" customFormat="1" ht="12" customHeight="1">
      <c r="A14" s="12" t="s">
        <v>76</v>
      </c>
      <c r="B14" s="324" t="s">
        <v>203</v>
      </c>
      <c r="C14" s="222"/>
    </row>
    <row r="15" spans="1:3" s="322" customFormat="1" ht="12" customHeight="1">
      <c r="A15" s="12" t="s">
        <v>77</v>
      </c>
      <c r="B15" s="324" t="s">
        <v>368</v>
      </c>
      <c r="C15" s="222"/>
    </row>
    <row r="16" spans="1:3" s="322" customFormat="1" ht="12" customHeight="1">
      <c r="A16" s="12" t="s">
        <v>78</v>
      </c>
      <c r="B16" s="324" t="s">
        <v>369</v>
      </c>
      <c r="C16" s="222"/>
    </row>
    <row r="17" spans="1:3" s="322" customFormat="1" ht="12" customHeight="1">
      <c r="A17" s="12" t="s">
        <v>79</v>
      </c>
      <c r="B17" s="324" t="s">
        <v>204</v>
      </c>
      <c r="C17" s="222">
        <v>68372000</v>
      </c>
    </row>
    <row r="18" spans="1:3" s="322" customFormat="1" ht="12" customHeight="1" thickBot="1">
      <c r="A18" s="14" t="s">
        <v>85</v>
      </c>
      <c r="B18" s="217" t="s">
        <v>205</v>
      </c>
      <c r="C18" s="224"/>
    </row>
    <row r="19" spans="1:3" s="322" customFormat="1" ht="12" customHeight="1" thickBot="1">
      <c r="A19" s="18" t="s">
        <v>11</v>
      </c>
      <c r="B19" s="19" t="s">
        <v>206</v>
      </c>
      <c r="C19" s="220">
        <f>+C20+C21+C22+C23+C24</f>
        <v>390000</v>
      </c>
    </row>
    <row r="20" spans="1:3" s="322" customFormat="1" ht="12" customHeight="1">
      <c r="A20" s="13" t="s">
        <v>58</v>
      </c>
      <c r="B20" s="323" t="s">
        <v>207</v>
      </c>
      <c r="C20" s="223"/>
    </row>
    <row r="21" spans="1:3" s="322" customFormat="1" ht="12" customHeight="1">
      <c r="A21" s="12" t="s">
        <v>59</v>
      </c>
      <c r="B21" s="324" t="s">
        <v>208</v>
      </c>
      <c r="C21" s="222"/>
    </row>
    <row r="22" spans="1:3" s="322" customFormat="1" ht="12" customHeight="1">
      <c r="A22" s="12" t="s">
        <v>60</v>
      </c>
      <c r="B22" s="324" t="s">
        <v>370</v>
      </c>
      <c r="C22" s="222"/>
    </row>
    <row r="23" spans="1:3" s="322" customFormat="1" ht="12" customHeight="1">
      <c r="A23" s="12" t="s">
        <v>61</v>
      </c>
      <c r="B23" s="324" t="s">
        <v>371</v>
      </c>
      <c r="C23" s="222"/>
    </row>
    <row r="24" spans="1:3" s="322" customFormat="1" ht="12" customHeight="1">
      <c r="A24" s="12" t="s">
        <v>118</v>
      </c>
      <c r="B24" s="324" t="s">
        <v>209</v>
      </c>
      <c r="C24" s="222">
        <v>390000</v>
      </c>
    </row>
    <row r="25" spans="1:3" s="322" customFormat="1" ht="12" customHeight="1" thickBot="1">
      <c r="A25" s="14" t="s">
        <v>119</v>
      </c>
      <c r="B25" s="325" t="s">
        <v>210</v>
      </c>
      <c r="C25" s="224"/>
    </row>
    <row r="26" spans="1:3" s="322" customFormat="1" ht="12" customHeight="1" thickBot="1">
      <c r="A26" s="18" t="s">
        <v>120</v>
      </c>
      <c r="B26" s="19" t="s">
        <v>482</v>
      </c>
      <c r="C26" s="226">
        <f>SUM(C27:C33)</f>
        <v>19580000</v>
      </c>
    </row>
    <row r="27" spans="1:3" s="322" customFormat="1" ht="12" customHeight="1">
      <c r="A27" s="13" t="s">
        <v>212</v>
      </c>
      <c r="B27" s="323" t="s">
        <v>486</v>
      </c>
      <c r="C27" s="223">
        <v>480000</v>
      </c>
    </row>
    <row r="28" spans="1:3" s="322" customFormat="1" ht="12" customHeight="1">
      <c r="A28" s="12" t="s">
        <v>213</v>
      </c>
      <c r="B28" s="324" t="s">
        <v>487</v>
      </c>
      <c r="C28" s="222">
        <v>500000</v>
      </c>
    </row>
    <row r="29" spans="1:3" s="322" customFormat="1" ht="12" customHeight="1">
      <c r="A29" s="12" t="s">
        <v>214</v>
      </c>
      <c r="B29" s="324" t="s">
        <v>488</v>
      </c>
      <c r="C29" s="222">
        <v>15500000</v>
      </c>
    </row>
    <row r="30" spans="1:3" s="322" customFormat="1" ht="12" customHeight="1">
      <c r="A30" s="12" t="s">
        <v>215</v>
      </c>
      <c r="B30" s="324" t="s">
        <v>489</v>
      </c>
      <c r="C30" s="222">
        <v>100000</v>
      </c>
    </row>
    <row r="31" spans="1:3" s="322" customFormat="1" ht="12" customHeight="1">
      <c r="A31" s="12" t="s">
        <v>483</v>
      </c>
      <c r="B31" s="324" t="s">
        <v>216</v>
      </c>
      <c r="C31" s="222">
        <v>2500000</v>
      </c>
    </row>
    <row r="32" spans="1:3" s="322" customFormat="1" ht="12" customHeight="1">
      <c r="A32" s="12" t="s">
        <v>484</v>
      </c>
      <c r="B32" s="324" t="s">
        <v>217</v>
      </c>
      <c r="C32" s="222">
        <v>200000</v>
      </c>
    </row>
    <row r="33" spans="1:3" s="322" customFormat="1" ht="12" customHeight="1" thickBot="1">
      <c r="A33" s="14" t="s">
        <v>485</v>
      </c>
      <c r="B33" s="392" t="s">
        <v>218</v>
      </c>
      <c r="C33" s="224">
        <v>300000</v>
      </c>
    </row>
    <row r="34" spans="1:3" s="322" customFormat="1" ht="12" customHeight="1" thickBot="1">
      <c r="A34" s="18" t="s">
        <v>13</v>
      </c>
      <c r="B34" s="19" t="s">
        <v>380</v>
      </c>
      <c r="C34" s="220">
        <f>SUM(C35:C45)</f>
        <v>24542000</v>
      </c>
    </row>
    <row r="35" spans="1:3" s="322" customFormat="1" ht="12" customHeight="1">
      <c r="A35" s="13" t="s">
        <v>62</v>
      </c>
      <c r="B35" s="323" t="s">
        <v>221</v>
      </c>
      <c r="C35" s="223">
        <v>2000000</v>
      </c>
    </row>
    <row r="36" spans="1:3" s="322" customFormat="1" ht="12" customHeight="1">
      <c r="A36" s="12" t="s">
        <v>63</v>
      </c>
      <c r="B36" s="324" t="s">
        <v>222</v>
      </c>
      <c r="C36" s="222">
        <v>4811000</v>
      </c>
    </row>
    <row r="37" spans="1:3" s="322" customFormat="1" ht="12" customHeight="1">
      <c r="A37" s="12" t="s">
        <v>64</v>
      </c>
      <c r="B37" s="324" t="s">
        <v>223</v>
      </c>
      <c r="C37" s="222">
        <v>7036000</v>
      </c>
    </row>
    <row r="38" spans="1:3" s="322" customFormat="1" ht="12" customHeight="1">
      <c r="A38" s="12" t="s">
        <v>122</v>
      </c>
      <c r="B38" s="324" t="s">
        <v>224</v>
      </c>
      <c r="C38" s="222"/>
    </row>
    <row r="39" spans="1:3" s="322" customFormat="1" ht="12" customHeight="1">
      <c r="A39" s="12" t="s">
        <v>123</v>
      </c>
      <c r="B39" s="324" t="s">
        <v>225</v>
      </c>
      <c r="C39" s="222">
        <v>153000</v>
      </c>
    </row>
    <row r="40" spans="1:3" s="322" customFormat="1" ht="12" customHeight="1">
      <c r="A40" s="12" t="s">
        <v>124</v>
      </c>
      <c r="B40" s="324" t="s">
        <v>226</v>
      </c>
      <c r="C40" s="222">
        <v>1842000</v>
      </c>
    </row>
    <row r="41" spans="1:3" s="322" customFormat="1" ht="12" customHeight="1">
      <c r="A41" s="12" t="s">
        <v>125</v>
      </c>
      <c r="B41" s="324" t="s">
        <v>227</v>
      </c>
      <c r="C41" s="222"/>
    </row>
    <row r="42" spans="1:3" s="322" customFormat="1" ht="12" customHeight="1">
      <c r="A42" s="12" t="s">
        <v>126</v>
      </c>
      <c r="B42" s="324" t="s">
        <v>491</v>
      </c>
      <c r="C42" s="222">
        <v>8700000</v>
      </c>
    </row>
    <row r="43" spans="1:3" s="322" customFormat="1" ht="12" customHeight="1">
      <c r="A43" s="12" t="s">
        <v>219</v>
      </c>
      <c r="B43" s="324" t="s">
        <v>229</v>
      </c>
      <c r="C43" s="225"/>
    </row>
    <row r="44" spans="1:3" s="322" customFormat="1" ht="12" customHeight="1">
      <c r="A44" s="14" t="s">
        <v>220</v>
      </c>
      <c r="B44" s="325" t="s">
        <v>382</v>
      </c>
      <c r="C44" s="312"/>
    </row>
    <row r="45" spans="1:3" s="322" customFormat="1" ht="12" customHeight="1" thickBot="1">
      <c r="A45" s="14" t="s">
        <v>381</v>
      </c>
      <c r="B45" s="217" t="s">
        <v>230</v>
      </c>
      <c r="C45" s="312"/>
    </row>
    <row r="46" spans="1:3" s="322" customFormat="1" ht="12" customHeight="1" thickBot="1">
      <c r="A46" s="18" t="s">
        <v>14</v>
      </c>
      <c r="B46" s="19" t="s">
        <v>231</v>
      </c>
      <c r="C46" s="220">
        <f>SUM(C47:C51)</f>
        <v>0</v>
      </c>
    </row>
    <row r="47" spans="1:3" s="322" customFormat="1" ht="12" customHeight="1">
      <c r="A47" s="13" t="s">
        <v>65</v>
      </c>
      <c r="B47" s="323" t="s">
        <v>235</v>
      </c>
      <c r="C47" s="366"/>
    </row>
    <row r="48" spans="1:3" s="322" customFormat="1" ht="12" customHeight="1">
      <c r="A48" s="12" t="s">
        <v>66</v>
      </c>
      <c r="B48" s="324" t="s">
        <v>236</v>
      </c>
      <c r="C48" s="225"/>
    </row>
    <row r="49" spans="1:3" s="322" customFormat="1" ht="12" customHeight="1">
      <c r="A49" s="12" t="s">
        <v>232</v>
      </c>
      <c r="B49" s="324" t="s">
        <v>237</v>
      </c>
      <c r="C49" s="225"/>
    </row>
    <row r="50" spans="1:3" s="322" customFormat="1" ht="12" customHeight="1">
      <c r="A50" s="12" t="s">
        <v>233</v>
      </c>
      <c r="B50" s="324" t="s">
        <v>238</v>
      </c>
      <c r="C50" s="225"/>
    </row>
    <row r="51" spans="1:3" s="322" customFormat="1" ht="12" customHeight="1" thickBot="1">
      <c r="A51" s="14" t="s">
        <v>234</v>
      </c>
      <c r="B51" s="217" t="s">
        <v>239</v>
      </c>
      <c r="C51" s="312"/>
    </row>
    <row r="52" spans="1:3" s="322" customFormat="1" ht="12" customHeight="1" thickBot="1">
      <c r="A52" s="18" t="s">
        <v>127</v>
      </c>
      <c r="B52" s="19" t="s">
        <v>240</v>
      </c>
      <c r="C52" s="220">
        <f>SUM(C53:C55)</f>
        <v>240000</v>
      </c>
    </row>
    <row r="53" spans="1:3" s="322" customFormat="1" ht="12" customHeight="1">
      <c r="A53" s="13" t="s">
        <v>67</v>
      </c>
      <c r="B53" s="323" t="s">
        <v>241</v>
      </c>
      <c r="C53" s="223"/>
    </row>
    <row r="54" spans="1:3" s="322" customFormat="1" ht="12" customHeight="1">
      <c r="A54" s="12" t="s">
        <v>68</v>
      </c>
      <c r="B54" s="324" t="s">
        <v>372</v>
      </c>
      <c r="C54" s="222"/>
    </row>
    <row r="55" spans="1:3" s="322" customFormat="1" ht="12" customHeight="1">
      <c r="A55" s="12" t="s">
        <v>244</v>
      </c>
      <c r="B55" s="324" t="s">
        <v>242</v>
      </c>
      <c r="C55" s="222">
        <v>240000</v>
      </c>
    </row>
    <row r="56" spans="1:3" s="322" customFormat="1" ht="12" customHeight="1" thickBot="1">
      <c r="A56" s="14" t="s">
        <v>245</v>
      </c>
      <c r="B56" s="217" t="s">
        <v>243</v>
      </c>
      <c r="C56" s="224"/>
    </row>
    <row r="57" spans="1:3" s="322" customFormat="1" ht="12" customHeight="1" thickBot="1">
      <c r="A57" s="18" t="s">
        <v>16</v>
      </c>
      <c r="B57" s="215" t="s">
        <v>246</v>
      </c>
      <c r="C57" s="220">
        <f>SUM(C58:C60)</f>
        <v>90000</v>
      </c>
    </row>
    <row r="58" spans="1:3" s="322" customFormat="1" ht="12" customHeight="1">
      <c r="A58" s="13" t="s">
        <v>128</v>
      </c>
      <c r="B58" s="323" t="s">
        <v>248</v>
      </c>
      <c r="C58" s="225"/>
    </row>
    <row r="59" spans="1:3" s="322" customFormat="1" ht="12" customHeight="1">
      <c r="A59" s="12" t="s">
        <v>129</v>
      </c>
      <c r="B59" s="324" t="s">
        <v>373</v>
      </c>
      <c r="C59" s="225"/>
    </row>
    <row r="60" spans="1:3" s="322" customFormat="1" ht="12" customHeight="1">
      <c r="A60" s="12" t="s">
        <v>173</v>
      </c>
      <c r="B60" s="324" t="s">
        <v>249</v>
      </c>
      <c r="C60" s="225">
        <v>90000</v>
      </c>
    </row>
    <row r="61" spans="1:3" s="322" customFormat="1" ht="12" customHeight="1" thickBot="1">
      <c r="A61" s="14" t="s">
        <v>247</v>
      </c>
      <c r="B61" s="217" t="s">
        <v>250</v>
      </c>
      <c r="C61" s="225"/>
    </row>
    <row r="62" spans="1:3" s="322" customFormat="1" ht="12" customHeight="1" thickBot="1">
      <c r="A62" s="388" t="s">
        <v>422</v>
      </c>
      <c r="B62" s="19" t="s">
        <v>251</v>
      </c>
      <c r="C62" s="226">
        <f>+C5+C12+C19+C26+C34+C46+C52+C57</f>
        <v>316770446</v>
      </c>
    </row>
    <row r="63" spans="1:3" s="322" customFormat="1" ht="12" customHeight="1" thickBot="1">
      <c r="A63" s="368" t="s">
        <v>252</v>
      </c>
      <c r="B63" s="215" t="s">
        <v>253</v>
      </c>
      <c r="C63" s="220">
        <f>SUM(C64:C66)</f>
        <v>0</v>
      </c>
    </row>
    <row r="64" spans="1:3" s="322" customFormat="1" ht="12" customHeight="1">
      <c r="A64" s="13" t="s">
        <v>284</v>
      </c>
      <c r="B64" s="323" t="s">
        <v>254</v>
      </c>
      <c r="C64" s="225"/>
    </row>
    <row r="65" spans="1:3" s="322" customFormat="1" ht="12" customHeight="1">
      <c r="A65" s="12" t="s">
        <v>293</v>
      </c>
      <c r="B65" s="324" t="s">
        <v>255</v>
      </c>
      <c r="C65" s="225"/>
    </row>
    <row r="66" spans="1:3" s="322" customFormat="1" ht="12" customHeight="1" thickBot="1">
      <c r="A66" s="14" t="s">
        <v>294</v>
      </c>
      <c r="B66" s="382" t="s">
        <v>407</v>
      </c>
      <c r="C66" s="225"/>
    </row>
    <row r="67" spans="1:3" s="322" customFormat="1" ht="12" customHeight="1" thickBot="1">
      <c r="A67" s="368" t="s">
        <v>257</v>
      </c>
      <c r="B67" s="215" t="s">
        <v>258</v>
      </c>
      <c r="C67" s="220">
        <f>SUM(C68:C71)</f>
        <v>276269000</v>
      </c>
    </row>
    <row r="68" spans="1:3" s="322" customFormat="1" ht="12" customHeight="1">
      <c r="A68" s="13" t="s">
        <v>105</v>
      </c>
      <c r="B68" s="323" t="s">
        <v>259</v>
      </c>
      <c r="C68" s="225">
        <v>276269000</v>
      </c>
    </row>
    <row r="69" spans="1:3" s="322" customFormat="1" ht="12" customHeight="1">
      <c r="A69" s="12" t="s">
        <v>106</v>
      </c>
      <c r="B69" s="324" t="s">
        <v>260</v>
      </c>
      <c r="C69" s="225"/>
    </row>
    <row r="70" spans="1:3" s="322" customFormat="1" ht="12" customHeight="1">
      <c r="A70" s="12" t="s">
        <v>285</v>
      </c>
      <c r="B70" s="324" t="s">
        <v>261</v>
      </c>
      <c r="C70" s="225"/>
    </row>
    <row r="71" spans="1:3" s="322" customFormat="1" ht="12" customHeight="1" thickBot="1">
      <c r="A71" s="14" t="s">
        <v>286</v>
      </c>
      <c r="B71" s="217" t="s">
        <v>262</v>
      </c>
      <c r="C71" s="225"/>
    </row>
    <row r="72" spans="1:3" s="322" customFormat="1" ht="12" customHeight="1" thickBot="1">
      <c r="A72" s="368" t="s">
        <v>263</v>
      </c>
      <c r="B72" s="215" t="s">
        <v>264</v>
      </c>
      <c r="C72" s="220">
        <f>SUM(C73:C74)</f>
        <v>0</v>
      </c>
    </row>
    <row r="73" spans="1:3" s="322" customFormat="1" ht="12" customHeight="1">
      <c r="A73" s="13" t="s">
        <v>287</v>
      </c>
      <c r="B73" s="323" t="s">
        <v>265</v>
      </c>
      <c r="C73" s="225"/>
    </row>
    <row r="74" spans="1:3" s="322" customFormat="1" ht="12" customHeight="1" thickBot="1">
      <c r="A74" s="14" t="s">
        <v>288</v>
      </c>
      <c r="B74" s="217" t="s">
        <v>266</v>
      </c>
      <c r="C74" s="225"/>
    </row>
    <row r="75" spans="1:3" s="322" customFormat="1" ht="12" customHeight="1" thickBot="1">
      <c r="A75" s="368" t="s">
        <v>267</v>
      </c>
      <c r="B75" s="215" t="s">
        <v>268</v>
      </c>
      <c r="C75" s="220">
        <f>SUM(C76:C78)</f>
        <v>0</v>
      </c>
    </row>
    <row r="76" spans="1:3" s="322" customFormat="1" ht="12" customHeight="1">
      <c r="A76" s="13" t="s">
        <v>289</v>
      </c>
      <c r="B76" s="323" t="s">
        <v>269</v>
      </c>
      <c r="C76" s="225"/>
    </row>
    <row r="77" spans="1:3" s="322" customFormat="1" ht="12" customHeight="1">
      <c r="A77" s="12" t="s">
        <v>290</v>
      </c>
      <c r="B77" s="324" t="s">
        <v>270</v>
      </c>
      <c r="C77" s="225"/>
    </row>
    <row r="78" spans="1:3" s="322" customFormat="1" ht="12" customHeight="1" thickBot="1">
      <c r="A78" s="14" t="s">
        <v>291</v>
      </c>
      <c r="B78" s="217" t="s">
        <v>271</v>
      </c>
      <c r="C78" s="225"/>
    </row>
    <row r="79" spans="1:3" s="322" customFormat="1" ht="12" customHeight="1" thickBot="1">
      <c r="A79" s="368" t="s">
        <v>272</v>
      </c>
      <c r="B79" s="215" t="s">
        <v>292</v>
      </c>
      <c r="C79" s="220">
        <f>SUM(C80:C83)</f>
        <v>0</v>
      </c>
    </row>
    <row r="80" spans="1:3" s="322" customFormat="1" ht="12" customHeight="1">
      <c r="A80" s="327" t="s">
        <v>273</v>
      </c>
      <c r="B80" s="323" t="s">
        <v>274</v>
      </c>
      <c r="C80" s="225"/>
    </row>
    <row r="81" spans="1:3" s="322" customFormat="1" ht="12" customHeight="1">
      <c r="A81" s="328" t="s">
        <v>275</v>
      </c>
      <c r="B81" s="324" t="s">
        <v>276</v>
      </c>
      <c r="C81" s="225"/>
    </row>
    <row r="82" spans="1:3" s="322" customFormat="1" ht="12" customHeight="1">
      <c r="A82" s="328" t="s">
        <v>277</v>
      </c>
      <c r="B82" s="324" t="s">
        <v>278</v>
      </c>
      <c r="C82" s="225"/>
    </row>
    <row r="83" spans="1:3" s="322" customFormat="1" ht="12" customHeight="1" thickBot="1">
      <c r="A83" s="329" t="s">
        <v>279</v>
      </c>
      <c r="B83" s="217" t="s">
        <v>280</v>
      </c>
      <c r="C83" s="225"/>
    </row>
    <row r="84" spans="1:3" s="322" customFormat="1" ht="12" customHeight="1" thickBot="1">
      <c r="A84" s="368" t="s">
        <v>281</v>
      </c>
      <c r="B84" s="215" t="s">
        <v>421</v>
      </c>
      <c r="C84" s="367"/>
    </row>
    <row r="85" spans="1:3" s="322" customFormat="1" ht="13.5" customHeight="1" thickBot="1">
      <c r="A85" s="368" t="s">
        <v>283</v>
      </c>
      <c r="B85" s="215" t="s">
        <v>282</v>
      </c>
      <c r="C85" s="367"/>
    </row>
    <row r="86" spans="1:3" s="322" customFormat="1" ht="15.75" customHeight="1" thickBot="1">
      <c r="A86" s="368" t="s">
        <v>295</v>
      </c>
      <c r="B86" s="330" t="s">
        <v>424</v>
      </c>
      <c r="C86" s="226">
        <f>+C63+C67+C72+C75+C79+C85+C84</f>
        <v>276269000</v>
      </c>
    </row>
    <row r="87" spans="1:3" s="322" customFormat="1" ht="16.5" customHeight="1" thickBot="1">
      <c r="A87" s="369" t="s">
        <v>423</v>
      </c>
      <c r="B87" s="331" t="s">
        <v>425</v>
      </c>
      <c r="C87" s="226">
        <f>+C62+C86</f>
        <v>593039446</v>
      </c>
    </row>
    <row r="88" spans="1:3" s="322" customFormat="1" ht="83.25" customHeight="1">
      <c r="A88" s="3"/>
      <c r="B88" s="4"/>
      <c r="C88" s="227"/>
    </row>
    <row r="89" spans="1:3" ht="16.5" customHeight="1">
      <c r="A89" s="404" t="s">
        <v>37</v>
      </c>
      <c r="B89" s="404"/>
      <c r="C89" s="404"/>
    </row>
    <row r="90" spans="1:3" s="332" customFormat="1" ht="16.5" customHeight="1" thickBot="1">
      <c r="A90" s="406" t="s">
        <v>109</v>
      </c>
      <c r="B90" s="406"/>
      <c r="C90" s="89" t="s">
        <v>496</v>
      </c>
    </row>
    <row r="91" spans="1:3" ht="38.1" customHeight="1" thickBot="1">
      <c r="A91" s="21" t="s">
        <v>57</v>
      </c>
      <c r="B91" s="22" t="s">
        <v>38</v>
      </c>
      <c r="C91" s="30" t="str">
        <f>+C3</f>
        <v>2016. évi előirányzat</v>
      </c>
    </row>
    <row r="92" spans="1:3" s="321" customFormat="1" ht="12" customHeight="1" thickBot="1">
      <c r="A92" s="27"/>
      <c r="B92" s="28" t="s">
        <v>439</v>
      </c>
      <c r="C92" s="29" t="s">
        <v>440</v>
      </c>
    </row>
    <row r="93" spans="1:3" ht="12" customHeight="1" thickBot="1">
      <c r="A93" s="20" t="s">
        <v>9</v>
      </c>
      <c r="B93" s="26" t="s">
        <v>383</v>
      </c>
      <c r="C93" s="219">
        <f>C94+C95+C96+C97+C98+C111</f>
        <v>314263446</v>
      </c>
    </row>
    <row r="94" spans="1:3" ht="12" customHeight="1">
      <c r="A94" s="15" t="s">
        <v>69</v>
      </c>
      <c r="B94" s="8" t="s">
        <v>39</v>
      </c>
      <c r="C94" s="221">
        <v>135064000</v>
      </c>
    </row>
    <row r="95" spans="1:3" ht="12" customHeight="1">
      <c r="A95" s="12" t="s">
        <v>70</v>
      </c>
      <c r="B95" s="6" t="s">
        <v>130</v>
      </c>
      <c r="C95" s="222">
        <v>31498000</v>
      </c>
    </row>
    <row r="96" spans="1:3" ht="12" customHeight="1">
      <c r="A96" s="12" t="s">
        <v>71</v>
      </c>
      <c r="B96" s="6" t="s">
        <v>97</v>
      </c>
      <c r="C96" s="224">
        <v>117799000</v>
      </c>
    </row>
    <row r="97" spans="1:3" ht="12" customHeight="1">
      <c r="A97" s="12" t="s">
        <v>72</v>
      </c>
      <c r="B97" s="9" t="s">
        <v>131</v>
      </c>
      <c r="C97" s="224">
        <v>15734446</v>
      </c>
    </row>
    <row r="98" spans="1:3" ht="12" customHeight="1">
      <c r="A98" s="12" t="s">
        <v>80</v>
      </c>
      <c r="B98" s="17" t="s">
        <v>132</v>
      </c>
      <c r="C98" s="224">
        <f>SUM(C99:C110)</f>
        <v>13768000</v>
      </c>
    </row>
    <row r="99" spans="1:3" ht="12" customHeight="1">
      <c r="A99" s="12" t="s">
        <v>73</v>
      </c>
      <c r="B99" s="6" t="s">
        <v>388</v>
      </c>
      <c r="C99" s="224"/>
    </row>
    <row r="100" spans="1:3" ht="12" customHeight="1">
      <c r="A100" s="12" t="s">
        <v>74</v>
      </c>
      <c r="B100" s="93" t="s">
        <v>387</v>
      </c>
      <c r="C100" s="224"/>
    </row>
    <row r="101" spans="1:3" ht="12" customHeight="1">
      <c r="A101" s="12" t="s">
        <v>81</v>
      </c>
      <c r="B101" s="93" t="s">
        <v>386</v>
      </c>
      <c r="C101" s="224"/>
    </row>
    <row r="102" spans="1:3" ht="12" customHeight="1">
      <c r="A102" s="12" t="s">
        <v>82</v>
      </c>
      <c r="B102" s="91" t="s">
        <v>298</v>
      </c>
      <c r="C102" s="224"/>
    </row>
    <row r="103" spans="1:3" ht="12" customHeight="1">
      <c r="A103" s="12" t="s">
        <v>83</v>
      </c>
      <c r="B103" s="92" t="s">
        <v>299</v>
      </c>
      <c r="C103" s="224"/>
    </row>
    <row r="104" spans="1:3" ht="12" customHeight="1">
      <c r="A104" s="12" t="s">
        <v>84</v>
      </c>
      <c r="B104" s="92" t="s">
        <v>300</v>
      </c>
      <c r="C104" s="224"/>
    </row>
    <row r="105" spans="1:3" ht="12" customHeight="1">
      <c r="A105" s="12" t="s">
        <v>86</v>
      </c>
      <c r="B105" s="91" t="s">
        <v>301</v>
      </c>
      <c r="C105" s="224">
        <v>500000</v>
      </c>
    </row>
    <row r="106" spans="1:3" ht="12" customHeight="1">
      <c r="A106" s="12" t="s">
        <v>133</v>
      </c>
      <c r="B106" s="91" t="s">
        <v>302</v>
      </c>
      <c r="C106" s="224"/>
    </row>
    <row r="107" spans="1:3" ht="12" customHeight="1">
      <c r="A107" s="12" t="s">
        <v>296</v>
      </c>
      <c r="B107" s="92" t="s">
        <v>303</v>
      </c>
      <c r="C107" s="224"/>
    </row>
    <row r="108" spans="1:3" ht="12" customHeight="1">
      <c r="A108" s="11" t="s">
        <v>297</v>
      </c>
      <c r="B108" s="93" t="s">
        <v>304</v>
      </c>
      <c r="C108" s="224"/>
    </row>
    <row r="109" spans="1:3" ht="12" customHeight="1">
      <c r="A109" s="12" t="s">
        <v>384</v>
      </c>
      <c r="B109" s="93" t="s">
        <v>305</v>
      </c>
      <c r="C109" s="224"/>
    </row>
    <row r="110" spans="1:3" ht="12" customHeight="1">
      <c r="A110" s="14" t="s">
        <v>385</v>
      </c>
      <c r="B110" s="93" t="s">
        <v>306</v>
      </c>
      <c r="C110" s="224">
        <v>13268000</v>
      </c>
    </row>
    <row r="111" spans="1:3" ht="12" customHeight="1">
      <c r="A111" s="12" t="s">
        <v>389</v>
      </c>
      <c r="B111" s="9" t="s">
        <v>40</v>
      </c>
      <c r="C111" s="222">
        <v>400000</v>
      </c>
    </row>
    <row r="112" spans="1:3" ht="12" customHeight="1">
      <c r="A112" s="12" t="s">
        <v>390</v>
      </c>
      <c r="B112" s="6" t="s">
        <v>392</v>
      </c>
      <c r="C112" s="222"/>
    </row>
    <row r="113" spans="1:3" ht="12" customHeight="1" thickBot="1">
      <c r="A113" s="16" t="s">
        <v>391</v>
      </c>
      <c r="B113" s="386" t="s">
        <v>393</v>
      </c>
      <c r="C113" s="228"/>
    </row>
    <row r="114" spans="1:3" ht="12" customHeight="1" thickBot="1">
      <c r="A114" s="383" t="s">
        <v>10</v>
      </c>
      <c r="B114" s="384" t="s">
        <v>307</v>
      </c>
      <c r="C114" s="385">
        <f>+C115+C117+C119</f>
        <v>278776000</v>
      </c>
    </row>
    <row r="115" spans="1:3" ht="12" customHeight="1">
      <c r="A115" s="13" t="s">
        <v>75</v>
      </c>
      <c r="B115" s="6" t="s">
        <v>172</v>
      </c>
      <c r="C115" s="223">
        <v>177706000</v>
      </c>
    </row>
    <row r="116" spans="1:3" ht="12" customHeight="1">
      <c r="A116" s="13" t="s">
        <v>76</v>
      </c>
      <c r="B116" s="10" t="s">
        <v>311</v>
      </c>
      <c r="C116" s="223"/>
    </row>
    <row r="117" spans="1:3" ht="12" customHeight="1">
      <c r="A117" s="13" t="s">
        <v>77</v>
      </c>
      <c r="B117" s="10" t="s">
        <v>134</v>
      </c>
      <c r="C117" s="222">
        <v>101070000</v>
      </c>
    </row>
    <row r="118" spans="1:3" ht="12" customHeight="1">
      <c r="A118" s="13" t="s">
        <v>78</v>
      </c>
      <c r="B118" s="10" t="s">
        <v>312</v>
      </c>
      <c r="C118" s="213"/>
    </row>
    <row r="119" spans="1:3" ht="12" customHeight="1">
      <c r="A119" s="13" t="s">
        <v>79</v>
      </c>
      <c r="B119" s="217" t="s">
        <v>174</v>
      </c>
      <c r="C119" s="213"/>
    </row>
    <row r="120" spans="1:3" ht="12" customHeight="1">
      <c r="A120" s="13" t="s">
        <v>85</v>
      </c>
      <c r="B120" s="216" t="s">
        <v>374</v>
      </c>
      <c r="C120" s="213"/>
    </row>
    <row r="121" spans="1:3" ht="12" customHeight="1">
      <c r="A121" s="13" t="s">
        <v>87</v>
      </c>
      <c r="B121" s="319" t="s">
        <v>317</v>
      </c>
      <c r="C121" s="213"/>
    </row>
    <row r="122" spans="1:3">
      <c r="A122" s="13" t="s">
        <v>135</v>
      </c>
      <c r="B122" s="92" t="s">
        <v>300</v>
      </c>
      <c r="C122" s="213"/>
    </row>
    <row r="123" spans="1:3" ht="12" customHeight="1">
      <c r="A123" s="13" t="s">
        <v>136</v>
      </c>
      <c r="B123" s="92" t="s">
        <v>316</v>
      </c>
      <c r="C123" s="213"/>
    </row>
    <row r="124" spans="1:3" ht="12" customHeight="1">
      <c r="A124" s="13" t="s">
        <v>137</v>
      </c>
      <c r="B124" s="92" t="s">
        <v>315</v>
      </c>
      <c r="C124" s="213"/>
    </row>
    <row r="125" spans="1:3" ht="12" customHeight="1">
      <c r="A125" s="13" t="s">
        <v>308</v>
      </c>
      <c r="B125" s="92" t="s">
        <v>303</v>
      </c>
      <c r="C125" s="213"/>
    </row>
    <row r="126" spans="1:3" ht="12" customHeight="1">
      <c r="A126" s="13" t="s">
        <v>309</v>
      </c>
      <c r="B126" s="92" t="s">
        <v>314</v>
      </c>
      <c r="C126" s="213"/>
    </row>
    <row r="127" spans="1:3" ht="16.5" thickBot="1">
      <c r="A127" s="11" t="s">
        <v>310</v>
      </c>
      <c r="B127" s="92" t="s">
        <v>313</v>
      </c>
      <c r="C127" s="214"/>
    </row>
    <row r="128" spans="1:3" ht="12" customHeight="1" thickBot="1">
      <c r="A128" s="18" t="s">
        <v>11</v>
      </c>
      <c r="B128" s="78" t="s">
        <v>394</v>
      </c>
      <c r="C128" s="220">
        <f>+C93+C114</f>
        <v>593039446</v>
      </c>
    </row>
    <row r="129" spans="1:3" ht="12" customHeight="1" thickBot="1">
      <c r="A129" s="18" t="s">
        <v>12</v>
      </c>
      <c r="B129" s="78" t="s">
        <v>395</v>
      </c>
      <c r="C129" s="220">
        <f>+C130+C131+C132</f>
        <v>0</v>
      </c>
    </row>
    <row r="130" spans="1:3" ht="12" customHeight="1">
      <c r="A130" s="13" t="s">
        <v>212</v>
      </c>
      <c r="B130" s="10" t="s">
        <v>402</v>
      </c>
      <c r="C130" s="213"/>
    </row>
    <row r="131" spans="1:3" ht="12" customHeight="1">
      <c r="A131" s="13" t="s">
        <v>213</v>
      </c>
      <c r="B131" s="10" t="s">
        <v>403</v>
      </c>
      <c r="C131" s="213"/>
    </row>
    <row r="132" spans="1:3" ht="12" customHeight="1" thickBot="1">
      <c r="A132" s="11" t="s">
        <v>214</v>
      </c>
      <c r="B132" s="10" t="s">
        <v>404</v>
      </c>
      <c r="C132" s="213"/>
    </row>
    <row r="133" spans="1:3" ht="12" customHeight="1" thickBot="1">
      <c r="A133" s="18" t="s">
        <v>13</v>
      </c>
      <c r="B133" s="78" t="s">
        <v>396</v>
      </c>
      <c r="C133" s="220">
        <f>SUM(C134:C139)</f>
        <v>0</v>
      </c>
    </row>
    <row r="134" spans="1:3" ht="12" customHeight="1">
      <c r="A134" s="13" t="s">
        <v>62</v>
      </c>
      <c r="B134" s="7" t="s">
        <v>405</v>
      </c>
      <c r="C134" s="213"/>
    </row>
    <row r="135" spans="1:3" ht="12" customHeight="1">
      <c r="A135" s="13" t="s">
        <v>63</v>
      </c>
      <c r="B135" s="7" t="s">
        <v>397</v>
      </c>
      <c r="C135" s="213"/>
    </row>
    <row r="136" spans="1:3" ht="12" customHeight="1">
      <c r="A136" s="13" t="s">
        <v>64</v>
      </c>
      <c r="B136" s="7" t="s">
        <v>398</v>
      </c>
      <c r="C136" s="213"/>
    </row>
    <row r="137" spans="1:3" ht="12" customHeight="1">
      <c r="A137" s="13" t="s">
        <v>122</v>
      </c>
      <c r="B137" s="7" t="s">
        <v>399</v>
      </c>
      <c r="C137" s="213"/>
    </row>
    <row r="138" spans="1:3" ht="12" customHeight="1">
      <c r="A138" s="13" t="s">
        <v>123</v>
      </c>
      <c r="B138" s="7" t="s">
        <v>400</v>
      </c>
      <c r="C138" s="213"/>
    </row>
    <row r="139" spans="1:3" ht="12" customHeight="1" thickBot="1">
      <c r="A139" s="11" t="s">
        <v>124</v>
      </c>
      <c r="B139" s="7" t="s">
        <v>401</v>
      </c>
      <c r="C139" s="213"/>
    </row>
    <row r="140" spans="1:3" ht="12" customHeight="1" thickBot="1">
      <c r="A140" s="18" t="s">
        <v>14</v>
      </c>
      <c r="B140" s="78" t="s">
        <v>409</v>
      </c>
      <c r="C140" s="226">
        <f>+C141+C142+C143+C144</f>
        <v>0</v>
      </c>
    </row>
    <row r="141" spans="1:3" ht="12" customHeight="1">
      <c r="A141" s="13" t="s">
        <v>65</v>
      </c>
      <c r="B141" s="7" t="s">
        <v>318</v>
      </c>
      <c r="C141" s="213"/>
    </row>
    <row r="142" spans="1:3" ht="12" customHeight="1">
      <c r="A142" s="13" t="s">
        <v>66</v>
      </c>
      <c r="B142" s="7" t="s">
        <v>319</v>
      </c>
      <c r="C142" s="213"/>
    </row>
    <row r="143" spans="1:3" ht="12" customHeight="1">
      <c r="A143" s="13" t="s">
        <v>232</v>
      </c>
      <c r="B143" s="7" t="s">
        <v>410</v>
      </c>
      <c r="C143" s="213"/>
    </row>
    <row r="144" spans="1:3" ht="12" customHeight="1" thickBot="1">
      <c r="A144" s="11" t="s">
        <v>233</v>
      </c>
      <c r="B144" s="5" t="s">
        <v>338</v>
      </c>
      <c r="C144" s="213"/>
    </row>
    <row r="145" spans="1:9" ht="12" customHeight="1" thickBot="1">
      <c r="A145" s="18" t="s">
        <v>15</v>
      </c>
      <c r="B145" s="78" t="s">
        <v>411</v>
      </c>
      <c r="C145" s="229">
        <f>SUM(C146:C150)</f>
        <v>0</v>
      </c>
    </row>
    <row r="146" spans="1:9" ht="12" customHeight="1">
      <c r="A146" s="13" t="s">
        <v>67</v>
      </c>
      <c r="B146" s="7" t="s">
        <v>406</v>
      </c>
      <c r="C146" s="213"/>
    </row>
    <row r="147" spans="1:9" ht="12" customHeight="1">
      <c r="A147" s="13" t="s">
        <v>68</v>
      </c>
      <c r="B147" s="7" t="s">
        <v>413</v>
      </c>
      <c r="C147" s="213"/>
    </row>
    <row r="148" spans="1:9" ht="12" customHeight="1">
      <c r="A148" s="13" t="s">
        <v>244</v>
      </c>
      <c r="B148" s="7" t="s">
        <v>408</v>
      </c>
      <c r="C148" s="213"/>
    </row>
    <row r="149" spans="1:9" ht="12" customHeight="1">
      <c r="A149" s="13" t="s">
        <v>245</v>
      </c>
      <c r="B149" s="7" t="s">
        <v>414</v>
      </c>
      <c r="C149" s="213"/>
    </row>
    <row r="150" spans="1:9" ht="12" customHeight="1" thickBot="1">
      <c r="A150" s="13" t="s">
        <v>412</v>
      </c>
      <c r="B150" s="7" t="s">
        <v>415</v>
      </c>
      <c r="C150" s="213"/>
    </row>
    <row r="151" spans="1:9" ht="12" customHeight="1" thickBot="1">
      <c r="A151" s="18" t="s">
        <v>16</v>
      </c>
      <c r="B151" s="78" t="s">
        <v>416</v>
      </c>
      <c r="C151" s="387"/>
    </row>
    <row r="152" spans="1:9" ht="12" customHeight="1" thickBot="1">
      <c r="A152" s="18" t="s">
        <v>17</v>
      </c>
      <c r="B152" s="78" t="s">
        <v>417</v>
      </c>
      <c r="C152" s="387"/>
    </row>
    <row r="153" spans="1:9" ht="15" customHeight="1" thickBot="1">
      <c r="A153" s="18" t="s">
        <v>18</v>
      </c>
      <c r="B153" s="78" t="s">
        <v>419</v>
      </c>
      <c r="C153" s="333">
        <f>+C129+C133+C140+C145+C151+C152</f>
        <v>0</v>
      </c>
      <c r="F153" s="334"/>
      <c r="G153" s="335"/>
      <c r="H153" s="335"/>
      <c r="I153" s="335"/>
    </row>
    <row r="154" spans="1:9" s="322" customFormat="1" ht="12.95" customHeight="1" thickBot="1">
      <c r="A154" s="218" t="s">
        <v>19</v>
      </c>
      <c r="B154" s="297" t="s">
        <v>418</v>
      </c>
      <c r="C154" s="333">
        <f>+C128+C153</f>
        <v>593039446</v>
      </c>
    </row>
    <row r="155" spans="1:9" ht="7.5" customHeight="1"/>
    <row r="156" spans="1:9">
      <c r="A156" s="407" t="s">
        <v>320</v>
      </c>
      <c r="B156" s="407"/>
      <c r="C156" s="407"/>
    </row>
    <row r="157" spans="1:9" ht="15" customHeight="1" thickBot="1">
      <c r="A157" s="405" t="s">
        <v>110</v>
      </c>
      <c r="B157" s="405"/>
      <c r="C157" s="230" t="s">
        <v>496</v>
      </c>
    </row>
    <row r="158" spans="1:9" ht="13.5" customHeight="1" thickBot="1">
      <c r="A158" s="18">
        <v>1</v>
      </c>
      <c r="B158" s="25" t="s">
        <v>420</v>
      </c>
      <c r="C158" s="220">
        <f>+C62-C128</f>
        <v>-276269000</v>
      </c>
      <c r="D158" s="336"/>
    </row>
    <row r="159" spans="1:9" ht="27.75" customHeight="1" thickBot="1">
      <c r="A159" s="18" t="s">
        <v>10</v>
      </c>
      <c r="B159" s="25" t="s">
        <v>426</v>
      </c>
      <c r="C159" s="220">
        <f>+C86-C153</f>
        <v>276269000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 Tiszaszőlős Községi Önkormányzat
2016. ÉVI KÖLTSÉGVETÉSÉNEK ÖSSZEVONT MÉRLEGE&amp;10
&amp;R&amp;"Times New Roman CE,Félkövér dőlt"&amp;11 1.1. melléklet a ........./2016.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6" zoomScale="130" zoomScaleNormal="130" workbookViewId="0">
      <selection activeCell="B2" sqref="B2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+CONCATENATE("9.2.1. melléklet a ……/",LEFT(ÖSSZEFÜGGÉSEK!A5,4),". (….) önkormányzati rendelethez")</f>
        <v>9.2.1. melléklet a ……/2016. (….) önkormányzati rendelethez</v>
      </c>
    </row>
    <row r="2" spans="1:3" s="361" customFormat="1" ht="25.5" customHeight="1">
      <c r="A2" s="313" t="s">
        <v>150</v>
      </c>
      <c r="B2" s="280" t="s">
        <v>503</v>
      </c>
      <c r="C2" s="294" t="s">
        <v>48</v>
      </c>
    </row>
    <row r="3" spans="1:3" s="361" customFormat="1" ht="24.75" thickBot="1">
      <c r="A3" s="354" t="s">
        <v>149</v>
      </c>
      <c r="B3" s="281" t="s">
        <v>365</v>
      </c>
      <c r="C3" s="295" t="s">
        <v>43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463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464</v>
      </c>
      <c r="C26" s="240">
        <f>+C27+C28+C29</f>
        <v>0</v>
      </c>
    </row>
    <row r="27" spans="1:3" s="364" customFormat="1" ht="12" customHeight="1">
      <c r="A27" s="357" t="s">
        <v>212</v>
      </c>
      <c r="B27" s="358" t="s">
        <v>207</v>
      </c>
      <c r="C27" s="58"/>
    </row>
    <row r="28" spans="1:3" s="364" customFormat="1" ht="12" customHeight="1">
      <c r="A28" s="357" t="s">
        <v>213</v>
      </c>
      <c r="B28" s="358" t="s">
        <v>350</v>
      </c>
      <c r="C28" s="238"/>
    </row>
    <row r="29" spans="1:3" s="364" customFormat="1" ht="12" customHeight="1">
      <c r="A29" s="357" t="s">
        <v>214</v>
      </c>
      <c r="B29" s="359" t="s">
        <v>353</v>
      </c>
      <c r="C29" s="238"/>
    </row>
    <row r="30" spans="1:3" s="364" customFormat="1" ht="12" customHeight="1" thickBot="1">
      <c r="A30" s="356" t="s">
        <v>215</v>
      </c>
      <c r="B30" s="90" t="s">
        <v>465</v>
      </c>
      <c r="C30" s="61"/>
    </row>
    <row r="31" spans="1:3" s="364" customFormat="1" ht="12" customHeight="1" thickBot="1">
      <c r="A31" s="154" t="s">
        <v>13</v>
      </c>
      <c r="B31" s="78" t="s">
        <v>354</v>
      </c>
      <c r="C31" s="240">
        <f>+C32+C33+C34</f>
        <v>0</v>
      </c>
    </row>
    <row r="32" spans="1:3" s="364" customFormat="1" ht="12" customHeight="1">
      <c r="A32" s="357" t="s">
        <v>62</v>
      </c>
      <c r="B32" s="358" t="s">
        <v>235</v>
      </c>
      <c r="C32" s="58"/>
    </row>
    <row r="33" spans="1:3" s="364" customFormat="1" ht="12" customHeight="1">
      <c r="A33" s="357" t="s">
        <v>63</v>
      </c>
      <c r="B33" s="359" t="s">
        <v>236</v>
      </c>
      <c r="C33" s="241"/>
    </row>
    <row r="34" spans="1:3" s="364" customFormat="1" ht="12" customHeight="1" thickBot="1">
      <c r="A34" s="356" t="s">
        <v>64</v>
      </c>
      <c r="B34" s="90" t="s">
        <v>237</v>
      </c>
      <c r="C34" s="61"/>
    </row>
    <row r="35" spans="1:3" s="296" customFormat="1" ht="12" customHeight="1" thickBot="1">
      <c r="A35" s="154" t="s">
        <v>14</v>
      </c>
      <c r="B35" s="78" t="s">
        <v>323</v>
      </c>
      <c r="C35" s="267"/>
    </row>
    <row r="36" spans="1:3" s="296" customFormat="1" ht="12" customHeight="1" thickBot="1">
      <c r="A36" s="154" t="s">
        <v>15</v>
      </c>
      <c r="B36" s="78" t="s">
        <v>355</v>
      </c>
      <c r="C36" s="287"/>
    </row>
    <row r="37" spans="1:3" s="296" customFormat="1" ht="12" customHeight="1" thickBot="1">
      <c r="A37" s="149" t="s">
        <v>16</v>
      </c>
      <c r="B37" s="78" t="s">
        <v>356</v>
      </c>
      <c r="C37" s="288">
        <f>+C8+C20+C25+C26+C31+C35+C36</f>
        <v>0</v>
      </c>
    </row>
    <row r="38" spans="1:3" s="296" customFormat="1" ht="12" customHeight="1" thickBot="1">
      <c r="A38" s="182" t="s">
        <v>17</v>
      </c>
      <c r="B38" s="78" t="s">
        <v>357</v>
      </c>
      <c r="C38" s="288">
        <f>+C39+C40+C41</f>
        <v>0</v>
      </c>
    </row>
    <row r="39" spans="1:3" s="296" customFormat="1" ht="12" customHeight="1">
      <c r="A39" s="357" t="s">
        <v>358</v>
      </c>
      <c r="B39" s="358" t="s">
        <v>181</v>
      </c>
      <c r="C39" s="58"/>
    </row>
    <row r="40" spans="1:3" s="296" customFormat="1" ht="12" customHeight="1">
      <c r="A40" s="357" t="s">
        <v>359</v>
      </c>
      <c r="B40" s="359" t="s">
        <v>2</v>
      </c>
      <c r="C40" s="241"/>
    </row>
    <row r="41" spans="1:3" s="364" customFormat="1" ht="12" customHeight="1" thickBot="1">
      <c r="A41" s="356" t="s">
        <v>360</v>
      </c>
      <c r="B41" s="90" t="s">
        <v>361</v>
      </c>
      <c r="C41" s="61"/>
    </row>
    <row r="42" spans="1:3" s="364" customFormat="1" ht="15" customHeight="1" thickBot="1">
      <c r="A42" s="182" t="s">
        <v>18</v>
      </c>
      <c r="B42" s="183" t="s">
        <v>362</v>
      </c>
      <c r="C42" s="291">
        <f>+C37+C38</f>
        <v>0</v>
      </c>
    </row>
    <row r="43" spans="1:3" s="364" customFormat="1" ht="15" customHeight="1">
      <c r="A43" s="184"/>
      <c r="B43" s="185"/>
      <c r="C43" s="289"/>
    </row>
    <row r="44" spans="1:3" ht="13.5" thickBot="1">
      <c r="A44" s="186"/>
      <c r="B44" s="187"/>
      <c r="C44" s="290"/>
    </row>
    <row r="45" spans="1:3" s="363" customFormat="1" ht="16.5" customHeight="1" thickBot="1">
      <c r="A45" s="188"/>
      <c r="B45" s="189" t="s">
        <v>46</v>
      </c>
      <c r="C45" s="291"/>
    </row>
    <row r="46" spans="1:3" s="365" customFormat="1" ht="12" customHeight="1" thickBot="1">
      <c r="A46" s="154" t="s">
        <v>9</v>
      </c>
      <c r="B46" s="78" t="s">
        <v>363</v>
      </c>
      <c r="C46" s="240">
        <f>SUM(C47:C51)</f>
        <v>0</v>
      </c>
    </row>
    <row r="47" spans="1:3" ht="12" customHeight="1">
      <c r="A47" s="356" t="s">
        <v>69</v>
      </c>
      <c r="B47" s="7" t="s">
        <v>39</v>
      </c>
      <c r="C47" s="58"/>
    </row>
    <row r="48" spans="1:3" ht="12" customHeight="1">
      <c r="A48" s="356" t="s">
        <v>70</v>
      </c>
      <c r="B48" s="6" t="s">
        <v>130</v>
      </c>
      <c r="C48" s="60"/>
    </row>
    <row r="49" spans="1:3" ht="12" customHeight="1">
      <c r="A49" s="356" t="s">
        <v>71</v>
      </c>
      <c r="B49" s="6" t="s">
        <v>97</v>
      </c>
      <c r="C49" s="60"/>
    </row>
    <row r="50" spans="1:3" ht="12" customHeight="1">
      <c r="A50" s="356" t="s">
        <v>72</v>
      </c>
      <c r="B50" s="6" t="s">
        <v>131</v>
      </c>
      <c r="C50" s="60"/>
    </row>
    <row r="51" spans="1:3" ht="12" customHeight="1" thickBot="1">
      <c r="A51" s="356" t="s">
        <v>104</v>
      </c>
      <c r="B51" s="6" t="s">
        <v>132</v>
      </c>
      <c r="C51" s="60"/>
    </row>
    <row r="52" spans="1:3" ht="12" customHeight="1" thickBot="1">
      <c r="A52" s="154" t="s">
        <v>10</v>
      </c>
      <c r="B52" s="78" t="s">
        <v>364</v>
      </c>
      <c r="C52" s="240">
        <f>SUM(C53:C55)</f>
        <v>0</v>
      </c>
    </row>
    <row r="53" spans="1:3" s="365" customFormat="1" ht="12" customHeight="1">
      <c r="A53" s="356" t="s">
        <v>75</v>
      </c>
      <c r="B53" s="7" t="s">
        <v>172</v>
      </c>
      <c r="C53" s="58"/>
    </row>
    <row r="54" spans="1:3" ht="12" customHeight="1">
      <c r="A54" s="356" t="s">
        <v>76</v>
      </c>
      <c r="B54" s="6" t="s">
        <v>134</v>
      </c>
      <c r="C54" s="60"/>
    </row>
    <row r="55" spans="1:3" ht="12" customHeight="1">
      <c r="A55" s="356" t="s">
        <v>77</v>
      </c>
      <c r="B55" s="6" t="s">
        <v>47</v>
      </c>
      <c r="C55" s="60"/>
    </row>
    <row r="56" spans="1:3" ht="12" customHeight="1" thickBot="1">
      <c r="A56" s="356" t="s">
        <v>78</v>
      </c>
      <c r="B56" s="6" t="s">
        <v>466</v>
      </c>
      <c r="C56" s="60"/>
    </row>
    <row r="57" spans="1:3" ht="15" customHeight="1" thickBot="1">
      <c r="A57" s="154" t="s">
        <v>11</v>
      </c>
      <c r="B57" s="78" t="s">
        <v>5</v>
      </c>
      <c r="C57" s="267"/>
    </row>
    <row r="58" spans="1:3" ht="13.5" thickBot="1">
      <c r="A58" s="154" t="s">
        <v>12</v>
      </c>
      <c r="B58" s="190" t="s">
        <v>471</v>
      </c>
      <c r="C58" s="292">
        <f>+C46+C52+C57</f>
        <v>0</v>
      </c>
    </row>
    <row r="59" spans="1:3" ht="15" customHeight="1" thickBot="1">
      <c r="C59" s="293"/>
    </row>
    <row r="60" spans="1:3" ht="14.25" customHeight="1" thickBot="1">
      <c r="A60" s="193" t="s">
        <v>461</v>
      </c>
      <c r="B60" s="194"/>
      <c r="C60" s="76"/>
    </row>
    <row r="61" spans="1:3" ht="13.5" thickBot="1">
      <c r="A61" s="193" t="s">
        <v>152</v>
      </c>
      <c r="B61" s="194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" sqref="B2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+CONCATENATE("9.2.2. melléklet a ……/",LEFT(ÖSSZEFÜGGÉSEK!A5,4),". (….) önkormányzati rendelethez")</f>
        <v>9.2.2. melléklet a ……/2016. (….) önkormányzati rendelethez</v>
      </c>
    </row>
    <row r="2" spans="1:3" s="361" customFormat="1" ht="25.5" customHeight="1">
      <c r="A2" s="313" t="s">
        <v>150</v>
      </c>
      <c r="B2" s="280" t="s">
        <v>503</v>
      </c>
      <c r="C2" s="294" t="s">
        <v>48</v>
      </c>
    </row>
    <row r="3" spans="1:3" s="361" customFormat="1" ht="24.75" thickBot="1">
      <c r="A3" s="354" t="s">
        <v>149</v>
      </c>
      <c r="B3" s="281" t="s">
        <v>366</v>
      </c>
      <c r="C3" s="295" t="s">
        <v>48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6350000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>
        <v>6350000</v>
      </c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463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464</v>
      </c>
      <c r="C26" s="240">
        <f>+C27+C28+C29</f>
        <v>0</v>
      </c>
    </row>
    <row r="27" spans="1:3" s="364" customFormat="1" ht="12" customHeight="1">
      <c r="A27" s="357" t="s">
        <v>212</v>
      </c>
      <c r="B27" s="358" t="s">
        <v>207</v>
      </c>
      <c r="C27" s="58"/>
    </row>
    <row r="28" spans="1:3" s="364" customFormat="1" ht="12" customHeight="1">
      <c r="A28" s="357" t="s">
        <v>213</v>
      </c>
      <c r="B28" s="358" t="s">
        <v>350</v>
      </c>
      <c r="C28" s="238"/>
    </row>
    <row r="29" spans="1:3" s="364" customFormat="1" ht="12" customHeight="1">
      <c r="A29" s="357" t="s">
        <v>214</v>
      </c>
      <c r="B29" s="359" t="s">
        <v>353</v>
      </c>
      <c r="C29" s="238"/>
    </row>
    <row r="30" spans="1:3" s="364" customFormat="1" ht="12" customHeight="1" thickBot="1">
      <c r="A30" s="356" t="s">
        <v>215</v>
      </c>
      <c r="B30" s="90" t="s">
        <v>465</v>
      </c>
      <c r="C30" s="61"/>
    </row>
    <row r="31" spans="1:3" s="364" customFormat="1" ht="12" customHeight="1" thickBot="1">
      <c r="A31" s="154" t="s">
        <v>13</v>
      </c>
      <c r="B31" s="78" t="s">
        <v>354</v>
      </c>
      <c r="C31" s="240">
        <f>+C32+C33+C34</f>
        <v>0</v>
      </c>
    </row>
    <row r="32" spans="1:3" s="364" customFormat="1" ht="12" customHeight="1">
      <c r="A32" s="357" t="s">
        <v>62</v>
      </c>
      <c r="B32" s="358" t="s">
        <v>235</v>
      </c>
      <c r="C32" s="58"/>
    </row>
    <row r="33" spans="1:3" s="364" customFormat="1" ht="12" customHeight="1">
      <c r="A33" s="357" t="s">
        <v>63</v>
      </c>
      <c r="B33" s="359" t="s">
        <v>236</v>
      </c>
      <c r="C33" s="241"/>
    </row>
    <row r="34" spans="1:3" s="364" customFormat="1" ht="12" customHeight="1" thickBot="1">
      <c r="A34" s="356" t="s">
        <v>64</v>
      </c>
      <c r="B34" s="90" t="s">
        <v>237</v>
      </c>
      <c r="C34" s="61"/>
    </row>
    <row r="35" spans="1:3" s="296" customFormat="1" ht="12" customHeight="1" thickBot="1">
      <c r="A35" s="154" t="s">
        <v>14</v>
      </c>
      <c r="B35" s="78" t="s">
        <v>323</v>
      </c>
      <c r="C35" s="267"/>
    </row>
    <row r="36" spans="1:3" s="296" customFormat="1" ht="12" customHeight="1" thickBot="1">
      <c r="A36" s="154" t="s">
        <v>15</v>
      </c>
      <c r="B36" s="78" t="s">
        <v>355</v>
      </c>
      <c r="C36" s="287"/>
    </row>
    <row r="37" spans="1:3" s="296" customFormat="1" ht="12" customHeight="1" thickBot="1">
      <c r="A37" s="149" t="s">
        <v>16</v>
      </c>
      <c r="B37" s="78" t="s">
        <v>356</v>
      </c>
      <c r="C37" s="288">
        <f>+C8+C20+C25+C26+C31+C35+C36</f>
        <v>6350000</v>
      </c>
    </row>
    <row r="38" spans="1:3" s="296" customFormat="1" ht="12" customHeight="1" thickBot="1">
      <c r="A38" s="182" t="s">
        <v>17</v>
      </c>
      <c r="B38" s="78" t="s">
        <v>357</v>
      </c>
      <c r="C38" s="288">
        <f>+C39+C40+C41</f>
        <v>0</v>
      </c>
    </row>
    <row r="39" spans="1:3" s="296" customFormat="1" ht="12" customHeight="1">
      <c r="A39" s="357" t="s">
        <v>358</v>
      </c>
      <c r="B39" s="358" t="s">
        <v>181</v>
      </c>
      <c r="C39" s="58"/>
    </row>
    <row r="40" spans="1:3" s="296" customFormat="1" ht="12" customHeight="1">
      <c r="A40" s="357" t="s">
        <v>359</v>
      </c>
      <c r="B40" s="359" t="s">
        <v>2</v>
      </c>
      <c r="C40" s="241"/>
    </row>
    <row r="41" spans="1:3" s="364" customFormat="1" ht="12" customHeight="1" thickBot="1">
      <c r="A41" s="356" t="s">
        <v>360</v>
      </c>
      <c r="B41" s="90" t="s">
        <v>361</v>
      </c>
      <c r="C41" s="61"/>
    </row>
    <row r="42" spans="1:3" s="364" customFormat="1" ht="15" customHeight="1" thickBot="1">
      <c r="A42" s="182" t="s">
        <v>18</v>
      </c>
      <c r="B42" s="183" t="s">
        <v>362</v>
      </c>
      <c r="C42" s="291">
        <f>+C37+C38</f>
        <v>6350000</v>
      </c>
    </row>
    <row r="43" spans="1:3" s="364" customFormat="1" ht="15" customHeight="1">
      <c r="A43" s="184"/>
      <c r="B43" s="185"/>
      <c r="C43" s="289"/>
    </row>
    <row r="44" spans="1:3" ht="13.5" thickBot="1">
      <c r="A44" s="186"/>
      <c r="B44" s="187"/>
      <c r="C44" s="290"/>
    </row>
    <row r="45" spans="1:3" s="363" customFormat="1" ht="16.5" customHeight="1" thickBot="1">
      <c r="A45" s="188"/>
      <c r="B45" s="189" t="s">
        <v>46</v>
      </c>
      <c r="C45" s="291"/>
    </row>
    <row r="46" spans="1:3" s="365" customFormat="1" ht="12" customHeight="1" thickBot="1">
      <c r="A46" s="154" t="s">
        <v>9</v>
      </c>
      <c r="B46" s="78" t="s">
        <v>363</v>
      </c>
      <c r="C46" s="240">
        <f>SUM(C47:C51)</f>
        <v>6350000</v>
      </c>
    </row>
    <row r="47" spans="1:3" ht="12" customHeight="1">
      <c r="A47" s="356" t="s">
        <v>69</v>
      </c>
      <c r="B47" s="7" t="s">
        <v>39</v>
      </c>
      <c r="C47" s="58"/>
    </row>
    <row r="48" spans="1:3" ht="12" customHeight="1">
      <c r="A48" s="356" t="s">
        <v>70</v>
      </c>
      <c r="B48" s="6" t="s">
        <v>130</v>
      </c>
      <c r="C48" s="60"/>
    </row>
    <row r="49" spans="1:3" ht="12" customHeight="1">
      <c r="A49" s="356" t="s">
        <v>71</v>
      </c>
      <c r="B49" s="6" t="s">
        <v>97</v>
      </c>
      <c r="C49" s="60">
        <v>6350000</v>
      </c>
    </row>
    <row r="50" spans="1:3" ht="12" customHeight="1">
      <c r="A50" s="356" t="s">
        <v>72</v>
      </c>
      <c r="B50" s="6" t="s">
        <v>131</v>
      </c>
      <c r="C50" s="60"/>
    </row>
    <row r="51" spans="1:3" ht="12" customHeight="1" thickBot="1">
      <c r="A51" s="356" t="s">
        <v>104</v>
      </c>
      <c r="B51" s="6" t="s">
        <v>132</v>
      </c>
      <c r="C51" s="60"/>
    </row>
    <row r="52" spans="1:3" ht="12" customHeight="1" thickBot="1">
      <c r="A52" s="154" t="s">
        <v>10</v>
      </c>
      <c r="B52" s="78" t="s">
        <v>364</v>
      </c>
      <c r="C52" s="240">
        <f>SUM(C53:C55)</f>
        <v>0</v>
      </c>
    </row>
    <row r="53" spans="1:3" s="365" customFormat="1" ht="12" customHeight="1">
      <c r="A53" s="356" t="s">
        <v>75</v>
      </c>
      <c r="B53" s="7" t="s">
        <v>172</v>
      </c>
      <c r="C53" s="58"/>
    </row>
    <row r="54" spans="1:3" ht="12" customHeight="1">
      <c r="A54" s="356" t="s">
        <v>76</v>
      </c>
      <c r="B54" s="6" t="s">
        <v>134</v>
      </c>
      <c r="C54" s="60"/>
    </row>
    <row r="55" spans="1:3" ht="12" customHeight="1">
      <c r="A55" s="356" t="s">
        <v>77</v>
      </c>
      <c r="B55" s="6" t="s">
        <v>47</v>
      </c>
      <c r="C55" s="60"/>
    </row>
    <row r="56" spans="1:3" ht="12" customHeight="1" thickBot="1">
      <c r="A56" s="356" t="s">
        <v>78</v>
      </c>
      <c r="B56" s="6" t="s">
        <v>466</v>
      </c>
      <c r="C56" s="60"/>
    </row>
    <row r="57" spans="1:3" ht="15" customHeight="1" thickBot="1">
      <c r="A57" s="154" t="s">
        <v>11</v>
      </c>
      <c r="B57" s="78" t="s">
        <v>5</v>
      </c>
      <c r="C57" s="267"/>
    </row>
    <row r="58" spans="1:3" ht="13.5" thickBot="1">
      <c r="A58" s="154" t="s">
        <v>12</v>
      </c>
      <c r="B58" s="190" t="s">
        <v>471</v>
      </c>
      <c r="C58" s="292">
        <f>+C46+C52+C57</f>
        <v>6350000</v>
      </c>
    </row>
    <row r="59" spans="1:3" ht="15" customHeight="1" thickBot="1">
      <c r="C59" s="293"/>
    </row>
    <row r="60" spans="1:3" ht="14.25" customHeight="1" thickBot="1">
      <c r="A60" s="193" t="s">
        <v>461</v>
      </c>
      <c r="B60" s="194"/>
      <c r="C60" s="76"/>
    </row>
    <row r="61" spans="1:3" ht="13.5" thickBot="1">
      <c r="A61" s="193" t="s">
        <v>152</v>
      </c>
      <c r="B61" s="194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1" sqref="C61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+CONCATENATE("9.2.3. melléklet a ……/",LEFT(ÖSSZEFÜGGÉSEK!A5,4),". (….) önkormányzati rendelethez")</f>
        <v>9.2.3. melléklet a ……/2016. (….) önkormányzati rendelethez</v>
      </c>
    </row>
    <row r="2" spans="1:3" s="361" customFormat="1" ht="25.5" customHeight="1">
      <c r="A2" s="313" t="s">
        <v>150</v>
      </c>
      <c r="B2" s="280" t="s">
        <v>503</v>
      </c>
      <c r="C2" s="294" t="s">
        <v>48</v>
      </c>
    </row>
    <row r="3" spans="1:3" s="361" customFormat="1" ht="24.75" thickBot="1">
      <c r="A3" s="354" t="s">
        <v>149</v>
      </c>
      <c r="B3" s="281" t="s">
        <v>472</v>
      </c>
      <c r="C3" s="295" t="s">
        <v>49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9745000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>
        <v>9745000</v>
      </c>
    </row>
    <row r="24" spans="1:3" s="364" customFormat="1" ht="12" customHeight="1" thickBot="1">
      <c r="A24" s="356" t="s">
        <v>78</v>
      </c>
      <c r="B24" s="6" t="s">
        <v>463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464</v>
      </c>
      <c r="C26" s="240">
        <f>+C27+C28+C29</f>
        <v>0</v>
      </c>
    </row>
    <row r="27" spans="1:3" s="364" customFormat="1" ht="12" customHeight="1">
      <c r="A27" s="357" t="s">
        <v>212</v>
      </c>
      <c r="B27" s="358" t="s">
        <v>207</v>
      </c>
      <c r="C27" s="58"/>
    </row>
    <row r="28" spans="1:3" s="364" customFormat="1" ht="12" customHeight="1">
      <c r="A28" s="357" t="s">
        <v>213</v>
      </c>
      <c r="B28" s="358" t="s">
        <v>350</v>
      </c>
      <c r="C28" s="238"/>
    </row>
    <row r="29" spans="1:3" s="364" customFormat="1" ht="12" customHeight="1">
      <c r="A29" s="357" t="s">
        <v>214</v>
      </c>
      <c r="B29" s="359" t="s">
        <v>353</v>
      </c>
      <c r="C29" s="238"/>
    </row>
    <row r="30" spans="1:3" s="364" customFormat="1" ht="12" customHeight="1" thickBot="1">
      <c r="A30" s="356" t="s">
        <v>215</v>
      </c>
      <c r="B30" s="90" t="s">
        <v>465</v>
      </c>
      <c r="C30" s="61"/>
    </row>
    <row r="31" spans="1:3" s="364" customFormat="1" ht="12" customHeight="1" thickBot="1">
      <c r="A31" s="154" t="s">
        <v>13</v>
      </c>
      <c r="B31" s="78" t="s">
        <v>354</v>
      </c>
      <c r="C31" s="240">
        <f>+C32+C33+C34</f>
        <v>0</v>
      </c>
    </row>
    <row r="32" spans="1:3" s="364" customFormat="1" ht="12" customHeight="1">
      <c r="A32" s="357" t="s">
        <v>62</v>
      </c>
      <c r="B32" s="358" t="s">
        <v>235</v>
      </c>
      <c r="C32" s="58"/>
    </row>
    <row r="33" spans="1:3" s="364" customFormat="1" ht="12" customHeight="1">
      <c r="A33" s="357" t="s">
        <v>63</v>
      </c>
      <c r="B33" s="359" t="s">
        <v>236</v>
      </c>
      <c r="C33" s="241"/>
    </row>
    <row r="34" spans="1:3" s="364" customFormat="1" ht="12" customHeight="1" thickBot="1">
      <c r="A34" s="356" t="s">
        <v>64</v>
      </c>
      <c r="B34" s="90" t="s">
        <v>237</v>
      </c>
      <c r="C34" s="61"/>
    </row>
    <row r="35" spans="1:3" s="296" customFormat="1" ht="12" customHeight="1" thickBot="1">
      <c r="A35" s="154" t="s">
        <v>14</v>
      </c>
      <c r="B35" s="78" t="s">
        <v>323</v>
      </c>
      <c r="C35" s="267"/>
    </row>
    <row r="36" spans="1:3" s="296" customFormat="1" ht="12" customHeight="1" thickBot="1">
      <c r="A36" s="154" t="s">
        <v>15</v>
      </c>
      <c r="B36" s="78" t="s">
        <v>355</v>
      </c>
      <c r="C36" s="287"/>
    </row>
    <row r="37" spans="1:3" s="296" customFormat="1" ht="12" customHeight="1" thickBot="1">
      <c r="A37" s="149" t="s">
        <v>16</v>
      </c>
      <c r="B37" s="78" t="s">
        <v>356</v>
      </c>
      <c r="C37" s="288">
        <f>+C8+C20+C25+C26+C31+C35+C36</f>
        <v>9745000</v>
      </c>
    </row>
    <row r="38" spans="1:3" s="296" customFormat="1" ht="12" customHeight="1" thickBot="1">
      <c r="A38" s="182" t="s">
        <v>17</v>
      </c>
      <c r="B38" s="78" t="s">
        <v>357</v>
      </c>
      <c r="C38" s="288">
        <f>+C39+C40+C41</f>
        <v>52141000</v>
      </c>
    </row>
    <row r="39" spans="1:3" s="296" customFormat="1" ht="12" customHeight="1">
      <c r="A39" s="357" t="s">
        <v>358</v>
      </c>
      <c r="B39" s="358" t="s">
        <v>181</v>
      </c>
      <c r="C39" s="58"/>
    </row>
    <row r="40" spans="1:3" s="296" customFormat="1" ht="12" customHeight="1">
      <c r="A40" s="357" t="s">
        <v>359</v>
      </c>
      <c r="B40" s="359" t="s">
        <v>2</v>
      </c>
      <c r="C40" s="241"/>
    </row>
    <row r="41" spans="1:3" s="364" customFormat="1" ht="12" customHeight="1" thickBot="1">
      <c r="A41" s="356" t="s">
        <v>360</v>
      </c>
      <c r="B41" s="90" t="s">
        <v>361</v>
      </c>
      <c r="C41" s="61">
        <v>52141000</v>
      </c>
    </row>
    <row r="42" spans="1:3" s="364" customFormat="1" ht="15" customHeight="1" thickBot="1">
      <c r="A42" s="182" t="s">
        <v>18</v>
      </c>
      <c r="B42" s="183" t="s">
        <v>362</v>
      </c>
      <c r="C42" s="291">
        <f>+C37+C38</f>
        <v>61886000</v>
      </c>
    </row>
    <row r="43" spans="1:3" s="364" customFormat="1" ht="15" customHeight="1">
      <c r="A43" s="184"/>
      <c r="B43" s="185"/>
      <c r="C43" s="289"/>
    </row>
    <row r="44" spans="1:3" ht="13.5" thickBot="1">
      <c r="A44" s="186"/>
      <c r="B44" s="187"/>
      <c r="C44" s="290"/>
    </row>
    <row r="45" spans="1:3" s="363" customFormat="1" ht="16.5" customHeight="1" thickBot="1">
      <c r="A45" s="188"/>
      <c r="B45" s="189" t="s">
        <v>46</v>
      </c>
      <c r="C45" s="291"/>
    </row>
    <row r="46" spans="1:3" s="365" customFormat="1" ht="12" customHeight="1" thickBot="1">
      <c r="A46" s="154" t="s">
        <v>9</v>
      </c>
      <c r="B46" s="78" t="s">
        <v>363</v>
      </c>
      <c r="C46" s="240">
        <f>SUM(C47:C51)</f>
        <v>60552000</v>
      </c>
    </row>
    <row r="47" spans="1:3" ht="12" customHeight="1">
      <c r="A47" s="356" t="s">
        <v>69</v>
      </c>
      <c r="B47" s="7" t="s">
        <v>39</v>
      </c>
      <c r="C47" s="58">
        <v>38012000</v>
      </c>
    </row>
    <row r="48" spans="1:3" ht="12" customHeight="1">
      <c r="A48" s="356" t="s">
        <v>70</v>
      </c>
      <c r="B48" s="6" t="s">
        <v>130</v>
      </c>
      <c r="C48" s="60">
        <v>10507000</v>
      </c>
    </row>
    <row r="49" spans="1:3" ht="12" customHeight="1">
      <c r="A49" s="356" t="s">
        <v>71</v>
      </c>
      <c r="B49" s="6" t="s">
        <v>97</v>
      </c>
      <c r="C49" s="60">
        <v>12033000</v>
      </c>
    </row>
    <row r="50" spans="1:3" ht="12" customHeight="1">
      <c r="A50" s="356" t="s">
        <v>72</v>
      </c>
      <c r="B50" s="6" t="s">
        <v>131</v>
      </c>
      <c r="C50" s="60"/>
    </row>
    <row r="51" spans="1:3" ht="12" customHeight="1" thickBot="1">
      <c r="A51" s="356" t="s">
        <v>104</v>
      </c>
      <c r="B51" s="6" t="s">
        <v>132</v>
      </c>
      <c r="C51" s="60"/>
    </row>
    <row r="52" spans="1:3" ht="12" customHeight="1" thickBot="1">
      <c r="A52" s="154" t="s">
        <v>10</v>
      </c>
      <c r="B52" s="78" t="s">
        <v>364</v>
      </c>
      <c r="C52" s="240">
        <f>SUM(C53:C55)</f>
        <v>1334000</v>
      </c>
    </row>
    <row r="53" spans="1:3" s="365" customFormat="1" ht="12" customHeight="1">
      <c r="A53" s="356" t="s">
        <v>75</v>
      </c>
      <c r="B53" s="7" t="s">
        <v>172</v>
      </c>
      <c r="C53" s="58">
        <v>1334000</v>
      </c>
    </row>
    <row r="54" spans="1:3" ht="12" customHeight="1">
      <c r="A54" s="356" t="s">
        <v>76</v>
      </c>
      <c r="B54" s="6" t="s">
        <v>134</v>
      </c>
      <c r="C54" s="60"/>
    </row>
    <row r="55" spans="1:3" ht="12" customHeight="1">
      <c r="A55" s="356" t="s">
        <v>77</v>
      </c>
      <c r="B55" s="6" t="s">
        <v>47</v>
      </c>
      <c r="C55" s="60"/>
    </row>
    <row r="56" spans="1:3" ht="12" customHeight="1" thickBot="1">
      <c r="A56" s="356" t="s">
        <v>78</v>
      </c>
      <c r="B56" s="6" t="s">
        <v>466</v>
      </c>
      <c r="C56" s="60"/>
    </row>
    <row r="57" spans="1:3" ht="15" customHeight="1" thickBot="1">
      <c r="A57" s="154" t="s">
        <v>11</v>
      </c>
      <c r="B57" s="78" t="s">
        <v>5</v>
      </c>
      <c r="C57" s="267"/>
    </row>
    <row r="58" spans="1:3" ht="13.5" thickBot="1">
      <c r="A58" s="154" t="s">
        <v>12</v>
      </c>
      <c r="B58" s="190" t="s">
        <v>471</v>
      </c>
      <c r="C58" s="292">
        <f>+C46+C52+C57</f>
        <v>61886000</v>
      </c>
    </row>
    <row r="59" spans="1:3" ht="15" customHeight="1" thickBot="1">
      <c r="C59" s="293"/>
    </row>
    <row r="60" spans="1:3" ht="14.25" customHeight="1" thickBot="1">
      <c r="A60" s="193" t="s">
        <v>461</v>
      </c>
      <c r="B60" s="194"/>
      <c r="C60" s="76">
        <v>12</v>
      </c>
    </row>
    <row r="61" spans="1:3" ht="13.5" thickBot="1">
      <c r="A61" s="193" t="s">
        <v>152</v>
      </c>
      <c r="B61" s="194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52" zoomScale="145" zoomScaleNormal="145" workbookViewId="0">
      <selection activeCell="C60" sqref="C60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+CONCATENATE("9.3. melléklet a ……/",LEFT(ÖSSZEFÜGGÉSEK!A5,4),". (….) önkormányzati rendelethez")</f>
        <v>9.3. melléklet a ……/2016. (….) önkormányzati rendelethez</v>
      </c>
    </row>
    <row r="2" spans="1:3" s="361" customFormat="1" ht="25.5" customHeight="1">
      <c r="A2" s="313" t="s">
        <v>150</v>
      </c>
      <c r="B2" s="280" t="s">
        <v>504</v>
      </c>
      <c r="C2" s="294" t="s">
        <v>49</v>
      </c>
    </row>
    <row r="3" spans="1:3" s="361" customFormat="1" ht="24.75" thickBot="1">
      <c r="A3" s="354" t="s">
        <v>149</v>
      </c>
      <c r="B3" s="281" t="s">
        <v>346</v>
      </c>
      <c r="C3" s="295"/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37680000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>
        <v>37680000</v>
      </c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37680000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37299000</v>
      </c>
    </row>
    <row r="46" spans="1:3" ht="12" customHeight="1">
      <c r="A46" s="356" t="s">
        <v>69</v>
      </c>
      <c r="B46" s="7" t="s">
        <v>39</v>
      </c>
      <c r="C46" s="58">
        <v>23202000</v>
      </c>
    </row>
    <row r="47" spans="1:3" ht="12" customHeight="1">
      <c r="A47" s="356" t="s">
        <v>70</v>
      </c>
      <c r="B47" s="6" t="s">
        <v>130</v>
      </c>
      <c r="C47" s="60">
        <v>6387000</v>
      </c>
    </row>
    <row r="48" spans="1:3" ht="12" customHeight="1">
      <c r="A48" s="356" t="s">
        <v>71</v>
      </c>
      <c r="B48" s="6" t="s">
        <v>97</v>
      </c>
      <c r="C48" s="60">
        <v>7585000</v>
      </c>
    </row>
    <row r="49" spans="1:3" ht="12" customHeight="1">
      <c r="A49" s="356" t="s">
        <v>72</v>
      </c>
      <c r="B49" s="6" t="s">
        <v>131</v>
      </c>
      <c r="C49" s="60">
        <v>125000</v>
      </c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381000</v>
      </c>
    </row>
    <row r="52" spans="1:3" s="365" customFormat="1" ht="12" customHeight="1">
      <c r="A52" s="356" t="s">
        <v>75</v>
      </c>
      <c r="B52" s="7" t="s">
        <v>172</v>
      </c>
      <c r="C52" s="58">
        <v>381000</v>
      </c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37680000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>
        <v>7</v>
      </c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C60" sqref="C60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+CONCATENATE("9.3.1. melléklet a ……/",LEFT(ÖSSZEFÜGGÉSEK!A5,4),". (….) önkormányzati rendelethez")</f>
        <v>9.3.1. melléklet a ……/2016. (….) önkormányzati rendelethez</v>
      </c>
    </row>
    <row r="2" spans="1:3" s="361" customFormat="1" ht="25.5" customHeight="1">
      <c r="A2" s="313" t="s">
        <v>150</v>
      </c>
      <c r="B2" s="280" t="s">
        <v>504</v>
      </c>
      <c r="C2" s="294" t="s">
        <v>49</v>
      </c>
    </row>
    <row r="3" spans="1:3" s="361" customFormat="1" ht="24.75" thickBot="1">
      <c r="A3" s="354" t="s">
        <v>149</v>
      </c>
      <c r="B3" s="281" t="s">
        <v>365</v>
      </c>
      <c r="C3" s="295" t="s">
        <v>43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37680000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>
        <v>37680000</v>
      </c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37680000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37299000</v>
      </c>
    </row>
    <row r="46" spans="1:3" ht="12" customHeight="1">
      <c r="A46" s="356" t="s">
        <v>69</v>
      </c>
      <c r="B46" s="7" t="s">
        <v>39</v>
      </c>
      <c r="C46" s="58">
        <v>23202000</v>
      </c>
    </row>
    <row r="47" spans="1:3" ht="12" customHeight="1">
      <c r="A47" s="356" t="s">
        <v>70</v>
      </c>
      <c r="B47" s="6" t="s">
        <v>130</v>
      </c>
      <c r="C47" s="60">
        <v>6387000</v>
      </c>
    </row>
    <row r="48" spans="1:3" ht="12" customHeight="1">
      <c r="A48" s="356" t="s">
        <v>71</v>
      </c>
      <c r="B48" s="6" t="s">
        <v>97</v>
      </c>
      <c r="C48" s="60">
        <v>7585000</v>
      </c>
    </row>
    <row r="49" spans="1:3" ht="12" customHeight="1">
      <c r="A49" s="356" t="s">
        <v>72</v>
      </c>
      <c r="B49" s="6" t="s">
        <v>131</v>
      </c>
      <c r="C49" s="60">
        <v>125000</v>
      </c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381000</v>
      </c>
    </row>
    <row r="52" spans="1:3" s="365" customFormat="1" ht="12" customHeight="1">
      <c r="A52" s="356" t="s">
        <v>75</v>
      </c>
      <c r="B52" s="7" t="s">
        <v>172</v>
      </c>
      <c r="C52" s="58">
        <v>381000</v>
      </c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37680000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>
        <v>7</v>
      </c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52" zoomScale="145" zoomScaleNormal="145" workbookViewId="0">
      <selection activeCell="B2" sqref="B2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+CONCATENATE("9.3.2. melléklet a ……/",LEFT(ÖSSZEFÜGGÉSEK!A5,4),". (….) önkormányzati rendelethez")</f>
        <v>9.3.2. melléklet a ……/2016. (….) önkormányzati rendelethez</v>
      </c>
    </row>
    <row r="2" spans="1:3" s="361" customFormat="1" ht="25.5" customHeight="1">
      <c r="A2" s="313" t="s">
        <v>150</v>
      </c>
      <c r="B2" s="280" t="s">
        <v>504</v>
      </c>
      <c r="C2" s="294" t="s">
        <v>49</v>
      </c>
    </row>
    <row r="3" spans="1:3" s="361" customFormat="1" ht="24.75" thickBot="1">
      <c r="A3" s="354" t="s">
        <v>149</v>
      </c>
      <c r="B3" s="281" t="s">
        <v>366</v>
      </c>
      <c r="C3" s="295" t="s">
        <v>48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/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0</v>
      </c>
    </row>
    <row r="46" spans="1:3" ht="12" customHeight="1">
      <c r="A46" s="356" t="s">
        <v>69</v>
      </c>
      <c r="B46" s="7" t="s">
        <v>39</v>
      </c>
      <c r="C46" s="58"/>
    </row>
    <row r="47" spans="1:3" ht="12" customHeight="1">
      <c r="A47" s="356" t="s">
        <v>70</v>
      </c>
      <c r="B47" s="6" t="s">
        <v>130</v>
      </c>
      <c r="C47" s="60"/>
    </row>
    <row r="48" spans="1:3" ht="12" customHeight="1">
      <c r="A48" s="356" t="s">
        <v>71</v>
      </c>
      <c r="B48" s="6" t="s">
        <v>97</v>
      </c>
      <c r="C48" s="60"/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0</v>
      </c>
    </row>
    <row r="52" spans="1:3" s="365" customFormat="1" ht="12" customHeight="1">
      <c r="A52" s="356" t="s">
        <v>75</v>
      </c>
      <c r="B52" s="7" t="s">
        <v>172</v>
      </c>
      <c r="C52" s="58"/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/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+CONCATENATE("9.3.3. melléklet a ……/",LEFT(ÖSSZEFÜGGÉSEK!A5,4),". (….) önkormányzati rendelethez")</f>
        <v>9.3.3. melléklet a ……/2016. (….) önkormányzati rendelethez</v>
      </c>
    </row>
    <row r="2" spans="1:3" s="361" customFormat="1" ht="25.5" customHeight="1">
      <c r="A2" s="313" t="s">
        <v>150</v>
      </c>
      <c r="B2" s="280" t="s">
        <v>504</v>
      </c>
      <c r="C2" s="294" t="s">
        <v>49</v>
      </c>
    </row>
    <row r="3" spans="1:3" s="361" customFormat="1" ht="24.75" thickBot="1">
      <c r="A3" s="354" t="s">
        <v>149</v>
      </c>
      <c r="B3" s="281" t="s">
        <v>472</v>
      </c>
      <c r="C3" s="295" t="s">
        <v>49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/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0</v>
      </c>
    </row>
    <row r="46" spans="1:3" ht="12" customHeight="1">
      <c r="A46" s="356" t="s">
        <v>69</v>
      </c>
      <c r="B46" s="7" t="s">
        <v>39</v>
      </c>
      <c r="C46" s="58"/>
    </row>
    <row r="47" spans="1:3" ht="12" customHeight="1">
      <c r="A47" s="356" t="s">
        <v>70</v>
      </c>
      <c r="B47" s="6" t="s">
        <v>130</v>
      </c>
      <c r="C47" s="60"/>
    </row>
    <row r="48" spans="1:3" ht="12" customHeight="1">
      <c r="A48" s="356" t="s">
        <v>71</v>
      </c>
      <c r="B48" s="6" t="s">
        <v>97</v>
      </c>
      <c r="C48" s="60"/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0</v>
      </c>
    </row>
    <row r="52" spans="1:3" s="365" customFormat="1" ht="12" customHeight="1">
      <c r="A52" s="356" t="s">
        <v>75</v>
      </c>
      <c r="B52" s="7" t="s">
        <v>172</v>
      </c>
      <c r="C52" s="58"/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/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3" zoomScale="145" zoomScaleNormal="145" workbookViewId="0">
      <selection activeCell="C58" sqref="C58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+CONCATENATE("9.4. melléklet a ……/",LEFT(ÖSSZEFÜGGÉSEK!A5,4),". (….) önkormányzati rendelethez")</f>
        <v>9.4. melléklet a ……/2016. (….) önkormányzati rendelethez</v>
      </c>
    </row>
    <row r="2" spans="1:3" s="361" customFormat="1" ht="25.5" customHeight="1">
      <c r="A2" s="313" t="s">
        <v>150</v>
      </c>
      <c r="B2" s="280" t="s">
        <v>505</v>
      </c>
      <c r="C2" s="294" t="s">
        <v>49</v>
      </c>
    </row>
    <row r="3" spans="1:3" s="361" customFormat="1" ht="24.75" thickBot="1">
      <c r="A3" s="354" t="s">
        <v>149</v>
      </c>
      <c r="B3" s="281" t="s">
        <v>346</v>
      </c>
      <c r="C3" s="295"/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9478000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>
        <v>9478000</v>
      </c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9478000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8843000</v>
      </c>
    </row>
    <row r="46" spans="1:3" ht="12" customHeight="1">
      <c r="A46" s="356" t="s">
        <v>69</v>
      </c>
      <c r="B46" s="7" t="s">
        <v>39</v>
      </c>
      <c r="C46" s="58">
        <v>2849000</v>
      </c>
    </row>
    <row r="47" spans="1:3" ht="12" customHeight="1">
      <c r="A47" s="356" t="s">
        <v>70</v>
      </c>
      <c r="B47" s="6" t="s">
        <v>130</v>
      </c>
      <c r="C47" s="60">
        <v>811000</v>
      </c>
    </row>
    <row r="48" spans="1:3" ht="12" customHeight="1">
      <c r="A48" s="356" t="s">
        <v>71</v>
      </c>
      <c r="B48" s="6" t="s">
        <v>97</v>
      </c>
      <c r="C48" s="60">
        <v>5183000</v>
      </c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635000</v>
      </c>
    </row>
    <row r="52" spans="1:3" s="365" customFormat="1" ht="12" customHeight="1">
      <c r="A52" s="356" t="s">
        <v>75</v>
      </c>
      <c r="B52" s="7" t="s">
        <v>172</v>
      </c>
      <c r="C52" s="58">
        <v>635000</v>
      </c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9478000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>
        <v>1</v>
      </c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C58" sqref="C58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+CONCATENATE("9.4.1. melléklet a ……/",LEFT(ÖSSZEFÜGGÉSEK!A5,4),". (….) önkormányzati rendelethez")</f>
        <v>9.4.1. melléklet a ……/2016. (….) önkormányzati rendelethez</v>
      </c>
    </row>
    <row r="2" spans="1:3" s="361" customFormat="1" ht="25.5" customHeight="1">
      <c r="A2" s="313" t="s">
        <v>150</v>
      </c>
      <c r="B2" s="280" t="s">
        <v>505</v>
      </c>
      <c r="C2" s="294" t="s">
        <v>49</v>
      </c>
    </row>
    <row r="3" spans="1:3" s="361" customFormat="1" ht="24.75" thickBot="1">
      <c r="A3" s="354" t="s">
        <v>149</v>
      </c>
      <c r="B3" s="281" t="s">
        <v>365</v>
      </c>
      <c r="C3" s="295" t="s">
        <v>43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9478000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>
        <v>9478000</v>
      </c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9478000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8843000</v>
      </c>
    </row>
    <row r="46" spans="1:3" ht="12" customHeight="1">
      <c r="A46" s="356" t="s">
        <v>69</v>
      </c>
      <c r="B46" s="7" t="s">
        <v>39</v>
      </c>
      <c r="C46" s="58">
        <v>2849000</v>
      </c>
    </row>
    <row r="47" spans="1:3" ht="12" customHeight="1">
      <c r="A47" s="356" t="s">
        <v>70</v>
      </c>
      <c r="B47" s="6" t="s">
        <v>130</v>
      </c>
      <c r="C47" s="60">
        <v>811000</v>
      </c>
    </row>
    <row r="48" spans="1:3" ht="12" customHeight="1">
      <c r="A48" s="356" t="s">
        <v>71</v>
      </c>
      <c r="B48" s="6" t="s">
        <v>97</v>
      </c>
      <c r="C48" s="60">
        <v>5183000</v>
      </c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635000</v>
      </c>
    </row>
    <row r="52" spans="1:3" s="365" customFormat="1" ht="12" customHeight="1">
      <c r="A52" s="356" t="s">
        <v>75</v>
      </c>
      <c r="B52" s="7" t="s">
        <v>172</v>
      </c>
      <c r="C52" s="58">
        <v>635000</v>
      </c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9478000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>
        <v>1</v>
      </c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I38" sqref="I38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+CONCATENATE("9.4.2. melléklet a ……/",LEFT(ÖSSZEFÜGGÉSEK!A5,4),". (….) önkormányzati rendelethez")</f>
        <v>9.4.2. melléklet a ……/2016. (….) önkormányzati rendelethez</v>
      </c>
    </row>
    <row r="2" spans="1:3" s="361" customFormat="1" ht="25.5" customHeight="1">
      <c r="A2" s="313" t="s">
        <v>150</v>
      </c>
      <c r="B2" s="280" t="s">
        <v>505</v>
      </c>
      <c r="C2" s="294" t="s">
        <v>49</v>
      </c>
    </row>
    <row r="3" spans="1:3" s="361" customFormat="1" ht="24.75" thickBot="1">
      <c r="A3" s="354" t="s">
        <v>149</v>
      </c>
      <c r="B3" s="281" t="s">
        <v>366</v>
      </c>
      <c r="C3" s="295" t="s">
        <v>48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/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0</v>
      </c>
    </row>
    <row r="46" spans="1:3" ht="12" customHeight="1">
      <c r="A46" s="356" t="s">
        <v>69</v>
      </c>
      <c r="B46" s="7" t="s">
        <v>39</v>
      </c>
      <c r="C46" s="58"/>
    </row>
    <row r="47" spans="1:3" ht="12" customHeight="1">
      <c r="A47" s="356" t="s">
        <v>70</v>
      </c>
      <c r="B47" s="6" t="s">
        <v>130</v>
      </c>
      <c r="C47" s="60"/>
    </row>
    <row r="48" spans="1:3" ht="12" customHeight="1">
      <c r="A48" s="356" t="s">
        <v>71</v>
      </c>
      <c r="B48" s="6" t="s">
        <v>97</v>
      </c>
      <c r="C48" s="60"/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0</v>
      </c>
    </row>
    <row r="52" spans="1:3" s="365" customFormat="1" ht="12" customHeight="1">
      <c r="A52" s="356" t="s">
        <v>75</v>
      </c>
      <c r="B52" s="7" t="s">
        <v>172</v>
      </c>
      <c r="C52" s="58"/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/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11" zoomScale="130" zoomScaleNormal="130" zoomScaleSheetLayoutView="100" workbookViewId="0">
      <selection activeCell="C160" sqref="C160"/>
    </sheetView>
  </sheetViews>
  <sheetFormatPr defaultRowHeight="15.75"/>
  <cols>
    <col min="1" max="1" width="9.5" style="298" customWidth="1"/>
    <col min="2" max="2" width="91.6640625" style="298" customWidth="1"/>
    <col min="3" max="3" width="21.6640625" style="299" customWidth="1"/>
    <col min="4" max="4" width="9" style="320" customWidth="1"/>
    <col min="5" max="16384" width="9.33203125" style="320"/>
  </cols>
  <sheetData>
    <row r="1" spans="1:3" ht="15.95" customHeight="1">
      <c r="A1" s="404" t="s">
        <v>6</v>
      </c>
      <c r="B1" s="404"/>
      <c r="C1" s="404"/>
    </row>
    <row r="2" spans="1:3" ht="15.95" customHeight="1" thickBot="1">
      <c r="A2" s="405" t="s">
        <v>108</v>
      </c>
      <c r="B2" s="405"/>
      <c r="C2" s="230" t="s">
        <v>496</v>
      </c>
    </row>
    <row r="3" spans="1:3" ht="38.1" customHeight="1" thickBot="1">
      <c r="A3" s="21" t="s">
        <v>57</v>
      </c>
      <c r="B3" s="22" t="s">
        <v>8</v>
      </c>
      <c r="C3" s="30" t="str">
        <f>+CONCATENATE(LEFT(ÖSSZEFÜGGÉSEK!A5,4),". évi előirányzat")</f>
        <v>2016. évi előirányzat</v>
      </c>
    </row>
    <row r="4" spans="1:3" s="321" customFormat="1" ht="12" customHeight="1" thickBot="1">
      <c r="A4" s="315"/>
      <c r="B4" s="316" t="s">
        <v>439</v>
      </c>
      <c r="C4" s="317" t="s">
        <v>440</v>
      </c>
    </row>
    <row r="5" spans="1:3" s="322" customFormat="1" ht="12" customHeight="1" thickBot="1">
      <c r="A5" s="18" t="s">
        <v>9</v>
      </c>
      <c r="B5" s="19" t="s">
        <v>197</v>
      </c>
      <c r="C5" s="220">
        <f>+C6+C7+C8+C9+C10+C11</f>
        <v>203556446</v>
      </c>
    </row>
    <row r="6" spans="1:3" s="322" customFormat="1" ht="12" customHeight="1">
      <c r="A6" s="13" t="s">
        <v>69</v>
      </c>
      <c r="B6" s="323" t="s">
        <v>198</v>
      </c>
      <c r="C6" s="223">
        <v>68266387</v>
      </c>
    </row>
    <row r="7" spans="1:3" s="322" customFormat="1" ht="12" customHeight="1">
      <c r="A7" s="12" t="s">
        <v>70</v>
      </c>
      <c r="B7" s="324" t="s">
        <v>199</v>
      </c>
      <c r="C7" s="222">
        <v>28065433</v>
      </c>
    </row>
    <row r="8" spans="1:3" s="322" customFormat="1" ht="12" customHeight="1">
      <c r="A8" s="12" t="s">
        <v>71</v>
      </c>
      <c r="B8" s="324" t="s">
        <v>481</v>
      </c>
      <c r="C8" s="222">
        <v>47848629</v>
      </c>
    </row>
    <row r="9" spans="1:3" s="322" customFormat="1" ht="12" customHeight="1">
      <c r="A9" s="12" t="s">
        <v>72</v>
      </c>
      <c r="B9" s="324" t="s">
        <v>200</v>
      </c>
      <c r="C9" s="222">
        <v>1798920</v>
      </c>
    </row>
    <row r="10" spans="1:3" s="322" customFormat="1" ht="12" customHeight="1">
      <c r="A10" s="12" t="s">
        <v>104</v>
      </c>
      <c r="B10" s="216" t="s">
        <v>378</v>
      </c>
      <c r="C10" s="222">
        <v>57577077</v>
      </c>
    </row>
    <row r="11" spans="1:3" s="322" customFormat="1" ht="12" customHeight="1" thickBot="1">
      <c r="A11" s="14" t="s">
        <v>73</v>
      </c>
      <c r="B11" s="217" t="s">
        <v>379</v>
      </c>
      <c r="C11" s="222"/>
    </row>
    <row r="12" spans="1:3" s="322" customFormat="1" ht="12" customHeight="1" thickBot="1">
      <c r="A12" s="18" t="s">
        <v>10</v>
      </c>
      <c r="B12" s="215" t="s">
        <v>201</v>
      </c>
      <c r="C12" s="220">
        <f>+C13+C14+C15+C16+C17</f>
        <v>58627000</v>
      </c>
    </row>
    <row r="13" spans="1:3" s="322" customFormat="1" ht="12" customHeight="1">
      <c r="A13" s="13" t="s">
        <v>75</v>
      </c>
      <c r="B13" s="323" t="s">
        <v>202</v>
      </c>
      <c r="C13" s="223"/>
    </row>
    <row r="14" spans="1:3" s="322" customFormat="1" ht="12" customHeight="1">
      <c r="A14" s="12" t="s">
        <v>76</v>
      </c>
      <c r="B14" s="324" t="s">
        <v>203</v>
      </c>
      <c r="C14" s="222"/>
    </row>
    <row r="15" spans="1:3" s="322" customFormat="1" ht="12" customHeight="1">
      <c r="A15" s="12" t="s">
        <v>77</v>
      </c>
      <c r="B15" s="324" t="s">
        <v>368</v>
      </c>
      <c r="C15" s="222"/>
    </row>
    <row r="16" spans="1:3" s="322" customFormat="1" ht="12" customHeight="1">
      <c r="A16" s="12" t="s">
        <v>78</v>
      </c>
      <c r="B16" s="324" t="s">
        <v>369</v>
      </c>
      <c r="C16" s="222"/>
    </row>
    <row r="17" spans="1:3" s="322" customFormat="1" ht="12" customHeight="1">
      <c r="A17" s="12" t="s">
        <v>79</v>
      </c>
      <c r="B17" s="324" t="s">
        <v>204</v>
      </c>
      <c r="C17" s="222">
        <v>58627000</v>
      </c>
    </row>
    <row r="18" spans="1:3" s="322" customFormat="1" ht="12" customHeight="1" thickBot="1">
      <c r="A18" s="14" t="s">
        <v>85</v>
      </c>
      <c r="B18" s="217" t="s">
        <v>205</v>
      </c>
      <c r="C18" s="224"/>
    </row>
    <row r="19" spans="1:3" s="322" customFormat="1" ht="12" customHeight="1" thickBot="1">
      <c r="A19" s="18" t="s">
        <v>11</v>
      </c>
      <c r="B19" s="19" t="s">
        <v>206</v>
      </c>
      <c r="C19" s="220">
        <f>+C20+C21+C22+C23+C24</f>
        <v>390000</v>
      </c>
    </row>
    <row r="20" spans="1:3" s="322" customFormat="1" ht="12" customHeight="1">
      <c r="A20" s="13" t="s">
        <v>58</v>
      </c>
      <c r="B20" s="323" t="s">
        <v>207</v>
      </c>
      <c r="C20" s="223"/>
    </row>
    <row r="21" spans="1:3" s="322" customFormat="1" ht="12" customHeight="1">
      <c r="A21" s="12" t="s">
        <v>59</v>
      </c>
      <c r="B21" s="324" t="s">
        <v>208</v>
      </c>
      <c r="C21" s="222"/>
    </row>
    <row r="22" spans="1:3" s="322" customFormat="1" ht="12" customHeight="1">
      <c r="A22" s="12" t="s">
        <v>60</v>
      </c>
      <c r="B22" s="324" t="s">
        <v>370</v>
      </c>
      <c r="C22" s="222"/>
    </row>
    <row r="23" spans="1:3" s="322" customFormat="1" ht="12" customHeight="1">
      <c r="A23" s="12" t="s">
        <v>61</v>
      </c>
      <c r="B23" s="324" t="s">
        <v>371</v>
      </c>
      <c r="C23" s="222"/>
    </row>
    <row r="24" spans="1:3" s="322" customFormat="1" ht="12" customHeight="1">
      <c r="A24" s="12" t="s">
        <v>118</v>
      </c>
      <c r="B24" s="324" t="s">
        <v>209</v>
      </c>
      <c r="C24" s="222">
        <v>390000</v>
      </c>
    </row>
    <row r="25" spans="1:3" s="322" customFormat="1" ht="12" customHeight="1" thickBot="1">
      <c r="A25" s="14" t="s">
        <v>119</v>
      </c>
      <c r="B25" s="325" t="s">
        <v>210</v>
      </c>
      <c r="C25" s="224"/>
    </row>
    <row r="26" spans="1:3" s="322" customFormat="1" ht="12" customHeight="1" thickBot="1">
      <c r="A26" s="18" t="s">
        <v>120</v>
      </c>
      <c r="B26" s="19" t="s">
        <v>492</v>
      </c>
      <c r="C26" s="226">
        <f>SUM(C27:C33)</f>
        <v>19580000</v>
      </c>
    </row>
    <row r="27" spans="1:3" s="322" customFormat="1" ht="12" customHeight="1">
      <c r="A27" s="13" t="s">
        <v>212</v>
      </c>
      <c r="B27" s="323" t="s">
        <v>486</v>
      </c>
      <c r="C27" s="223">
        <v>480000</v>
      </c>
    </row>
    <row r="28" spans="1:3" s="322" customFormat="1" ht="12" customHeight="1">
      <c r="A28" s="12" t="s">
        <v>213</v>
      </c>
      <c r="B28" s="324" t="s">
        <v>487</v>
      </c>
      <c r="C28" s="222">
        <v>500000</v>
      </c>
    </row>
    <row r="29" spans="1:3" s="322" customFormat="1" ht="12" customHeight="1">
      <c r="A29" s="12" t="s">
        <v>214</v>
      </c>
      <c r="B29" s="324" t="s">
        <v>488</v>
      </c>
      <c r="C29" s="222">
        <v>15500000</v>
      </c>
    </row>
    <row r="30" spans="1:3" s="322" customFormat="1" ht="12" customHeight="1">
      <c r="A30" s="12" t="s">
        <v>215</v>
      </c>
      <c r="B30" s="324" t="s">
        <v>489</v>
      </c>
      <c r="C30" s="222">
        <v>100000</v>
      </c>
    </row>
    <row r="31" spans="1:3" s="322" customFormat="1" ht="12" customHeight="1">
      <c r="A31" s="12" t="s">
        <v>483</v>
      </c>
      <c r="B31" s="324" t="s">
        <v>216</v>
      </c>
      <c r="C31" s="222">
        <v>2500000</v>
      </c>
    </row>
    <row r="32" spans="1:3" s="322" customFormat="1" ht="12" customHeight="1">
      <c r="A32" s="12" t="s">
        <v>484</v>
      </c>
      <c r="B32" s="324" t="s">
        <v>217</v>
      </c>
      <c r="C32" s="222">
        <v>200000</v>
      </c>
    </row>
    <row r="33" spans="1:3" s="322" customFormat="1" ht="12" customHeight="1" thickBot="1">
      <c r="A33" s="14" t="s">
        <v>485</v>
      </c>
      <c r="B33" s="392" t="s">
        <v>218</v>
      </c>
      <c r="C33" s="224">
        <v>300000</v>
      </c>
    </row>
    <row r="34" spans="1:3" s="322" customFormat="1" ht="12" customHeight="1" thickBot="1">
      <c r="A34" s="18" t="s">
        <v>13</v>
      </c>
      <c r="B34" s="19" t="s">
        <v>380</v>
      </c>
      <c r="C34" s="220">
        <f>SUM(C35:C45)</f>
        <v>18192000</v>
      </c>
    </row>
    <row r="35" spans="1:3" s="322" customFormat="1" ht="12" customHeight="1">
      <c r="A35" s="13" t="s">
        <v>62</v>
      </c>
      <c r="B35" s="323" t="s">
        <v>221</v>
      </c>
      <c r="C35" s="223">
        <v>2000000</v>
      </c>
    </row>
    <row r="36" spans="1:3" s="322" customFormat="1" ht="12" customHeight="1">
      <c r="A36" s="12" t="s">
        <v>63</v>
      </c>
      <c r="B36" s="324" t="s">
        <v>222</v>
      </c>
      <c r="C36" s="222">
        <v>4811000</v>
      </c>
    </row>
    <row r="37" spans="1:3" s="322" customFormat="1" ht="12" customHeight="1">
      <c r="A37" s="12" t="s">
        <v>64</v>
      </c>
      <c r="B37" s="324" t="s">
        <v>223</v>
      </c>
      <c r="C37" s="222">
        <v>686000</v>
      </c>
    </row>
    <row r="38" spans="1:3" s="322" customFormat="1" ht="12" customHeight="1">
      <c r="A38" s="12" t="s">
        <v>122</v>
      </c>
      <c r="B38" s="324" t="s">
        <v>224</v>
      </c>
      <c r="C38" s="222"/>
    </row>
    <row r="39" spans="1:3" s="322" customFormat="1" ht="12" customHeight="1">
      <c r="A39" s="12" t="s">
        <v>123</v>
      </c>
      <c r="B39" s="324" t="s">
        <v>225</v>
      </c>
      <c r="C39" s="222">
        <v>153000</v>
      </c>
    </row>
    <row r="40" spans="1:3" s="322" customFormat="1" ht="12" customHeight="1">
      <c r="A40" s="12" t="s">
        <v>124</v>
      </c>
      <c r="B40" s="324" t="s">
        <v>226</v>
      </c>
      <c r="C40" s="222">
        <v>1842000</v>
      </c>
    </row>
    <row r="41" spans="1:3" s="322" customFormat="1" ht="12" customHeight="1">
      <c r="A41" s="12" t="s">
        <v>125</v>
      </c>
      <c r="B41" s="324" t="s">
        <v>227</v>
      </c>
      <c r="C41" s="222"/>
    </row>
    <row r="42" spans="1:3" s="322" customFormat="1" ht="12" customHeight="1">
      <c r="A42" s="12" t="s">
        <v>126</v>
      </c>
      <c r="B42" s="324" t="s">
        <v>491</v>
      </c>
      <c r="C42" s="222">
        <v>8700000</v>
      </c>
    </row>
    <row r="43" spans="1:3" s="322" customFormat="1" ht="12" customHeight="1">
      <c r="A43" s="12" t="s">
        <v>219</v>
      </c>
      <c r="B43" s="324" t="s">
        <v>229</v>
      </c>
      <c r="C43" s="225"/>
    </row>
    <row r="44" spans="1:3" s="322" customFormat="1" ht="12" customHeight="1">
      <c r="A44" s="14" t="s">
        <v>220</v>
      </c>
      <c r="B44" s="325" t="s">
        <v>382</v>
      </c>
      <c r="C44" s="312"/>
    </row>
    <row r="45" spans="1:3" s="322" customFormat="1" ht="12" customHeight="1" thickBot="1">
      <c r="A45" s="14" t="s">
        <v>381</v>
      </c>
      <c r="B45" s="217" t="s">
        <v>230</v>
      </c>
      <c r="C45" s="312"/>
    </row>
    <row r="46" spans="1:3" s="322" customFormat="1" ht="12" customHeight="1" thickBot="1">
      <c r="A46" s="18" t="s">
        <v>14</v>
      </c>
      <c r="B46" s="19" t="s">
        <v>231</v>
      </c>
      <c r="C46" s="220">
        <f>SUM(C47:C51)</f>
        <v>0</v>
      </c>
    </row>
    <row r="47" spans="1:3" s="322" customFormat="1" ht="12" customHeight="1">
      <c r="A47" s="13" t="s">
        <v>65</v>
      </c>
      <c r="B47" s="323" t="s">
        <v>235</v>
      </c>
      <c r="C47" s="366"/>
    </row>
    <row r="48" spans="1:3" s="322" customFormat="1" ht="12" customHeight="1">
      <c r="A48" s="12" t="s">
        <v>66</v>
      </c>
      <c r="B48" s="324" t="s">
        <v>236</v>
      </c>
      <c r="C48" s="225"/>
    </row>
    <row r="49" spans="1:3" s="322" customFormat="1" ht="12" customHeight="1">
      <c r="A49" s="12" t="s">
        <v>232</v>
      </c>
      <c r="B49" s="324" t="s">
        <v>237</v>
      </c>
      <c r="C49" s="225"/>
    </row>
    <row r="50" spans="1:3" s="322" customFormat="1" ht="12" customHeight="1">
      <c r="A50" s="12" t="s">
        <v>233</v>
      </c>
      <c r="B50" s="324" t="s">
        <v>238</v>
      </c>
      <c r="C50" s="225"/>
    </row>
    <row r="51" spans="1:3" s="322" customFormat="1" ht="12" customHeight="1" thickBot="1">
      <c r="A51" s="14" t="s">
        <v>234</v>
      </c>
      <c r="B51" s="217" t="s">
        <v>239</v>
      </c>
      <c r="C51" s="312"/>
    </row>
    <row r="52" spans="1:3" s="322" customFormat="1" ht="12" customHeight="1" thickBot="1">
      <c r="A52" s="18" t="s">
        <v>127</v>
      </c>
      <c r="B52" s="19" t="s">
        <v>240</v>
      </c>
      <c r="C52" s="220">
        <f>SUM(C53:C55)</f>
        <v>0</v>
      </c>
    </row>
    <row r="53" spans="1:3" s="322" customFormat="1" ht="12" customHeight="1">
      <c r="A53" s="13" t="s">
        <v>67</v>
      </c>
      <c r="B53" s="323" t="s">
        <v>241</v>
      </c>
      <c r="C53" s="223"/>
    </row>
    <row r="54" spans="1:3" s="322" customFormat="1" ht="12" customHeight="1">
      <c r="A54" s="12" t="s">
        <v>68</v>
      </c>
      <c r="B54" s="324" t="s">
        <v>372</v>
      </c>
      <c r="C54" s="222"/>
    </row>
    <row r="55" spans="1:3" s="322" customFormat="1" ht="12" customHeight="1">
      <c r="A55" s="12" t="s">
        <v>244</v>
      </c>
      <c r="B55" s="324" t="s">
        <v>242</v>
      </c>
      <c r="C55" s="222"/>
    </row>
    <row r="56" spans="1:3" s="322" customFormat="1" ht="12" customHeight="1" thickBot="1">
      <c r="A56" s="14" t="s">
        <v>245</v>
      </c>
      <c r="B56" s="217" t="s">
        <v>243</v>
      </c>
      <c r="C56" s="224"/>
    </row>
    <row r="57" spans="1:3" s="322" customFormat="1" ht="12" customHeight="1" thickBot="1">
      <c r="A57" s="18" t="s">
        <v>16</v>
      </c>
      <c r="B57" s="215" t="s">
        <v>246</v>
      </c>
      <c r="C57" s="220">
        <f>SUM(C58:C60)</f>
        <v>90000</v>
      </c>
    </row>
    <row r="58" spans="1:3" s="322" customFormat="1" ht="12" customHeight="1">
      <c r="A58" s="13" t="s">
        <v>128</v>
      </c>
      <c r="B58" s="323" t="s">
        <v>248</v>
      </c>
      <c r="C58" s="225"/>
    </row>
    <row r="59" spans="1:3" s="322" customFormat="1" ht="12" customHeight="1">
      <c r="A59" s="12" t="s">
        <v>129</v>
      </c>
      <c r="B59" s="324" t="s">
        <v>373</v>
      </c>
      <c r="C59" s="225"/>
    </row>
    <row r="60" spans="1:3" s="322" customFormat="1" ht="12" customHeight="1">
      <c r="A60" s="12" t="s">
        <v>173</v>
      </c>
      <c r="B60" s="324" t="s">
        <v>249</v>
      </c>
      <c r="C60" s="225">
        <v>90000</v>
      </c>
    </row>
    <row r="61" spans="1:3" s="322" customFormat="1" ht="12" customHeight="1" thickBot="1">
      <c r="A61" s="14" t="s">
        <v>247</v>
      </c>
      <c r="B61" s="217" t="s">
        <v>250</v>
      </c>
      <c r="C61" s="225"/>
    </row>
    <row r="62" spans="1:3" s="322" customFormat="1" ht="12" customHeight="1" thickBot="1">
      <c r="A62" s="388" t="s">
        <v>422</v>
      </c>
      <c r="B62" s="19" t="s">
        <v>251</v>
      </c>
      <c r="C62" s="226">
        <f>+C5+C12+C19+C26+C34+C46+C52+C57</f>
        <v>300435446</v>
      </c>
    </row>
    <row r="63" spans="1:3" s="322" customFormat="1" ht="12" customHeight="1" thickBot="1">
      <c r="A63" s="368" t="s">
        <v>252</v>
      </c>
      <c r="B63" s="215" t="s">
        <v>253</v>
      </c>
      <c r="C63" s="220">
        <f>SUM(C64:C66)</f>
        <v>0</v>
      </c>
    </row>
    <row r="64" spans="1:3" s="322" customFormat="1" ht="12" customHeight="1">
      <c r="A64" s="13" t="s">
        <v>284</v>
      </c>
      <c r="B64" s="323" t="s">
        <v>254</v>
      </c>
      <c r="C64" s="225"/>
    </row>
    <row r="65" spans="1:3" s="322" customFormat="1" ht="12" customHeight="1">
      <c r="A65" s="12" t="s">
        <v>293</v>
      </c>
      <c r="B65" s="324" t="s">
        <v>255</v>
      </c>
      <c r="C65" s="225"/>
    </row>
    <row r="66" spans="1:3" s="322" customFormat="1" ht="12" customHeight="1" thickBot="1">
      <c r="A66" s="14" t="s">
        <v>294</v>
      </c>
      <c r="B66" s="382" t="s">
        <v>407</v>
      </c>
      <c r="C66" s="225"/>
    </row>
    <row r="67" spans="1:3" s="322" customFormat="1" ht="12" customHeight="1" thickBot="1">
      <c r="A67" s="368" t="s">
        <v>257</v>
      </c>
      <c r="B67" s="215" t="s">
        <v>258</v>
      </c>
      <c r="C67" s="220">
        <f>SUM(C68:C71)</f>
        <v>48544000</v>
      </c>
    </row>
    <row r="68" spans="1:3" s="322" customFormat="1" ht="12" customHeight="1">
      <c r="A68" s="13" t="s">
        <v>105</v>
      </c>
      <c r="B68" s="323" t="s">
        <v>259</v>
      </c>
      <c r="C68" s="225">
        <v>48544000</v>
      </c>
    </row>
    <row r="69" spans="1:3" s="322" customFormat="1" ht="12" customHeight="1">
      <c r="A69" s="12" t="s">
        <v>106</v>
      </c>
      <c r="B69" s="324" t="s">
        <v>260</v>
      </c>
      <c r="C69" s="225"/>
    </row>
    <row r="70" spans="1:3" s="322" customFormat="1" ht="12" customHeight="1">
      <c r="A70" s="12" t="s">
        <v>285</v>
      </c>
      <c r="B70" s="324" t="s">
        <v>261</v>
      </c>
      <c r="C70" s="225"/>
    </row>
    <row r="71" spans="1:3" s="322" customFormat="1" ht="12" customHeight="1" thickBot="1">
      <c r="A71" s="14" t="s">
        <v>286</v>
      </c>
      <c r="B71" s="217" t="s">
        <v>262</v>
      </c>
      <c r="C71" s="225"/>
    </row>
    <row r="72" spans="1:3" s="322" customFormat="1" ht="12" customHeight="1" thickBot="1">
      <c r="A72" s="368" t="s">
        <v>263</v>
      </c>
      <c r="B72" s="215" t="s">
        <v>264</v>
      </c>
      <c r="C72" s="220">
        <f>SUM(C73:C74)</f>
        <v>0</v>
      </c>
    </row>
    <row r="73" spans="1:3" s="322" customFormat="1" ht="12" customHeight="1">
      <c r="A73" s="13" t="s">
        <v>287</v>
      </c>
      <c r="B73" s="323" t="s">
        <v>265</v>
      </c>
      <c r="C73" s="225"/>
    </row>
    <row r="74" spans="1:3" s="322" customFormat="1" ht="12" customHeight="1" thickBot="1">
      <c r="A74" s="14" t="s">
        <v>288</v>
      </c>
      <c r="B74" s="217" t="s">
        <v>266</v>
      </c>
      <c r="C74" s="225"/>
    </row>
    <row r="75" spans="1:3" s="322" customFormat="1" ht="12" customHeight="1" thickBot="1">
      <c r="A75" s="368" t="s">
        <v>267</v>
      </c>
      <c r="B75" s="215" t="s">
        <v>268</v>
      </c>
      <c r="C75" s="220">
        <f>SUM(C76:C78)</f>
        <v>0</v>
      </c>
    </row>
    <row r="76" spans="1:3" s="322" customFormat="1" ht="12" customHeight="1">
      <c r="A76" s="13" t="s">
        <v>289</v>
      </c>
      <c r="B76" s="323" t="s">
        <v>269</v>
      </c>
      <c r="C76" s="225"/>
    </row>
    <row r="77" spans="1:3" s="322" customFormat="1" ht="12" customHeight="1">
      <c r="A77" s="12" t="s">
        <v>290</v>
      </c>
      <c r="B77" s="324" t="s">
        <v>270</v>
      </c>
      <c r="C77" s="225"/>
    </row>
    <row r="78" spans="1:3" s="322" customFormat="1" ht="12" customHeight="1" thickBot="1">
      <c r="A78" s="14" t="s">
        <v>291</v>
      </c>
      <c r="B78" s="217" t="s">
        <v>271</v>
      </c>
      <c r="C78" s="225"/>
    </row>
    <row r="79" spans="1:3" s="322" customFormat="1" ht="12" customHeight="1" thickBot="1">
      <c r="A79" s="368" t="s">
        <v>272</v>
      </c>
      <c r="B79" s="215" t="s">
        <v>292</v>
      </c>
      <c r="C79" s="220">
        <f>SUM(C80:C83)</f>
        <v>0</v>
      </c>
    </row>
    <row r="80" spans="1:3" s="322" customFormat="1" ht="12" customHeight="1">
      <c r="A80" s="327" t="s">
        <v>273</v>
      </c>
      <c r="B80" s="323" t="s">
        <v>274</v>
      </c>
      <c r="C80" s="225"/>
    </row>
    <row r="81" spans="1:3" s="322" customFormat="1" ht="12" customHeight="1">
      <c r="A81" s="328" t="s">
        <v>275</v>
      </c>
      <c r="B81" s="324" t="s">
        <v>276</v>
      </c>
      <c r="C81" s="225"/>
    </row>
    <row r="82" spans="1:3" s="322" customFormat="1" ht="12" customHeight="1">
      <c r="A82" s="328" t="s">
        <v>277</v>
      </c>
      <c r="B82" s="324" t="s">
        <v>278</v>
      </c>
      <c r="C82" s="225"/>
    </row>
    <row r="83" spans="1:3" s="322" customFormat="1" ht="12" customHeight="1" thickBot="1">
      <c r="A83" s="329" t="s">
        <v>279</v>
      </c>
      <c r="B83" s="217" t="s">
        <v>280</v>
      </c>
      <c r="C83" s="225"/>
    </row>
    <row r="84" spans="1:3" s="322" customFormat="1" ht="12" customHeight="1" thickBot="1">
      <c r="A84" s="368" t="s">
        <v>281</v>
      </c>
      <c r="B84" s="215" t="s">
        <v>421</v>
      </c>
      <c r="C84" s="367"/>
    </row>
    <row r="85" spans="1:3" s="322" customFormat="1" ht="13.5" customHeight="1" thickBot="1">
      <c r="A85" s="368" t="s">
        <v>283</v>
      </c>
      <c r="B85" s="215" t="s">
        <v>282</v>
      </c>
      <c r="C85" s="367"/>
    </row>
    <row r="86" spans="1:3" s="322" customFormat="1" ht="15.75" customHeight="1" thickBot="1">
      <c r="A86" s="368" t="s">
        <v>295</v>
      </c>
      <c r="B86" s="330" t="s">
        <v>424</v>
      </c>
      <c r="C86" s="226">
        <f>+C63+C67+C72+C75+C79+C85+C84</f>
        <v>48544000</v>
      </c>
    </row>
    <row r="87" spans="1:3" s="322" customFormat="1" ht="16.5" customHeight="1" thickBot="1">
      <c r="A87" s="369" t="s">
        <v>423</v>
      </c>
      <c r="B87" s="331" t="s">
        <v>425</v>
      </c>
      <c r="C87" s="226">
        <f>+C62+C86</f>
        <v>348979446</v>
      </c>
    </row>
    <row r="88" spans="1:3" s="322" customFormat="1" ht="83.25" customHeight="1">
      <c r="A88" s="3"/>
      <c r="B88" s="4"/>
      <c r="C88" s="227"/>
    </row>
    <row r="89" spans="1:3" ht="16.5" customHeight="1">
      <c r="A89" s="404" t="s">
        <v>37</v>
      </c>
      <c r="B89" s="404"/>
      <c r="C89" s="404"/>
    </row>
    <row r="90" spans="1:3" s="332" customFormat="1" ht="16.5" customHeight="1" thickBot="1">
      <c r="A90" s="406" t="s">
        <v>109</v>
      </c>
      <c r="B90" s="406"/>
      <c r="C90" s="89" t="s">
        <v>496</v>
      </c>
    </row>
    <row r="91" spans="1:3" ht="38.1" customHeight="1" thickBot="1">
      <c r="A91" s="21" t="s">
        <v>57</v>
      </c>
      <c r="B91" s="22" t="s">
        <v>38</v>
      </c>
      <c r="C91" s="30" t="str">
        <f>+C3</f>
        <v>2016. évi előirányzat</v>
      </c>
    </row>
    <row r="92" spans="1:3" s="321" customFormat="1" ht="12" customHeight="1" thickBot="1">
      <c r="A92" s="27"/>
      <c r="B92" s="28" t="s">
        <v>439</v>
      </c>
      <c r="C92" s="29" t="s">
        <v>440</v>
      </c>
    </row>
    <row r="93" spans="1:3" ht="12" customHeight="1" thickBot="1">
      <c r="A93" s="20" t="s">
        <v>9</v>
      </c>
      <c r="B93" s="26" t="s">
        <v>383</v>
      </c>
      <c r="C93" s="219">
        <f>C94+C95+C96+C97+C98+C111</f>
        <v>235942446</v>
      </c>
    </row>
    <row r="94" spans="1:3" ht="12" customHeight="1">
      <c r="A94" s="15" t="s">
        <v>69</v>
      </c>
      <c r="B94" s="8" t="s">
        <v>39</v>
      </c>
      <c r="C94" s="221">
        <v>94863000</v>
      </c>
    </row>
    <row r="95" spans="1:3" ht="12" customHeight="1">
      <c r="A95" s="12" t="s">
        <v>70</v>
      </c>
      <c r="B95" s="6" t="s">
        <v>130</v>
      </c>
      <c r="C95" s="222">
        <v>20158000</v>
      </c>
    </row>
    <row r="96" spans="1:3" ht="12" customHeight="1">
      <c r="A96" s="12" t="s">
        <v>71</v>
      </c>
      <c r="B96" s="6" t="s">
        <v>97</v>
      </c>
      <c r="C96" s="224">
        <v>95726000</v>
      </c>
    </row>
    <row r="97" spans="1:3" ht="12" customHeight="1">
      <c r="A97" s="12" t="s">
        <v>72</v>
      </c>
      <c r="B97" s="9" t="s">
        <v>131</v>
      </c>
      <c r="C97" s="224">
        <v>15384446</v>
      </c>
    </row>
    <row r="98" spans="1:3" ht="12" customHeight="1">
      <c r="A98" s="12" t="s">
        <v>80</v>
      </c>
      <c r="B98" s="17" t="s">
        <v>132</v>
      </c>
      <c r="C98" s="224">
        <f>SUM(C99:C110)</f>
        <v>9411000</v>
      </c>
    </row>
    <row r="99" spans="1:3" ht="12" customHeight="1">
      <c r="A99" s="12" t="s">
        <v>73</v>
      </c>
      <c r="B99" s="6" t="s">
        <v>388</v>
      </c>
      <c r="C99" s="224"/>
    </row>
    <row r="100" spans="1:3" ht="12" customHeight="1">
      <c r="A100" s="12" t="s">
        <v>74</v>
      </c>
      <c r="B100" s="93" t="s">
        <v>387</v>
      </c>
      <c r="C100" s="224"/>
    </row>
    <row r="101" spans="1:3" ht="12" customHeight="1">
      <c r="A101" s="12" t="s">
        <v>81</v>
      </c>
      <c r="B101" s="93" t="s">
        <v>386</v>
      </c>
      <c r="C101" s="224"/>
    </row>
    <row r="102" spans="1:3" ht="12" customHeight="1">
      <c r="A102" s="12" t="s">
        <v>82</v>
      </c>
      <c r="B102" s="91" t="s">
        <v>298</v>
      </c>
      <c r="C102" s="224"/>
    </row>
    <row r="103" spans="1:3" ht="12" customHeight="1">
      <c r="A103" s="12" t="s">
        <v>83</v>
      </c>
      <c r="B103" s="92" t="s">
        <v>299</v>
      </c>
      <c r="C103" s="224"/>
    </row>
    <row r="104" spans="1:3" ht="12" customHeight="1">
      <c r="A104" s="12" t="s">
        <v>84</v>
      </c>
      <c r="B104" s="92" t="s">
        <v>300</v>
      </c>
      <c r="C104" s="224"/>
    </row>
    <row r="105" spans="1:3" ht="12" customHeight="1">
      <c r="A105" s="12" t="s">
        <v>86</v>
      </c>
      <c r="B105" s="91" t="s">
        <v>301</v>
      </c>
      <c r="C105" s="224"/>
    </row>
    <row r="106" spans="1:3" ht="12" customHeight="1">
      <c r="A106" s="12" t="s">
        <v>133</v>
      </c>
      <c r="B106" s="91" t="s">
        <v>302</v>
      </c>
      <c r="C106" s="224"/>
    </row>
    <row r="107" spans="1:3" ht="12" customHeight="1">
      <c r="A107" s="12" t="s">
        <v>296</v>
      </c>
      <c r="B107" s="92" t="s">
        <v>303</v>
      </c>
      <c r="C107" s="224"/>
    </row>
    <row r="108" spans="1:3" ht="12" customHeight="1">
      <c r="A108" s="11" t="s">
        <v>297</v>
      </c>
      <c r="B108" s="93" t="s">
        <v>304</v>
      </c>
      <c r="C108" s="224"/>
    </row>
    <row r="109" spans="1:3" ht="12" customHeight="1">
      <c r="A109" s="12" t="s">
        <v>384</v>
      </c>
      <c r="B109" s="93" t="s">
        <v>305</v>
      </c>
      <c r="C109" s="224"/>
    </row>
    <row r="110" spans="1:3" ht="12" customHeight="1">
      <c r="A110" s="14" t="s">
        <v>385</v>
      </c>
      <c r="B110" s="93" t="s">
        <v>306</v>
      </c>
      <c r="C110" s="224">
        <v>9411000</v>
      </c>
    </row>
    <row r="111" spans="1:3" ht="12" customHeight="1">
      <c r="A111" s="12" t="s">
        <v>389</v>
      </c>
      <c r="B111" s="9" t="s">
        <v>40</v>
      </c>
      <c r="C111" s="222">
        <v>400000</v>
      </c>
    </row>
    <row r="112" spans="1:3" ht="12" customHeight="1">
      <c r="A112" s="12" t="s">
        <v>390</v>
      </c>
      <c r="B112" s="6" t="s">
        <v>392</v>
      </c>
      <c r="C112" s="222"/>
    </row>
    <row r="113" spans="1:3" ht="12" customHeight="1" thickBot="1">
      <c r="A113" s="16" t="s">
        <v>391</v>
      </c>
      <c r="B113" s="386" t="s">
        <v>393</v>
      </c>
      <c r="C113" s="228"/>
    </row>
    <row r="114" spans="1:3" ht="12" customHeight="1" thickBot="1">
      <c r="A114" s="383" t="s">
        <v>10</v>
      </c>
      <c r="B114" s="384" t="s">
        <v>307</v>
      </c>
      <c r="C114" s="385">
        <f>+C115+C117+C119</f>
        <v>49717000</v>
      </c>
    </row>
    <row r="115" spans="1:3" ht="12" customHeight="1">
      <c r="A115" s="13" t="s">
        <v>75</v>
      </c>
      <c r="B115" s="6" t="s">
        <v>172</v>
      </c>
      <c r="C115" s="223">
        <v>30689000</v>
      </c>
    </row>
    <row r="116" spans="1:3" ht="12" customHeight="1">
      <c r="A116" s="13" t="s">
        <v>76</v>
      </c>
      <c r="B116" s="10" t="s">
        <v>311</v>
      </c>
      <c r="C116" s="223"/>
    </row>
    <row r="117" spans="1:3" ht="12" customHeight="1">
      <c r="A117" s="13" t="s">
        <v>77</v>
      </c>
      <c r="B117" s="10" t="s">
        <v>134</v>
      </c>
      <c r="C117" s="222">
        <v>19028000</v>
      </c>
    </row>
    <row r="118" spans="1:3" ht="12" customHeight="1">
      <c r="A118" s="13" t="s">
        <v>78</v>
      </c>
      <c r="B118" s="10" t="s">
        <v>312</v>
      </c>
      <c r="C118" s="213"/>
    </row>
    <row r="119" spans="1:3" ht="12" customHeight="1">
      <c r="A119" s="13" t="s">
        <v>79</v>
      </c>
      <c r="B119" s="217" t="s">
        <v>174</v>
      </c>
      <c r="C119" s="213"/>
    </row>
    <row r="120" spans="1:3" ht="12" customHeight="1">
      <c r="A120" s="13" t="s">
        <v>85</v>
      </c>
      <c r="B120" s="216" t="s">
        <v>374</v>
      </c>
      <c r="C120" s="213"/>
    </row>
    <row r="121" spans="1:3" ht="12" customHeight="1">
      <c r="A121" s="13" t="s">
        <v>87</v>
      </c>
      <c r="B121" s="319" t="s">
        <v>317</v>
      </c>
      <c r="C121" s="213"/>
    </row>
    <row r="122" spans="1:3">
      <c r="A122" s="13" t="s">
        <v>135</v>
      </c>
      <c r="B122" s="92" t="s">
        <v>300</v>
      </c>
      <c r="C122" s="213"/>
    </row>
    <row r="123" spans="1:3" ht="12" customHeight="1">
      <c r="A123" s="13" t="s">
        <v>136</v>
      </c>
      <c r="B123" s="92" t="s">
        <v>316</v>
      </c>
      <c r="C123" s="213"/>
    </row>
    <row r="124" spans="1:3" ht="12" customHeight="1">
      <c r="A124" s="13" t="s">
        <v>137</v>
      </c>
      <c r="B124" s="92" t="s">
        <v>315</v>
      </c>
      <c r="C124" s="213"/>
    </row>
    <row r="125" spans="1:3" ht="12" customHeight="1">
      <c r="A125" s="13" t="s">
        <v>308</v>
      </c>
      <c r="B125" s="92" t="s">
        <v>303</v>
      </c>
      <c r="C125" s="213"/>
    </row>
    <row r="126" spans="1:3" ht="12" customHeight="1">
      <c r="A126" s="13" t="s">
        <v>309</v>
      </c>
      <c r="B126" s="92" t="s">
        <v>314</v>
      </c>
      <c r="C126" s="213"/>
    </row>
    <row r="127" spans="1:3" ht="16.5" thickBot="1">
      <c r="A127" s="11" t="s">
        <v>310</v>
      </c>
      <c r="B127" s="92" t="s">
        <v>313</v>
      </c>
      <c r="C127" s="214"/>
    </row>
    <row r="128" spans="1:3" ht="12" customHeight="1" thickBot="1">
      <c r="A128" s="18" t="s">
        <v>11</v>
      </c>
      <c r="B128" s="78" t="s">
        <v>394</v>
      </c>
      <c r="C128" s="220">
        <f>+C93+C114</f>
        <v>285659446</v>
      </c>
    </row>
    <row r="129" spans="1:3" ht="12" customHeight="1" thickBot="1">
      <c r="A129" s="18" t="s">
        <v>12</v>
      </c>
      <c r="B129" s="78" t="s">
        <v>395</v>
      </c>
      <c r="C129" s="220">
        <f>+C130+C131+C132</f>
        <v>0</v>
      </c>
    </row>
    <row r="130" spans="1:3" ht="12" customHeight="1">
      <c r="A130" s="13" t="s">
        <v>212</v>
      </c>
      <c r="B130" s="10" t="s">
        <v>402</v>
      </c>
      <c r="C130" s="213"/>
    </row>
    <row r="131" spans="1:3" ht="12" customHeight="1">
      <c r="A131" s="13" t="s">
        <v>213</v>
      </c>
      <c r="B131" s="10" t="s">
        <v>403</v>
      </c>
      <c r="C131" s="213"/>
    </row>
    <row r="132" spans="1:3" ht="12" customHeight="1" thickBot="1">
      <c r="A132" s="11" t="s">
        <v>214</v>
      </c>
      <c r="B132" s="10" t="s">
        <v>404</v>
      </c>
      <c r="C132" s="213"/>
    </row>
    <row r="133" spans="1:3" ht="12" customHeight="1" thickBot="1">
      <c r="A133" s="18" t="s">
        <v>13</v>
      </c>
      <c r="B133" s="78" t="s">
        <v>396</v>
      </c>
      <c r="C133" s="220">
        <f>SUM(C134:C139)</f>
        <v>0</v>
      </c>
    </row>
    <row r="134" spans="1:3" ht="12" customHeight="1">
      <c r="A134" s="13" t="s">
        <v>62</v>
      </c>
      <c r="B134" s="7" t="s">
        <v>405</v>
      </c>
      <c r="C134" s="213"/>
    </row>
    <row r="135" spans="1:3" ht="12" customHeight="1">
      <c r="A135" s="13" t="s">
        <v>63</v>
      </c>
      <c r="B135" s="7" t="s">
        <v>397</v>
      </c>
      <c r="C135" s="213"/>
    </row>
    <row r="136" spans="1:3" ht="12" customHeight="1">
      <c r="A136" s="13" t="s">
        <v>64</v>
      </c>
      <c r="B136" s="7" t="s">
        <v>398</v>
      </c>
      <c r="C136" s="213"/>
    </row>
    <row r="137" spans="1:3" ht="12" customHeight="1">
      <c r="A137" s="13" t="s">
        <v>122</v>
      </c>
      <c r="B137" s="7" t="s">
        <v>399</v>
      </c>
      <c r="C137" s="213"/>
    </row>
    <row r="138" spans="1:3" ht="12" customHeight="1">
      <c r="A138" s="13" t="s">
        <v>123</v>
      </c>
      <c r="B138" s="7" t="s">
        <v>400</v>
      </c>
      <c r="C138" s="213"/>
    </row>
    <row r="139" spans="1:3" ht="12" customHeight="1" thickBot="1">
      <c r="A139" s="11" t="s">
        <v>124</v>
      </c>
      <c r="B139" s="7" t="s">
        <v>401</v>
      </c>
      <c r="C139" s="213"/>
    </row>
    <row r="140" spans="1:3" ht="12" customHeight="1" thickBot="1">
      <c r="A140" s="18" t="s">
        <v>14</v>
      </c>
      <c r="B140" s="78" t="s">
        <v>409</v>
      </c>
      <c r="C140" s="226">
        <f>+C141+C142+C143+C144</f>
        <v>0</v>
      </c>
    </row>
    <row r="141" spans="1:3" ht="12" customHeight="1">
      <c r="A141" s="13" t="s">
        <v>65</v>
      </c>
      <c r="B141" s="7" t="s">
        <v>318</v>
      </c>
      <c r="C141" s="213"/>
    </row>
    <row r="142" spans="1:3" ht="12" customHeight="1">
      <c r="A142" s="13" t="s">
        <v>66</v>
      </c>
      <c r="B142" s="7" t="s">
        <v>319</v>
      </c>
      <c r="C142" s="213"/>
    </row>
    <row r="143" spans="1:3" ht="12" customHeight="1">
      <c r="A143" s="13" t="s">
        <v>232</v>
      </c>
      <c r="B143" s="7" t="s">
        <v>410</v>
      </c>
      <c r="C143" s="213"/>
    </row>
    <row r="144" spans="1:3" ht="12" customHeight="1" thickBot="1">
      <c r="A144" s="11" t="s">
        <v>233</v>
      </c>
      <c r="B144" s="5" t="s">
        <v>338</v>
      </c>
      <c r="C144" s="213"/>
    </row>
    <row r="145" spans="1:9" ht="12" customHeight="1" thickBot="1">
      <c r="A145" s="18" t="s">
        <v>15</v>
      </c>
      <c r="B145" s="78" t="s">
        <v>411</v>
      </c>
      <c r="C145" s="229">
        <f>SUM(C146:C150)</f>
        <v>0</v>
      </c>
    </row>
    <row r="146" spans="1:9" ht="12" customHeight="1">
      <c r="A146" s="13" t="s">
        <v>67</v>
      </c>
      <c r="B146" s="7" t="s">
        <v>406</v>
      </c>
      <c r="C146" s="213"/>
    </row>
    <row r="147" spans="1:9" ht="12" customHeight="1">
      <c r="A147" s="13" t="s">
        <v>68</v>
      </c>
      <c r="B147" s="7" t="s">
        <v>413</v>
      </c>
      <c r="C147" s="213"/>
    </row>
    <row r="148" spans="1:9" ht="12" customHeight="1">
      <c r="A148" s="13" t="s">
        <v>244</v>
      </c>
      <c r="B148" s="7" t="s">
        <v>408</v>
      </c>
      <c r="C148" s="213"/>
    </row>
    <row r="149" spans="1:9" ht="12" customHeight="1">
      <c r="A149" s="13" t="s">
        <v>245</v>
      </c>
      <c r="B149" s="7" t="s">
        <v>414</v>
      </c>
      <c r="C149" s="213"/>
    </row>
    <row r="150" spans="1:9" ht="12" customHeight="1" thickBot="1">
      <c r="A150" s="13" t="s">
        <v>412</v>
      </c>
      <c r="B150" s="7" t="s">
        <v>415</v>
      </c>
      <c r="C150" s="213"/>
    </row>
    <row r="151" spans="1:9" ht="12" customHeight="1" thickBot="1">
      <c r="A151" s="18" t="s">
        <v>16</v>
      </c>
      <c r="B151" s="78" t="s">
        <v>416</v>
      </c>
      <c r="C151" s="387"/>
    </row>
    <row r="152" spans="1:9" ht="12" customHeight="1" thickBot="1">
      <c r="A152" s="18" t="s">
        <v>17</v>
      </c>
      <c r="B152" s="78" t="s">
        <v>417</v>
      </c>
      <c r="C152" s="387"/>
    </row>
    <row r="153" spans="1:9" ht="15" customHeight="1" thickBot="1">
      <c r="A153" s="18" t="s">
        <v>18</v>
      </c>
      <c r="B153" s="78" t="s">
        <v>419</v>
      </c>
      <c r="C153" s="333">
        <f>+C129+C133+C140+C145+C151+C152</f>
        <v>0</v>
      </c>
      <c r="F153" s="334"/>
      <c r="G153" s="335"/>
      <c r="H153" s="335"/>
      <c r="I153" s="335"/>
    </row>
    <row r="154" spans="1:9" s="322" customFormat="1" ht="12.95" customHeight="1" thickBot="1">
      <c r="A154" s="218" t="s">
        <v>19</v>
      </c>
      <c r="B154" s="297" t="s">
        <v>418</v>
      </c>
      <c r="C154" s="333">
        <f>+C128+C153</f>
        <v>285659446</v>
      </c>
    </row>
    <row r="155" spans="1:9" ht="7.5" customHeight="1"/>
    <row r="156" spans="1:9">
      <c r="A156" s="407" t="s">
        <v>320</v>
      </c>
      <c r="B156" s="407"/>
      <c r="C156" s="407"/>
    </row>
    <row r="157" spans="1:9" ht="15" customHeight="1" thickBot="1">
      <c r="A157" s="405" t="s">
        <v>110</v>
      </c>
      <c r="B157" s="405"/>
      <c r="C157" s="230" t="s">
        <v>496</v>
      </c>
    </row>
    <row r="158" spans="1:9" ht="13.5" customHeight="1" thickBot="1">
      <c r="A158" s="18">
        <v>1</v>
      </c>
      <c r="B158" s="25" t="s">
        <v>420</v>
      </c>
      <c r="C158" s="220">
        <f>+C62-C128</f>
        <v>14776000</v>
      </c>
      <c r="D158" s="336"/>
    </row>
    <row r="159" spans="1:9" ht="27.75" customHeight="1" thickBot="1">
      <c r="A159" s="18" t="s">
        <v>10</v>
      </c>
      <c r="B159" s="25" t="s">
        <v>426</v>
      </c>
      <c r="C159" s="220">
        <f>+C86-C153</f>
        <v>48544000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Tiszaszőlős Községi Önkormányzat
2016. ÉVI KÖLTSÉGVETÉS
KÖTELEZŐ FELADATAINAK MÉRLEGE &amp;R&amp;"Times New Roman CE,Félkövér dőlt"&amp;11 1.2. melléklet a ........./2016.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I38" sqref="I38"/>
    </sheetView>
  </sheetViews>
  <sheetFormatPr defaultRowHeight="12.75"/>
  <cols>
    <col min="1" max="1" width="13.83203125" style="191" customWidth="1"/>
    <col min="2" max="2" width="79.1640625" style="192" customWidth="1"/>
    <col min="3" max="3" width="25" style="192" customWidth="1"/>
    <col min="4" max="16384" width="9.33203125" style="192"/>
  </cols>
  <sheetData>
    <row r="1" spans="1:3" s="171" customFormat="1" ht="21" customHeight="1" thickBot="1">
      <c r="A1" s="170"/>
      <c r="B1" s="172"/>
      <c r="C1" s="360" t="str">
        <f>+CONCATENATE("9.4.3. melléklet a ……/",LEFT(ÖSSZEFÜGGÉSEK!A5,4),". (….) önkormányzati rendelethez")</f>
        <v>9.4.3. melléklet a ……/2016. (….) önkormányzati rendelethez</v>
      </c>
    </row>
    <row r="2" spans="1:3" s="361" customFormat="1" ht="25.5" customHeight="1">
      <c r="A2" s="313" t="s">
        <v>150</v>
      </c>
      <c r="B2" s="280" t="s">
        <v>505</v>
      </c>
      <c r="C2" s="294" t="s">
        <v>49</v>
      </c>
    </row>
    <row r="3" spans="1:3" s="361" customFormat="1" ht="24.75" thickBot="1">
      <c r="A3" s="354" t="s">
        <v>149</v>
      </c>
      <c r="B3" s="281" t="s">
        <v>472</v>
      </c>
      <c r="C3" s="295" t="s">
        <v>49</v>
      </c>
    </row>
    <row r="4" spans="1:3" s="362" customFormat="1" ht="15.95" customHeight="1" thickBot="1">
      <c r="A4" s="174"/>
      <c r="B4" s="174"/>
      <c r="C4" s="175" t="s">
        <v>498</v>
      </c>
    </row>
    <row r="5" spans="1:3" ht="13.5" thickBot="1">
      <c r="A5" s="314" t="s">
        <v>151</v>
      </c>
      <c r="B5" s="176" t="s">
        <v>495</v>
      </c>
      <c r="C5" s="177" t="s">
        <v>44</v>
      </c>
    </row>
    <row r="6" spans="1:3" s="363" customFormat="1" ht="12.95" customHeight="1" thickBot="1">
      <c r="A6" s="149"/>
      <c r="B6" s="150" t="s">
        <v>439</v>
      </c>
      <c r="C6" s="151" t="s">
        <v>440</v>
      </c>
    </row>
    <row r="7" spans="1:3" s="363" customFormat="1" ht="15.95" customHeight="1" thickBot="1">
      <c r="A7" s="178"/>
      <c r="B7" s="179" t="s">
        <v>45</v>
      </c>
      <c r="C7" s="180"/>
    </row>
    <row r="8" spans="1:3" s="296" customFormat="1" ht="12" customHeight="1" thickBot="1">
      <c r="A8" s="149" t="s">
        <v>9</v>
      </c>
      <c r="B8" s="181" t="s">
        <v>462</v>
      </c>
      <c r="C8" s="240">
        <f>SUM(C9:C19)</f>
        <v>0</v>
      </c>
    </row>
    <row r="9" spans="1:3" s="296" customFormat="1" ht="12" customHeight="1">
      <c r="A9" s="355" t="s">
        <v>69</v>
      </c>
      <c r="B9" s="8" t="s">
        <v>221</v>
      </c>
      <c r="C9" s="285"/>
    </row>
    <row r="10" spans="1:3" s="296" customFormat="1" ht="12" customHeight="1">
      <c r="A10" s="356" t="s">
        <v>70</v>
      </c>
      <c r="B10" s="6" t="s">
        <v>222</v>
      </c>
      <c r="C10" s="238"/>
    </row>
    <row r="11" spans="1:3" s="296" customFormat="1" ht="12" customHeight="1">
      <c r="A11" s="356" t="s">
        <v>71</v>
      </c>
      <c r="B11" s="6" t="s">
        <v>223</v>
      </c>
      <c r="C11" s="238"/>
    </row>
    <row r="12" spans="1:3" s="296" customFormat="1" ht="12" customHeight="1">
      <c r="A12" s="356" t="s">
        <v>72</v>
      </c>
      <c r="B12" s="6" t="s">
        <v>224</v>
      </c>
      <c r="C12" s="238"/>
    </row>
    <row r="13" spans="1:3" s="296" customFormat="1" ht="12" customHeight="1">
      <c r="A13" s="356" t="s">
        <v>104</v>
      </c>
      <c r="B13" s="6" t="s">
        <v>225</v>
      </c>
      <c r="C13" s="238"/>
    </row>
    <row r="14" spans="1:3" s="296" customFormat="1" ht="12" customHeight="1">
      <c r="A14" s="356" t="s">
        <v>73</v>
      </c>
      <c r="B14" s="6" t="s">
        <v>347</v>
      </c>
      <c r="C14" s="238"/>
    </row>
    <row r="15" spans="1:3" s="296" customFormat="1" ht="12" customHeight="1">
      <c r="A15" s="356" t="s">
        <v>74</v>
      </c>
      <c r="B15" s="5" t="s">
        <v>348</v>
      </c>
      <c r="C15" s="238"/>
    </row>
    <row r="16" spans="1:3" s="296" customFormat="1" ht="12" customHeight="1">
      <c r="A16" s="356" t="s">
        <v>81</v>
      </c>
      <c r="B16" s="6" t="s">
        <v>228</v>
      </c>
      <c r="C16" s="286"/>
    </row>
    <row r="17" spans="1:3" s="364" customFormat="1" ht="12" customHeight="1">
      <c r="A17" s="356" t="s">
        <v>82</v>
      </c>
      <c r="B17" s="6" t="s">
        <v>229</v>
      </c>
      <c r="C17" s="238"/>
    </row>
    <row r="18" spans="1:3" s="364" customFormat="1" ht="12" customHeight="1">
      <c r="A18" s="356" t="s">
        <v>83</v>
      </c>
      <c r="B18" s="6" t="s">
        <v>382</v>
      </c>
      <c r="C18" s="239"/>
    </row>
    <row r="19" spans="1:3" s="364" customFormat="1" ht="12" customHeight="1" thickBot="1">
      <c r="A19" s="356" t="s">
        <v>84</v>
      </c>
      <c r="B19" s="5" t="s">
        <v>230</v>
      </c>
      <c r="C19" s="239"/>
    </row>
    <row r="20" spans="1:3" s="296" customFormat="1" ht="12" customHeight="1" thickBot="1">
      <c r="A20" s="149" t="s">
        <v>10</v>
      </c>
      <c r="B20" s="181" t="s">
        <v>349</v>
      </c>
      <c r="C20" s="240">
        <f>SUM(C21:C23)</f>
        <v>0</v>
      </c>
    </row>
    <row r="21" spans="1:3" s="364" customFormat="1" ht="12" customHeight="1">
      <c r="A21" s="356" t="s">
        <v>75</v>
      </c>
      <c r="B21" s="7" t="s">
        <v>202</v>
      </c>
      <c r="C21" s="238"/>
    </row>
    <row r="22" spans="1:3" s="364" customFormat="1" ht="12" customHeight="1">
      <c r="A22" s="356" t="s">
        <v>76</v>
      </c>
      <c r="B22" s="6" t="s">
        <v>350</v>
      </c>
      <c r="C22" s="238"/>
    </row>
    <row r="23" spans="1:3" s="364" customFormat="1" ht="12" customHeight="1">
      <c r="A23" s="356" t="s">
        <v>77</v>
      </c>
      <c r="B23" s="6" t="s">
        <v>351</v>
      </c>
      <c r="C23" s="238"/>
    </row>
    <row r="24" spans="1:3" s="364" customFormat="1" ht="12" customHeight="1" thickBot="1">
      <c r="A24" s="356" t="s">
        <v>78</v>
      </c>
      <c r="B24" s="6" t="s">
        <v>467</v>
      </c>
      <c r="C24" s="238"/>
    </row>
    <row r="25" spans="1:3" s="364" customFormat="1" ht="12" customHeight="1" thickBot="1">
      <c r="A25" s="154" t="s">
        <v>11</v>
      </c>
      <c r="B25" s="78" t="s">
        <v>121</v>
      </c>
      <c r="C25" s="267"/>
    </row>
    <row r="26" spans="1:3" s="364" customFormat="1" ht="12" customHeight="1" thickBot="1">
      <c r="A26" s="154" t="s">
        <v>12</v>
      </c>
      <c r="B26" s="78" t="s">
        <v>352</v>
      </c>
      <c r="C26" s="240">
        <f>+C27+C28</f>
        <v>0</v>
      </c>
    </row>
    <row r="27" spans="1:3" s="364" customFormat="1" ht="12" customHeight="1">
      <c r="A27" s="357" t="s">
        <v>212</v>
      </c>
      <c r="B27" s="358" t="s">
        <v>350</v>
      </c>
      <c r="C27" s="58"/>
    </row>
    <row r="28" spans="1:3" s="364" customFormat="1" ht="12" customHeight="1">
      <c r="A28" s="357" t="s">
        <v>213</v>
      </c>
      <c r="B28" s="359" t="s">
        <v>353</v>
      </c>
      <c r="C28" s="241"/>
    </row>
    <row r="29" spans="1:3" s="364" customFormat="1" ht="12" customHeight="1" thickBot="1">
      <c r="A29" s="356" t="s">
        <v>214</v>
      </c>
      <c r="B29" s="90" t="s">
        <v>468</v>
      </c>
      <c r="C29" s="61"/>
    </row>
    <row r="30" spans="1:3" s="364" customFormat="1" ht="12" customHeight="1" thickBot="1">
      <c r="A30" s="154" t="s">
        <v>13</v>
      </c>
      <c r="B30" s="78" t="s">
        <v>354</v>
      </c>
      <c r="C30" s="240">
        <f>+C31+C32+C33</f>
        <v>0</v>
      </c>
    </row>
    <row r="31" spans="1:3" s="364" customFormat="1" ht="12" customHeight="1">
      <c r="A31" s="357" t="s">
        <v>62</v>
      </c>
      <c r="B31" s="358" t="s">
        <v>235</v>
      </c>
      <c r="C31" s="58"/>
    </row>
    <row r="32" spans="1:3" s="364" customFormat="1" ht="12" customHeight="1">
      <c r="A32" s="357" t="s">
        <v>63</v>
      </c>
      <c r="B32" s="359" t="s">
        <v>236</v>
      </c>
      <c r="C32" s="241"/>
    </row>
    <row r="33" spans="1:3" s="364" customFormat="1" ht="12" customHeight="1" thickBot="1">
      <c r="A33" s="356" t="s">
        <v>64</v>
      </c>
      <c r="B33" s="90" t="s">
        <v>237</v>
      </c>
      <c r="C33" s="61"/>
    </row>
    <row r="34" spans="1:3" s="296" customFormat="1" ht="12" customHeight="1" thickBot="1">
      <c r="A34" s="154" t="s">
        <v>14</v>
      </c>
      <c r="B34" s="78" t="s">
        <v>323</v>
      </c>
      <c r="C34" s="267"/>
    </row>
    <row r="35" spans="1:3" s="296" customFormat="1" ht="12" customHeight="1" thickBot="1">
      <c r="A35" s="154" t="s">
        <v>15</v>
      </c>
      <c r="B35" s="78" t="s">
        <v>355</v>
      </c>
      <c r="C35" s="287"/>
    </row>
    <row r="36" spans="1:3" s="296" customFormat="1" ht="12" customHeight="1" thickBot="1">
      <c r="A36" s="149" t="s">
        <v>16</v>
      </c>
      <c r="B36" s="78" t="s">
        <v>469</v>
      </c>
      <c r="C36" s="288">
        <f>+C8+C20+C25+C26+C30+C34+C35</f>
        <v>0</v>
      </c>
    </row>
    <row r="37" spans="1:3" s="296" customFormat="1" ht="12" customHeight="1" thickBot="1">
      <c r="A37" s="182" t="s">
        <v>17</v>
      </c>
      <c r="B37" s="78" t="s">
        <v>357</v>
      </c>
      <c r="C37" s="288">
        <f>+C38+C39+C40</f>
        <v>0</v>
      </c>
    </row>
    <row r="38" spans="1:3" s="296" customFormat="1" ht="12" customHeight="1">
      <c r="A38" s="357" t="s">
        <v>358</v>
      </c>
      <c r="B38" s="358" t="s">
        <v>181</v>
      </c>
      <c r="C38" s="58"/>
    </row>
    <row r="39" spans="1:3" s="296" customFormat="1" ht="12" customHeight="1">
      <c r="A39" s="357" t="s">
        <v>359</v>
      </c>
      <c r="B39" s="359" t="s">
        <v>2</v>
      </c>
      <c r="C39" s="241"/>
    </row>
    <row r="40" spans="1:3" s="364" customFormat="1" ht="12" customHeight="1" thickBot="1">
      <c r="A40" s="356" t="s">
        <v>360</v>
      </c>
      <c r="B40" s="90" t="s">
        <v>361</v>
      </c>
      <c r="C40" s="61"/>
    </row>
    <row r="41" spans="1:3" s="364" customFormat="1" ht="15" customHeight="1" thickBot="1">
      <c r="A41" s="182" t="s">
        <v>18</v>
      </c>
      <c r="B41" s="183" t="s">
        <v>362</v>
      </c>
      <c r="C41" s="291">
        <f>+C36+C37</f>
        <v>0</v>
      </c>
    </row>
    <row r="42" spans="1:3" s="364" customFormat="1" ht="15" customHeight="1">
      <c r="A42" s="184"/>
      <c r="B42" s="185"/>
      <c r="C42" s="289"/>
    </row>
    <row r="43" spans="1:3" ht="13.5" thickBot="1">
      <c r="A43" s="186"/>
      <c r="B43" s="187"/>
      <c r="C43" s="290"/>
    </row>
    <row r="44" spans="1:3" s="363" customFormat="1" ht="16.5" customHeight="1" thickBot="1">
      <c r="A44" s="188"/>
      <c r="B44" s="189" t="s">
        <v>46</v>
      </c>
      <c r="C44" s="291"/>
    </row>
    <row r="45" spans="1:3" s="365" customFormat="1" ht="12" customHeight="1" thickBot="1">
      <c r="A45" s="154" t="s">
        <v>9</v>
      </c>
      <c r="B45" s="78" t="s">
        <v>363</v>
      </c>
      <c r="C45" s="240">
        <f>SUM(C46:C50)</f>
        <v>0</v>
      </c>
    </row>
    <row r="46" spans="1:3" ht="12" customHeight="1">
      <c r="A46" s="356" t="s">
        <v>69</v>
      </c>
      <c r="B46" s="7" t="s">
        <v>39</v>
      </c>
      <c r="C46" s="58"/>
    </row>
    <row r="47" spans="1:3" ht="12" customHeight="1">
      <c r="A47" s="356" t="s">
        <v>70</v>
      </c>
      <c r="B47" s="6" t="s">
        <v>130</v>
      </c>
      <c r="C47" s="60"/>
    </row>
    <row r="48" spans="1:3" ht="12" customHeight="1">
      <c r="A48" s="356" t="s">
        <v>71</v>
      </c>
      <c r="B48" s="6" t="s">
        <v>97</v>
      </c>
      <c r="C48" s="60"/>
    </row>
    <row r="49" spans="1:3" ht="12" customHeight="1">
      <c r="A49" s="356" t="s">
        <v>72</v>
      </c>
      <c r="B49" s="6" t="s">
        <v>131</v>
      </c>
      <c r="C49" s="60"/>
    </row>
    <row r="50" spans="1:3" ht="12" customHeight="1" thickBot="1">
      <c r="A50" s="356" t="s">
        <v>104</v>
      </c>
      <c r="B50" s="6" t="s">
        <v>132</v>
      </c>
      <c r="C50" s="60"/>
    </row>
    <row r="51" spans="1:3" ht="12" customHeight="1" thickBot="1">
      <c r="A51" s="154" t="s">
        <v>10</v>
      </c>
      <c r="B51" s="78" t="s">
        <v>364</v>
      </c>
      <c r="C51" s="240">
        <f>SUM(C52:C54)</f>
        <v>0</v>
      </c>
    </row>
    <row r="52" spans="1:3" s="365" customFormat="1" ht="12" customHeight="1">
      <c r="A52" s="356" t="s">
        <v>75</v>
      </c>
      <c r="B52" s="7" t="s">
        <v>172</v>
      </c>
      <c r="C52" s="58"/>
    </row>
    <row r="53" spans="1:3" ht="12" customHeight="1">
      <c r="A53" s="356" t="s">
        <v>76</v>
      </c>
      <c r="B53" s="6" t="s">
        <v>134</v>
      </c>
      <c r="C53" s="60"/>
    </row>
    <row r="54" spans="1:3" ht="12" customHeight="1">
      <c r="A54" s="356" t="s">
        <v>77</v>
      </c>
      <c r="B54" s="6" t="s">
        <v>47</v>
      </c>
      <c r="C54" s="60"/>
    </row>
    <row r="55" spans="1:3" ht="12" customHeight="1" thickBot="1">
      <c r="A55" s="356" t="s">
        <v>78</v>
      </c>
      <c r="B55" s="6" t="s">
        <v>466</v>
      </c>
      <c r="C55" s="60"/>
    </row>
    <row r="56" spans="1:3" ht="15" customHeight="1" thickBot="1">
      <c r="A56" s="154" t="s">
        <v>11</v>
      </c>
      <c r="B56" s="78" t="s">
        <v>5</v>
      </c>
      <c r="C56" s="267"/>
    </row>
    <row r="57" spans="1:3" ht="13.5" thickBot="1">
      <c r="A57" s="154" t="s">
        <v>12</v>
      </c>
      <c r="B57" s="190" t="s">
        <v>471</v>
      </c>
      <c r="C57" s="292">
        <f>+C45+C51+C56</f>
        <v>0</v>
      </c>
    </row>
    <row r="58" spans="1:3" ht="15" customHeight="1" thickBot="1">
      <c r="C58" s="293"/>
    </row>
    <row r="59" spans="1:3" ht="14.25" customHeight="1" thickBot="1">
      <c r="A59" s="193" t="s">
        <v>461</v>
      </c>
      <c r="B59" s="194"/>
      <c r="C59" s="76"/>
    </row>
    <row r="60" spans="1:3" ht="13.5" thickBot="1">
      <c r="A60" s="193" t="s">
        <v>152</v>
      </c>
      <c r="B60" s="19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workbookViewId="0">
      <selection activeCell="C3" sqref="C3:G3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451" t="s">
        <v>3</v>
      </c>
      <c r="B1" s="451"/>
      <c r="C1" s="451"/>
      <c r="D1" s="451"/>
      <c r="E1" s="451"/>
      <c r="F1" s="451"/>
      <c r="G1" s="451"/>
    </row>
    <row r="3" spans="1:7" s="112" customFormat="1" ht="27" customHeight="1">
      <c r="A3" s="110" t="s">
        <v>153</v>
      </c>
      <c r="B3" s="111"/>
      <c r="C3" s="450" t="s">
        <v>506</v>
      </c>
      <c r="D3" s="450"/>
      <c r="E3" s="450"/>
      <c r="F3" s="450"/>
      <c r="G3" s="450"/>
    </row>
    <row r="4" spans="1:7" s="112" customFormat="1" ht="15.75">
      <c r="A4" s="111"/>
      <c r="B4" s="111"/>
      <c r="C4" s="111"/>
      <c r="D4" s="111"/>
      <c r="E4" s="111"/>
      <c r="F4" s="111"/>
      <c r="G4" s="111"/>
    </row>
    <row r="5" spans="1:7" s="112" customFormat="1" ht="24.75" customHeight="1">
      <c r="A5" s="110" t="s">
        <v>154</v>
      </c>
      <c r="B5" s="111"/>
      <c r="C5" s="450" t="s">
        <v>507</v>
      </c>
      <c r="D5" s="450"/>
      <c r="E5" s="450"/>
      <c r="F5" s="450"/>
      <c r="G5" s="111"/>
    </row>
    <row r="6" spans="1:7" s="113" customFormat="1">
      <c r="A6" s="155"/>
      <c r="B6" s="155"/>
      <c r="C6" s="155"/>
      <c r="D6" s="155"/>
      <c r="E6" s="155"/>
      <c r="F6" s="155"/>
      <c r="G6" s="155"/>
    </row>
    <row r="7" spans="1:7" s="114" customFormat="1" ht="15" customHeight="1">
      <c r="A7" s="212" t="s">
        <v>522</v>
      </c>
      <c r="B7" s="211"/>
      <c r="C7" s="211"/>
      <c r="D7" s="197"/>
      <c r="E7" s="197"/>
      <c r="F7" s="197"/>
      <c r="G7" s="197"/>
    </row>
    <row r="8" spans="1:7" s="114" customFormat="1" ht="15" customHeight="1" thickBot="1">
      <c r="A8" s="212" t="s">
        <v>155</v>
      </c>
      <c r="B8" s="197"/>
      <c r="C8" s="197"/>
      <c r="D8" s="197"/>
      <c r="E8" s="197"/>
      <c r="F8" s="197"/>
      <c r="G8" s="197"/>
    </row>
    <row r="9" spans="1:7" s="57" customFormat="1" ht="42" customHeight="1" thickBot="1">
      <c r="A9" s="146" t="s">
        <v>7</v>
      </c>
      <c r="B9" s="147" t="s">
        <v>156</v>
      </c>
      <c r="C9" s="147" t="s">
        <v>157</v>
      </c>
      <c r="D9" s="147" t="s">
        <v>158</v>
      </c>
      <c r="E9" s="147" t="s">
        <v>159</v>
      </c>
      <c r="F9" s="147" t="s">
        <v>160</v>
      </c>
      <c r="G9" s="148" t="s">
        <v>42</v>
      </c>
    </row>
    <row r="10" spans="1:7" ht="24" customHeight="1">
      <c r="A10" s="198" t="s">
        <v>9</v>
      </c>
      <c r="B10" s="152" t="s">
        <v>161</v>
      </c>
      <c r="C10" s="115"/>
      <c r="D10" s="115"/>
      <c r="E10" s="115"/>
      <c r="F10" s="115"/>
      <c r="G10" s="199">
        <f>SUM(C10:F10)</f>
        <v>0</v>
      </c>
    </row>
    <row r="11" spans="1:7" ht="24" customHeight="1">
      <c r="A11" s="200" t="s">
        <v>10</v>
      </c>
      <c r="B11" s="153" t="s">
        <v>162</v>
      </c>
      <c r="C11" s="116"/>
      <c r="D11" s="116"/>
      <c r="E11" s="116"/>
      <c r="F11" s="116"/>
      <c r="G11" s="201">
        <f t="shared" ref="G11:G16" si="0">SUM(C11:F11)</f>
        <v>0</v>
      </c>
    </row>
    <row r="12" spans="1:7" ht="24" customHeight="1">
      <c r="A12" s="200" t="s">
        <v>11</v>
      </c>
      <c r="B12" s="153" t="s">
        <v>163</v>
      </c>
      <c r="C12" s="116"/>
      <c r="D12" s="116"/>
      <c r="E12" s="116"/>
      <c r="F12" s="116"/>
      <c r="G12" s="201">
        <f t="shared" si="0"/>
        <v>0</v>
      </c>
    </row>
    <row r="13" spans="1:7" ht="24" customHeight="1">
      <c r="A13" s="200" t="s">
        <v>12</v>
      </c>
      <c r="B13" s="153" t="s">
        <v>164</v>
      </c>
      <c r="C13" s="116"/>
      <c r="D13" s="116"/>
      <c r="E13" s="116"/>
      <c r="F13" s="116"/>
      <c r="G13" s="201">
        <f t="shared" si="0"/>
        <v>0</v>
      </c>
    </row>
    <row r="14" spans="1:7" ht="24" customHeight="1">
      <c r="A14" s="200" t="s">
        <v>13</v>
      </c>
      <c r="B14" s="153" t="s">
        <v>165</v>
      </c>
      <c r="C14" s="116"/>
      <c r="D14" s="116"/>
      <c r="E14" s="116"/>
      <c r="F14" s="116"/>
      <c r="G14" s="201">
        <f t="shared" si="0"/>
        <v>0</v>
      </c>
    </row>
    <row r="15" spans="1:7" ht="24" customHeight="1" thickBot="1">
      <c r="A15" s="202" t="s">
        <v>14</v>
      </c>
      <c r="B15" s="203" t="s">
        <v>166</v>
      </c>
      <c r="C15" s="117"/>
      <c r="D15" s="117"/>
      <c r="E15" s="117"/>
      <c r="F15" s="117"/>
      <c r="G15" s="204">
        <f t="shared" si="0"/>
        <v>0</v>
      </c>
    </row>
    <row r="16" spans="1:7" s="118" customFormat="1" ht="24" customHeight="1" thickBot="1">
      <c r="A16" s="205" t="s">
        <v>15</v>
      </c>
      <c r="B16" s="206" t="s">
        <v>42</v>
      </c>
      <c r="C16" s="207">
        <f>SUM(C10:C15)</f>
        <v>0</v>
      </c>
      <c r="D16" s="207">
        <f>SUM(D10:D15)</f>
        <v>0</v>
      </c>
      <c r="E16" s="207">
        <f>SUM(E10:E15)</f>
        <v>0</v>
      </c>
      <c r="F16" s="207">
        <f>SUM(F10:F15)</f>
        <v>0</v>
      </c>
      <c r="G16" s="208">
        <f t="shared" si="0"/>
        <v>0</v>
      </c>
    </row>
    <row r="17" spans="1:7" s="113" customFormat="1">
      <c r="A17" s="155"/>
      <c r="B17" s="155"/>
      <c r="C17" s="155"/>
      <c r="D17" s="155"/>
      <c r="E17" s="155"/>
      <c r="F17" s="155"/>
      <c r="G17" s="155"/>
    </row>
    <row r="18" spans="1:7" s="113" customFormat="1">
      <c r="A18" s="155"/>
      <c r="B18" s="155"/>
      <c r="C18" s="155"/>
      <c r="D18" s="155"/>
      <c r="E18" s="155"/>
      <c r="F18" s="155"/>
      <c r="G18" s="155"/>
    </row>
    <row r="19" spans="1:7" s="113" customFormat="1">
      <c r="A19" s="155"/>
      <c r="B19" s="155"/>
      <c r="C19" s="155"/>
      <c r="D19" s="155"/>
      <c r="E19" s="155"/>
      <c r="F19" s="155"/>
      <c r="G19" s="155"/>
    </row>
    <row r="20" spans="1:7" s="113" customFormat="1" ht="15.75">
      <c r="A20" s="112" t="str">
        <f>+CONCATENATE("Tiszaszőlős, ",LEFT(ÖSSZEFÜGGÉSEK!A5,4),". február hó 29.")</f>
        <v>Tiszaszőlős, 2016. február hó 29.</v>
      </c>
      <c r="B20" s="155"/>
      <c r="C20" s="155"/>
      <c r="D20" s="155"/>
      <c r="E20" s="155"/>
      <c r="F20" s="155"/>
      <c r="G20" s="155"/>
    </row>
    <row r="21" spans="1:7" s="113" customFormat="1">
      <c r="A21" s="155"/>
      <c r="B21" s="155"/>
      <c r="C21" s="155"/>
      <c r="D21" s="155"/>
      <c r="E21" s="155"/>
      <c r="F21" s="155"/>
      <c r="G21" s="155"/>
    </row>
    <row r="22" spans="1:7">
      <c r="A22" s="155"/>
      <c r="B22" s="155"/>
      <c r="C22" s="155"/>
      <c r="D22" s="155"/>
      <c r="E22" s="155"/>
      <c r="F22" s="155"/>
      <c r="G22" s="155"/>
    </row>
    <row r="23" spans="1:7">
      <c r="A23" s="155"/>
      <c r="B23" s="155"/>
      <c r="C23" s="113"/>
      <c r="D23" s="113"/>
      <c r="E23" s="113"/>
      <c r="F23" s="113"/>
      <c r="G23" s="155"/>
    </row>
    <row r="24" spans="1:7" ht="13.5">
      <c r="A24" s="155"/>
      <c r="B24" s="155"/>
      <c r="C24" s="209"/>
      <c r="D24" s="210" t="s">
        <v>167</v>
      </c>
      <c r="E24" s="210"/>
      <c r="F24" s="209"/>
      <c r="G24" s="155"/>
    </row>
    <row r="25" spans="1:7" ht="13.5">
      <c r="C25" s="119"/>
      <c r="D25" s="120"/>
      <c r="E25" s="120"/>
      <c r="F25" s="119"/>
    </row>
    <row r="26" spans="1:7" ht="13.5">
      <c r="C26" s="119"/>
      <c r="D26" s="120"/>
      <c r="E26" s="120"/>
      <c r="F26" s="119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……/2016. (….)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42" zoomScale="130" zoomScaleNormal="130" zoomScaleSheetLayoutView="100" workbookViewId="0">
      <selection activeCell="C69" sqref="C69"/>
    </sheetView>
  </sheetViews>
  <sheetFormatPr defaultRowHeight="15.75"/>
  <cols>
    <col min="1" max="1" width="9.5" style="298" customWidth="1"/>
    <col min="2" max="2" width="91.6640625" style="298" customWidth="1"/>
    <col min="3" max="3" width="21.6640625" style="299" customWidth="1"/>
    <col min="4" max="4" width="9" style="320" customWidth="1"/>
    <col min="5" max="16384" width="9.33203125" style="320"/>
  </cols>
  <sheetData>
    <row r="1" spans="1:3" ht="15.95" customHeight="1">
      <c r="A1" s="404" t="s">
        <v>6</v>
      </c>
      <c r="B1" s="404"/>
      <c r="C1" s="404"/>
    </row>
    <row r="2" spans="1:3" ht="15.95" customHeight="1" thickBot="1">
      <c r="A2" s="405" t="s">
        <v>108</v>
      </c>
      <c r="B2" s="405"/>
      <c r="C2" s="230" t="s">
        <v>496</v>
      </c>
    </row>
    <row r="3" spans="1:3" ht="38.1" customHeight="1" thickBot="1">
      <c r="A3" s="21" t="s">
        <v>57</v>
      </c>
      <c r="B3" s="22" t="s">
        <v>8</v>
      </c>
      <c r="C3" s="30" t="str">
        <f>+CONCATENATE(LEFT(ÖSSZEFÜGGÉSEK!A5,4),". évi előirányzat")</f>
        <v>2016. évi előirányzat</v>
      </c>
    </row>
    <row r="4" spans="1:3" s="321" customFormat="1" ht="12" customHeight="1" thickBot="1">
      <c r="A4" s="315"/>
      <c r="B4" s="316" t="s">
        <v>439</v>
      </c>
      <c r="C4" s="317" t="s">
        <v>440</v>
      </c>
    </row>
    <row r="5" spans="1:3" s="322" customFormat="1" ht="12" customHeight="1" thickBot="1">
      <c r="A5" s="18" t="s">
        <v>9</v>
      </c>
      <c r="B5" s="19" t="s">
        <v>197</v>
      </c>
      <c r="C5" s="220">
        <f>+C6+C7+C8+C9+C10+C11</f>
        <v>0</v>
      </c>
    </row>
    <row r="6" spans="1:3" s="322" customFormat="1" ht="12" customHeight="1">
      <c r="A6" s="13" t="s">
        <v>69</v>
      </c>
      <c r="B6" s="323" t="s">
        <v>198</v>
      </c>
      <c r="C6" s="223"/>
    </row>
    <row r="7" spans="1:3" s="322" customFormat="1" ht="12" customHeight="1">
      <c r="A7" s="12" t="s">
        <v>70</v>
      </c>
      <c r="B7" s="324" t="s">
        <v>199</v>
      </c>
      <c r="C7" s="222"/>
    </row>
    <row r="8" spans="1:3" s="322" customFormat="1" ht="12" customHeight="1">
      <c r="A8" s="12" t="s">
        <v>71</v>
      </c>
      <c r="B8" s="324" t="s">
        <v>481</v>
      </c>
      <c r="C8" s="222"/>
    </row>
    <row r="9" spans="1:3" s="322" customFormat="1" ht="12" customHeight="1">
      <c r="A9" s="12" t="s">
        <v>72</v>
      </c>
      <c r="B9" s="324" t="s">
        <v>200</v>
      </c>
      <c r="C9" s="222"/>
    </row>
    <row r="10" spans="1:3" s="322" customFormat="1" ht="12" customHeight="1">
      <c r="A10" s="12" t="s">
        <v>104</v>
      </c>
      <c r="B10" s="216" t="s">
        <v>378</v>
      </c>
      <c r="C10" s="222"/>
    </row>
    <row r="11" spans="1:3" s="322" customFormat="1" ht="12" customHeight="1" thickBot="1">
      <c r="A11" s="14" t="s">
        <v>73</v>
      </c>
      <c r="B11" s="217" t="s">
        <v>379</v>
      </c>
      <c r="C11" s="222"/>
    </row>
    <row r="12" spans="1:3" s="322" customFormat="1" ht="12" customHeight="1" thickBot="1">
      <c r="A12" s="18" t="s">
        <v>10</v>
      </c>
      <c r="B12" s="215" t="s">
        <v>201</v>
      </c>
      <c r="C12" s="220">
        <f>+C13+C14+C15+C16+C17</f>
        <v>0</v>
      </c>
    </row>
    <row r="13" spans="1:3" s="322" customFormat="1" ht="12" customHeight="1">
      <c r="A13" s="13" t="s">
        <v>75</v>
      </c>
      <c r="B13" s="323" t="s">
        <v>202</v>
      </c>
      <c r="C13" s="223"/>
    </row>
    <row r="14" spans="1:3" s="322" customFormat="1" ht="12" customHeight="1">
      <c r="A14" s="12" t="s">
        <v>76</v>
      </c>
      <c r="B14" s="324" t="s">
        <v>203</v>
      </c>
      <c r="C14" s="222"/>
    </row>
    <row r="15" spans="1:3" s="322" customFormat="1" ht="12" customHeight="1">
      <c r="A15" s="12" t="s">
        <v>77</v>
      </c>
      <c r="B15" s="324" t="s">
        <v>368</v>
      </c>
      <c r="C15" s="222"/>
    </row>
    <row r="16" spans="1:3" s="322" customFormat="1" ht="12" customHeight="1">
      <c r="A16" s="12" t="s">
        <v>78</v>
      </c>
      <c r="B16" s="324" t="s">
        <v>369</v>
      </c>
      <c r="C16" s="222"/>
    </row>
    <row r="17" spans="1:3" s="322" customFormat="1" ht="12" customHeight="1">
      <c r="A17" s="12" t="s">
        <v>79</v>
      </c>
      <c r="B17" s="324" t="s">
        <v>204</v>
      </c>
      <c r="C17" s="222"/>
    </row>
    <row r="18" spans="1:3" s="322" customFormat="1" ht="12" customHeight="1" thickBot="1">
      <c r="A18" s="14" t="s">
        <v>85</v>
      </c>
      <c r="B18" s="217" t="s">
        <v>205</v>
      </c>
      <c r="C18" s="224"/>
    </row>
    <row r="19" spans="1:3" s="322" customFormat="1" ht="12" customHeight="1" thickBot="1">
      <c r="A19" s="18" t="s">
        <v>11</v>
      </c>
      <c r="B19" s="19" t="s">
        <v>206</v>
      </c>
      <c r="C19" s="220">
        <f>+C20+C21+C22+C23+C24</f>
        <v>0</v>
      </c>
    </row>
    <row r="20" spans="1:3" s="322" customFormat="1" ht="12" customHeight="1">
      <c r="A20" s="13" t="s">
        <v>58</v>
      </c>
      <c r="B20" s="323" t="s">
        <v>207</v>
      </c>
      <c r="C20" s="223"/>
    </row>
    <row r="21" spans="1:3" s="322" customFormat="1" ht="12" customHeight="1">
      <c r="A21" s="12" t="s">
        <v>59</v>
      </c>
      <c r="B21" s="324" t="s">
        <v>208</v>
      </c>
      <c r="C21" s="222"/>
    </row>
    <row r="22" spans="1:3" s="322" customFormat="1" ht="12" customHeight="1">
      <c r="A22" s="12" t="s">
        <v>60</v>
      </c>
      <c r="B22" s="324" t="s">
        <v>370</v>
      </c>
      <c r="C22" s="222"/>
    </row>
    <row r="23" spans="1:3" s="322" customFormat="1" ht="12" customHeight="1">
      <c r="A23" s="12" t="s">
        <v>61</v>
      </c>
      <c r="B23" s="324" t="s">
        <v>371</v>
      </c>
      <c r="C23" s="222"/>
    </row>
    <row r="24" spans="1:3" s="322" customFormat="1" ht="12" customHeight="1">
      <c r="A24" s="12" t="s">
        <v>118</v>
      </c>
      <c r="B24" s="324" t="s">
        <v>209</v>
      </c>
      <c r="C24" s="222"/>
    </row>
    <row r="25" spans="1:3" s="322" customFormat="1" ht="12" customHeight="1" thickBot="1">
      <c r="A25" s="14" t="s">
        <v>119</v>
      </c>
      <c r="B25" s="325" t="s">
        <v>210</v>
      </c>
      <c r="C25" s="224"/>
    </row>
    <row r="26" spans="1:3" s="322" customFormat="1" ht="12" customHeight="1" thickBot="1">
      <c r="A26" s="18" t="s">
        <v>120</v>
      </c>
      <c r="B26" s="19" t="s">
        <v>482</v>
      </c>
      <c r="C26" s="226">
        <f>SUM(C27:C33)</f>
        <v>0</v>
      </c>
    </row>
    <row r="27" spans="1:3" s="322" customFormat="1" ht="12" customHeight="1">
      <c r="A27" s="13" t="s">
        <v>212</v>
      </c>
      <c r="B27" s="323" t="s">
        <v>486</v>
      </c>
      <c r="C27" s="223"/>
    </row>
    <row r="28" spans="1:3" s="322" customFormat="1" ht="12" customHeight="1">
      <c r="A28" s="12" t="s">
        <v>213</v>
      </c>
      <c r="B28" s="324" t="s">
        <v>487</v>
      </c>
      <c r="C28" s="222"/>
    </row>
    <row r="29" spans="1:3" s="322" customFormat="1" ht="12" customHeight="1">
      <c r="A29" s="12" t="s">
        <v>214</v>
      </c>
      <c r="B29" s="324" t="s">
        <v>488</v>
      </c>
      <c r="C29" s="222"/>
    </row>
    <row r="30" spans="1:3" s="322" customFormat="1" ht="12" customHeight="1">
      <c r="A30" s="12" t="s">
        <v>215</v>
      </c>
      <c r="B30" s="324" t="s">
        <v>489</v>
      </c>
      <c r="C30" s="222"/>
    </row>
    <row r="31" spans="1:3" s="322" customFormat="1" ht="12" customHeight="1">
      <c r="A31" s="12" t="s">
        <v>483</v>
      </c>
      <c r="B31" s="324" t="s">
        <v>216</v>
      </c>
      <c r="C31" s="222"/>
    </row>
    <row r="32" spans="1:3" s="322" customFormat="1" ht="12" customHeight="1">
      <c r="A32" s="12" t="s">
        <v>484</v>
      </c>
      <c r="B32" s="324" t="s">
        <v>217</v>
      </c>
      <c r="C32" s="222"/>
    </row>
    <row r="33" spans="1:3" s="322" customFormat="1" ht="12" customHeight="1" thickBot="1">
      <c r="A33" s="14" t="s">
        <v>485</v>
      </c>
      <c r="B33" s="392" t="s">
        <v>218</v>
      </c>
      <c r="C33" s="224"/>
    </row>
    <row r="34" spans="1:3" s="322" customFormat="1" ht="12" customHeight="1" thickBot="1">
      <c r="A34" s="18" t="s">
        <v>13</v>
      </c>
      <c r="B34" s="19" t="s">
        <v>380</v>
      </c>
      <c r="C34" s="220">
        <f>SUM(C35:C45)</f>
        <v>6350000</v>
      </c>
    </row>
    <row r="35" spans="1:3" s="322" customFormat="1" ht="12" customHeight="1">
      <c r="A35" s="13" t="s">
        <v>62</v>
      </c>
      <c r="B35" s="323" t="s">
        <v>221</v>
      </c>
      <c r="C35" s="223"/>
    </row>
    <row r="36" spans="1:3" s="322" customFormat="1" ht="12" customHeight="1">
      <c r="A36" s="12" t="s">
        <v>63</v>
      </c>
      <c r="B36" s="324" t="s">
        <v>222</v>
      </c>
      <c r="C36" s="222"/>
    </row>
    <row r="37" spans="1:3" s="322" customFormat="1" ht="12" customHeight="1">
      <c r="A37" s="12" t="s">
        <v>64</v>
      </c>
      <c r="B37" s="324" t="s">
        <v>223</v>
      </c>
      <c r="C37" s="222">
        <v>6350000</v>
      </c>
    </row>
    <row r="38" spans="1:3" s="322" customFormat="1" ht="12" customHeight="1">
      <c r="A38" s="12" t="s">
        <v>122</v>
      </c>
      <c r="B38" s="324" t="s">
        <v>224</v>
      </c>
      <c r="C38" s="222"/>
    </row>
    <row r="39" spans="1:3" s="322" customFormat="1" ht="12" customHeight="1">
      <c r="A39" s="12" t="s">
        <v>123</v>
      </c>
      <c r="B39" s="324" t="s">
        <v>225</v>
      </c>
      <c r="C39" s="222"/>
    </row>
    <row r="40" spans="1:3" s="322" customFormat="1" ht="12" customHeight="1">
      <c r="A40" s="12" t="s">
        <v>124</v>
      </c>
      <c r="B40" s="324" t="s">
        <v>226</v>
      </c>
      <c r="C40" s="222"/>
    </row>
    <row r="41" spans="1:3" s="322" customFormat="1" ht="12" customHeight="1">
      <c r="A41" s="12" t="s">
        <v>125</v>
      </c>
      <c r="B41" s="324" t="s">
        <v>227</v>
      </c>
      <c r="C41" s="222"/>
    </row>
    <row r="42" spans="1:3" s="322" customFormat="1" ht="12" customHeight="1">
      <c r="A42" s="12" t="s">
        <v>126</v>
      </c>
      <c r="B42" s="324" t="s">
        <v>491</v>
      </c>
      <c r="C42" s="222"/>
    </row>
    <row r="43" spans="1:3" s="322" customFormat="1" ht="12" customHeight="1">
      <c r="A43" s="12" t="s">
        <v>219</v>
      </c>
      <c r="B43" s="324" t="s">
        <v>229</v>
      </c>
      <c r="C43" s="225"/>
    </row>
    <row r="44" spans="1:3" s="322" customFormat="1" ht="12" customHeight="1">
      <c r="A44" s="14" t="s">
        <v>220</v>
      </c>
      <c r="B44" s="325" t="s">
        <v>382</v>
      </c>
      <c r="C44" s="312"/>
    </row>
    <row r="45" spans="1:3" s="322" customFormat="1" ht="12" customHeight="1" thickBot="1">
      <c r="A45" s="14" t="s">
        <v>381</v>
      </c>
      <c r="B45" s="217" t="s">
        <v>230</v>
      </c>
      <c r="C45" s="312"/>
    </row>
    <row r="46" spans="1:3" s="322" customFormat="1" ht="12" customHeight="1" thickBot="1">
      <c r="A46" s="18" t="s">
        <v>14</v>
      </c>
      <c r="B46" s="19" t="s">
        <v>231</v>
      </c>
      <c r="C46" s="220">
        <f>SUM(C47:C51)</f>
        <v>0</v>
      </c>
    </row>
    <row r="47" spans="1:3" s="322" customFormat="1" ht="12" customHeight="1">
      <c r="A47" s="13" t="s">
        <v>65</v>
      </c>
      <c r="B47" s="323" t="s">
        <v>235</v>
      </c>
      <c r="C47" s="366"/>
    </row>
    <row r="48" spans="1:3" s="322" customFormat="1" ht="12" customHeight="1">
      <c r="A48" s="12" t="s">
        <v>66</v>
      </c>
      <c r="B48" s="324" t="s">
        <v>236</v>
      </c>
      <c r="C48" s="225"/>
    </row>
    <row r="49" spans="1:3" s="322" customFormat="1" ht="12" customHeight="1">
      <c r="A49" s="12" t="s">
        <v>232</v>
      </c>
      <c r="B49" s="324" t="s">
        <v>237</v>
      </c>
      <c r="C49" s="225"/>
    </row>
    <row r="50" spans="1:3" s="322" customFormat="1" ht="12" customHeight="1">
      <c r="A50" s="12" t="s">
        <v>233</v>
      </c>
      <c r="B50" s="324" t="s">
        <v>238</v>
      </c>
      <c r="C50" s="225"/>
    </row>
    <row r="51" spans="1:3" s="322" customFormat="1" ht="12" customHeight="1" thickBot="1">
      <c r="A51" s="14" t="s">
        <v>234</v>
      </c>
      <c r="B51" s="217" t="s">
        <v>239</v>
      </c>
      <c r="C51" s="312"/>
    </row>
    <row r="52" spans="1:3" s="322" customFormat="1" ht="12" customHeight="1" thickBot="1">
      <c r="A52" s="18" t="s">
        <v>127</v>
      </c>
      <c r="B52" s="19" t="s">
        <v>240</v>
      </c>
      <c r="C52" s="220">
        <f>SUM(C53:C55)</f>
        <v>240000</v>
      </c>
    </row>
    <row r="53" spans="1:3" s="322" customFormat="1" ht="12" customHeight="1">
      <c r="A53" s="13" t="s">
        <v>67</v>
      </c>
      <c r="B53" s="323" t="s">
        <v>241</v>
      </c>
      <c r="C53" s="223"/>
    </row>
    <row r="54" spans="1:3" s="322" customFormat="1" ht="12" customHeight="1">
      <c r="A54" s="12" t="s">
        <v>68</v>
      </c>
      <c r="B54" s="324" t="s">
        <v>372</v>
      </c>
      <c r="C54" s="222"/>
    </row>
    <row r="55" spans="1:3" s="322" customFormat="1" ht="12" customHeight="1">
      <c r="A55" s="12" t="s">
        <v>244</v>
      </c>
      <c r="B55" s="324" t="s">
        <v>242</v>
      </c>
      <c r="C55" s="222">
        <v>240000</v>
      </c>
    </row>
    <row r="56" spans="1:3" s="322" customFormat="1" ht="12" customHeight="1" thickBot="1">
      <c r="A56" s="14" t="s">
        <v>245</v>
      </c>
      <c r="B56" s="217" t="s">
        <v>243</v>
      </c>
      <c r="C56" s="224"/>
    </row>
    <row r="57" spans="1:3" s="322" customFormat="1" ht="12" customHeight="1" thickBot="1">
      <c r="A57" s="18" t="s">
        <v>16</v>
      </c>
      <c r="B57" s="215" t="s">
        <v>246</v>
      </c>
      <c r="C57" s="220">
        <f>SUM(C58:C60)</f>
        <v>0</v>
      </c>
    </row>
    <row r="58" spans="1:3" s="322" customFormat="1" ht="12" customHeight="1">
      <c r="A58" s="13" t="s">
        <v>128</v>
      </c>
      <c r="B58" s="323" t="s">
        <v>248</v>
      </c>
      <c r="C58" s="225"/>
    </row>
    <row r="59" spans="1:3" s="322" customFormat="1" ht="12" customHeight="1">
      <c r="A59" s="12" t="s">
        <v>129</v>
      </c>
      <c r="B59" s="324" t="s">
        <v>373</v>
      </c>
      <c r="C59" s="225"/>
    </row>
    <row r="60" spans="1:3" s="322" customFormat="1" ht="12" customHeight="1">
      <c r="A60" s="12" t="s">
        <v>173</v>
      </c>
      <c r="B60" s="324" t="s">
        <v>249</v>
      </c>
      <c r="C60" s="225"/>
    </row>
    <row r="61" spans="1:3" s="322" customFormat="1" ht="12" customHeight="1" thickBot="1">
      <c r="A61" s="14" t="s">
        <v>247</v>
      </c>
      <c r="B61" s="217" t="s">
        <v>250</v>
      </c>
      <c r="C61" s="225"/>
    </row>
    <row r="62" spans="1:3" s="322" customFormat="1" ht="12" customHeight="1" thickBot="1">
      <c r="A62" s="388" t="s">
        <v>422</v>
      </c>
      <c r="B62" s="19" t="s">
        <v>251</v>
      </c>
      <c r="C62" s="226">
        <f>+C5+C12+C19+C26+C34+C46+C52+C57</f>
        <v>6590000</v>
      </c>
    </row>
    <row r="63" spans="1:3" s="322" customFormat="1" ht="12" customHeight="1" thickBot="1">
      <c r="A63" s="368" t="s">
        <v>252</v>
      </c>
      <c r="B63" s="215" t="s">
        <v>253</v>
      </c>
      <c r="C63" s="220">
        <f>SUM(C64:C66)</f>
        <v>0</v>
      </c>
    </row>
    <row r="64" spans="1:3" s="322" customFormat="1" ht="12" customHeight="1">
      <c r="A64" s="13" t="s">
        <v>284</v>
      </c>
      <c r="B64" s="323" t="s">
        <v>254</v>
      </c>
      <c r="C64" s="225"/>
    </row>
    <row r="65" spans="1:3" s="322" customFormat="1" ht="12" customHeight="1">
      <c r="A65" s="12" t="s">
        <v>293</v>
      </c>
      <c r="B65" s="324" t="s">
        <v>255</v>
      </c>
      <c r="C65" s="225"/>
    </row>
    <row r="66" spans="1:3" s="322" customFormat="1" ht="12" customHeight="1" thickBot="1">
      <c r="A66" s="14" t="s">
        <v>294</v>
      </c>
      <c r="B66" s="382" t="s">
        <v>407</v>
      </c>
      <c r="C66" s="225"/>
    </row>
    <row r="67" spans="1:3" s="322" customFormat="1" ht="12" customHeight="1" thickBot="1">
      <c r="A67" s="368" t="s">
        <v>257</v>
      </c>
      <c r="B67" s="215" t="s">
        <v>258</v>
      </c>
      <c r="C67" s="220">
        <f>SUM(C68:C71)</f>
        <v>227725000</v>
      </c>
    </row>
    <row r="68" spans="1:3" s="322" customFormat="1" ht="12" customHeight="1">
      <c r="A68" s="13" t="s">
        <v>105</v>
      </c>
      <c r="B68" s="323" t="s">
        <v>259</v>
      </c>
      <c r="C68" s="225">
        <v>227725000</v>
      </c>
    </row>
    <row r="69" spans="1:3" s="322" customFormat="1" ht="12" customHeight="1">
      <c r="A69" s="12" t="s">
        <v>106</v>
      </c>
      <c r="B69" s="324" t="s">
        <v>260</v>
      </c>
      <c r="C69" s="225"/>
    </row>
    <row r="70" spans="1:3" s="322" customFormat="1" ht="12" customHeight="1">
      <c r="A70" s="12" t="s">
        <v>285</v>
      </c>
      <c r="B70" s="324" t="s">
        <v>261</v>
      </c>
      <c r="C70" s="225"/>
    </row>
    <row r="71" spans="1:3" s="322" customFormat="1" ht="12" customHeight="1" thickBot="1">
      <c r="A71" s="14" t="s">
        <v>286</v>
      </c>
      <c r="B71" s="217" t="s">
        <v>262</v>
      </c>
      <c r="C71" s="225"/>
    </row>
    <row r="72" spans="1:3" s="322" customFormat="1" ht="12" customHeight="1" thickBot="1">
      <c r="A72" s="368" t="s">
        <v>263</v>
      </c>
      <c r="B72" s="215" t="s">
        <v>264</v>
      </c>
      <c r="C72" s="220">
        <f>SUM(C73:C74)</f>
        <v>0</v>
      </c>
    </row>
    <row r="73" spans="1:3" s="322" customFormat="1" ht="12" customHeight="1">
      <c r="A73" s="13" t="s">
        <v>287</v>
      </c>
      <c r="B73" s="323" t="s">
        <v>265</v>
      </c>
      <c r="C73" s="225"/>
    </row>
    <row r="74" spans="1:3" s="322" customFormat="1" ht="12" customHeight="1" thickBot="1">
      <c r="A74" s="14" t="s">
        <v>288</v>
      </c>
      <c r="B74" s="217" t="s">
        <v>266</v>
      </c>
      <c r="C74" s="225"/>
    </row>
    <row r="75" spans="1:3" s="322" customFormat="1" ht="12" customHeight="1" thickBot="1">
      <c r="A75" s="368" t="s">
        <v>267</v>
      </c>
      <c r="B75" s="215" t="s">
        <v>268</v>
      </c>
      <c r="C75" s="220">
        <f>SUM(C76:C78)</f>
        <v>0</v>
      </c>
    </row>
    <row r="76" spans="1:3" s="322" customFormat="1" ht="12" customHeight="1">
      <c r="A76" s="13" t="s">
        <v>289</v>
      </c>
      <c r="B76" s="323" t="s">
        <v>269</v>
      </c>
      <c r="C76" s="225"/>
    </row>
    <row r="77" spans="1:3" s="322" customFormat="1" ht="12" customHeight="1">
      <c r="A77" s="12" t="s">
        <v>290</v>
      </c>
      <c r="B77" s="324" t="s">
        <v>270</v>
      </c>
      <c r="C77" s="225"/>
    </row>
    <row r="78" spans="1:3" s="322" customFormat="1" ht="12" customHeight="1" thickBot="1">
      <c r="A78" s="14" t="s">
        <v>291</v>
      </c>
      <c r="B78" s="217" t="s">
        <v>271</v>
      </c>
      <c r="C78" s="225"/>
    </row>
    <row r="79" spans="1:3" s="322" customFormat="1" ht="12" customHeight="1" thickBot="1">
      <c r="A79" s="368" t="s">
        <v>272</v>
      </c>
      <c r="B79" s="215" t="s">
        <v>292</v>
      </c>
      <c r="C79" s="220">
        <f>SUM(C80:C83)</f>
        <v>0</v>
      </c>
    </row>
    <row r="80" spans="1:3" s="322" customFormat="1" ht="12" customHeight="1">
      <c r="A80" s="327" t="s">
        <v>273</v>
      </c>
      <c r="B80" s="323" t="s">
        <v>274</v>
      </c>
      <c r="C80" s="225"/>
    </row>
    <row r="81" spans="1:3" s="322" customFormat="1" ht="12" customHeight="1">
      <c r="A81" s="328" t="s">
        <v>275</v>
      </c>
      <c r="B81" s="324" t="s">
        <v>276</v>
      </c>
      <c r="C81" s="225"/>
    </row>
    <row r="82" spans="1:3" s="322" customFormat="1" ht="12" customHeight="1">
      <c r="A82" s="328" t="s">
        <v>277</v>
      </c>
      <c r="B82" s="324" t="s">
        <v>278</v>
      </c>
      <c r="C82" s="225"/>
    </row>
    <row r="83" spans="1:3" s="322" customFormat="1" ht="12" customHeight="1" thickBot="1">
      <c r="A83" s="329" t="s">
        <v>279</v>
      </c>
      <c r="B83" s="217" t="s">
        <v>280</v>
      </c>
      <c r="C83" s="225"/>
    </row>
    <row r="84" spans="1:3" s="322" customFormat="1" ht="12" customHeight="1" thickBot="1">
      <c r="A84" s="368" t="s">
        <v>281</v>
      </c>
      <c r="B84" s="215" t="s">
        <v>421</v>
      </c>
      <c r="C84" s="367"/>
    </row>
    <row r="85" spans="1:3" s="322" customFormat="1" ht="13.5" customHeight="1" thickBot="1">
      <c r="A85" s="368" t="s">
        <v>283</v>
      </c>
      <c r="B85" s="215" t="s">
        <v>282</v>
      </c>
      <c r="C85" s="367"/>
    </row>
    <row r="86" spans="1:3" s="322" customFormat="1" ht="15.75" customHeight="1" thickBot="1">
      <c r="A86" s="368" t="s">
        <v>295</v>
      </c>
      <c r="B86" s="330" t="s">
        <v>424</v>
      </c>
      <c r="C86" s="226">
        <f>+C63+C67+C72+C75+C79+C85+C84</f>
        <v>227725000</v>
      </c>
    </row>
    <row r="87" spans="1:3" s="322" customFormat="1" ht="16.5" customHeight="1" thickBot="1">
      <c r="A87" s="369" t="s">
        <v>423</v>
      </c>
      <c r="B87" s="331" t="s">
        <v>425</v>
      </c>
      <c r="C87" s="226">
        <f>+C62+C86</f>
        <v>234315000</v>
      </c>
    </row>
    <row r="88" spans="1:3" s="322" customFormat="1" ht="83.25" customHeight="1">
      <c r="A88" s="3"/>
      <c r="B88" s="4"/>
      <c r="C88" s="227"/>
    </row>
    <row r="89" spans="1:3" ht="16.5" customHeight="1">
      <c r="A89" s="404" t="s">
        <v>37</v>
      </c>
      <c r="B89" s="404"/>
      <c r="C89" s="404"/>
    </row>
    <row r="90" spans="1:3" s="332" customFormat="1" ht="16.5" customHeight="1" thickBot="1">
      <c r="A90" s="406" t="s">
        <v>109</v>
      </c>
      <c r="B90" s="406"/>
      <c r="C90" s="89" t="s">
        <v>496</v>
      </c>
    </row>
    <row r="91" spans="1:3" ht="38.1" customHeight="1" thickBot="1">
      <c r="A91" s="21" t="s">
        <v>57</v>
      </c>
      <c r="B91" s="22" t="s">
        <v>38</v>
      </c>
      <c r="C91" s="30" t="str">
        <f>+C3</f>
        <v>2016. évi előirányzat</v>
      </c>
    </row>
    <row r="92" spans="1:3" s="321" customFormat="1" ht="12" customHeight="1" thickBot="1">
      <c r="A92" s="27"/>
      <c r="B92" s="28" t="s">
        <v>439</v>
      </c>
      <c r="C92" s="29" t="s">
        <v>440</v>
      </c>
    </row>
    <row r="93" spans="1:3" ht="12" customHeight="1" thickBot="1">
      <c r="A93" s="20" t="s">
        <v>9</v>
      </c>
      <c r="B93" s="26" t="s">
        <v>383</v>
      </c>
      <c r="C93" s="219">
        <f>C94+C95+C96+C97+C98+C111</f>
        <v>17769000</v>
      </c>
    </row>
    <row r="94" spans="1:3" ht="12" customHeight="1">
      <c r="A94" s="15" t="s">
        <v>69</v>
      </c>
      <c r="B94" s="8" t="s">
        <v>39</v>
      </c>
      <c r="C94" s="221">
        <v>2189000</v>
      </c>
    </row>
    <row r="95" spans="1:3" ht="12" customHeight="1">
      <c r="A95" s="12" t="s">
        <v>70</v>
      </c>
      <c r="B95" s="6" t="s">
        <v>130</v>
      </c>
      <c r="C95" s="222">
        <v>833000</v>
      </c>
    </row>
    <row r="96" spans="1:3" ht="12" customHeight="1">
      <c r="A96" s="12" t="s">
        <v>71</v>
      </c>
      <c r="B96" s="6" t="s">
        <v>97</v>
      </c>
      <c r="C96" s="224">
        <v>10040000</v>
      </c>
    </row>
    <row r="97" spans="1:3" ht="12" customHeight="1">
      <c r="A97" s="12" t="s">
        <v>72</v>
      </c>
      <c r="B97" s="9" t="s">
        <v>131</v>
      </c>
      <c r="C97" s="224">
        <v>350000</v>
      </c>
    </row>
    <row r="98" spans="1:3" ht="12" customHeight="1">
      <c r="A98" s="12" t="s">
        <v>80</v>
      </c>
      <c r="B98" s="17" t="s">
        <v>132</v>
      </c>
      <c r="C98" s="224">
        <f>SUM(C99:C110)</f>
        <v>4357000</v>
      </c>
    </row>
    <row r="99" spans="1:3" ht="12" customHeight="1">
      <c r="A99" s="12" t="s">
        <v>73</v>
      </c>
      <c r="B99" s="6" t="s">
        <v>388</v>
      </c>
      <c r="C99" s="224"/>
    </row>
    <row r="100" spans="1:3" ht="12" customHeight="1">
      <c r="A100" s="12" t="s">
        <v>74</v>
      </c>
      <c r="B100" s="93" t="s">
        <v>387</v>
      </c>
      <c r="C100" s="224"/>
    </row>
    <row r="101" spans="1:3" ht="12" customHeight="1">
      <c r="A101" s="12" t="s">
        <v>81</v>
      </c>
      <c r="B101" s="93" t="s">
        <v>386</v>
      </c>
      <c r="C101" s="224"/>
    </row>
    <row r="102" spans="1:3" ht="12" customHeight="1">
      <c r="A102" s="12" t="s">
        <v>82</v>
      </c>
      <c r="B102" s="91" t="s">
        <v>298</v>
      </c>
      <c r="C102" s="224"/>
    </row>
    <row r="103" spans="1:3" ht="12" customHeight="1">
      <c r="A103" s="12" t="s">
        <v>83</v>
      </c>
      <c r="B103" s="92" t="s">
        <v>299</v>
      </c>
      <c r="C103" s="224"/>
    </row>
    <row r="104" spans="1:3" ht="12" customHeight="1">
      <c r="A104" s="12" t="s">
        <v>84</v>
      </c>
      <c r="B104" s="92" t="s">
        <v>300</v>
      </c>
      <c r="C104" s="224"/>
    </row>
    <row r="105" spans="1:3" ht="12" customHeight="1">
      <c r="A105" s="12" t="s">
        <v>86</v>
      </c>
      <c r="B105" s="91" t="s">
        <v>301</v>
      </c>
      <c r="C105" s="224">
        <v>500000</v>
      </c>
    </row>
    <row r="106" spans="1:3" ht="12" customHeight="1">
      <c r="A106" s="12" t="s">
        <v>133</v>
      </c>
      <c r="B106" s="91" t="s">
        <v>302</v>
      </c>
      <c r="C106" s="224"/>
    </row>
    <row r="107" spans="1:3" ht="12" customHeight="1">
      <c r="A107" s="12" t="s">
        <v>296</v>
      </c>
      <c r="B107" s="92" t="s">
        <v>303</v>
      </c>
      <c r="C107" s="224"/>
    </row>
    <row r="108" spans="1:3" ht="12" customHeight="1">
      <c r="A108" s="11" t="s">
        <v>297</v>
      </c>
      <c r="B108" s="93" t="s">
        <v>304</v>
      </c>
      <c r="C108" s="224"/>
    </row>
    <row r="109" spans="1:3" ht="12" customHeight="1">
      <c r="A109" s="12" t="s">
        <v>384</v>
      </c>
      <c r="B109" s="93" t="s">
        <v>305</v>
      </c>
      <c r="C109" s="224"/>
    </row>
    <row r="110" spans="1:3" ht="12" customHeight="1">
      <c r="A110" s="14" t="s">
        <v>385</v>
      </c>
      <c r="B110" s="93" t="s">
        <v>306</v>
      </c>
      <c r="C110" s="224">
        <v>3857000</v>
      </c>
    </row>
    <row r="111" spans="1:3" ht="12" customHeight="1">
      <c r="A111" s="12" t="s">
        <v>389</v>
      </c>
      <c r="B111" s="9" t="s">
        <v>40</v>
      </c>
      <c r="C111" s="222"/>
    </row>
    <row r="112" spans="1:3" ht="12" customHeight="1">
      <c r="A112" s="12" t="s">
        <v>390</v>
      </c>
      <c r="B112" s="6" t="s">
        <v>392</v>
      </c>
      <c r="C112" s="222"/>
    </row>
    <row r="113" spans="1:3" ht="12" customHeight="1" thickBot="1">
      <c r="A113" s="16" t="s">
        <v>391</v>
      </c>
      <c r="B113" s="386" t="s">
        <v>393</v>
      </c>
      <c r="C113" s="228"/>
    </row>
    <row r="114" spans="1:3" ht="12" customHeight="1" thickBot="1">
      <c r="A114" s="383" t="s">
        <v>10</v>
      </c>
      <c r="B114" s="384" t="s">
        <v>307</v>
      </c>
      <c r="C114" s="385">
        <f>+C115+C117+C119</f>
        <v>227725000</v>
      </c>
    </row>
    <row r="115" spans="1:3" ht="12" customHeight="1">
      <c r="A115" s="13" t="s">
        <v>75</v>
      </c>
      <c r="B115" s="6" t="s">
        <v>172</v>
      </c>
      <c r="C115" s="223">
        <v>145683000</v>
      </c>
    </row>
    <row r="116" spans="1:3" ht="12" customHeight="1">
      <c r="A116" s="13" t="s">
        <v>76</v>
      </c>
      <c r="B116" s="10" t="s">
        <v>311</v>
      </c>
      <c r="C116" s="223"/>
    </row>
    <row r="117" spans="1:3" ht="12" customHeight="1">
      <c r="A117" s="13" t="s">
        <v>77</v>
      </c>
      <c r="B117" s="10" t="s">
        <v>134</v>
      </c>
      <c r="C117" s="222">
        <v>82042000</v>
      </c>
    </row>
    <row r="118" spans="1:3" ht="12" customHeight="1">
      <c r="A118" s="13" t="s">
        <v>78</v>
      </c>
      <c r="B118" s="10" t="s">
        <v>312</v>
      </c>
      <c r="C118" s="213"/>
    </row>
    <row r="119" spans="1:3" ht="12" customHeight="1">
      <c r="A119" s="13" t="s">
        <v>79</v>
      </c>
      <c r="B119" s="217" t="s">
        <v>174</v>
      </c>
      <c r="C119" s="213"/>
    </row>
    <row r="120" spans="1:3" ht="12" customHeight="1">
      <c r="A120" s="13" t="s">
        <v>85</v>
      </c>
      <c r="B120" s="216" t="s">
        <v>374</v>
      </c>
      <c r="C120" s="213"/>
    </row>
    <row r="121" spans="1:3" ht="12" customHeight="1">
      <c r="A121" s="13" t="s">
        <v>87</v>
      </c>
      <c r="B121" s="319" t="s">
        <v>317</v>
      </c>
      <c r="C121" s="213"/>
    </row>
    <row r="122" spans="1:3">
      <c r="A122" s="13" t="s">
        <v>135</v>
      </c>
      <c r="B122" s="92" t="s">
        <v>300</v>
      </c>
      <c r="C122" s="213"/>
    </row>
    <row r="123" spans="1:3" ht="12" customHeight="1">
      <c r="A123" s="13" t="s">
        <v>136</v>
      </c>
      <c r="B123" s="92" t="s">
        <v>316</v>
      </c>
      <c r="C123" s="213"/>
    </row>
    <row r="124" spans="1:3" ht="12" customHeight="1">
      <c r="A124" s="13" t="s">
        <v>137</v>
      </c>
      <c r="B124" s="92" t="s">
        <v>315</v>
      </c>
      <c r="C124" s="213"/>
    </row>
    <row r="125" spans="1:3" ht="12" customHeight="1">
      <c r="A125" s="13" t="s">
        <v>308</v>
      </c>
      <c r="B125" s="92" t="s">
        <v>303</v>
      </c>
      <c r="C125" s="213"/>
    </row>
    <row r="126" spans="1:3" ht="12" customHeight="1">
      <c r="A126" s="13" t="s">
        <v>309</v>
      </c>
      <c r="B126" s="92" t="s">
        <v>314</v>
      </c>
      <c r="C126" s="213"/>
    </row>
    <row r="127" spans="1:3" ht="16.5" thickBot="1">
      <c r="A127" s="11" t="s">
        <v>310</v>
      </c>
      <c r="B127" s="92" t="s">
        <v>313</v>
      </c>
      <c r="C127" s="214"/>
    </row>
    <row r="128" spans="1:3" ht="12" customHeight="1" thickBot="1">
      <c r="A128" s="18" t="s">
        <v>11</v>
      </c>
      <c r="B128" s="78" t="s">
        <v>394</v>
      </c>
      <c r="C128" s="220">
        <f>+C93+C114</f>
        <v>245494000</v>
      </c>
    </row>
    <row r="129" spans="1:3" ht="12" customHeight="1" thickBot="1">
      <c r="A129" s="18" t="s">
        <v>12</v>
      </c>
      <c r="B129" s="78" t="s">
        <v>395</v>
      </c>
      <c r="C129" s="220">
        <f>+C130+C131+C132</f>
        <v>0</v>
      </c>
    </row>
    <row r="130" spans="1:3" ht="12" customHeight="1">
      <c r="A130" s="13" t="s">
        <v>212</v>
      </c>
      <c r="B130" s="10" t="s">
        <v>402</v>
      </c>
      <c r="C130" s="213"/>
    </row>
    <row r="131" spans="1:3" ht="12" customHeight="1">
      <c r="A131" s="13" t="s">
        <v>213</v>
      </c>
      <c r="B131" s="10" t="s">
        <v>403</v>
      </c>
      <c r="C131" s="213"/>
    </row>
    <row r="132" spans="1:3" ht="12" customHeight="1" thickBot="1">
      <c r="A132" s="11" t="s">
        <v>214</v>
      </c>
      <c r="B132" s="10" t="s">
        <v>404</v>
      </c>
      <c r="C132" s="213"/>
    </row>
    <row r="133" spans="1:3" ht="12" customHeight="1" thickBot="1">
      <c r="A133" s="18" t="s">
        <v>13</v>
      </c>
      <c r="B133" s="78" t="s">
        <v>396</v>
      </c>
      <c r="C133" s="220">
        <f>SUM(C134:C139)</f>
        <v>0</v>
      </c>
    </row>
    <row r="134" spans="1:3" ht="12" customHeight="1">
      <c r="A134" s="13" t="s">
        <v>62</v>
      </c>
      <c r="B134" s="7" t="s">
        <v>405</v>
      </c>
      <c r="C134" s="213"/>
    </row>
    <row r="135" spans="1:3" ht="12" customHeight="1">
      <c r="A135" s="13" t="s">
        <v>63</v>
      </c>
      <c r="B135" s="7" t="s">
        <v>397</v>
      </c>
      <c r="C135" s="213"/>
    </row>
    <row r="136" spans="1:3" ht="12" customHeight="1">
      <c r="A136" s="13" t="s">
        <v>64</v>
      </c>
      <c r="B136" s="7" t="s">
        <v>398</v>
      </c>
      <c r="C136" s="213"/>
    </row>
    <row r="137" spans="1:3" ht="12" customHeight="1">
      <c r="A137" s="13" t="s">
        <v>122</v>
      </c>
      <c r="B137" s="7" t="s">
        <v>399</v>
      </c>
      <c r="C137" s="213"/>
    </row>
    <row r="138" spans="1:3" ht="12" customHeight="1">
      <c r="A138" s="13" t="s">
        <v>123</v>
      </c>
      <c r="B138" s="7" t="s">
        <v>400</v>
      </c>
      <c r="C138" s="213"/>
    </row>
    <row r="139" spans="1:3" ht="12" customHeight="1" thickBot="1">
      <c r="A139" s="11" t="s">
        <v>124</v>
      </c>
      <c r="B139" s="7" t="s">
        <v>401</v>
      </c>
      <c r="C139" s="213"/>
    </row>
    <row r="140" spans="1:3" ht="12" customHeight="1" thickBot="1">
      <c r="A140" s="18" t="s">
        <v>14</v>
      </c>
      <c r="B140" s="78" t="s">
        <v>409</v>
      </c>
      <c r="C140" s="226">
        <f>+C141+C142+C143+C144</f>
        <v>0</v>
      </c>
    </row>
    <row r="141" spans="1:3" ht="12" customHeight="1">
      <c r="A141" s="13" t="s">
        <v>65</v>
      </c>
      <c r="B141" s="7" t="s">
        <v>318</v>
      </c>
      <c r="C141" s="213"/>
    </row>
    <row r="142" spans="1:3" ht="12" customHeight="1">
      <c r="A142" s="13" t="s">
        <v>66</v>
      </c>
      <c r="B142" s="7" t="s">
        <v>319</v>
      </c>
      <c r="C142" s="213"/>
    </row>
    <row r="143" spans="1:3" ht="12" customHeight="1">
      <c r="A143" s="13" t="s">
        <v>232</v>
      </c>
      <c r="B143" s="7" t="s">
        <v>410</v>
      </c>
      <c r="C143" s="213"/>
    </row>
    <row r="144" spans="1:3" ht="12" customHeight="1" thickBot="1">
      <c r="A144" s="11" t="s">
        <v>233</v>
      </c>
      <c r="B144" s="5" t="s">
        <v>338</v>
      </c>
      <c r="C144" s="213"/>
    </row>
    <row r="145" spans="1:9" ht="12" customHeight="1" thickBot="1">
      <c r="A145" s="18" t="s">
        <v>15</v>
      </c>
      <c r="B145" s="78" t="s">
        <v>411</v>
      </c>
      <c r="C145" s="229">
        <f>SUM(C146:C150)</f>
        <v>0</v>
      </c>
    </row>
    <row r="146" spans="1:9" ht="12" customHeight="1">
      <c r="A146" s="13" t="s">
        <v>67</v>
      </c>
      <c r="B146" s="7" t="s">
        <v>406</v>
      </c>
      <c r="C146" s="213"/>
    </row>
    <row r="147" spans="1:9" ht="12" customHeight="1">
      <c r="A147" s="13" t="s">
        <v>68</v>
      </c>
      <c r="B147" s="7" t="s">
        <v>413</v>
      </c>
      <c r="C147" s="213"/>
    </row>
    <row r="148" spans="1:9" ht="12" customHeight="1">
      <c r="A148" s="13" t="s">
        <v>244</v>
      </c>
      <c r="B148" s="7" t="s">
        <v>408</v>
      </c>
      <c r="C148" s="213"/>
    </row>
    <row r="149" spans="1:9" ht="12" customHeight="1">
      <c r="A149" s="13" t="s">
        <v>245</v>
      </c>
      <c r="B149" s="7" t="s">
        <v>414</v>
      </c>
      <c r="C149" s="213"/>
    </row>
    <row r="150" spans="1:9" ht="12" customHeight="1" thickBot="1">
      <c r="A150" s="13" t="s">
        <v>412</v>
      </c>
      <c r="B150" s="7" t="s">
        <v>415</v>
      </c>
      <c r="C150" s="213"/>
    </row>
    <row r="151" spans="1:9" ht="12" customHeight="1" thickBot="1">
      <c r="A151" s="18" t="s">
        <v>16</v>
      </c>
      <c r="B151" s="78" t="s">
        <v>416</v>
      </c>
      <c r="C151" s="387"/>
    </row>
    <row r="152" spans="1:9" ht="12" customHeight="1" thickBot="1">
      <c r="A152" s="18" t="s">
        <v>17</v>
      </c>
      <c r="B152" s="78" t="s">
        <v>417</v>
      </c>
      <c r="C152" s="387"/>
    </row>
    <row r="153" spans="1:9" ht="15" customHeight="1" thickBot="1">
      <c r="A153" s="18" t="s">
        <v>18</v>
      </c>
      <c r="B153" s="78" t="s">
        <v>419</v>
      </c>
      <c r="C153" s="333">
        <f>+C129+C133+C140+C145+C151+C152</f>
        <v>0</v>
      </c>
      <c r="F153" s="334"/>
      <c r="G153" s="335"/>
      <c r="H153" s="335"/>
      <c r="I153" s="335"/>
    </row>
    <row r="154" spans="1:9" s="322" customFormat="1" ht="12.95" customHeight="1" thickBot="1">
      <c r="A154" s="218" t="s">
        <v>19</v>
      </c>
      <c r="B154" s="297" t="s">
        <v>418</v>
      </c>
      <c r="C154" s="333">
        <f>+C128+C153</f>
        <v>245494000</v>
      </c>
    </row>
    <row r="155" spans="1:9" ht="7.5" customHeight="1"/>
    <row r="156" spans="1:9">
      <c r="A156" s="407" t="s">
        <v>320</v>
      </c>
      <c r="B156" s="407"/>
      <c r="C156" s="407"/>
    </row>
    <row r="157" spans="1:9" ht="15" customHeight="1" thickBot="1">
      <c r="A157" s="405" t="s">
        <v>110</v>
      </c>
      <c r="B157" s="405"/>
      <c r="C157" s="230" t="s">
        <v>496</v>
      </c>
    </row>
    <row r="158" spans="1:9" ht="13.5" customHeight="1" thickBot="1">
      <c r="A158" s="18">
        <v>1</v>
      </c>
      <c r="B158" s="25" t="s">
        <v>420</v>
      </c>
      <c r="C158" s="220">
        <f>+C62-C128</f>
        <v>-238904000</v>
      </c>
      <c r="D158" s="336"/>
    </row>
    <row r="159" spans="1:9" ht="27.75" customHeight="1" thickBot="1">
      <c r="A159" s="18" t="s">
        <v>10</v>
      </c>
      <c r="B159" s="25" t="s">
        <v>426</v>
      </c>
      <c r="C159" s="220">
        <f>+C86-C153</f>
        <v>227725000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Tiszaszőlős Községi Önkormányzat
2016. ÉVI KÖLTSÉGVETÉS
ÖNKÉNT VÁLLALT FELADATAINAK MÉRLEGE
&amp;R&amp;"Times New Roman CE,Félkövér dőlt"&amp;11 1.3. melléklet a ........./2016.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54" zoomScale="130" zoomScaleNormal="130" zoomScaleSheetLayoutView="100" workbookViewId="0">
      <selection activeCell="C94" sqref="C94"/>
    </sheetView>
  </sheetViews>
  <sheetFormatPr defaultRowHeight="15.75"/>
  <cols>
    <col min="1" max="1" width="9.5" style="298" customWidth="1"/>
    <col min="2" max="2" width="91.6640625" style="298" customWidth="1"/>
    <col min="3" max="3" width="21.6640625" style="299" customWidth="1"/>
    <col min="4" max="4" width="9" style="320" customWidth="1"/>
    <col min="5" max="16384" width="9.33203125" style="320"/>
  </cols>
  <sheetData>
    <row r="1" spans="1:3" ht="15.95" customHeight="1">
      <c r="A1" s="404" t="s">
        <v>6</v>
      </c>
      <c r="B1" s="404"/>
      <c r="C1" s="404"/>
    </row>
    <row r="2" spans="1:3" ht="15.95" customHeight="1" thickBot="1">
      <c r="A2" s="405" t="s">
        <v>108</v>
      </c>
      <c r="B2" s="405"/>
      <c r="C2" s="230" t="s">
        <v>496</v>
      </c>
    </row>
    <row r="3" spans="1:3" ht="38.1" customHeight="1" thickBot="1">
      <c r="A3" s="21" t="s">
        <v>57</v>
      </c>
      <c r="B3" s="22" t="s">
        <v>8</v>
      </c>
      <c r="C3" s="30" t="str">
        <f>+CONCATENATE(LEFT(ÖSSZEFÜGGÉSEK!A5,4),". évi előirányzat")</f>
        <v>2016. évi előirányzat</v>
      </c>
    </row>
    <row r="4" spans="1:3" s="321" customFormat="1" ht="12" customHeight="1" thickBot="1">
      <c r="A4" s="315"/>
      <c r="B4" s="316" t="s">
        <v>439</v>
      </c>
      <c r="C4" s="317" t="s">
        <v>440</v>
      </c>
    </row>
    <row r="5" spans="1:3" s="322" customFormat="1" ht="12" customHeight="1" thickBot="1">
      <c r="A5" s="18" t="s">
        <v>9</v>
      </c>
      <c r="B5" s="19" t="s">
        <v>197</v>
      </c>
      <c r="C5" s="220">
        <f>+C6+C7+C8+C9+C10+C11</f>
        <v>0</v>
      </c>
    </row>
    <row r="6" spans="1:3" s="322" customFormat="1" ht="12" customHeight="1">
      <c r="A6" s="13" t="s">
        <v>69</v>
      </c>
      <c r="B6" s="323" t="s">
        <v>198</v>
      </c>
      <c r="C6" s="223"/>
    </row>
    <row r="7" spans="1:3" s="322" customFormat="1" ht="12" customHeight="1">
      <c r="A7" s="12" t="s">
        <v>70</v>
      </c>
      <c r="B7" s="324" t="s">
        <v>199</v>
      </c>
      <c r="C7" s="222"/>
    </row>
    <row r="8" spans="1:3" s="322" customFormat="1" ht="12" customHeight="1">
      <c r="A8" s="12" t="s">
        <v>71</v>
      </c>
      <c r="B8" s="324" t="s">
        <v>481</v>
      </c>
      <c r="C8" s="222"/>
    </row>
    <row r="9" spans="1:3" s="322" customFormat="1" ht="12" customHeight="1">
      <c r="A9" s="12" t="s">
        <v>72</v>
      </c>
      <c r="B9" s="324" t="s">
        <v>200</v>
      </c>
      <c r="C9" s="222"/>
    </row>
    <row r="10" spans="1:3" s="322" customFormat="1" ht="12" customHeight="1">
      <c r="A10" s="12" t="s">
        <v>104</v>
      </c>
      <c r="B10" s="216" t="s">
        <v>378</v>
      </c>
      <c r="C10" s="222"/>
    </row>
    <row r="11" spans="1:3" s="322" customFormat="1" ht="12" customHeight="1" thickBot="1">
      <c r="A11" s="14" t="s">
        <v>73</v>
      </c>
      <c r="B11" s="217" t="s">
        <v>379</v>
      </c>
      <c r="C11" s="222"/>
    </row>
    <row r="12" spans="1:3" s="322" customFormat="1" ht="12" customHeight="1" thickBot="1">
      <c r="A12" s="18" t="s">
        <v>10</v>
      </c>
      <c r="B12" s="215" t="s">
        <v>201</v>
      </c>
      <c r="C12" s="220">
        <f>+C13+C14+C15+C16+C17</f>
        <v>9745000</v>
      </c>
    </row>
    <row r="13" spans="1:3" s="322" customFormat="1" ht="12" customHeight="1">
      <c r="A13" s="13" t="s">
        <v>75</v>
      </c>
      <c r="B13" s="323" t="s">
        <v>202</v>
      </c>
      <c r="C13" s="223"/>
    </row>
    <row r="14" spans="1:3" s="322" customFormat="1" ht="12" customHeight="1">
      <c r="A14" s="12" t="s">
        <v>76</v>
      </c>
      <c r="B14" s="324" t="s">
        <v>203</v>
      </c>
      <c r="C14" s="222"/>
    </row>
    <row r="15" spans="1:3" s="322" customFormat="1" ht="12" customHeight="1">
      <c r="A15" s="12" t="s">
        <v>77</v>
      </c>
      <c r="B15" s="324" t="s">
        <v>368</v>
      </c>
      <c r="C15" s="222"/>
    </row>
    <row r="16" spans="1:3" s="322" customFormat="1" ht="12" customHeight="1">
      <c r="A16" s="12" t="s">
        <v>78</v>
      </c>
      <c r="B16" s="324" t="s">
        <v>369</v>
      </c>
      <c r="C16" s="222"/>
    </row>
    <row r="17" spans="1:3" s="322" customFormat="1" ht="12" customHeight="1">
      <c r="A17" s="12" t="s">
        <v>79</v>
      </c>
      <c r="B17" s="324" t="s">
        <v>204</v>
      </c>
      <c r="C17" s="222">
        <v>9745000</v>
      </c>
    </row>
    <row r="18" spans="1:3" s="322" customFormat="1" ht="12" customHeight="1" thickBot="1">
      <c r="A18" s="14" t="s">
        <v>85</v>
      </c>
      <c r="B18" s="217" t="s">
        <v>205</v>
      </c>
      <c r="C18" s="224"/>
    </row>
    <row r="19" spans="1:3" s="322" customFormat="1" ht="12" customHeight="1" thickBot="1">
      <c r="A19" s="18" t="s">
        <v>11</v>
      </c>
      <c r="B19" s="19" t="s">
        <v>206</v>
      </c>
      <c r="C19" s="220">
        <f>+C20+C21+C22+C23+C24</f>
        <v>0</v>
      </c>
    </row>
    <row r="20" spans="1:3" s="322" customFormat="1" ht="12" customHeight="1">
      <c r="A20" s="13" t="s">
        <v>58</v>
      </c>
      <c r="B20" s="323" t="s">
        <v>207</v>
      </c>
      <c r="C20" s="223"/>
    </row>
    <row r="21" spans="1:3" s="322" customFormat="1" ht="12" customHeight="1">
      <c r="A21" s="12" t="s">
        <v>59</v>
      </c>
      <c r="B21" s="324" t="s">
        <v>208</v>
      </c>
      <c r="C21" s="222"/>
    </row>
    <row r="22" spans="1:3" s="322" customFormat="1" ht="12" customHeight="1">
      <c r="A22" s="12" t="s">
        <v>60</v>
      </c>
      <c r="B22" s="324" t="s">
        <v>370</v>
      </c>
      <c r="C22" s="222"/>
    </row>
    <row r="23" spans="1:3" s="322" customFormat="1" ht="12" customHeight="1">
      <c r="A23" s="12" t="s">
        <v>61</v>
      </c>
      <c r="B23" s="324" t="s">
        <v>371</v>
      </c>
      <c r="C23" s="222"/>
    </row>
    <row r="24" spans="1:3" s="322" customFormat="1" ht="12" customHeight="1">
      <c r="A24" s="12" t="s">
        <v>118</v>
      </c>
      <c r="B24" s="324" t="s">
        <v>209</v>
      </c>
      <c r="C24" s="222"/>
    </row>
    <row r="25" spans="1:3" s="322" customFormat="1" ht="12" customHeight="1" thickBot="1">
      <c r="A25" s="14" t="s">
        <v>119</v>
      </c>
      <c r="B25" s="325" t="s">
        <v>210</v>
      </c>
      <c r="C25" s="224"/>
    </row>
    <row r="26" spans="1:3" s="322" customFormat="1" ht="12" customHeight="1" thickBot="1">
      <c r="A26" s="18" t="s">
        <v>120</v>
      </c>
      <c r="B26" s="19" t="s">
        <v>492</v>
      </c>
      <c r="C26" s="226">
        <f>SUM(C27:C33)</f>
        <v>0</v>
      </c>
    </row>
    <row r="27" spans="1:3" s="322" customFormat="1" ht="12" customHeight="1">
      <c r="A27" s="13" t="s">
        <v>212</v>
      </c>
      <c r="B27" s="323" t="s">
        <v>486</v>
      </c>
      <c r="C27" s="223"/>
    </row>
    <row r="28" spans="1:3" s="322" customFormat="1" ht="12" customHeight="1">
      <c r="A28" s="12" t="s">
        <v>213</v>
      </c>
      <c r="B28" s="324" t="s">
        <v>487</v>
      </c>
      <c r="C28" s="222"/>
    </row>
    <row r="29" spans="1:3" s="322" customFormat="1" ht="12" customHeight="1">
      <c r="A29" s="12" t="s">
        <v>214</v>
      </c>
      <c r="B29" s="324" t="s">
        <v>488</v>
      </c>
      <c r="C29" s="222"/>
    </row>
    <row r="30" spans="1:3" s="322" customFormat="1" ht="12" customHeight="1">
      <c r="A30" s="12" t="s">
        <v>215</v>
      </c>
      <c r="B30" s="324" t="s">
        <v>489</v>
      </c>
      <c r="C30" s="222"/>
    </row>
    <row r="31" spans="1:3" s="322" customFormat="1" ht="12" customHeight="1">
      <c r="A31" s="12" t="s">
        <v>483</v>
      </c>
      <c r="B31" s="324" t="s">
        <v>216</v>
      </c>
      <c r="C31" s="222"/>
    </row>
    <row r="32" spans="1:3" s="322" customFormat="1" ht="12" customHeight="1">
      <c r="A32" s="12" t="s">
        <v>484</v>
      </c>
      <c r="B32" s="324" t="s">
        <v>217</v>
      </c>
      <c r="C32" s="222"/>
    </row>
    <row r="33" spans="1:3" s="322" customFormat="1" ht="12" customHeight="1" thickBot="1">
      <c r="A33" s="14" t="s">
        <v>485</v>
      </c>
      <c r="B33" s="392" t="s">
        <v>218</v>
      </c>
      <c r="C33" s="224"/>
    </row>
    <row r="34" spans="1:3" s="322" customFormat="1" ht="12" customHeight="1" thickBot="1">
      <c r="A34" s="18" t="s">
        <v>13</v>
      </c>
      <c r="B34" s="19" t="s">
        <v>380</v>
      </c>
      <c r="C34" s="220">
        <f>SUM(C35:C45)</f>
        <v>0</v>
      </c>
    </row>
    <row r="35" spans="1:3" s="322" customFormat="1" ht="12" customHeight="1">
      <c r="A35" s="13" t="s">
        <v>62</v>
      </c>
      <c r="B35" s="323" t="s">
        <v>221</v>
      </c>
      <c r="C35" s="223"/>
    </row>
    <row r="36" spans="1:3" s="322" customFormat="1" ht="12" customHeight="1">
      <c r="A36" s="12" t="s">
        <v>63</v>
      </c>
      <c r="B36" s="324" t="s">
        <v>222</v>
      </c>
      <c r="C36" s="222"/>
    </row>
    <row r="37" spans="1:3" s="322" customFormat="1" ht="12" customHeight="1">
      <c r="A37" s="12" t="s">
        <v>64</v>
      </c>
      <c r="B37" s="324" t="s">
        <v>223</v>
      </c>
      <c r="C37" s="222"/>
    </row>
    <row r="38" spans="1:3" s="322" customFormat="1" ht="12" customHeight="1">
      <c r="A38" s="12" t="s">
        <v>122</v>
      </c>
      <c r="B38" s="324" t="s">
        <v>224</v>
      </c>
      <c r="C38" s="222"/>
    </row>
    <row r="39" spans="1:3" s="322" customFormat="1" ht="12" customHeight="1">
      <c r="A39" s="12" t="s">
        <v>123</v>
      </c>
      <c r="B39" s="324" t="s">
        <v>225</v>
      </c>
      <c r="C39" s="222"/>
    </row>
    <row r="40" spans="1:3" s="322" customFormat="1" ht="12" customHeight="1">
      <c r="A40" s="12" t="s">
        <v>124</v>
      </c>
      <c r="B40" s="324" t="s">
        <v>226</v>
      </c>
      <c r="C40" s="222"/>
    </row>
    <row r="41" spans="1:3" s="322" customFormat="1" ht="12" customHeight="1">
      <c r="A41" s="12" t="s">
        <v>125</v>
      </c>
      <c r="B41" s="324" t="s">
        <v>227</v>
      </c>
      <c r="C41" s="222"/>
    </row>
    <row r="42" spans="1:3" s="322" customFormat="1" ht="12" customHeight="1">
      <c r="A42" s="12" t="s">
        <v>126</v>
      </c>
      <c r="B42" s="324" t="s">
        <v>491</v>
      </c>
      <c r="C42" s="222"/>
    </row>
    <row r="43" spans="1:3" s="322" customFormat="1" ht="12" customHeight="1">
      <c r="A43" s="12" t="s">
        <v>219</v>
      </c>
      <c r="B43" s="324" t="s">
        <v>229</v>
      </c>
      <c r="C43" s="225"/>
    </row>
    <row r="44" spans="1:3" s="322" customFormat="1" ht="12" customHeight="1">
      <c r="A44" s="14" t="s">
        <v>220</v>
      </c>
      <c r="B44" s="325" t="s">
        <v>382</v>
      </c>
      <c r="C44" s="312"/>
    </row>
    <row r="45" spans="1:3" s="322" customFormat="1" ht="12" customHeight="1" thickBot="1">
      <c r="A45" s="14" t="s">
        <v>381</v>
      </c>
      <c r="B45" s="217" t="s">
        <v>230</v>
      </c>
      <c r="C45" s="312"/>
    </row>
    <row r="46" spans="1:3" s="322" customFormat="1" ht="12" customHeight="1" thickBot="1">
      <c r="A46" s="18" t="s">
        <v>14</v>
      </c>
      <c r="B46" s="19" t="s">
        <v>231</v>
      </c>
      <c r="C46" s="220">
        <f>SUM(C47:C51)</f>
        <v>0</v>
      </c>
    </row>
    <row r="47" spans="1:3" s="322" customFormat="1" ht="12" customHeight="1">
      <c r="A47" s="13" t="s">
        <v>65</v>
      </c>
      <c r="B47" s="323" t="s">
        <v>235</v>
      </c>
      <c r="C47" s="366"/>
    </row>
    <row r="48" spans="1:3" s="322" customFormat="1" ht="12" customHeight="1">
      <c r="A48" s="12" t="s">
        <v>66</v>
      </c>
      <c r="B48" s="324" t="s">
        <v>236</v>
      </c>
      <c r="C48" s="225"/>
    </row>
    <row r="49" spans="1:3" s="322" customFormat="1" ht="12" customHeight="1">
      <c r="A49" s="12" t="s">
        <v>232</v>
      </c>
      <c r="B49" s="324" t="s">
        <v>237</v>
      </c>
      <c r="C49" s="225"/>
    </row>
    <row r="50" spans="1:3" s="322" customFormat="1" ht="12" customHeight="1">
      <c r="A50" s="12" t="s">
        <v>233</v>
      </c>
      <c r="B50" s="324" t="s">
        <v>238</v>
      </c>
      <c r="C50" s="225"/>
    </row>
    <row r="51" spans="1:3" s="322" customFormat="1" ht="12" customHeight="1" thickBot="1">
      <c r="A51" s="14" t="s">
        <v>234</v>
      </c>
      <c r="B51" s="217" t="s">
        <v>239</v>
      </c>
      <c r="C51" s="312"/>
    </row>
    <row r="52" spans="1:3" s="322" customFormat="1" ht="12" customHeight="1" thickBot="1">
      <c r="A52" s="18" t="s">
        <v>127</v>
      </c>
      <c r="B52" s="19" t="s">
        <v>240</v>
      </c>
      <c r="C52" s="220">
        <f>SUM(C53:C55)</f>
        <v>0</v>
      </c>
    </row>
    <row r="53" spans="1:3" s="322" customFormat="1" ht="12" customHeight="1">
      <c r="A53" s="13" t="s">
        <v>67</v>
      </c>
      <c r="B53" s="323" t="s">
        <v>241</v>
      </c>
      <c r="C53" s="223"/>
    </row>
    <row r="54" spans="1:3" s="322" customFormat="1" ht="12" customHeight="1">
      <c r="A54" s="12" t="s">
        <v>68</v>
      </c>
      <c r="B54" s="324" t="s">
        <v>372</v>
      </c>
      <c r="C54" s="222"/>
    </row>
    <row r="55" spans="1:3" s="322" customFormat="1" ht="12" customHeight="1">
      <c r="A55" s="12" t="s">
        <v>244</v>
      </c>
      <c r="B55" s="324" t="s">
        <v>242</v>
      </c>
      <c r="C55" s="222"/>
    </row>
    <row r="56" spans="1:3" s="322" customFormat="1" ht="12" customHeight="1" thickBot="1">
      <c r="A56" s="14" t="s">
        <v>245</v>
      </c>
      <c r="B56" s="217" t="s">
        <v>243</v>
      </c>
      <c r="C56" s="224"/>
    </row>
    <row r="57" spans="1:3" s="322" customFormat="1" ht="12" customHeight="1" thickBot="1">
      <c r="A57" s="18" t="s">
        <v>16</v>
      </c>
      <c r="B57" s="215" t="s">
        <v>246</v>
      </c>
      <c r="C57" s="220">
        <f>SUM(C58:C60)</f>
        <v>0</v>
      </c>
    </row>
    <row r="58" spans="1:3" s="322" customFormat="1" ht="12" customHeight="1">
      <c r="A58" s="13" t="s">
        <v>128</v>
      </c>
      <c r="B58" s="323" t="s">
        <v>248</v>
      </c>
      <c r="C58" s="225"/>
    </row>
    <row r="59" spans="1:3" s="322" customFormat="1" ht="12" customHeight="1">
      <c r="A59" s="12" t="s">
        <v>129</v>
      </c>
      <c r="B59" s="324" t="s">
        <v>373</v>
      </c>
      <c r="C59" s="225"/>
    </row>
    <row r="60" spans="1:3" s="322" customFormat="1" ht="12" customHeight="1">
      <c r="A60" s="12" t="s">
        <v>173</v>
      </c>
      <c r="B60" s="324" t="s">
        <v>249</v>
      </c>
      <c r="C60" s="225"/>
    </row>
    <row r="61" spans="1:3" s="322" customFormat="1" ht="12" customHeight="1" thickBot="1">
      <c r="A61" s="14" t="s">
        <v>247</v>
      </c>
      <c r="B61" s="217" t="s">
        <v>250</v>
      </c>
      <c r="C61" s="225"/>
    </row>
    <row r="62" spans="1:3" s="322" customFormat="1" ht="12" customHeight="1" thickBot="1">
      <c r="A62" s="388" t="s">
        <v>422</v>
      </c>
      <c r="B62" s="19" t="s">
        <v>251</v>
      </c>
      <c r="C62" s="226">
        <f>+C5+C12+C19+C26+C34+C46+C52+C57</f>
        <v>9745000</v>
      </c>
    </row>
    <row r="63" spans="1:3" s="322" customFormat="1" ht="12" customHeight="1" thickBot="1">
      <c r="A63" s="368" t="s">
        <v>252</v>
      </c>
      <c r="B63" s="215" t="s">
        <v>253</v>
      </c>
      <c r="C63" s="220">
        <f>SUM(C64:C66)</f>
        <v>0</v>
      </c>
    </row>
    <row r="64" spans="1:3" s="322" customFormat="1" ht="12" customHeight="1">
      <c r="A64" s="13" t="s">
        <v>284</v>
      </c>
      <c r="B64" s="323" t="s">
        <v>254</v>
      </c>
      <c r="C64" s="225"/>
    </row>
    <row r="65" spans="1:3" s="322" customFormat="1" ht="12" customHeight="1">
      <c r="A65" s="12" t="s">
        <v>293</v>
      </c>
      <c r="B65" s="324" t="s">
        <v>255</v>
      </c>
      <c r="C65" s="225"/>
    </row>
    <row r="66" spans="1:3" s="322" customFormat="1" ht="12" customHeight="1" thickBot="1">
      <c r="A66" s="14" t="s">
        <v>294</v>
      </c>
      <c r="B66" s="382" t="s">
        <v>407</v>
      </c>
      <c r="C66" s="225"/>
    </row>
    <row r="67" spans="1:3" s="322" customFormat="1" ht="12" customHeight="1" thickBot="1">
      <c r="A67" s="368" t="s">
        <v>257</v>
      </c>
      <c r="B67" s="215" t="s">
        <v>258</v>
      </c>
      <c r="C67" s="220">
        <f>SUM(C68:C71)</f>
        <v>0</v>
      </c>
    </row>
    <row r="68" spans="1:3" s="322" customFormat="1" ht="12" customHeight="1">
      <c r="A68" s="13" t="s">
        <v>105</v>
      </c>
      <c r="B68" s="323" t="s">
        <v>259</v>
      </c>
      <c r="C68" s="225"/>
    </row>
    <row r="69" spans="1:3" s="322" customFormat="1" ht="12" customHeight="1">
      <c r="A69" s="12" t="s">
        <v>106</v>
      </c>
      <c r="B69" s="324" t="s">
        <v>260</v>
      </c>
      <c r="C69" s="225"/>
    </row>
    <row r="70" spans="1:3" s="322" customFormat="1" ht="12" customHeight="1">
      <c r="A70" s="12" t="s">
        <v>285</v>
      </c>
      <c r="B70" s="324" t="s">
        <v>261</v>
      </c>
      <c r="C70" s="225"/>
    </row>
    <row r="71" spans="1:3" s="322" customFormat="1" ht="12" customHeight="1" thickBot="1">
      <c r="A71" s="14" t="s">
        <v>286</v>
      </c>
      <c r="B71" s="217" t="s">
        <v>262</v>
      </c>
      <c r="C71" s="225"/>
    </row>
    <row r="72" spans="1:3" s="322" customFormat="1" ht="12" customHeight="1" thickBot="1">
      <c r="A72" s="368" t="s">
        <v>263</v>
      </c>
      <c r="B72" s="215" t="s">
        <v>264</v>
      </c>
      <c r="C72" s="220">
        <f>SUM(C73:C74)</f>
        <v>0</v>
      </c>
    </row>
    <row r="73" spans="1:3" s="322" customFormat="1" ht="12" customHeight="1">
      <c r="A73" s="13" t="s">
        <v>287</v>
      </c>
      <c r="B73" s="323" t="s">
        <v>265</v>
      </c>
      <c r="C73" s="225"/>
    </row>
    <row r="74" spans="1:3" s="322" customFormat="1" ht="12" customHeight="1" thickBot="1">
      <c r="A74" s="14" t="s">
        <v>288</v>
      </c>
      <c r="B74" s="217" t="s">
        <v>266</v>
      </c>
      <c r="C74" s="225"/>
    </row>
    <row r="75" spans="1:3" s="322" customFormat="1" ht="12" customHeight="1" thickBot="1">
      <c r="A75" s="368" t="s">
        <v>267</v>
      </c>
      <c r="B75" s="215" t="s">
        <v>268</v>
      </c>
      <c r="C75" s="220">
        <f>SUM(C76:C78)</f>
        <v>0</v>
      </c>
    </row>
    <row r="76" spans="1:3" s="322" customFormat="1" ht="12" customHeight="1">
      <c r="A76" s="13" t="s">
        <v>289</v>
      </c>
      <c r="B76" s="323" t="s">
        <v>269</v>
      </c>
      <c r="C76" s="225"/>
    </row>
    <row r="77" spans="1:3" s="322" customFormat="1" ht="12" customHeight="1">
      <c r="A77" s="12" t="s">
        <v>290</v>
      </c>
      <c r="B77" s="324" t="s">
        <v>270</v>
      </c>
      <c r="C77" s="225"/>
    </row>
    <row r="78" spans="1:3" s="322" customFormat="1" ht="12" customHeight="1" thickBot="1">
      <c r="A78" s="14" t="s">
        <v>291</v>
      </c>
      <c r="B78" s="217" t="s">
        <v>271</v>
      </c>
      <c r="C78" s="225"/>
    </row>
    <row r="79" spans="1:3" s="322" customFormat="1" ht="12" customHeight="1" thickBot="1">
      <c r="A79" s="368" t="s">
        <v>272</v>
      </c>
      <c r="B79" s="215" t="s">
        <v>292</v>
      </c>
      <c r="C79" s="220">
        <f>SUM(C80:C83)</f>
        <v>0</v>
      </c>
    </row>
    <row r="80" spans="1:3" s="322" customFormat="1" ht="12" customHeight="1">
      <c r="A80" s="327" t="s">
        <v>273</v>
      </c>
      <c r="B80" s="323" t="s">
        <v>274</v>
      </c>
      <c r="C80" s="225"/>
    </row>
    <row r="81" spans="1:3" s="322" customFormat="1" ht="12" customHeight="1">
      <c r="A81" s="328" t="s">
        <v>275</v>
      </c>
      <c r="B81" s="324" t="s">
        <v>276</v>
      </c>
      <c r="C81" s="225"/>
    </row>
    <row r="82" spans="1:3" s="322" customFormat="1" ht="12" customHeight="1">
      <c r="A82" s="328" t="s">
        <v>277</v>
      </c>
      <c r="B82" s="324" t="s">
        <v>278</v>
      </c>
      <c r="C82" s="225"/>
    </row>
    <row r="83" spans="1:3" s="322" customFormat="1" ht="12" customHeight="1" thickBot="1">
      <c r="A83" s="329" t="s">
        <v>279</v>
      </c>
      <c r="B83" s="217" t="s">
        <v>280</v>
      </c>
      <c r="C83" s="225"/>
    </row>
    <row r="84" spans="1:3" s="322" customFormat="1" ht="12" customHeight="1" thickBot="1">
      <c r="A84" s="368" t="s">
        <v>281</v>
      </c>
      <c r="B84" s="215" t="s">
        <v>421</v>
      </c>
      <c r="C84" s="367"/>
    </row>
    <row r="85" spans="1:3" s="322" customFormat="1" ht="13.5" customHeight="1" thickBot="1">
      <c r="A85" s="368" t="s">
        <v>283</v>
      </c>
      <c r="B85" s="215" t="s">
        <v>282</v>
      </c>
      <c r="C85" s="367"/>
    </row>
    <row r="86" spans="1:3" s="322" customFormat="1" ht="15.75" customHeight="1" thickBot="1">
      <c r="A86" s="368" t="s">
        <v>295</v>
      </c>
      <c r="B86" s="330" t="s">
        <v>424</v>
      </c>
      <c r="C86" s="226">
        <f>+C63+C67+C72+C75+C79+C85+C84</f>
        <v>0</v>
      </c>
    </row>
    <row r="87" spans="1:3" s="322" customFormat="1" ht="16.5" customHeight="1" thickBot="1">
      <c r="A87" s="369" t="s">
        <v>423</v>
      </c>
      <c r="B87" s="331" t="s">
        <v>425</v>
      </c>
      <c r="C87" s="226">
        <f>+C62+C86</f>
        <v>9745000</v>
      </c>
    </row>
    <row r="88" spans="1:3" s="322" customFormat="1" ht="83.25" customHeight="1">
      <c r="A88" s="3"/>
      <c r="B88" s="4"/>
      <c r="C88" s="227"/>
    </row>
    <row r="89" spans="1:3" ht="16.5" customHeight="1">
      <c r="A89" s="404" t="s">
        <v>37</v>
      </c>
      <c r="B89" s="404"/>
      <c r="C89" s="404"/>
    </row>
    <row r="90" spans="1:3" s="332" customFormat="1" ht="16.5" customHeight="1" thickBot="1">
      <c r="A90" s="406" t="s">
        <v>109</v>
      </c>
      <c r="B90" s="406"/>
      <c r="C90" s="89" t="s">
        <v>496</v>
      </c>
    </row>
    <row r="91" spans="1:3" ht="38.1" customHeight="1" thickBot="1">
      <c r="A91" s="21" t="s">
        <v>57</v>
      </c>
      <c r="B91" s="22" t="s">
        <v>38</v>
      </c>
      <c r="C91" s="30" t="str">
        <f>+C3</f>
        <v>2016. évi előirányzat</v>
      </c>
    </row>
    <row r="92" spans="1:3" s="321" customFormat="1" ht="12" customHeight="1" thickBot="1">
      <c r="A92" s="27"/>
      <c r="B92" s="28" t="s">
        <v>439</v>
      </c>
      <c r="C92" s="29" t="s">
        <v>440</v>
      </c>
    </row>
    <row r="93" spans="1:3" ht="12" customHeight="1" thickBot="1">
      <c r="A93" s="20" t="s">
        <v>9</v>
      </c>
      <c r="B93" s="26" t="s">
        <v>383</v>
      </c>
      <c r="C93" s="219">
        <f>C94+C95+C96+C97+C98+C111</f>
        <v>60552000</v>
      </c>
    </row>
    <row r="94" spans="1:3" ht="12" customHeight="1">
      <c r="A94" s="15" t="s">
        <v>69</v>
      </c>
      <c r="B94" s="8" t="s">
        <v>39</v>
      </c>
      <c r="C94" s="221">
        <v>38012000</v>
      </c>
    </row>
    <row r="95" spans="1:3" ht="12" customHeight="1">
      <c r="A95" s="12" t="s">
        <v>70</v>
      </c>
      <c r="B95" s="6" t="s">
        <v>130</v>
      </c>
      <c r="C95" s="222">
        <v>10507000</v>
      </c>
    </row>
    <row r="96" spans="1:3" ht="12" customHeight="1">
      <c r="A96" s="12" t="s">
        <v>71</v>
      </c>
      <c r="B96" s="6" t="s">
        <v>97</v>
      </c>
      <c r="C96" s="224">
        <v>12033000</v>
      </c>
    </row>
    <row r="97" spans="1:3" ht="12" customHeight="1">
      <c r="A97" s="12" t="s">
        <v>72</v>
      </c>
      <c r="B97" s="9" t="s">
        <v>131</v>
      </c>
      <c r="C97" s="224"/>
    </row>
    <row r="98" spans="1:3" ht="12" customHeight="1">
      <c r="A98" s="12" t="s">
        <v>80</v>
      </c>
      <c r="B98" s="17" t="s">
        <v>132</v>
      </c>
      <c r="C98" s="224"/>
    </row>
    <row r="99" spans="1:3" ht="12" customHeight="1">
      <c r="A99" s="12" t="s">
        <v>73</v>
      </c>
      <c r="B99" s="6" t="s">
        <v>388</v>
      </c>
      <c r="C99" s="224"/>
    </row>
    <row r="100" spans="1:3" ht="12" customHeight="1">
      <c r="A100" s="12" t="s">
        <v>74</v>
      </c>
      <c r="B100" s="93" t="s">
        <v>387</v>
      </c>
      <c r="C100" s="224"/>
    </row>
    <row r="101" spans="1:3" ht="12" customHeight="1">
      <c r="A101" s="12" t="s">
        <v>81</v>
      </c>
      <c r="B101" s="93" t="s">
        <v>386</v>
      </c>
      <c r="C101" s="224"/>
    </row>
    <row r="102" spans="1:3" ht="12" customHeight="1">
      <c r="A102" s="12" t="s">
        <v>82</v>
      </c>
      <c r="B102" s="91" t="s">
        <v>298</v>
      </c>
      <c r="C102" s="224"/>
    </row>
    <row r="103" spans="1:3" ht="12" customHeight="1">
      <c r="A103" s="12" t="s">
        <v>83</v>
      </c>
      <c r="B103" s="92" t="s">
        <v>299</v>
      </c>
      <c r="C103" s="224"/>
    </row>
    <row r="104" spans="1:3" ht="12" customHeight="1">
      <c r="A104" s="12" t="s">
        <v>84</v>
      </c>
      <c r="B104" s="92" t="s">
        <v>300</v>
      </c>
      <c r="C104" s="224"/>
    </row>
    <row r="105" spans="1:3" ht="12" customHeight="1">
      <c r="A105" s="12" t="s">
        <v>86</v>
      </c>
      <c r="B105" s="91" t="s">
        <v>301</v>
      </c>
      <c r="C105" s="224"/>
    </row>
    <row r="106" spans="1:3" ht="12" customHeight="1">
      <c r="A106" s="12" t="s">
        <v>133</v>
      </c>
      <c r="B106" s="91" t="s">
        <v>302</v>
      </c>
      <c r="C106" s="224"/>
    </row>
    <row r="107" spans="1:3" ht="12" customHeight="1">
      <c r="A107" s="12" t="s">
        <v>296</v>
      </c>
      <c r="B107" s="92" t="s">
        <v>303</v>
      </c>
      <c r="C107" s="224"/>
    </row>
    <row r="108" spans="1:3" ht="12" customHeight="1">
      <c r="A108" s="11" t="s">
        <v>297</v>
      </c>
      <c r="B108" s="93" t="s">
        <v>304</v>
      </c>
      <c r="C108" s="224"/>
    </row>
    <row r="109" spans="1:3" ht="12" customHeight="1">
      <c r="A109" s="12" t="s">
        <v>384</v>
      </c>
      <c r="B109" s="93" t="s">
        <v>305</v>
      </c>
      <c r="C109" s="224"/>
    </row>
    <row r="110" spans="1:3" ht="12" customHeight="1">
      <c r="A110" s="14" t="s">
        <v>385</v>
      </c>
      <c r="B110" s="93" t="s">
        <v>306</v>
      </c>
      <c r="C110" s="224"/>
    </row>
    <row r="111" spans="1:3" ht="12" customHeight="1">
      <c r="A111" s="12" t="s">
        <v>389</v>
      </c>
      <c r="B111" s="9" t="s">
        <v>40</v>
      </c>
      <c r="C111" s="222"/>
    </row>
    <row r="112" spans="1:3" ht="12" customHeight="1">
      <c r="A112" s="12" t="s">
        <v>390</v>
      </c>
      <c r="B112" s="6" t="s">
        <v>392</v>
      </c>
      <c r="C112" s="222"/>
    </row>
    <row r="113" spans="1:3" ht="12" customHeight="1" thickBot="1">
      <c r="A113" s="16" t="s">
        <v>391</v>
      </c>
      <c r="B113" s="386" t="s">
        <v>393</v>
      </c>
      <c r="C113" s="228"/>
    </row>
    <row r="114" spans="1:3" ht="12" customHeight="1" thickBot="1">
      <c r="A114" s="383" t="s">
        <v>10</v>
      </c>
      <c r="B114" s="384" t="s">
        <v>307</v>
      </c>
      <c r="C114" s="385">
        <f>+C115+C117+C119</f>
        <v>1334000</v>
      </c>
    </row>
    <row r="115" spans="1:3" ht="12" customHeight="1">
      <c r="A115" s="13" t="s">
        <v>75</v>
      </c>
      <c r="B115" s="6" t="s">
        <v>172</v>
      </c>
      <c r="C115" s="223">
        <v>1334000</v>
      </c>
    </row>
    <row r="116" spans="1:3" ht="12" customHeight="1">
      <c r="A116" s="13" t="s">
        <v>76</v>
      </c>
      <c r="B116" s="10" t="s">
        <v>311</v>
      </c>
      <c r="C116" s="223"/>
    </row>
    <row r="117" spans="1:3" ht="12" customHeight="1">
      <c r="A117" s="13" t="s">
        <v>77</v>
      </c>
      <c r="B117" s="10" t="s">
        <v>134</v>
      </c>
      <c r="C117" s="222"/>
    </row>
    <row r="118" spans="1:3" ht="12" customHeight="1">
      <c r="A118" s="13" t="s">
        <v>78</v>
      </c>
      <c r="B118" s="10" t="s">
        <v>312</v>
      </c>
      <c r="C118" s="213"/>
    </row>
    <row r="119" spans="1:3" ht="12" customHeight="1">
      <c r="A119" s="13" t="s">
        <v>79</v>
      </c>
      <c r="B119" s="217" t="s">
        <v>174</v>
      </c>
      <c r="C119" s="213"/>
    </row>
    <row r="120" spans="1:3" ht="12" customHeight="1">
      <c r="A120" s="13" t="s">
        <v>85</v>
      </c>
      <c r="B120" s="216" t="s">
        <v>374</v>
      </c>
      <c r="C120" s="213"/>
    </row>
    <row r="121" spans="1:3" ht="12" customHeight="1">
      <c r="A121" s="13" t="s">
        <v>87</v>
      </c>
      <c r="B121" s="319" t="s">
        <v>317</v>
      </c>
      <c r="C121" s="213"/>
    </row>
    <row r="122" spans="1:3">
      <c r="A122" s="13" t="s">
        <v>135</v>
      </c>
      <c r="B122" s="92" t="s">
        <v>300</v>
      </c>
      <c r="C122" s="213"/>
    </row>
    <row r="123" spans="1:3" ht="12" customHeight="1">
      <c r="A123" s="13" t="s">
        <v>136</v>
      </c>
      <c r="B123" s="92" t="s">
        <v>316</v>
      </c>
      <c r="C123" s="213"/>
    </row>
    <row r="124" spans="1:3" ht="12" customHeight="1">
      <c r="A124" s="13" t="s">
        <v>137</v>
      </c>
      <c r="B124" s="92" t="s">
        <v>315</v>
      </c>
      <c r="C124" s="213"/>
    </row>
    <row r="125" spans="1:3" ht="12" customHeight="1">
      <c r="A125" s="13" t="s">
        <v>308</v>
      </c>
      <c r="B125" s="92" t="s">
        <v>303</v>
      </c>
      <c r="C125" s="213"/>
    </row>
    <row r="126" spans="1:3" ht="12" customHeight="1">
      <c r="A126" s="13" t="s">
        <v>309</v>
      </c>
      <c r="B126" s="92" t="s">
        <v>314</v>
      </c>
      <c r="C126" s="213"/>
    </row>
    <row r="127" spans="1:3" ht="16.5" thickBot="1">
      <c r="A127" s="11" t="s">
        <v>310</v>
      </c>
      <c r="B127" s="92" t="s">
        <v>313</v>
      </c>
      <c r="C127" s="214"/>
    </row>
    <row r="128" spans="1:3" ht="12" customHeight="1" thickBot="1">
      <c r="A128" s="18" t="s">
        <v>11</v>
      </c>
      <c r="B128" s="78" t="s">
        <v>394</v>
      </c>
      <c r="C128" s="220">
        <f>+C93+C114</f>
        <v>61886000</v>
      </c>
    </row>
    <row r="129" spans="1:3" ht="12" customHeight="1" thickBot="1">
      <c r="A129" s="18" t="s">
        <v>12</v>
      </c>
      <c r="B129" s="78" t="s">
        <v>395</v>
      </c>
      <c r="C129" s="220">
        <f>+C130+C131+C132</f>
        <v>0</v>
      </c>
    </row>
    <row r="130" spans="1:3" ht="12" customHeight="1">
      <c r="A130" s="13" t="s">
        <v>212</v>
      </c>
      <c r="B130" s="10" t="s">
        <v>402</v>
      </c>
      <c r="C130" s="213"/>
    </row>
    <row r="131" spans="1:3" ht="12" customHeight="1">
      <c r="A131" s="13" t="s">
        <v>213</v>
      </c>
      <c r="B131" s="10" t="s">
        <v>403</v>
      </c>
      <c r="C131" s="213"/>
    </row>
    <row r="132" spans="1:3" ht="12" customHeight="1" thickBot="1">
      <c r="A132" s="11" t="s">
        <v>214</v>
      </c>
      <c r="B132" s="10" t="s">
        <v>404</v>
      </c>
      <c r="C132" s="213"/>
    </row>
    <row r="133" spans="1:3" ht="12" customHeight="1" thickBot="1">
      <c r="A133" s="18" t="s">
        <v>13</v>
      </c>
      <c r="B133" s="78" t="s">
        <v>396</v>
      </c>
      <c r="C133" s="220">
        <f>SUM(C134:C139)</f>
        <v>0</v>
      </c>
    </row>
    <row r="134" spans="1:3" ht="12" customHeight="1">
      <c r="A134" s="13" t="s">
        <v>62</v>
      </c>
      <c r="B134" s="7" t="s">
        <v>405</v>
      </c>
      <c r="C134" s="213"/>
    </row>
    <row r="135" spans="1:3" ht="12" customHeight="1">
      <c r="A135" s="13" t="s">
        <v>63</v>
      </c>
      <c r="B135" s="7" t="s">
        <v>397</v>
      </c>
      <c r="C135" s="213"/>
    </row>
    <row r="136" spans="1:3" ht="12" customHeight="1">
      <c r="A136" s="13" t="s">
        <v>64</v>
      </c>
      <c r="B136" s="7" t="s">
        <v>398</v>
      </c>
      <c r="C136" s="213"/>
    </row>
    <row r="137" spans="1:3" ht="12" customHeight="1">
      <c r="A137" s="13" t="s">
        <v>122</v>
      </c>
      <c r="B137" s="7" t="s">
        <v>399</v>
      </c>
      <c r="C137" s="213"/>
    </row>
    <row r="138" spans="1:3" ht="12" customHeight="1">
      <c r="A138" s="13" t="s">
        <v>123</v>
      </c>
      <c r="B138" s="7" t="s">
        <v>400</v>
      </c>
      <c r="C138" s="213"/>
    </row>
    <row r="139" spans="1:3" ht="12" customHeight="1" thickBot="1">
      <c r="A139" s="11" t="s">
        <v>124</v>
      </c>
      <c r="B139" s="7" t="s">
        <v>401</v>
      </c>
      <c r="C139" s="213"/>
    </row>
    <row r="140" spans="1:3" ht="12" customHeight="1" thickBot="1">
      <c r="A140" s="18" t="s">
        <v>14</v>
      </c>
      <c r="B140" s="78" t="s">
        <v>409</v>
      </c>
      <c r="C140" s="226">
        <f>+C141+C142+C143+C144</f>
        <v>0</v>
      </c>
    </row>
    <row r="141" spans="1:3" ht="12" customHeight="1">
      <c r="A141" s="13" t="s">
        <v>65</v>
      </c>
      <c r="B141" s="7" t="s">
        <v>318</v>
      </c>
      <c r="C141" s="213"/>
    </row>
    <row r="142" spans="1:3" ht="12" customHeight="1">
      <c r="A142" s="13" t="s">
        <v>66</v>
      </c>
      <c r="B142" s="7" t="s">
        <v>319</v>
      </c>
      <c r="C142" s="213"/>
    </row>
    <row r="143" spans="1:3" ht="12" customHeight="1">
      <c r="A143" s="13" t="s">
        <v>232</v>
      </c>
      <c r="B143" s="7" t="s">
        <v>410</v>
      </c>
      <c r="C143" s="213"/>
    </row>
    <row r="144" spans="1:3" ht="12" customHeight="1" thickBot="1">
      <c r="A144" s="11" t="s">
        <v>233</v>
      </c>
      <c r="B144" s="5" t="s">
        <v>338</v>
      </c>
      <c r="C144" s="213"/>
    </row>
    <row r="145" spans="1:9" ht="12" customHeight="1" thickBot="1">
      <c r="A145" s="18" t="s">
        <v>15</v>
      </c>
      <c r="B145" s="78" t="s">
        <v>411</v>
      </c>
      <c r="C145" s="229">
        <f>SUM(C146:C150)</f>
        <v>0</v>
      </c>
    </row>
    <row r="146" spans="1:9" ht="12" customHeight="1">
      <c r="A146" s="13" t="s">
        <v>67</v>
      </c>
      <c r="B146" s="7" t="s">
        <v>406</v>
      </c>
      <c r="C146" s="213"/>
    </row>
    <row r="147" spans="1:9" ht="12" customHeight="1">
      <c r="A147" s="13" t="s">
        <v>68</v>
      </c>
      <c r="B147" s="7" t="s">
        <v>413</v>
      </c>
      <c r="C147" s="213"/>
    </row>
    <row r="148" spans="1:9" ht="12" customHeight="1">
      <c r="A148" s="13" t="s">
        <v>244</v>
      </c>
      <c r="B148" s="7" t="s">
        <v>408</v>
      </c>
      <c r="C148" s="213"/>
    </row>
    <row r="149" spans="1:9" ht="12" customHeight="1">
      <c r="A149" s="13" t="s">
        <v>245</v>
      </c>
      <c r="B149" s="7" t="s">
        <v>414</v>
      </c>
      <c r="C149" s="213"/>
    </row>
    <row r="150" spans="1:9" ht="12" customHeight="1" thickBot="1">
      <c r="A150" s="13" t="s">
        <v>412</v>
      </c>
      <c r="B150" s="7" t="s">
        <v>415</v>
      </c>
      <c r="C150" s="213"/>
    </row>
    <row r="151" spans="1:9" ht="12" customHeight="1" thickBot="1">
      <c r="A151" s="18" t="s">
        <v>16</v>
      </c>
      <c r="B151" s="78" t="s">
        <v>416</v>
      </c>
      <c r="C151" s="387"/>
    </row>
    <row r="152" spans="1:9" ht="12" customHeight="1" thickBot="1">
      <c r="A152" s="18" t="s">
        <v>17</v>
      </c>
      <c r="B152" s="78" t="s">
        <v>417</v>
      </c>
      <c r="C152" s="387"/>
    </row>
    <row r="153" spans="1:9" ht="15" customHeight="1" thickBot="1">
      <c r="A153" s="18" t="s">
        <v>18</v>
      </c>
      <c r="B153" s="78" t="s">
        <v>419</v>
      </c>
      <c r="C153" s="333">
        <f>+C129+C133+C140+C145+C151+C152</f>
        <v>0</v>
      </c>
      <c r="F153" s="334"/>
      <c r="G153" s="335"/>
      <c r="H153" s="335"/>
      <c r="I153" s="335"/>
    </row>
    <row r="154" spans="1:9" s="322" customFormat="1" ht="12.95" customHeight="1" thickBot="1">
      <c r="A154" s="218" t="s">
        <v>19</v>
      </c>
      <c r="B154" s="297" t="s">
        <v>418</v>
      </c>
      <c r="C154" s="333">
        <f>+C128+C153</f>
        <v>61886000</v>
      </c>
    </row>
    <row r="155" spans="1:9" ht="7.5" customHeight="1"/>
    <row r="156" spans="1:9">
      <c r="A156" s="407" t="s">
        <v>320</v>
      </c>
      <c r="B156" s="407"/>
      <c r="C156" s="407"/>
    </row>
    <row r="157" spans="1:9" ht="15" customHeight="1" thickBot="1">
      <c r="A157" s="405" t="s">
        <v>110</v>
      </c>
      <c r="B157" s="405"/>
      <c r="C157" s="230" t="s">
        <v>496</v>
      </c>
    </row>
    <row r="158" spans="1:9" ht="13.5" customHeight="1" thickBot="1">
      <c r="A158" s="18">
        <v>1</v>
      </c>
      <c r="B158" s="25" t="s">
        <v>420</v>
      </c>
      <c r="C158" s="220">
        <f>+C62-C128</f>
        <v>-52141000</v>
      </c>
      <c r="D158" s="336"/>
    </row>
    <row r="159" spans="1:9" ht="27.75" customHeight="1" thickBot="1">
      <c r="A159" s="18" t="s">
        <v>10</v>
      </c>
      <c r="B159" s="25" t="s">
        <v>426</v>
      </c>
      <c r="C159" s="220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Tiszaszőlős Községi Önkormányzat
2016. ÉVI KÖLTSÉGVETÉS
ÁLLAMIGAZGATÁSI FELADATAINAK MÉRLEGE
&amp;R&amp;"Times New Roman CE,Félkövér dőlt"&amp;11 1.4. melléklet a ........./2016.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0" zoomScale="115" zoomScaleNormal="115" zoomScaleSheetLayoutView="100" workbookViewId="0">
      <selection activeCell="C31" sqref="C31"/>
    </sheetView>
  </sheetViews>
  <sheetFormatPr defaultRowHeight="12.75"/>
  <cols>
    <col min="1" max="1" width="6.83203125" style="42" customWidth="1"/>
    <col min="2" max="2" width="55.1640625" style="141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9.75" customHeight="1">
      <c r="B1" s="242" t="s">
        <v>114</v>
      </c>
      <c r="C1" s="243"/>
      <c r="D1" s="243"/>
      <c r="E1" s="243"/>
      <c r="F1" s="410" t="str">
        <f>+CONCATENATE("2.1. melléklet a ………../",LEFT(ÖSSZEFÜGGÉSEK!A5,4),". (……….) önkormányzati rendelethez")</f>
        <v>2.1. melléklet a ………../2016. (……….) önkormányzati rendelethez</v>
      </c>
    </row>
    <row r="2" spans="1:6" ht="14.25" thickBot="1">
      <c r="E2" s="244" t="s">
        <v>497</v>
      </c>
      <c r="F2" s="410"/>
    </row>
    <row r="3" spans="1:6" ht="18" customHeight="1" thickBot="1">
      <c r="A3" s="408" t="s">
        <v>57</v>
      </c>
      <c r="B3" s="245" t="s">
        <v>45</v>
      </c>
      <c r="C3" s="246"/>
      <c r="D3" s="245" t="s">
        <v>46</v>
      </c>
      <c r="E3" s="247"/>
      <c r="F3" s="410"/>
    </row>
    <row r="4" spans="1:6" s="248" customFormat="1" ht="35.25" customHeight="1" thickBot="1">
      <c r="A4" s="409"/>
      <c r="B4" s="142" t="s">
        <v>50</v>
      </c>
      <c r="C4" s="143" t="str">
        <f>+'1.1.sz.mell.'!C3</f>
        <v>2016. évi előirányzat</v>
      </c>
      <c r="D4" s="142" t="s">
        <v>50</v>
      </c>
      <c r="E4" s="39" t="str">
        <f>+C4</f>
        <v>2016. évi előirányzat</v>
      </c>
      <c r="F4" s="410"/>
    </row>
    <row r="5" spans="1:6" s="253" customFormat="1" ht="12" customHeight="1" thickBot="1">
      <c r="A5" s="249"/>
      <c r="B5" s="250" t="s">
        <v>439</v>
      </c>
      <c r="C5" s="251" t="s">
        <v>440</v>
      </c>
      <c r="D5" s="250" t="s">
        <v>441</v>
      </c>
      <c r="E5" s="252" t="s">
        <v>443</v>
      </c>
      <c r="F5" s="410"/>
    </row>
    <row r="6" spans="1:6" ht="12.95" customHeight="1">
      <c r="A6" s="254" t="s">
        <v>9</v>
      </c>
      <c r="B6" s="255" t="s">
        <v>321</v>
      </c>
      <c r="C6" s="231">
        <v>203556446</v>
      </c>
      <c r="D6" s="255" t="s">
        <v>51</v>
      </c>
      <c r="E6" s="237">
        <v>135064000</v>
      </c>
      <c r="F6" s="410"/>
    </row>
    <row r="7" spans="1:6" ht="12.95" customHeight="1">
      <c r="A7" s="256" t="s">
        <v>10</v>
      </c>
      <c r="B7" s="257" t="s">
        <v>322</v>
      </c>
      <c r="C7" s="232">
        <v>68372000</v>
      </c>
      <c r="D7" s="257" t="s">
        <v>130</v>
      </c>
      <c r="E7" s="238">
        <v>31498000</v>
      </c>
      <c r="F7" s="410"/>
    </row>
    <row r="8" spans="1:6" ht="12.95" customHeight="1">
      <c r="A8" s="256" t="s">
        <v>11</v>
      </c>
      <c r="B8" s="257" t="s">
        <v>343</v>
      </c>
      <c r="C8" s="232"/>
      <c r="D8" s="257" t="s">
        <v>177</v>
      </c>
      <c r="E8" s="238">
        <v>117799000</v>
      </c>
      <c r="F8" s="410"/>
    </row>
    <row r="9" spans="1:6" ht="12.95" customHeight="1">
      <c r="A9" s="256" t="s">
        <v>12</v>
      </c>
      <c r="B9" s="257" t="s">
        <v>121</v>
      </c>
      <c r="C9" s="232">
        <v>19580000</v>
      </c>
      <c r="D9" s="257" t="s">
        <v>131</v>
      </c>
      <c r="E9" s="238">
        <v>15734446</v>
      </c>
      <c r="F9" s="410"/>
    </row>
    <row r="10" spans="1:6" ht="12.95" customHeight="1">
      <c r="A10" s="256" t="s">
        <v>13</v>
      </c>
      <c r="B10" s="258" t="s">
        <v>367</v>
      </c>
      <c r="C10" s="232">
        <v>24542000</v>
      </c>
      <c r="D10" s="257" t="s">
        <v>132</v>
      </c>
      <c r="E10" s="238">
        <v>13768000</v>
      </c>
      <c r="F10" s="410"/>
    </row>
    <row r="11" spans="1:6" ht="12.95" customHeight="1">
      <c r="A11" s="256" t="s">
        <v>14</v>
      </c>
      <c r="B11" s="257" t="s">
        <v>323</v>
      </c>
      <c r="C11" s="233">
        <v>240000</v>
      </c>
      <c r="D11" s="257" t="s">
        <v>40</v>
      </c>
      <c r="E11" s="238">
        <v>400000</v>
      </c>
      <c r="F11" s="410"/>
    </row>
    <row r="12" spans="1:6" ht="12.95" customHeight="1">
      <c r="A12" s="256" t="s">
        <v>15</v>
      </c>
      <c r="B12" s="257" t="s">
        <v>427</v>
      </c>
      <c r="C12" s="232"/>
      <c r="D12" s="34"/>
      <c r="E12" s="238"/>
      <c r="F12" s="410"/>
    </row>
    <row r="13" spans="1:6" ht="12.95" customHeight="1">
      <c r="A13" s="256" t="s">
        <v>16</v>
      </c>
      <c r="B13" s="34"/>
      <c r="C13" s="232"/>
      <c r="D13" s="34"/>
      <c r="E13" s="238"/>
      <c r="F13" s="410"/>
    </row>
    <row r="14" spans="1:6" ht="12.95" customHeight="1">
      <c r="A14" s="256" t="s">
        <v>17</v>
      </c>
      <c r="B14" s="337"/>
      <c r="C14" s="233"/>
      <c r="D14" s="34"/>
      <c r="E14" s="238"/>
      <c r="F14" s="410"/>
    </row>
    <row r="15" spans="1:6" ht="12.95" customHeight="1">
      <c r="A15" s="256" t="s">
        <v>18</v>
      </c>
      <c r="B15" s="34"/>
      <c r="C15" s="232"/>
      <c r="D15" s="34"/>
      <c r="E15" s="238"/>
      <c r="F15" s="410"/>
    </row>
    <row r="16" spans="1:6" ht="12.95" customHeight="1">
      <c r="A16" s="256" t="s">
        <v>19</v>
      </c>
      <c r="B16" s="34"/>
      <c r="C16" s="232"/>
      <c r="D16" s="34"/>
      <c r="E16" s="238"/>
      <c r="F16" s="410"/>
    </row>
    <row r="17" spans="1:6" ht="12.95" customHeight="1" thickBot="1">
      <c r="A17" s="256" t="s">
        <v>20</v>
      </c>
      <c r="B17" s="44"/>
      <c r="C17" s="234"/>
      <c r="D17" s="34"/>
      <c r="E17" s="239"/>
      <c r="F17" s="410"/>
    </row>
    <row r="18" spans="1:6" ht="15.95" customHeight="1" thickBot="1">
      <c r="A18" s="259" t="s">
        <v>21</v>
      </c>
      <c r="B18" s="79" t="s">
        <v>428</v>
      </c>
      <c r="C18" s="235">
        <f>SUM(C6:C17)</f>
        <v>316290446</v>
      </c>
      <c r="D18" s="79" t="s">
        <v>329</v>
      </c>
      <c r="E18" s="240">
        <f>SUM(E6:E17)</f>
        <v>314263446</v>
      </c>
      <c r="F18" s="410"/>
    </row>
    <row r="19" spans="1:6" ht="12.95" customHeight="1">
      <c r="A19" s="260" t="s">
        <v>22</v>
      </c>
      <c r="B19" s="261" t="s">
        <v>326</v>
      </c>
      <c r="C19" s="389">
        <f>+C20+C21+C22+C23</f>
        <v>0</v>
      </c>
      <c r="D19" s="262" t="s">
        <v>138</v>
      </c>
      <c r="E19" s="241"/>
      <c r="F19" s="410"/>
    </row>
    <row r="20" spans="1:6" ht="12.95" customHeight="1">
      <c r="A20" s="263" t="s">
        <v>23</v>
      </c>
      <c r="B20" s="262" t="s">
        <v>170</v>
      </c>
      <c r="C20" s="59"/>
      <c r="D20" s="262" t="s">
        <v>328</v>
      </c>
      <c r="E20" s="60"/>
      <c r="F20" s="410"/>
    </row>
    <row r="21" spans="1:6" ht="12.95" customHeight="1">
      <c r="A21" s="263" t="s">
        <v>24</v>
      </c>
      <c r="B21" s="262" t="s">
        <v>171</v>
      </c>
      <c r="C21" s="59"/>
      <c r="D21" s="262" t="s">
        <v>112</v>
      </c>
      <c r="E21" s="60"/>
      <c r="F21" s="410"/>
    </row>
    <row r="22" spans="1:6" ht="12.95" customHeight="1">
      <c r="A22" s="263" t="s">
        <v>25</v>
      </c>
      <c r="B22" s="262" t="s">
        <v>175</v>
      </c>
      <c r="C22" s="59"/>
      <c r="D22" s="262" t="s">
        <v>113</v>
      </c>
      <c r="E22" s="60"/>
      <c r="F22" s="410"/>
    </row>
    <row r="23" spans="1:6" ht="12.95" customHeight="1">
      <c r="A23" s="263" t="s">
        <v>26</v>
      </c>
      <c r="B23" s="262" t="s">
        <v>176</v>
      </c>
      <c r="C23" s="59"/>
      <c r="D23" s="261" t="s">
        <v>178</v>
      </c>
      <c r="E23" s="60"/>
      <c r="F23" s="410"/>
    </row>
    <row r="24" spans="1:6" ht="12.95" customHeight="1">
      <c r="A24" s="263" t="s">
        <v>27</v>
      </c>
      <c r="B24" s="262" t="s">
        <v>327</v>
      </c>
      <c r="C24" s="264">
        <f>+C25+C26</f>
        <v>0</v>
      </c>
      <c r="D24" s="262" t="s">
        <v>139</v>
      </c>
      <c r="E24" s="60"/>
      <c r="F24" s="410"/>
    </row>
    <row r="25" spans="1:6" ht="12.95" customHeight="1">
      <c r="A25" s="260" t="s">
        <v>28</v>
      </c>
      <c r="B25" s="261" t="s">
        <v>324</v>
      </c>
      <c r="C25" s="236"/>
      <c r="D25" s="255" t="s">
        <v>410</v>
      </c>
      <c r="E25" s="241"/>
      <c r="F25" s="410"/>
    </row>
    <row r="26" spans="1:6" ht="12.95" customHeight="1">
      <c r="A26" s="263" t="s">
        <v>29</v>
      </c>
      <c r="B26" s="262" t="s">
        <v>325</v>
      </c>
      <c r="C26" s="59"/>
      <c r="D26" s="257" t="s">
        <v>416</v>
      </c>
      <c r="E26" s="60"/>
      <c r="F26" s="410"/>
    </row>
    <row r="27" spans="1:6" ht="12.95" customHeight="1">
      <c r="A27" s="256" t="s">
        <v>30</v>
      </c>
      <c r="B27" s="262" t="s">
        <v>421</v>
      </c>
      <c r="C27" s="59"/>
      <c r="D27" s="257" t="s">
        <v>417</v>
      </c>
      <c r="E27" s="60"/>
      <c r="F27" s="410"/>
    </row>
    <row r="28" spans="1:6" ht="12.95" customHeight="1" thickBot="1">
      <c r="A28" s="309" t="s">
        <v>31</v>
      </c>
      <c r="B28" s="261" t="s">
        <v>282</v>
      </c>
      <c r="C28" s="236"/>
      <c r="D28" s="339"/>
      <c r="E28" s="241"/>
      <c r="F28" s="410"/>
    </row>
    <row r="29" spans="1:6" ht="15.95" customHeight="1" thickBot="1">
      <c r="A29" s="259" t="s">
        <v>32</v>
      </c>
      <c r="B29" s="79" t="s">
        <v>429</v>
      </c>
      <c r="C29" s="235">
        <f>+C19+C24+C27+C28</f>
        <v>0</v>
      </c>
      <c r="D29" s="79" t="s">
        <v>431</v>
      </c>
      <c r="E29" s="240">
        <f>SUM(E19:E28)</f>
        <v>0</v>
      </c>
      <c r="F29" s="410"/>
    </row>
    <row r="30" spans="1:6" ht="13.5" thickBot="1">
      <c r="A30" s="259" t="s">
        <v>33</v>
      </c>
      <c r="B30" s="265" t="s">
        <v>430</v>
      </c>
      <c r="C30" s="266">
        <f>+C18+C29</f>
        <v>316290446</v>
      </c>
      <c r="D30" s="265" t="s">
        <v>432</v>
      </c>
      <c r="E30" s="266">
        <f>+E18+E29</f>
        <v>314263446</v>
      </c>
      <c r="F30" s="410"/>
    </row>
    <row r="31" spans="1:6" ht="13.5" thickBot="1">
      <c r="A31" s="259" t="s">
        <v>34</v>
      </c>
      <c r="B31" s="265" t="s">
        <v>116</v>
      </c>
      <c r="C31" s="266" t="str">
        <f>IF(C18-E18&lt;0,E18-C18,"-")</f>
        <v>-</v>
      </c>
      <c r="D31" s="265" t="s">
        <v>117</v>
      </c>
      <c r="E31" s="266">
        <f>IF(C18-E18&gt;0,C18-E18,"-")</f>
        <v>2027000</v>
      </c>
      <c r="F31" s="410"/>
    </row>
    <row r="32" spans="1:6" ht="13.5" thickBot="1">
      <c r="A32" s="259" t="s">
        <v>35</v>
      </c>
      <c r="B32" s="265" t="s">
        <v>179</v>
      </c>
      <c r="C32" s="266" t="str">
        <f>IF(C18+C29-E30&lt;0,E30-(C18+C29),"-")</f>
        <v>-</v>
      </c>
      <c r="D32" s="265" t="s">
        <v>180</v>
      </c>
      <c r="E32" s="266">
        <f>IF(C18+C29-E30&gt;0,C18+C29-E30,"-")</f>
        <v>2027000</v>
      </c>
      <c r="F32" s="410"/>
    </row>
    <row r="33" spans="2:4" ht="18.75">
      <c r="B33" s="411"/>
      <c r="C33" s="411"/>
      <c r="D33" s="41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E7" sqref="E7"/>
    </sheetView>
  </sheetViews>
  <sheetFormatPr defaultRowHeight="12.75"/>
  <cols>
    <col min="1" max="1" width="6.83203125" style="42" customWidth="1"/>
    <col min="2" max="2" width="55.1640625" style="141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1.5">
      <c r="B1" s="242" t="s">
        <v>115</v>
      </c>
      <c r="C1" s="243"/>
      <c r="D1" s="243"/>
      <c r="E1" s="243"/>
      <c r="F1" s="410" t="str">
        <f>+CONCATENATE("2.2. melléklet a ………../",LEFT(ÖSSZEFÜGGÉSEK!A5,4),". (……….) önkormányzati rendelethez")</f>
        <v>2.2. melléklet a ………../2016. (……….) önkormányzati rendelethez</v>
      </c>
    </row>
    <row r="2" spans="1:6" ht="14.25" thickBot="1">
      <c r="E2" s="244" t="s">
        <v>497</v>
      </c>
      <c r="F2" s="410"/>
    </row>
    <row r="3" spans="1:6" ht="13.5" thickBot="1">
      <c r="A3" s="412" t="s">
        <v>57</v>
      </c>
      <c r="B3" s="245" t="s">
        <v>45</v>
      </c>
      <c r="C3" s="246"/>
      <c r="D3" s="245" t="s">
        <v>46</v>
      </c>
      <c r="E3" s="247"/>
      <c r="F3" s="410"/>
    </row>
    <row r="4" spans="1:6" s="248" customFormat="1" ht="24.75" thickBot="1">
      <c r="A4" s="413"/>
      <c r="B4" s="142" t="s">
        <v>50</v>
      </c>
      <c r="C4" s="143" t="str">
        <f>+'2.1.sz.mell  '!C4</f>
        <v>2016. évi előirányzat</v>
      </c>
      <c r="D4" s="142" t="s">
        <v>50</v>
      </c>
      <c r="E4" s="143" t="str">
        <f>+'2.1.sz.mell  '!C4</f>
        <v>2016. évi előirányzat</v>
      </c>
      <c r="F4" s="410"/>
    </row>
    <row r="5" spans="1:6" s="248" customFormat="1" ht="13.5" thickBot="1">
      <c r="A5" s="249"/>
      <c r="B5" s="250" t="s">
        <v>439</v>
      </c>
      <c r="C5" s="251" t="s">
        <v>440</v>
      </c>
      <c r="D5" s="250" t="s">
        <v>441</v>
      </c>
      <c r="E5" s="252" t="s">
        <v>443</v>
      </c>
      <c r="F5" s="410"/>
    </row>
    <row r="6" spans="1:6" ht="12.95" customHeight="1">
      <c r="A6" s="254" t="s">
        <v>9</v>
      </c>
      <c r="B6" s="255" t="s">
        <v>330</v>
      </c>
      <c r="C6" s="231">
        <v>390000</v>
      </c>
      <c r="D6" s="255" t="s">
        <v>172</v>
      </c>
      <c r="E6" s="237">
        <v>177706000</v>
      </c>
      <c r="F6" s="410"/>
    </row>
    <row r="7" spans="1:6">
      <c r="A7" s="256" t="s">
        <v>10</v>
      </c>
      <c r="B7" s="257" t="s">
        <v>331</v>
      </c>
      <c r="C7" s="232"/>
      <c r="D7" s="257" t="s">
        <v>336</v>
      </c>
      <c r="E7" s="238"/>
      <c r="F7" s="410"/>
    </row>
    <row r="8" spans="1:6" ht="12.95" customHeight="1">
      <c r="A8" s="256" t="s">
        <v>11</v>
      </c>
      <c r="B8" s="257" t="s">
        <v>4</v>
      </c>
      <c r="C8" s="232"/>
      <c r="D8" s="257" t="s">
        <v>134</v>
      </c>
      <c r="E8" s="238">
        <v>101070000</v>
      </c>
      <c r="F8" s="410"/>
    </row>
    <row r="9" spans="1:6" ht="12.95" customHeight="1">
      <c r="A9" s="256" t="s">
        <v>12</v>
      </c>
      <c r="B9" s="257" t="s">
        <v>332</v>
      </c>
      <c r="C9" s="232">
        <v>90000</v>
      </c>
      <c r="D9" s="257" t="s">
        <v>337</v>
      </c>
      <c r="E9" s="238"/>
      <c r="F9" s="410"/>
    </row>
    <row r="10" spans="1:6" ht="12.75" customHeight="1">
      <c r="A10" s="256" t="s">
        <v>13</v>
      </c>
      <c r="B10" s="257" t="s">
        <v>333</v>
      </c>
      <c r="C10" s="232"/>
      <c r="D10" s="257" t="s">
        <v>174</v>
      </c>
      <c r="E10" s="238"/>
      <c r="F10" s="410"/>
    </row>
    <row r="11" spans="1:6" ht="12.95" customHeight="1">
      <c r="A11" s="256" t="s">
        <v>14</v>
      </c>
      <c r="B11" s="257" t="s">
        <v>334</v>
      </c>
      <c r="C11" s="233"/>
      <c r="D11" s="340"/>
      <c r="E11" s="238"/>
      <c r="F11" s="410"/>
    </row>
    <row r="12" spans="1:6" ht="12.95" customHeight="1">
      <c r="A12" s="256" t="s">
        <v>15</v>
      </c>
      <c r="B12" s="34"/>
      <c r="C12" s="232"/>
      <c r="D12" s="340"/>
      <c r="E12" s="238"/>
      <c r="F12" s="410"/>
    </row>
    <row r="13" spans="1:6" ht="12.95" customHeight="1">
      <c r="A13" s="256" t="s">
        <v>16</v>
      </c>
      <c r="B13" s="34"/>
      <c r="C13" s="232"/>
      <c r="D13" s="341"/>
      <c r="E13" s="238"/>
      <c r="F13" s="410"/>
    </row>
    <row r="14" spans="1:6" ht="12.95" customHeight="1">
      <c r="A14" s="256" t="s">
        <v>17</v>
      </c>
      <c r="B14" s="338"/>
      <c r="C14" s="233"/>
      <c r="D14" s="340"/>
      <c r="E14" s="238"/>
      <c r="F14" s="410"/>
    </row>
    <row r="15" spans="1:6">
      <c r="A15" s="256" t="s">
        <v>18</v>
      </c>
      <c r="B15" s="34"/>
      <c r="C15" s="233"/>
      <c r="D15" s="340"/>
      <c r="E15" s="238"/>
      <c r="F15" s="410"/>
    </row>
    <row r="16" spans="1:6" ht="12.95" customHeight="1" thickBot="1">
      <c r="A16" s="309" t="s">
        <v>19</v>
      </c>
      <c r="B16" s="339"/>
      <c r="C16" s="311"/>
      <c r="D16" s="310" t="s">
        <v>40</v>
      </c>
      <c r="E16" s="286"/>
      <c r="F16" s="410"/>
    </row>
    <row r="17" spans="1:6" ht="15.95" customHeight="1" thickBot="1">
      <c r="A17" s="259" t="s">
        <v>20</v>
      </c>
      <c r="B17" s="79" t="s">
        <v>344</v>
      </c>
      <c r="C17" s="235">
        <f>+C6+C8+C9+C11+C12+C13+C14+C15+C16</f>
        <v>480000</v>
      </c>
      <c r="D17" s="79" t="s">
        <v>345</v>
      </c>
      <c r="E17" s="240">
        <f>+E6+E8+E10+E11+E12+E13+E14+E15+E16</f>
        <v>278776000</v>
      </c>
      <c r="F17" s="410"/>
    </row>
    <row r="18" spans="1:6" ht="12.95" customHeight="1">
      <c r="A18" s="254" t="s">
        <v>21</v>
      </c>
      <c r="B18" s="269" t="s">
        <v>192</v>
      </c>
      <c r="C18" s="276">
        <f>+C19+C20+C21+C22+C23</f>
        <v>276269000</v>
      </c>
      <c r="D18" s="262" t="s">
        <v>138</v>
      </c>
      <c r="E18" s="58"/>
      <c r="F18" s="410"/>
    </row>
    <row r="19" spans="1:6" ht="12.95" customHeight="1">
      <c r="A19" s="256" t="s">
        <v>22</v>
      </c>
      <c r="B19" s="270" t="s">
        <v>181</v>
      </c>
      <c r="C19" s="59"/>
      <c r="D19" s="262" t="s">
        <v>141</v>
      </c>
      <c r="E19" s="60"/>
      <c r="F19" s="410"/>
    </row>
    <row r="20" spans="1:6" ht="12.95" customHeight="1">
      <c r="A20" s="254" t="s">
        <v>23</v>
      </c>
      <c r="B20" s="270" t="s">
        <v>182</v>
      </c>
      <c r="C20" s="59"/>
      <c r="D20" s="262" t="s">
        <v>112</v>
      </c>
      <c r="E20" s="60"/>
      <c r="F20" s="410"/>
    </row>
    <row r="21" spans="1:6" ht="12.95" customHeight="1">
      <c r="A21" s="256" t="s">
        <v>24</v>
      </c>
      <c r="B21" s="270" t="s">
        <v>183</v>
      </c>
      <c r="C21" s="59">
        <v>276269000</v>
      </c>
      <c r="D21" s="262" t="s">
        <v>113</v>
      </c>
      <c r="E21" s="60"/>
      <c r="F21" s="410"/>
    </row>
    <row r="22" spans="1:6" ht="12.95" customHeight="1">
      <c r="A22" s="254" t="s">
        <v>25</v>
      </c>
      <c r="B22" s="270" t="s">
        <v>184</v>
      </c>
      <c r="C22" s="59"/>
      <c r="D22" s="261" t="s">
        <v>178</v>
      </c>
      <c r="E22" s="60"/>
      <c r="F22" s="410"/>
    </row>
    <row r="23" spans="1:6" ht="12.95" customHeight="1">
      <c r="A23" s="256" t="s">
        <v>26</v>
      </c>
      <c r="B23" s="271" t="s">
        <v>185</v>
      </c>
      <c r="C23" s="59"/>
      <c r="D23" s="262" t="s">
        <v>142</v>
      </c>
      <c r="E23" s="60"/>
      <c r="F23" s="410"/>
    </row>
    <row r="24" spans="1:6" ht="12.95" customHeight="1">
      <c r="A24" s="254" t="s">
        <v>27</v>
      </c>
      <c r="B24" s="272" t="s">
        <v>186</v>
      </c>
      <c r="C24" s="264">
        <f>+C25+C26+C27+C28+C29</f>
        <v>0</v>
      </c>
      <c r="D24" s="273" t="s">
        <v>140</v>
      </c>
      <c r="E24" s="60"/>
      <c r="F24" s="410"/>
    </row>
    <row r="25" spans="1:6" ht="12.95" customHeight="1">
      <c r="A25" s="256" t="s">
        <v>28</v>
      </c>
      <c r="B25" s="271" t="s">
        <v>187</v>
      </c>
      <c r="C25" s="59"/>
      <c r="D25" s="273" t="s">
        <v>338</v>
      </c>
      <c r="E25" s="60"/>
      <c r="F25" s="410"/>
    </row>
    <row r="26" spans="1:6" ht="12.95" customHeight="1">
      <c r="A26" s="254" t="s">
        <v>29</v>
      </c>
      <c r="B26" s="271" t="s">
        <v>188</v>
      </c>
      <c r="C26" s="59"/>
      <c r="D26" s="268"/>
      <c r="E26" s="60"/>
      <c r="F26" s="410"/>
    </row>
    <row r="27" spans="1:6" ht="12.95" customHeight="1">
      <c r="A27" s="256" t="s">
        <v>30</v>
      </c>
      <c r="B27" s="270" t="s">
        <v>189</v>
      </c>
      <c r="C27" s="59"/>
      <c r="D27" s="77"/>
      <c r="E27" s="60"/>
      <c r="F27" s="410"/>
    </row>
    <row r="28" spans="1:6" ht="12.95" customHeight="1">
      <c r="A28" s="254" t="s">
        <v>31</v>
      </c>
      <c r="B28" s="274" t="s">
        <v>190</v>
      </c>
      <c r="C28" s="59"/>
      <c r="D28" s="34"/>
      <c r="E28" s="60"/>
      <c r="F28" s="410"/>
    </row>
    <row r="29" spans="1:6" ht="12.95" customHeight="1" thickBot="1">
      <c r="A29" s="256" t="s">
        <v>32</v>
      </c>
      <c r="B29" s="275" t="s">
        <v>191</v>
      </c>
      <c r="C29" s="59"/>
      <c r="D29" s="77"/>
      <c r="E29" s="60"/>
      <c r="F29" s="410"/>
    </row>
    <row r="30" spans="1:6" ht="21.75" customHeight="1" thickBot="1">
      <c r="A30" s="259" t="s">
        <v>33</v>
      </c>
      <c r="B30" s="79" t="s">
        <v>335</v>
      </c>
      <c r="C30" s="235">
        <f>+C18+C24</f>
        <v>276269000</v>
      </c>
      <c r="D30" s="79" t="s">
        <v>339</v>
      </c>
      <c r="E30" s="240">
        <f>SUM(E18:E29)</f>
        <v>0</v>
      </c>
      <c r="F30" s="410"/>
    </row>
    <row r="31" spans="1:6" ht="13.5" thickBot="1">
      <c r="A31" s="259" t="s">
        <v>34</v>
      </c>
      <c r="B31" s="265" t="s">
        <v>340</v>
      </c>
      <c r="C31" s="266">
        <f>+C17+C30</f>
        <v>276749000</v>
      </c>
      <c r="D31" s="265" t="s">
        <v>341</v>
      </c>
      <c r="E31" s="266">
        <f>+E17+E30</f>
        <v>278776000</v>
      </c>
      <c r="F31" s="410"/>
    </row>
    <row r="32" spans="1:6" ht="13.5" thickBot="1">
      <c r="A32" s="259" t="s">
        <v>35</v>
      </c>
      <c r="B32" s="265" t="s">
        <v>116</v>
      </c>
      <c r="C32" s="266">
        <f>IF(C17-E17&lt;0,E17-C17,"-")</f>
        <v>278296000</v>
      </c>
      <c r="D32" s="265" t="s">
        <v>117</v>
      </c>
      <c r="E32" s="266" t="str">
        <f>IF(C17-E17&gt;0,C17-E17,"-")</f>
        <v>-</v>
      </c>
      <c r="F32" s="410"/>
    </row>
    <row r="33" spans="1:6" ht="13.5" thickBot="1">
      <c r="A33" s="259" t="s">
        <v>36</v>
      </c>
      <c r="B33" s="265" t="s">
        <v>179</v>
      </c>
      <c r="C33" s="266">
        <f>C17+C30-E31</f>
        <v>-2027000</v>
      </c>
      <c r="D33" s="265" t="s">
        <v>180</v>
      </c>
      <c r="E33" s="266">
        <f>IF(C17+C30-E26&gt;0,C17+C30-E26,"-")</f>
        <v>276749000</v>
      </c>
      <c r="F33" s="41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80" t="s">
        <v>107</v>
      </c>
      <c r="E1" s="83" t="s">
        <v>111</v>
      </c>
    </row>
    <row r="3" spans="1:5">
      <c r="A3" s="85"/>
      <c r="B3" s="86"/>
      <c r="C3" s="85"/>
      <c r="D3" s="88"/>
      <c r="E3" s="86"/>
    </row>
    <row r="4" spans="1:5" ht="15.75">
      <c r="A4" s="62" t="str">
        <f>+ÖSSZEFÜGGÉSEK!A5</f>
        <v>2016. évi előirányzat BEVÉTELEK</v>
      </c>
      <c r="B4" s="87"/>
      <c r="C4" s="95"/>
      <c r="D4" s="88"/>
      <c r="E4" s="86"/>
    </row>
    <row r="5" spans="1:5">
      <c r="A5" s="85"/>
      <c r="B5" s="86"/>
      <c r="C5" s="85"/>
      <c r="D5" s="88"/>
      <c r="E5" s="86"/>
    </row>
    <row r="6" spans="1:5">
      <c r="A6" s="85" t="s">
        <v>475</v>
      </c>
      <c r="B6" s="86">
        <f>+'1.1.sz.mell.'!C62</f>
        <v>316770446</v>
      </c>
      <c r="C6" s="85" t="s">
        <v>433</v>
      </c>
      <c r="D6" s="88">
        <f>+'2.1.sz.mell  '!C18+'2.2.sz.mell  '!C17</f>
        <v>316770446</v>
      </c>
      <c r="E6" s="86">
        <f t="shared" ref="E6:E15" si="0">+B6-D6</f>
        <v>0</v>
      </c>
    </row>
    <row r="7" spans="1:5">
      <c r="A7" s="85" t="s">
        <v>476</v>
      </c>
      <c r="B7" s="86">
        <f>+'1.1.sz.mell.'!C86</f>
        <v>276269000</v>
      </c>
      <c r="C7" s="85" t="s">
        <v>434</v>
      </c>
      <c r="D7" s="88">
        <f>+'2.1.sz.mell  '!C29+'2.2.sz.mell  '!C30</f>
        <v>276269000</v>
      </c>
      <c r="E7" s="86">
        <f t="shared" si="0"/>
        <v>0</v>
      </c>
    </row>
    <row r="8" spans="1:5">
      <c r="A8" s="85" t="s">
        <v>477</v>
      </c>
      <c r="B8" s="86">
        <f>+'1.1.sz.mell.'!C87</f>
        <v>593039446</v>
      </c>
      <c r="C8" s="85" t="s">
        <v>435</v>
      </c>
      <c r="D8" s="88">
        <f>+'2.1.sz.mell  '!C30+'2.2.sz.mell  '!C31</f>
        <v>593039446</v>
      </c>
      <c r="E8" s="86">
        <f t="shared" si="0"/>
        <v>0</v>
      </c>
    </row>
    <row r="9" spans="1:5">
      <c r="A9" s="85"/>
      <c r="B9" s="86"/>
      <c r="C9" s="85"/>
      <c r="D9" s="88"/>
      <c r="E9" s="86"/>
    </row>
    <row r="10" spans="1:5">
      <c r="A10" s="85"/>
      <c r="B10" s="86"/>
      <c r="C10" s="85"/>
      <c r="D10" s="88"/>
      <c r="E10" s="86"/>
    </row>
    <row r="11" spans="1:5" ht="15.75">
      <c r="A11" s="62" t="str">
        <f>+ÖSSZEFÜGGÉSEK!A12</f>
        <v>2016. évi előirányzat KIADÁSOK</v>
      </c>
      <c r="B11" s="87"/>
      <c r="C11" s="95"/>
      <c r="D11" s="88"/>
      <c r="E11" s="86"/>
    </row>
    <row r="12" spans="1:5">
      <c r="A12" s="85"/>
      <c r="B12" s="86"/>
      <c r="C12" s="85"/>
      <c r="D12" s="88"/>
      <c r="E12" s="86"/>
    </row>
    <row r="13" spans="1:5">
      <c r="A13" s="85" t="s">
        <v>478</v>
      </c>
      <c r="B13" s="86">
        <f>+'1.1.sz.mell.'!C128</f>
        <v>593039446</v>
      </c>
      <c r="C13" s="85" t="s">
        <v>436</v>
      </c>
      <c r="D13" s="88">
        <f>+'2.1.sz.mell  '!E18+'2.2.sz.mell  '!E17</f>
        <v>593039446</v>
      </c>
      <c r="E13" s="86">
        <f t="shared" si="0"/>
        <v>0</v>
      </c>
    </row>
    <row r="14" spans="1:5">
      <c r="A14" s="85" t="s">
        <v>479</v>
      </c>
      <c r="B14" s="86">
        <f>+'1.1.sz.mell.'!C153</f>
        <v>0</v>
      </c>
      <c r="C14" s="85" t="s">
        <v>437</v>
      </c>
      <c r="D14" s="88">
        <f>+'2.1.sz.mell  '!E29+'2.2.sz.mell  '!E30</f>
        <v>0</v>
      </c>
      <c r="E14" s="86">
        <f t="shared" si="0"/>
        <v>0</v>
      </c>
    </row>
    <row r="15" spans="1:5">
      <c r="A15" s="85" t="s">
        <v>480</v>
      </c>
      <c r="B15" s="86">
        <f>+'1.1.sz.mell.'!C154</f>
        <v>593039446</v>
      </c>
      <c r="C15" s="85" t="s">
        <v>438</v>
      </c>
      <c r="D15" s="88">
        <f>+'2.1.sz.mell  '!E30+'2.2.sz.mell  '!E31</f>
        <v>593039446</v>
      </c>
      <c r="E15" s="86">
        <f t="shared" si="0"/>
        <v>0</v>
      </c>
    </row>
    <row r="16" spans="1:5">
      <c r="A16" s="81"/>
      <c r="B16" s="81"/>
      <c r="C16" s="85"/>
      <c r="D16" s="88"/>
      <c r="E16" s="82"/>
    </row>
    <row r="17" spans="1:5">
      <c r="A17" s="81"/>
      <c r="B17" s="81"/>
      <c r="C17" s="81"/>
      <c r="D17" s="81"/>
      <c r="E17" s="81"/>
    </row>
    <row r="18" spans="1:5">
      <c r="A18" s="81"/>
      <c r="B18" s="81"/>
      <c r="C18" s="81"/>
      <c r="D18" s="81"/>
      <c r="E18" s="81"/>
    </row>
    <row r="19" spans="1:5">
      <c r="A19" s="81"/>
      <c r="B19" s="81"/>
      <c r="C19" s="81"/>
      <c r="D19" s="81"/>
      <c r="E19" s="81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C3" sqref="C3:E3"/>
    </sheetView>
  </sheetViews>
  <sheetFormatPr defaultRowHeight="15"/>
  <cols>
    <col min="1" max="1" width="5.6640625" style="97" customWidth="1"/>
    <col min="2" max="2" width="35.6640625" style="97" customWidth="1"/>
    <col min="3" max="6" width="14" style="97" customWidth="1"/>
    <col min="7" max="16384" width="9.33203125" style="97"/>
  </cols>
  <sheetData>
    <row r="1" spans="1:7" ht="33" customHeight="1">
      <c r="A1" s="414" t="s">
        <v>499</v>
      </c>
      <c r="B1" s="414"/>
      <c r="C1" s="414"/>
      <c r="D1" s="414"/>
      <c r="E1" s="414"/>
      <c r="F1" s="414"/>
    </row>
    <row r="2" spans="1:7" ht="15.95" customHeight="1" thickBot="1">
      <c r="A2" s="98"/>
      <c r="B2" s="98"/>
      <c r="C2" s="415"/>
      <c r="D2" s="415"/>
      <c r="E2" s="422" t="s">
        <v>498</v>
      </c>
      <c r="F2" s="422"/>
      <c r="G2" s="104"/>
    </row>
    <row r="3" spans="1:7" ht="63" customHeight="1">
      <c r="A3" s="418" t="s">
        <v>7</v>
      </c>
      <c r="B3" s="420" t="s">
        <v>144</v>
      </c>
      <c r="C3" s="420" t="s">
        <v>196</v>
      </c>
      <c r="D3" s="420"/>
      <c r="E3" s="420"/>
      <c r="F3" s="416" t="s">
        <v>444</v>
      </c>
    </row>
    <row r="4" spans="1:7" ht="15.75" thickBot="1">
      <c r="A4" s="419"/>
      <c r="B4" s="421"/>
      <c r="C4" s="381">
        <f>+LEFT(ÖSSZEFÜGGÉSEK!A5,4)+1</f>
        <v>2017</v>
      </c>
      <c r="D4" s="381">
        <f>+C4+1</f>
        <v>2018</v>
      </c>
      <c r="E4" s="381">
        <f>+D4+1</f>
        <v>2019</v>
      </c>
      <c r="F4" s="417"/>
    </row>
    <row r="5" spans="1:7" ht="15.75" thickBot="1">
      <c r="A5" s="101"/>
      <c r="B5" s="102" t="s">
        <v>439</v>
      </c>
      <c r="C5" s="102" t="s">
        <v>440</v>
      </c>
      <c r="D5" s="102" t="s">
        <v>441</v>
      </c>
      <c r="E5" s="102" t="s">
        <v>443</v>
      </c>
      <c r="F5" s="103" t="s">
        <v>442</v>
      </c>
    </row>
    <row r="6" spans="1:7">
      <c r="A6" s="100" t="s">
        <v>9</v>
      </c>
      <c r="B6" s="121"/>
      <c r="C6" s="122"/>
      <c r="D6" s="122"/>
      <c r="E6" s="122"/>
      <c r="F6" s="107">
        <f>SUM(C6:E6)</f>
        <v>0</v>
      </c>
    </row>
    <row r="7" spans="1:7">
      <c r="A7" s="99" t="s">
        <v>10</v>
      </c>
      <c r="B7" s="123"/>
      <c r="C7" s="124"/>
      <c r="D7" s="124"/>
      <c r="E7" s="124"/>
      <c r="F7" s="108">
        <f>SUM(C7:E7)</f>
        <v>0</v>
      </c>
    </row>
    <row r="8" spans="1:7">
      <c r="A8" s="99" t="s">
        <v>11</v>
      </c>
      <c r="B8" s="123"/>
      <c r="C8" s="124"/>
      <c r="D8" s="124"/>
      <c r="E8" s="124"/>
      <c r="F8" s="108">
        <f>SUM(C8:E8)</f>
        <v>0</v>
      </c>
    </row>
    <row r="9" spans="1:7">
      <c r="A9" s="99" t="s">
        <v>12</v>
      </c>
      <c r="B9" s="123"/>
      <c r="C9" s="124"/>
      <c r="D9" s="124"/>
      <c r="E9" s="124"/>
      <c r="F9" s="108">
        <f>SUM(C9:E9)</f>
        <v>0</v>
      </c>
    </row>
    <row r="10" spans="1:7" ht="15.75" thickBot="1">
      <c r="A10" s="105" t="s">
        <v>13</v>
      </c>
      <c r="B10" s="125"/>
      <c r="C10" s="126"/>
      <c r="D10" s="126"/>
      <c r="E10" s="126"/>
      <c r="F10" s="108">
        <f>SUM(C10:E10)</f>
        <v>0</v>
      </c>
    </row>
    <row r="11" spans="1:7" s="373" customFormat="1" thickBot="1">
      <c r="A11" s="370" t="s">
        <v>14</v>
      </c>
      <c r="B11" s="106" t="s">
        <v>145</v>
      </c>
      <c r="C11" s="371">
        <f>SUM(C6:C10)</f>
        <v>0</v>
      </c>
      <c r="D11" s="371">
        <f>SUM(D6:D10)</f>
        <v>0</v>
      </c>
      <c r="E11" s="371">
        <f>SUM(E6:E10)</f>
        <v>0</v>
      </c>
      <c r="F11" s="37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...../2016.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20</vt:i4>
      </vt:variant>
    </vt:vector>
  </HeadingPairs>
  <TitlesOfParts>
    <vt:vector size="51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 </vt:lpstr>
      <vt:lpstr>9.4.1. sz. mell </vt:lpstr>
      <vt:lpstr>9.4.2. sz. mell </vt:lpstr>
      <vt:lpstr>9.4.3. sz. mell </vt:lpstr>
      <vt:lpstr>10.sz.mell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'9.4. sz. mell '!Nyomtatási_cím</vt:lpstr>
      <vt:lpstr>'9.4.1. sz. mell '!Nyomtatási_cím</vt:lpstr>
      <vt:lpstr>'9.4.2. sz. mell '!Nyomtatási_cím</vt:lpstr>
      <vt:lpstr>'9.4.3.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Pénzügy - Marcsi</cp:lastModifiedBy>
  <cp:lastPrinted>2016-02-29T10:12:43Z</cp:lastPrinted>
  <dcterms:created xsi:type="dcterms:W3CDTF">1999-10-30T10:30:45Z</dcterms:created>
  <dcterms:modified xsi:type="dcterms:W3CDTF">2016-02-29T10:16:17Z</dcterms:modified>
</cp:coreProperties>
</file>