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01" firstSheet="2" activeTab="16"/>
  </bookViews>
  <sheets>
    <sheet name="1 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</sheets>
  <definedNames>
    <definedName name="_xlnm.Print_Titles" localSheetId="9">'10'!$1:$4</definedName>
    <definedName name="_xlnm.Print_Titles" localSheetId="10">'11'!$1:$1</definedName>
    <definedName name="_xlnm.Print_Titles" localSheetId="11">'12'!$1:$1</definedName>
    <definedName name="_xlnm.Print_Titles" localSheetId="12">'13'!$1:$1</definedName>
    <definedName name="_xlnm.Print_Titles" localSheetId="13">'14'!$1:$1</definedName>
    <definedName name="_xlnm.Print_Titles" localSheetId="19">'20'!$3:$5</definedName>
    <definedName name="_xlnm.Print_Titles" localSheetId="20">'21'!$3:$6</definedName>
    <definedName name="_xlnm.Print_Titles" localSheetId="2">'3'!$1:$2</definedName>
    <definedName name="_xlnm.Print_Titles" localSheetId="5">'6'!$1:$4</definedName>
    <definedName name="_xlnm.Print_Titles" localSheetId="6">'7'!$1:$4</definedName>
    <definedName name="_xlnm.Print_Titles" localSheetId="8">'9'!$1:$5</definedName>
    <definedName name="_xlnm.Print_Area" localSheetId="9">'10'!$A$1:$M$53</definedName>
    <definedName name="_xlnm.Print_Area" localSheetId="10">'11'!$A$1:$H$163</definedName>
    <definedName name="_xlnm.Print_Area" localSheetId="11">'12'!$A$1:$H$96</definedName>
    <definedName name="_xlnm.Print_Area" localSheetId="15">'16'!$A$1:$G$41</definedName>
    <definedName name="_xlnm.Print_Area" localSheetId="17">'18'!$A$1:$E$13</definedName>
    <definedName name="_xlnm.Print_Area" localSheetId="1">'2'!$A$1:$H$31</definedName>
    <definedName name="_xlnm.Print_Area" localSheetId="5">'6'!$A$1:$Q$106</definedName>
    <definedName name="_xlnm.Print_Area" localSheetId="6">'7'!$A$1:$N$53</definedName>
  </definedNames>
  <calcPr fullCalcOnLoad="1"/>
</workbook>
</file>

<file path=xl/sharedStrings.xml><?xml version="1.0" encoding="utf-8"?>
<sst xmlns="http://schemas.openxmlformats.org/spreadsheetml/2006/main" count="1509" uniqueCount="976">
  <si>
    <t>Személyi juttatások</t>
  </si>
  <si>
    <t>Összesen</t>
  </si>
  <si>
    <t>I. Működési bevételek</t>
  </si>
  <si>
    <t>II. Felhalmozási bevételek</t>
  </si>
  <si>
    <t>Cím</t>
  </si>
  <si>
    <t>Állami támogatás</t>
  </si>
  <si>
    <t>Egyéb működési célú kiadások</t>
  </si>
  <si>
    <t>I. Működési költségvetés</t>
  </si>
  <si>
    <t>Kiadások összesen</t>
  </si>
  <si>
    <t>Dologi kiadások</t>
  </si>
  <si>
    <t>Felújí-tások</t>
  </si>
  <si>
    <t>Költségvetési bevételek</t>
  </si>
  <si>
    <t>II. Felhalmozási költségvetés</t>
  </si>
  <si>
    <t>Sor-szám</t>
  </si>
  <si>
    <t>Megnevezés</t>
  </si>
  <si>
    <t>Ellátottak pénzbeli juttatása</t>
  </si>
  <si>
    <t>Általános tartalék</t>
  </si>
  <si>
    <t>Működési céltartalék</t>
  </si>
  <si>
    <t>Költségvetési hiány külső finanszírozása:</t>
  </si>
  <si>
    <t xml:space="preserve">Finanszírozási bevételek </t>
  </si>
  <si>
    <t xml:space="preserve">Felhalmozási célú hitel felvétele </t>
  </si>
  <si>
    <t>Finanszírozási kiadások</t>
  </si>
  <si>
    <t>Összesen:</t>
  </si>
  <si>
    <t>Felújítások</t>
  </si>
  <si>
    <t>Közhatalmi bevételek</t>
  </si>
  <si>
    <t>Gépjárműadó</t>
  </si>
  <si>
    <t>Bevételek</t>
  </si>
  <si>
    <t>Kiadások</t>
  </si>
  <si>
    <t>I. Működési célú bevételek</t>
  </si>
  <si>
    <t>I. Működési célú kiadások</t>
  </si>
  <si>
    <t>1. Személyi juttatások</t>
  </si>
  <si>
    <t>Működési célú kiadások összesen:</t>
  </si>
  <si>
    <t>II. Felhalmozási célú kiadások</t>
  </si>
  <si>
    <t>Működési célú bevételek összesen:</t>
  </si>
  <si>
    <t>II. Felhalmozási célú bevételek</t>
  </si>
  <si>
    <t>Felhalmozási célú kiadások összesen:</t>
  </si>
  <si>
    <t>Mind összesen:</t>
  </si>
  <si>
    <t>1. Közhatalmi bevételek</t>
  </si>
  <si>
    <t xml:space="preserve">8. Működési célú hitel felvétele </t>
  </si>
  <si>
    <t>3. Dologi kiadások</t>
  </si>
  <si>
    <t>Költségvetési szerv megnevezése</t>
  </si>
  <si>
    <t>Finanszírozási bevételek</t>
  </si>
  <si>
    <t>Bevételek összesen</t>
  </si>
  <si>
    <t>Egyéb működési kiadások</t>
  </si>
  <si>
    <t>Ellátot-tak pénz-beli jutta-tása</t>
  </si>
  <si>
    <t>Költségvetési kiadások</t>
  </si>
  <si>
    <t>Beruházás megnevezése</t>
  </si>
  <si>
    <t>Mozgás Háza beruházás részlet</t>
  </si>
  <si>
    <t>Önkormányzat összesen:</t>
  </si>
  <si>
    <t>Keszthely Város Önkormányzata:</t>
  </si>
  <si>
    <t>Költségvetési szervek</t>
  </si>
  <si>
    <t>Felújítás megnevezése</t>
  </si>
  <si>
    <t>Keszthely Város Önkormányzata</t>
  </si>
  <si>
    <t>Castrum Camping értéknövelő beruházás</t>
  </si>
  <si>
    <t>Bursa Hungarica</t>
  </si>
  <si>
    <t>Keszthelyi Polgárőr Egyesület</t>
  </si>
  <si>
    <t>Hiány belső finanszírozása:</t>
  </si>
  <si>
    <t>II. Felhalmozási  költségvetés</t>
  </si>
  <si>
    <t>ebből: kötelező feladat</t>
  </si>
  <si>
    <t>önként vállalt feladat</t>
  </si>
  <si>
    <t xml:space="preserve">Költségvetési bevételek </t>
  </si>
  <si>
    <t>A.</t>
  </si>
  <si>
    <t>B.</t>
  </si>
  <si>
    <t xml:space="preserve">Költségvetési kiadások </t>
  </si>
  <si>
    <t>C.</t>
  </si>
  <si>
    <t>D.</t>
  </si>
  <si>
    <t>Működési bevételek összesen (A + D)</t>
  </si>
  <si>
    <t>Működési kiadások összesen (B + C)</t>
  </si>
  <si>
    <t>Beruházások</t>
  </si>
  <si>
    <t>Tám. Áht-n belülre</t>
  </si>
  <si>
    <t>Tám. Áht-n kivülre</t>
  </si>
  <si>
    <t xml:space="preserve">2. Munkaadókat terhelő járulékok </t>
  </si>
  <si>
    <t>Gazdasági Ellátó Szervezet Keszthely</t>
  </si>
  <si>
    <t>Ingatlan felújítás</t>
  </si>
  <si>
    <t>Keszthely Város Önkormányzata Egyesített Szociális Intézménye</t>
  </si>
  <si>
    <t>2. Felújítások</t>
  </si>
  <si>
    <t>Felhalmozási hiány (A-B) :</t>
  </si>
  <si>
    <t>Önk.jogalkotás 011130</t>
  </si>
  <si>
    <t>Közcélú fogl. 041233</t>
  </si>
  <si>
    <t>Fogorvosi szakell. 072313</t>
  </si>
  <si>
    <t>Út, autópálya építés ( 045120 )</t>
  </si>
  <si>
    <t>Önkormányzati jogalkotás ( 011130 )</t>
  </si>
  <si>
    <t>Felhalmozási célú bevételek összesen:</t>
  </si>
  <si>
    <t>eből: köt.feladat</t>
  </si>
  <si>
    <t>ebból: köt.feladat</t>
  </si>
  <si>
    <t>ebből: köt.feladat</t>
  </si>
  <si>
    <t>Kötelező feladat</t>
  </si>
  <si>
    <t>Önként vállalt feladat</t>
  </si>
  <si>
    <t>Módosított előirányzat</t>
  </si>
  <si>
    <t>Módosított ei.</t>
  </si>
  <si>
    <t>önk. vállalt feladat</t>
  </si>
  <si>
    <t>1. Beruházások</t>
  </si>
  <si>
    <t>Út, autópálya ép., 045120</t>
  </si>
  <si>
    <t>Kölcsön</t>
  </si>
  <si>
    <t>II.Felhalmozási  költségvetés</t>
  </si>
  <si>
    <t>Civil szervezetek működési támogatása (084031)</t>
  </si>
  <si>
    <t>Keszthelyi Életfa Óvoda</t>
  </si>
  <si>
    <t>Helyi önkormányzatok kiegészítő támogatásai</t>
  </si>
  <si>
    <t>Államháztartáson belüli megelőlegezések</t>
  </si>
  <si>
    <t>Beruhá-zások</t>
  </si>
  <si>
    <t xml:space="preserve">Maradvány </t>
  </si>
  <si>
    <t>Gyermekvéd.ell. 104051</t>
  </si>
  <si>
    <t>3. Működési bevételek</t>
  </si>
  <si>
    <t>Balatoni Múzeum</t>
  </si>
  <si>
    <t>Goldmark Károly Művelődési Központ</t>
  </si>
  <si>
    <t>Fejér György Városi Könyvtár</t>
  </si>
  <si>
    <t>Eszközök</t>
  </si>
  <si>
    <t>állományi érték</t>
  </si>
  <si>
    <t>Források</t>
  </si>
  <si>
    <t>I. Immateriális javak</t>
  </si>
  <si>
    <t>II. Tárgyi eszközök</t>
  </si>
  <si>
    <t>1. Ingatlanok, kapcs.v.ért.j.</t>
  </si>
  <si>
    <t>1. Tartós részesedések</t>
  </si>
  <si>
    <t>I. Készletek</t>
  </si>
  <si>
    <t>Eszközök összesen:</t>
  </si>
  <si>
    <t>Források összesen:</t>
  </si>
  <si>
    <t>Gazdasági társaság neve</t>
  </si>
  <si>
    <t>Székhelye</t>
  </si>
  <si>
    <t>Darabszám, névérték</t>
  </si>
  <si>
    <t>Érték eFt</t>
  </si>
  <si>
    <t>Keszthely Város Önkormányzata 100%-os részesedéssel rendelkezik:</t>
  </si>
  <si>
    <t>Keszthelyi Városüzemeltető Egyszemélyes Nonprofit Kft.</t>
  </si>
  <si>
    <t>Keszthely, Vásár tér 10.</t>
  </si>
  <si>
    <t>Keszthelyi Televízió Szolgáltató Kft.</t>
  </si>
  <si>
    <t>Keszthely, Kossuth L.u. 45</t>
  </si>
  <si>
    <t>Keszthely, 0249/7. hrsz</t>
  </si>
  <si>
    <t>Keszthely Város Önkormányzata 50%-on felüli részesedéssel rendelkezik:</t>
  </si>
  <si>
    <t>KETÉH Kft.</t>
  </si>
  <si>
    <t>Keszthely Város Önkormányzata 25%-on felüli részesedéssel rendelkezik:</t>
  </si>
  <si>
    <t>Nyugat-Balatoni Turisztikai Iroda Nonprofit Kft.</t>
  </si>
  <si>
    <t>Keszthely, Kossuth L. u. 28.</t>
  </si>
  <si>
    <t>Keszthely Város Önkormányzata 25%-ot el nem érő részesedéssel rendelkezik:</t>
  </si>
  <si>
    <t>Municipal Önkormányzati Kárpótlási Jegy Befektető Zrt.</t>
  </si>
  <si>
    <t>Budapest Király u. 1/a.</t>
  </si>
  <si>
    <t xml:space="preserve">10 db 49562-49571 sorsz.10 eFt, összérték     </t>
  </si>
  <si>
    <t>700 db 046101-046800 sorsz. 100 eFt, összérték</t>
  </si>
  <si>
    <t>90 db 048791-048880 sorsz. 10 eFt, összérték</t>
  </si>
  <si>
    <t>Balatoni Hajózási Zrt.</t>
  </si>
  <si>
    <t>Siófok, Krúdy sétány 2.</t>
  </si>
  <si>
    <t>10.779 db A104246-115024 sorsz. 20 eFt névértékű</t>
  </si>
  <si>
    <t>Dunántúli Regionális Vízmű Zrt.</t>
  </si>
  <si>
    <t>Siófok, Tanácsház u. 7.</t>
  </si>
  <si>
    <t>895 db A 404500- A405394 sorsz. 10 eFt névértékű</t>
  </si>
  <si>
    <t>M i n d ö s s z e s e n :</t>
  </si>
  <si>
    <t xml:space="preserve">13.812 db A231143-244954 sorsz. 20 eFt névértékű </t>
  </si>
  <si>
    <t xml:space="preserve">Intézmény neve                 </t>
  </si>
  <si>
    <t xml:space="preserve">Szabad pénzmaradvány </t>
  </si>
  <si>
    <t>F. Gy. Városi Könyvtár</t>
  </si>
  <si>
    <t>Keszthely Város Önkormányzata  Alapellátási Intézet</t>
  </si>
  <si>
    <t>Egyesített Szociális Intézmény</t>
  </si>
  <si>
    <t xml:space="preserve">Keszthely Város Önkormányzata  </t>
  </si>
  <si>
    <t>Önkormányzat összesen</t>
  </si>
  <si>
    <t>Sorszám</t>
  </si>
  <si>
    <t>Adósságot keletkeztető ügyletekből és kezességvállalásokból fennálló kötelezettségek</t>
  </si>
  <si>
    <t>Készfizető kezesség</t>
  </si>
  <si>
    <t>VÜZ Nonprofit Kft hitelfelvétel 9/2011.(I.27.) - Tőketartozás: 201.210 EUR,  lejárata 2025.12.31. célja: Keszthely piaci parkolók létesítése. Tőketartozás: 88.690 EUR, lejárata 2026.01.31., célja: Keszt-hely Fő tér rekonstrukció keretében a Keszthelyi Városüzemeltető Kft saját erejének biztosítása. (295.-Ft árfolyamon 85.521 eFt)</t>
  </si>
  <si>
    <t>Összes készfizető kezesség:</t>
  </si>
  <si>
    <t>Hitel</t>
  </si>
  <si>
    <t>Részletfizetés</t>
  </si>
  <si>
    <t>Zala Megyei Önkormányzat - Mozgás Háza 2010.03.10-2029.03.10</t>
  </si>
  <si>
    <t>Készfizető kezesség kamata, egyéb bankköltségek</t>
  </si>
  <si>
    <t>VÜZ Nonprofit Kft hitelfelvétel 9/2011.(I.27.) - Tőketartozás: 201.210 EUR,  lejárata 2025.12.31. célja: Keszthely piaci parkolók létesítése. Tőketartozás: 88.690 EUR, lejárata 2026.01.31., célja: Keszthely Fő tér rek.keretében a Keszthelyi VÜZ Kft saját erejének biztosítása. (295.-Ft árfolyamon 85.521 eFt)</t>
  </si>
  <si>
    <t>Egyéb kötelezettségek</t>
  </si>
  <si>
    <t xml:space="preserve">Pannon EGTC tagdíj 222/2010. (VII.29.) </t>
  </si>
  <si>
    <t>A támogatás megnevezése</t>
  </si>
  <si>
    <t>Önkormányzati rendelet/határozat száma</t>
  </si>
  <si>
    <t>Mentesség</t>
  </si>
  <si>
    <t>Kedvezmény</t>
  </si>
  <si>
    <t>Összesen eFt</t>
  </si>
  <si>
    <t>mértéke %</t>
  </si>
  <si>
    <t>Összege eFt</t>
  </si>
  <si>
    <t>Mértéke %</t>
  </si>
  <si>
    <t>Helyi iparűzési adó</t>
  </si>
  <si>
    <t>42/2013. (XI. 29.)</t>
  </si>
  <si>
    <t>Építményadó</t>
  </si>
  <si>
    <t>Kommunális adó</t>
  </si>
  <si>
    <t>33-50</t>
  </si>
  <si>
    <t>Telekadó</t>
  </si>
  <si>
    <t xml:space="preserve">Szociális étkeztetés </t>
  </si>
  <si>
    <t xml:space="preserve">Idősek Otthona </t>
  </si>
  <si>
    <t>Helyiségek hasznosításából származó bevétel</t>
  </si>
  <si>
    <t>2/2005. (I. 31.)</t>
  </si>
  <si>
    <t>Lakosság részére lakásépítéshez, lakásfelújításhoz nyújtott kölcsönök elengedése</t>
  </si>
  <si>
    <t>Egyéb nyújtott kedvezmény vagy kölcsön elengedése</t>
  </si>
  <si>
    <t>Eredeti előirányzat</t>
  </si>
  <si>
    <t>Teljesítés</t>
  </si>
  <si>
    <t>T/M %</t>
  </si>
  <si>
    <t xml:space="preserve">Teljesítés    </t>
  </si>
  <si>
    <r>
      <rPr>
        <b/>
        <sz val="10"/>
        <rFont val="Book Antiqua"/>
        <family val="1"/>
      </rPr>
      <t>Goldmark Károly Művelődési Központ</t>
    </r>
    <r>
      <rPr>
        <sz val="10"/>
        <rFont val="Book Antiqua"/>
        <family val="1"/>
      </rPr>
      <t xml:space="preserve"> eredeti előirányzat</t>
    </r>
  </si>
  <si>
    <r>
      <rPr>
        <b/>
        <sz val="10"/>
        <rFont val="Book Antiqua"/>
        <family val="1"/>
      </rPr>
      <t>F.Gy. Városi Könyvtár</t>
    </r>
    <r>
      <rPr>
        <sz val="10"/>
        <rFont val="Book Antiqua"/>
        <family val="1"/>
      </rPr>
      <t xml:space="preserve"> eredeti előir.</t>
    </r>
  </si>
  <si>
    <r>
      <rPr>
        <b/>
        <sz val="10"/>
        <rFont val="Book Antiqua"/>
        <family val="1"/>
      </rPr>
      <t xml:space="preserve">Keszthely Város Önk. Alapellátási Intézete </t>
    </r>
    <r>
      <rPr>
        <sz val="10"/>
        <rFont val="Book Antiqua"/>
        <family val="1"/>
      </rPr>
      <t>eredeti előir.</t>
    </r>
  </si>
  <si>
    <r>
      <rPr>
        <b/>
        <sz val="10"/>
        <rFont val="Book Antiqua"/>
        <family val="1"/>
      </rPr>
      <t xml:space="preserve">Keszthely Város Önk. Egyesített Szociális Intézménye </t>
    </r>
    <r>
      <rPr>
        <sz val="10"/>
        <rFont val="Book Antiqua"/>
        <family val="1"/>
      </rPr>
      <t>eredeti ei.</t>
    </r>
  </si>
  <si>
    <r>
      <rPr>
        <b/>
        <sz val="10"/>
        <rFont val="Book Antiqua"/>
        <family val="1"/>
      </rPr>
      <t xml:space="preserve">Balatoni Múzeum </t>
    </r>
    <r>
      <rPr>
        <sz val="10"/>
        <rFont val="Book Antiqua"/>
        <family val="1"/>
      </rPr>
      <t>eredeti ei.</t>
    </r>
  </si>
  <si>
    <r>
      <rPr>
        <b/>
        <sz val="10"/>
        <rFont val="Book Antiqua"/>
        <family val="1"/>
      </rPr>
      <t xml:space="preserve">Gazdasági Ellátó Szervezet Keszthely </t>
    </r>
    <r>
      <rPr>
        <sz val="10"/>
        <rFont val="Book Antiqua"/>
        <family val="1"/>
      </rPr>
      <t>eredeti előirányzat</t>
    </r>
  </si>
  <si>
    <t>Költségvetési szervek eredeti előirányzata összesen</t>
  </si>
  <si>
    <t>9. Államháztartások belüli megelőlegezések</t>
  </si>
  <si>
    <t xml:space="preserve">Működési bevételek </t>
  </si>
  <si>
    <t>előző időszak</t>
  </si>
  <si>
    <t>tárgyi időszak</t>
  </si>
  <si>
    <t>4. Beruházások, felújítások</t>
  </si>
  <si>
    <t>B./ Nemzeti vagyonba tartozó forgóeszközök</t>
  </si>
  <si>
    <t>1. Vásárolt készletek</t>
  </si>
  <si>
    <t>C./ Pénzeszközök</t>
  </si>
  <si>
    <t>II. Pénztárak</t>
  </si>
  <si>
    <t>III. Forintszámlák</t>
  </si>
  <si>
    <t>IV. Devizaszámlák</t>
  </si>
  <si>
    <t>D./ Követelések</t>
  </si>
  <si>
    <t>I. Költségvetési évben esedékes követelések</t>
  </si>
  <si>
    <t>III. Követelés jellegű sajátos elszámolások</t>
  </si>
  <si>
    <t>G./ Saját tőke</t>
  </si>
  <si>
    <t>I. Nemzeti vagyon induláskori értéke</t>
  </si>
  <si>
    <t>II. Nemzeti vagyon változásai</t>
  </si>
  <si>
    <t>IV. Felhalmozott eredmény</t>
  </si>
  <si>
    <t>VI. Mérleg szerinti eredmény</t>
  </si>
  <si>
    <t>I. Költségvetési évben esedékes kötelezettségek</t>
  </si>
  <si>
    <t>2. Szellemi termékek</t>
  </si>
  <si>
    <t>1. - személyi juttatásokra</t>
  </si>
  <si>
    <t>3. - dologi kiadásokra</t>
  </si>
  <si>
    <t>6. - beruházásokra</t>
  </si>
  <si>
    <t>7. - felújításokra</t>
  </si>
  <si>
    <t>III. Kötelezettség jellegű sajátos elszámolások</t>
  </si>
  <si>
    <t xml:space="preserve">1. Kapott előlegek </t>
  </si>
  <si>
    <t xml:space="preserve">3. Más szervezetet megillető bevételek elszámolása </t>
  </si>
  <si>
    <t>4. Forgótőke elszámolása</t>
  </si>
  <si>
    <t>A./ Nemzeti vagyonba tart. befektetett eszközök</t>
  </si>
  <si>
    <t>II. Költségvetési évet követően esedékes követ.</t>
  </si>
  <si>
    <t>II. Költségetési évet követően esedékes kötelezettségek</t>
  </si>
  <si>
    <t>H./ Kötelezettségek</t>
  </si>
  <si>
    <t>1. Vagyoni értékű jogok</t>
  </si>
  <si>
    <t>IV. Koncesszióba, vagyon-kezelésbe adott eszközök</t>
  </si>
  <si>
    <t>3. - közhatalmi bevételre</t>
  </si>
  <si>
    <t>4. - működési bevételre</t>
  </si>
  <si>
    <t>5. - felhalmozási bevételre</t>
  </si>
  <si>
    <t>6. - működési célú átvett pénzeszközre</t>
  </si>
  <si>
    <t>7. - felhalmozási célú átvett pénzeszközre</t>
  </si>
  <si>
    <t>III. Befektetett pü.eszközök</t>
  </si>
  <si>
    <t>1. Adott előlegek</t>
  </si>
  <si>
    <t>III. Egyéb eszközök indulás-kori értéke és változásai</t>
  </si>
  <si>
    <t>E./ Egyéb sajátos eszköz-oldali elszámolások</t>
  </si>
  <si>
    <t>2. Gépek,berend, járművek</t>
  </si>
  <si>
    <t>F./Aktív időbeli elhatárolás</t>
  </si>
  <si>
    <t>9. - finanszírozási kiadásokra</t>
  </si>
  <si>
    <t xml:space="preserve">6. - beruházásokra </t>
  </si>
  <si>
    <t>3. - Halasztott eredmény-szemléletű bevételek elhat.</t>
  </si>
  <si>
    <t>1. Vagyonkez. adott eszk.</t>
  </si>
  <si>
    <t>6. - műk.célú átvett pénzeszk</t>
  </si>
  <si>
    <t>Önkormány-zat eredeti  előirányzat</t>
  </si>
  <si>
    <t>Költségvetési szervek eredeti előirányzata</t>
  </si>
  <si>
    <t xml:space="preserve">Módosított előirányzat </t>
  </si>
  <si>
    <t xml:space="preserve">Teljesítésből </t>
  </si>
  <si>
    <t>Önként váll. feladat</t>
  </si>
  <si>
    <t>Működési bevételek</t>
  </si>
  <si>
    <t>Összesen eredeti előirányzat</t>
  </si>
  <si>
    <t>Eredeti előirányzat összesen:</t>
  </si>
  <si>
    <t>Módosított előirányzat összesen:</t>
  </si>
  <si>
    <t xml:space="preserve">Teljesítés összesen: </t>
  </si>
  <si>
    <t>Önkormányzat er. ei</t>
  </si>
  <si>
    <t>Költségvetési szervek er. ei.</t>
  </si>
  <si>
    <t>Tartalék</t>
  </si>
  <si>
    <t>Összesen er. ei.</t>
  </si>
  <si>
    <t>ebből: köt. feladat</t>
  </si>
  <si>
    <t>Ellátottak pénzbeli jutt.</t>
  </si>
  <si>
    <t>Munkaadókat terhelő járulékok és sz.h.j. adó</t>
  </si>
  <si>
    <t>önként váll. Fel.</t>
  </si>
  <si>
    <t>Támogatás ÁHT-n belülről</t>
  </si>
  <si>
    <t>Kölcsönök vissza-térülése</t>
  </si>
  <si>
    <t>Létszám-keret</t>
  </si>
  <si>
    <t xml:space="preserve">ebből: kötelező feladat </t>
  </si>
  <si>
    <r>
      <rPr>
        <b/>
        <sz val="10"/>
        <rFont val="Book Antiqua"/>
        <family val="1"/>
      </rPr>
      <t>Keszthelyi Életfa Óvoda</t>
    </r>
    <r>
      <rPr>
        <sz val="10"/>
        <rFont val="Book Antiqua"/>
        <family val="1"/>
      </rPr>
      <t xml:space="preserve"> eredeti előir.</t>
    </r>
  </si>
  <si>
    <t>Tám. ÁHT-n belülre</t>
  </si>
  <si>
    <t>Tám. ÁHT-n kívülre</t>
  </si>
  <si>
    <t xml:space="preserve">Kötelezettséggel terhelt maradvány </t>
  </si>
  <si>
    <t>Határozat száma</t>
  </si>
  <si>
    <t>Támogatás összege</t>
  </si>
  <si>
    <t>Adatok: ezer forintban!</t>
  </si>
  <si>
    <t>ESZKÖZÖK</t>
  </si>
  <si>
    <t>Bruttó</t>
  </si>
  <si>
    <t xml:space="preserve">Könyv szerinti </t>
  </si>
  <si>
    <t xml:space="preserve">A </t>
  </si>
  <si>
    <t>B</t>
  </si>
  <si>
    <t>C</t>
  </si>
  <si>
    <t>D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</si>
  <si>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</si>
  <si>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</si>
  <si>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</si>
  <si>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</si>
  <si>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</si>
  <si>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</si>
  <si>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</si>
  <si>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</si>
  <si>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
     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</si>
  <si>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</si>
  <si>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</si>
  <si>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</si>
  <si>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</si>
  <si>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</si>
  <si>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</si>
  <si>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</si>
  <si>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</si>
  <si>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</si>
  <si>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</si>
  <si>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10.</t>
  </si>
  <si>
    <t>2.3. Korlátozottan forgalomképes gépek, berendezések, felszerelések, járművek</t>
  </si>
  <si>
    <t>11.</t>
  </si>
  <si>
    <t>2.4. Üzleti gépek, berendezések, felszerelések, járművek</t>
  </si>
  <si>
    <t>12.</t>
  </si>
  <si>
    <t>3. Tenyészállatok (14+15+16+17)</t>
  </si>
  <si>
    <t>13.</t>
  </si>
  <si>
    <t>3.1. Forgalomképtelen tenyészállatok</t>
  </si>
  <si>
    <t>14.</t>
  </si>
  <si>
    <t>3.2. Nemzetgazdasági szempontból kiemelt jelentőségű tenyészállatok</t>
  </si>
  <si>
    <t>15.</t>
  </si>
  <si>
    <t>3.3. Korlátozottan forgalomképes tenyészállatok</t>
  </si>
  <si>
    <t>16.</t>
  </si>
  <si>
    <t>3.4. Üzleti tenyészállatok</t>
  </si>
  <si>
    <t>17.</t>
  </si>
  <si>
    <t>4. Beruházások, felújítások (19+20+21+22)</t>
  </si>
  <si>
    <t>18.</t>
  </si>
  <si>
    <t>19.</t>
  </si>
  <si>
    <t>20.</t>
  </si>
  <si>
    <t>21.</t>
  </si>
  <si>
    <t>22.</t>
  </si>
  <si>
    <t>5. Tárgyi eszközök értékhelyesbítése (24+25+26+27)</t>
  </si>
  <si>
    <t>23.</t>
  </si>
  <si>
    <t>5.1. Forgalomképtelen tárgyi eszközök értékhelyesbítése</t>
  </si>
  <si>
    <t>24.</t>
  </si>
  <si>
    <t>5.2. Nemzetgazdasági szempontból kiemelt jelentőségű tárgyi eszközök 
       értékhelyesbítése</t>
  </si>
  <si>
    <t>25.</t>
  </si>
  <si>
    <t>5.3. Korlátozottan forgalomképes tárgyi eszközök értékhelyesbítése</t>
  </si>
  <si>
    <t>26.</t>
  </si>
  <si>
    <t>5.4. Üzleti tárgyi eszközök értékhelyesbítése</t>
  </si>
  <si>
    <t>27.</t>
  </si>
  <si>
    <t>III. Befektetett pénzügyi eszközök (29+34+39)</t>
  </si>
  <si>
    <t>28.</t>
  </si>
  <si>
    <t>1. Tartós részesedések (30+31+32+33)</t>
  </si>
  <si>
    <t>29.</t>
  </si>
  <si>
    <t>1.1. Forgalomképtelen tartós részesedések</t>
  </si>
  <si>
    <t>30.</t>
  </si>
  <si>
    <t>1.2. Nemzetgazdasági szempontból kiemelt jelentőségű tartós részesedések</t>
  </si>
  <si>
    <t>31.</t>
  </si>
  <si>
    <t>1.3. Korlátozottan forgalomképes tartós részesedések</t>
  </si>
  <si>
    <t>32.</t>
  </si>
  <si>
    <t>1.4. Üzleti tartós részesedések</t>
  </si>
  <si>
    <t>33.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</si>
  <si>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</si>
  <si>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</si>
  <si>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</si>
  <si>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</si>
  <si>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</si>
  <si>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</si>
  <si>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</si>
  <si>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</si>
  <si>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</si>
  <si>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</si>
  <si>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</si>
  <si>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</si>
  <si>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</si>
  <si>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</si>
  <si>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</si>
  <si>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</si>
  <si>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</si>
  <si>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</si>
  <si>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</si>
  <si>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</si>
  <si>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</si>
  <si>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</si>
  <si>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</si>
  <si>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</si>
  <si>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</si>
  <si>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</si>
  <si>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</si>
  <si>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</si>
  <si>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</si>
  <si>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</si>
  <si>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</si>
  <si>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</si>
  <si>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</si>
  <si>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51.</t>
  </si>
  <si>
    <t>52.</t>
  </si>
  <si>
    <t>II. Költségvetési évet követően esedékes követelések</t>
  </si>
  <si>
    <t>D) KÖVETELÉSEK (54+55+56)</t>
  </si>
  <si>
    <t>F) AKTÍV IDŐBELI ELHATÁROLÁSOK</t>
  </si>
  <si>
    <t>VAGYONKIMUTATÁS
a könyvviteli mérlegben értékkel szereplő forrásokról</t>
  </si>
  <si>
    <t>FORRÁSOK</t>
  </si>
  <si>
    <t>állományi 
érték</t>
  </si>
  <si>
    <t>A</t>
  </si>
  <si>
    <t>III. Egyéb eszközök induláskori értéke és változásai</t>
  </si>
  <si>
    <t>V. Eszközök értékhelyesbítésének forrása</t>
  </si>
  <si>
    <t>G) SAJÁT TŐKE (01+….+06)</t>
  </si>
  <si>
    <t>II. Költségvetési évet követően esedékes kötelezettségek</t>
  </si>
  <si>
    <t>H) KÖTELEZETTSÉGEK (08+09+10)</t>
  </si>
  <si>
    <t>FORRÁSOK ÖSSZESEN  (07+11+12+13)</t>
  </si>
  <si>
    <t>Mennyiség
(db)</t>
  </si>
  <si>
    <t>Értéke
(E Ft)</t>
  </si>
  <si>
    <t>„0”-ra leírt eszközök</t>
  </si>
  <si>
    <t>1.</t>
  </si>
  <si>
    <t>Használatban lévő kisértékű immateriális javak</t>
  </si>
  <si>
    <t>2.</t>
  </si>
  <si>
    <t>Használatban lévő kisértékű tárgyi eszközök</t>
  </si>
  <si>
    <t>3.</t>
  </si>
  <si>
    <t>4.</t>
  </si>
  <si>
    <t>5.</t>
  </si>
  <si>
    <t>Államháztartáson belüli vagyonkezelésbe adott eszközök</t>
  </si>
  <si>
    <t>6.</t>
  </si>
  <si>
    <t>Bérbe vett befektetett eszközök</t>
  </si>
  <si>
    <t>7.</t>
  </si>
  <si>
    <t>Letétbe, bizományba, üzemeltetésre átvett befektetett eszközök</t>
  </si>
  <si>
    <t>8.</t>
  </si>
  <si>
    <t> PPP konstrukcióban használt befektetett eszközök</t>
  </si>
  <si>
    <t>9.</t>
  </si>
  <si>
    <t> Bérbe vett készletek</t>
  </si>
  <si>
    <t> Letétbe bizományba átvett készletek</t>
  </si>
  <si>
    <t> Intervenciós készletek</t>
  </si>
  <si>
    <t>Gyűjtemény, régészeti lelet* (15+…+17)</t>
  </si>
  <si>
    <t> Saját gyűjteményben nyilvántartott kulturális javak</t>
  </si>
  <si>
    <t> Régészeti lelet</t>
  </si>
  <si>
    <t> Egyéb érték nélkül nyilvántartott eszközök</t>
  </si>
  <si>
    <t>1. Felhalmozási bevételek</t>
  </si>
  <si>
    <t>7. Maradvány igénybevétele</t>
  </si>
  <si>
    <t>Önkormányzatok működési támogatásai</t>
  </si>
  <si>
    <t>Felhalmozási  bevételek</t>
  </si>
  <si>
    <t>Maradvány igénybevétele</t>
  </si>
  <si>
    <t>Felhalmozási bevételek összesen (A+D)</t>
  </si>
  <si>
    <t>Felhalmozási kiadások összesen (B+C)</t>
  </si>
  <si>
    <t>I) EGYÉB SAJÁTOS ESZKÖZOLDALI ELSZÁMOLÁSOK</t>
  </si>
  <si>
    <t>Költségvetési szervek megnevezése</t>
  </si>
  <si>
    <t>Pénzeszközök állománya</t>
  </si>
  <si>
    <t>Változás</t>
  </si>
  <si>
    <t>Keszthely Város Önkormányzata Alapellátási Intézete</t>
  </si>
  <si>
    <t>Keszthely Város Egyesített Szociális Intézménye</t>
  </si>
  <si>
    <t>Zöldterület kezelés ( 066010 )</t>
  </si>
  <si>
    <t xml:space="preserve">Csapadékelvezető rendszer tervezése és kivitelezése lakossági felvetés megoldására </t>
  </si>
  <si>
    <t>Keszthelyi Polgármesteri Hivatal</t>
  </si>
  <si>
    <t>Keszthely Város Alapellátási Intézete</t>
  </si>
  <si>
    <t xml:space="preserve">SUN Teniszklub </t>
  </si>
  <si>
    <t xml:space="preserve">Mazsola Kerékpáros Sportegyesület (épületek + KRESZ park) </t>
  </si>
  <si>
    <t xml:space="preserve"> Óvodai nevelés, ellátás működtetés feladatai  (091140)</t>
  </si>
  <si>
    <t>Egyéb működési célú támogatások ÁHT-n belülre</t>
  </si>
  <si>
    <t>Tagdíj</t>
  </si>
  <si>
    <t>Kompenzáció</t>
  </si>
  <si>
    <t xml:space="preserve">Z.M. Rendőrfőkapitányság - nyári közös járőrszolgálat </t>
  </si>
  <si>
    <t>Egyéb működési célú támogatások ÁHT-n kívülre</t>
  </si>
  <si>
    <t>Ár- és belvíz-védelmi tevékenység ( 047410 )</t>
  </si>
  <si>
    <t>Lakossági víz- és csatornaszolgáltatás</t>
  </si>
  <si>
    <t>Keszthelyi HUSZ Kft - kezességvállalás</t>
  </si>
  <si>
    <t>Magyar Vöröskereszt Zala Megyei Szervezete</t>
  </si>
  <si>
    <t>Zámor Térségéért Egyesület - EEB</t>
  </si>
  <si>
    <t>Sportlétesítmények, edzőtáborok műk.  (081030)</t>
  </si>
  <si>
    <t>Keszthelyi Kilóméterek Egyesület</t>
  </si>
  <si>
    <t>BEFAG Erdész Lövészklub</t>
  </si>
  <si>
    <t>Keszthelyi Haladás Sportegyesület</t>
  </si>
  <si>
    <t>Keszthelyi Yachtklub</t>
  </si>
  <si>
    <t>Vajda János Gimnázium Diáksport SE</t>
  </si>
  <si>
    <t>Keszthelyi Tollaslabda Egyesület</t>
  </si>
  <si>
    <t>Mazsola SE</t>
  </si>
  <si>
    <t>Helikon Tenisz Club - PM</t>
  </si>
  <si>
    <t>Balaton Triatlon és Szabadidő Sportegyesület</t>
  </si>
  <si>
    <t xml:space="preserve">BAHART Zrt. tőkeemelése - átütemezve </t>
  </si>
  <si>
    <t>Egyéb felhalmozási célú kiadások ÁHT-n kívülre</t>
  </si>
  <si>
    <t>Út, autópálya építés (045120)</t>
  </si>
  <si>
    <t xml:space="preserve">Keszthely TV Kft. </t>
  </si>
  <si>
    <t>Egyházak, közösségi és hitéleti tevékenységének támogatása (084040 )</t>
  </si>
  <si>
    <t xml:space="preserve">Keszthelyi Polgármesteri  Hivatal </t>
  </si>
  <si>
    <t xml:space="preserve">Európai uniós forrásból finanszírozott támogatással megvalósuló programok, projektek bevételei, kiadásai, valamint az önkormányzat ilyen  projektekhez történő hozzájárulásai </t>
  </si>
  <si>
    <t>Kiadás</t>
  </si>
  <si>
    <r>
      <t xml:space="preserve">Keszthelyi Polgármesteri Hivatal </t>
    </r>
    <r>
      <rPr>
        <sz val="10"/>
        <rFont val="Book Antiqua"/>
        <family val="1"/>
      </rPr>
      <t>eredeti előirányzat</t>
    </r>
  </si>
  <si>
    <r>
      <t xml:space="preserve">Keszthelyi Polgármesteri Hivatal </t>
    </r>
    <r>
      <rPr>
        <sz val="9"/>
        <rFont val="Book Antiqua"/>
        <family val="1"/>
      </rPr>
      <t>eredeti ei.</t>
    </r>
  </si>
  <si>
    <t>7. -  felhalmozási célú átvett pénzeszközre</t>
  </si>
  <si>
    <t xml:space="preserve">8. Letétre, megőrzésre, fedezetre átvett pénzeszközök </t>
  </si>
  <si>
    <t>J./ Passzív időbeli elhatárolások</t>
  </si>
  <si>
    <t>2. - Költségek, ráfordítások passzív időbeli elhat.</t>
  </si>
  <si>
    <t>2. Önkormányzatok működési támogatásai</t>
  </si>
  <si>
    <t>4. Működési célú támogatások ÁHT-n belülről</t>
  </si>
  <si>
    <t>6. Ellátottak pénzbeli juttatásai</t>
  </si>
  <si>
    <t>7. Működési célú tartalék</t>
  </si>
  <si>
    <t>8. Kölcsön nyújtása</t>
  </si>
  <si>
    <t>5. Működési célú átvett pénzeszközök</t>
  </si>
  <si>
    <t>6. Kölcsönök visszatérülése</t>
  </si>
  <si>
    <t xml:space="preserve">5. Kölcsön visszatérülés </t>
  </si>
  <si>
    <t>6. Maradvány igénybevétele</t>
  </si>
  <si>
    <t>7. Felhalmozási célú hitelek felvétele</t>
  </si>
  <si>
    <t>4. Felhalmozási célú átvett  pénzeszközök</t>
  </si>
  <si>
    <t>7. Felhalmozási célú hitel törlesztése</t>
  </si>
  <si>
    <t>Felhalmozási célú átvett pénzeszközök</t>
  </si>
  <si>
    <t>Egyéb felhalmozási célú kiadások</t>
  </si>
  <si>
    <t>Kötelező feladatok</t>
  </si>
  <si>
    <t>Önként vállalt feladatok</t>
  </si>
  <si>
    <t>Helyi önkormányzatok működésének általános tám.</t>
  </si>
  <si>
    <t>Települési önkormányzatok egyes köznev. fel tám.</t>
  </si>
  <si>
    <t>Települési önkormányzatok szociáis, gyermekjóléti és gyermekétkeztetési feladatainak támogatása</t>
  </si>
  <si>
    <t>Települési önkormányzatok kult.feladatainak tám.</t>
  </si>
  <si>
    <t xml:space="preserve">Működési célú támogatások államháztartáson belülről </t>
  </si>
  <si>
    <t xml:space="preserve">Egyéb működési célú támogatások ÁHT-n belülről </t>
  </si>
  <si>
    <t>Termőföld bérbeadásból származó SZJA</t>
  </si>
  <si>
    <t xml:space="preserve">Építményadó </t>
  </si>
  <si>
    <t>Magánszemélyek kommunális adója</t>
  </si>
  <si>
    <t>Idegenforgalmi adó tartózkodás után</t>
  </si>
  <si>
    <t>Talajterhelési díj</t>
  </si>
  <si>
    <t>Iparűzési adó</t>
  </si>
  <si>
    <t>Bírság, pótlék, közigazgatási bírság</t>
  </si>
  <si>
    <t>Működési célú átvett pénzeszközök</t>
  </si>
  <si>
    <t>Kölcsön visszatérülése</t>
  </si>
  <si>
    <t xml:space="preserve">Egyéb működési célú átvett pénzeszközök </t>
  </si>
  <si>
    <t>Munkaadókat terhelő járulékok és szociális hozzájárulási adó</t>
  </si>
  <si>
    <t xml:space="preserve">Egyéb működési célú támogatások ÁHT-n belülre </t>
  </si>
  <si>
    <t>Kölcsön  nyújtása ÁHT-n kívülre</t>
  </si>
  <si>
    <t>Működési hiány-/többlet+ (A-B) :</t>
  </si>
  <si>
    <t>Engedélyezett létszám:</t>
  </si>
  <si>
    <t>ebből: Önkormányzat - 2 fő választott tisztségviselő</t>
  </si>
  <si>
    <t>III. Maradvány igénybevétele</t>
  </si>
  <si>
    <t>Önkormányzat működési támogatásai</t>
  </si>
  <si>
    <t xml:space="preserve">Működési célú támog. ÁHT-n belülről </t>
  </si>
  <si>
    <t>Kölcsön visszatérülés</t>
  </si>
  <si>
    <t>Egyéb működési célú átvett pénzeszközök</t>
  </si>
  <si>
    <t>Önk. felhalmozási támogatása</t>
  </si>
  <si>
    <t>Egyéb felhalm. célú átvett pénzeszköz</t>
  </si>
  <si>
    <t xml:space="preserve">Felhalmozási </t>
  </si>
  <si>
    <t xml:space="preserve">Működési </t>
  </si>
  <si>
    <t>Ingatlan értékesítés</t>
  </si>
  <si>
    <t xml:space="preserve">Közhatalmi bevételek </t>
  </si>
  <si>
    <t xml:space="preserve">Önkormányzatok működési támogatásai </t>
  </si>
  <si>
    <t xml:space="preserve">Műk. célú támog. ÁHT-n belülről </t>
  </si>
  <si>
    <t xml:space="preserve">Ingatlan értékesítés </t>
  </si>
  <si>
    <t xml:space="preserve">Önkormányzatok felhalm. tám. </t>
  </si>
  <si>
    <t>Felhalm. célú támog. ÁHT-n belülről</t>
  </si>
  <si>
    <t>III. Maradvány</t>
  </si>
  <si>
    <t>Egyéb tárgyi eszköz értékesítés</t>
  </si>
  <si>
    <t xml:space="preserve">I. Működési bevételek </t>
  </si>
  <si>
    <t>III. Irányító szervi támogatás</t>
  </si>
  <si>
    <t>IV. Maradvány</t>
  </si>
  <si>
    <t xml:space="preserve">Tartalék </t>
  </si>
  <si>
    <t xml:space="preserve">Kölcsön </t>
  </si>
  <si>
    <t>Támogatás ÁHT-n belülre</t>
  </si>
  <si>
    <t>Támogatás ÁHT-n kívülre</t>
  </si>
  <si>
    <t xml:space="preserve">Támogatás ÁHT-n kívülre </t>
  </si>
  <si>
    <t>III. Irányító szervi  támogatás</t>
  </si>
  <si>
    <t>Kölcsön nyújtás</t>
  </si>
  <si>
    <t>Közfogl. Létszáma</t>
  </si>
  <si>
    <t>Működési átvett pénzeszközök</t>
  </si>
  <si>
    <t>Közvilágítás (064010)</t>
  </si>
  <si>
    <t>IV.ÁHT-n belüli megelőlegezések vissza-fizetése</t>
  </si>
  <si>
    <t>Egyéb felhalm. kiadások</t>
  </si>
  <si>
    <t>Készletek</t>
  </si>
  <si>
    <t xml:space="preserve">Keszthely Város Önkormányzata </t>
  </si>
  <si>
    <t>C) PÉNZESZKÖZÖK (49+50+51+52)</t>
  </si>
  <si>
    <t>Keszthelyi HUSZ Hulladékszállító Egyszemélyes Nonprofit Kft.</t>
  </si>
  <si>
    <t xml:space="preserve">Összesen: </t>
  </si>
  <si>
    <t>,</t>
  </si>
  <si>
    <t xml:space="preserve">Felhalmo-zási </t>
  </si>
  <si>
    <t>Önkorm.elsz.kp.kv. 018010</t>
  </si>
  <si>
    <t>Strand 081061</t>
  </si>
  <si>
    <r>
      <rPr>
        <b/>
        <sz val="10"/>
        <rFont val="Book Antiqua"/>
        <family val="1"/>
      </rPr>
      <t xml:space="preserve">Keszthelyi Család- és Gyermekjóléti Központ </t>
    </r>
    <r>
      <rPr>
        <sz val="10"/>
        <rFont val="Book Antiqua"/>
        <family val="1"/>
      </rPr>
      <t>eredeti ei.</t>
    </r>
  </si>
  <si>
    <t xml:space="preserve">Sörház utca 9. szám alatti ingatlan vásárlás </t>
  </si>
  <si>
    <t>Kisértékű tárgyi eszközök</t>
  </si>
  <si>
    <t>Középfokú okt.int.programjainak komplex tám. (092211 )</t>
  </si>
  <si>
    <t>Szalagfüggöny</t>
  </si>
  <si>
    <t>Mobiltelefonok</t>
  </si>
  <si>
    <t>Fénymásoló</t>
  </si>
  <si>
    <t>Bútor beszerzés</t>
  </si>
  <si>
    <t>Keszthelyi Család- és Gyermekjóléti Központ</t>
  </si>
  <si>
    <t xml:space="preserve">Keszthelyi Életfa Óvoda tetőfelújítása </t>
  </si>
  <si>
    <t>Köztemető fenntartása, működtetése (013320)</t>
  </si>
  <si>
    <t>Életfa Óvoda - nyílászáró csere</t>
  </si>
  <si>
    <t>Házi segítségnyújtás</t>
  </si>
  <si>
    <t>Jelzőrendszeres házi segítségnyújtás</t>
  </si>
  <si>
    <t>Keszthely Város Roma Nemzetiségi Önkormányzata - EEB</t>
  </si>
  <si>
    <t>Támogatás célú fin.műveletek (018030)</t>
  </si>
  <si>
    <t>Zalaegerszegi Szakképzési Centrum-EEB</t>
  </si>
  <si>
    <t>Keszthelyi Turisztikai Egyesület</t>
  </si>
  <si>
    <t>Keszthely Város Önkormányzata hiteltartozással nem rendelkezik</t>
  </si>
  <si>
    <t>ÉNYKK Északnyugat-magyarországi Közlekedési Központ Zrt.</t>
  </si>
  <si>
    <t>ÉNYKK Északnyugat-magyarországi Közlekedési Központ Zrt. - Kertvárosi iskolajárat</t>
  </si>
  <si>
    <t>ÉNYKK Északnyugat-magyarországi Közlekedési Központ Zrt. - Szendrey major helyijárat</t>
  </si>
  <si>
    <t>PREVIDENT Fogászati Szolgáltató Kft.- fogszabályozás</t>
  </si>
  <si>
    <t>SISTRADE KFT - közvilágítási aktív elemek karbantartása 2015-2020.</t>
  </si>
  <si>
    <t>6.  Kölcsön nyújtása</t>
  </si>
  <si>
    <t>4. Egyéb felhalm. célú tám. ÁHT-n kívülre</t>
  </si>
  <si>
    <t>5. Felhalmozási tartalék</t>
  </si>
  <si>
    <t>3. Egyéb felhalm. célú tám. ÁHT-n belülre</t>
  </si>
  <si>
    <t>5. Egyéb működési célú tám. ÁHT-n kivülre</t>
  </si>
  <si>
    <t>4. Egyéb működési célú tám. ÁHT-n belülre</t>
  </si>
  <si>
    <t>2. Önkormányzatok felhalm.támogatásai</t>
  </si>
  <si>
    <t xml:space="preserve">3. Felhalm. célú támogatások ÁHT-n belülről </t>
  </si>
  <si>
    <t>Ingatlan értékesítése</t>
  </si>
  <si>
    <t>Részesedés értékesítés</t>
  </si>
  <si>
    <t xml:space="preserve">Kölcsön visszatérülése </t>
  </si>
  <si>
    <t xml:space="preserve">Kölcsön nyújtása ÁHT-n kívülre </t>
  </si>
  <si>
    <t xml:space="preserve">Fejlesztési tartalék </t>
  </si>
  <si>
    <t>Bűnmegelőzés 031060</t>
  </si>
  <si>
    <t>Ár- és belvízvéd.tev. 047410</t>
  </si>
  <si>
    <t>Közvilágítás 064010</t>
  </si>
  <si>
    <t>Közcélú fogl.041233</t>
  </si>
  <si>
    <t>Fogorvosi szakell.072313</t>
  </si>
  <si>
    <t>Parkoló üz. 045170</t>
  </si>
  <si>
    <t>Önkorm. jogalkotás 011130</t>
  </si>
  <si>
    <t>Strand üzemeltetés 081061</t>
  </si>
  <si>
    <t>Város- és községgaz.szolg. (főép.) 066020</t>
  </si>
  <si>
    <t>Támogatási célú fin.műv.018030</t>
  </si>
  <si>
    <t>Összesen eredeti előir.</t>
  </si>
  <si>
    <t>Tám ÁHT-n belülre</t>
  </si>
  <si>
    <t xml:space="preserve">Eredeti előirányzat összesen </t>
  </si>
  <si>
    <t>Laptop</t>
  </si>
  <si>
    <t>Számítógép</t>
  </si>
  <si>
    <t>Könyvek</t>
  </si>
  <si>
    <t>Kisértékű eszközök</t>
  </si>
  <si>
    <t>Számítástechnikai eszközök</t>
  </si>
  <si>
    <t>kisértékű tárgyi eszköz</t>
  </si>
  <si>
    <t xml:space="preserve"> </t>
  </si>
  <si>
    <t>Közutak,hidak üzemeltetése, fenntartása (045160)</t>
  </si>
  <si>
    <t xml:space="preserve">Erdősítés 042220 </t>
  </si>
  <si>
    <t xml:space="preserve">Utak, üz. 045160 </t>
  </si>
  <si>
    <t>Önk.elszám. 018010.</t>
  </si>
  <si>
    <t xml:space="preserve">Óvodai nevelés 091140 </t>
  </si>
  <si>
    <t xml:space="preserve">Tartalékok 900070 </t>
  </si>
  <si>
    <t>Önk. elszám.018030</t>
  </si>
  <si>
    <t xml:space="preserve">Közvilágítás 064010 </t>
  </si>
  <si>
    <t>Zöldter.kez. 066010</t>
  </si>
  <si>
    <t>Centrál Színház Nonprofit Kft</t>
  </si>
  <si>
    <t>Keszthelyi Szív- és Érbetegek Egyesülete - EEB</t>
  </si>
  <si>
    <t>Keszthelyi Néptánc Hagyományokért Al. - EEB</t>
  </si>
  <si>
    <t>Szép Magyar Beszédért Alapítvány - EEB</t>
  </si>
  <si>
    <t>Vuelta Kft - Tour de Hongrie</t>
  </si>
  <si>
    <t xml:space="preserve">ÉNYKK Északnyugat Magyarországi Közlekedési Központ Zrt. - helyijárat </t>
  </si>
  <si>
    <t>ÉNYKK Északnyugat Magyarországi Közlekedési Központ Zrt. - veszteség kiegyenlítés</t>
  </si>
  <si>
    <t>VÜZ Kft - Csik F. Tanuszoda</t>
  </si>
  <si>
    <t>Ranolder J.Római Katolikus Általános Iskola - EEB</t>
  </si>
  <si>
    <t>Szabadidős park, fürdő és strandszolg. (081061)</t>
  </si>
  <si>
    <t>Önkormányzatok és önkorm.hivatalok jogalkotó és ált. igazgatási tev. (011130)</t>
  </si>
  <si>
    <t>Civil szervezetek működési tám. (084031)</t>
  </si>
  <si>
    <t>Működési célú átvett pénzeszköz</t>
  </si>
  <si>
    <t>Köz-hatalmi bevétel</t>
  </si>
  <si>
    <t>Támoga-tások ÁHT-n belülről</t>
  </si>
  <si>
    <t>Felhal-mozási célú pénz-eszköz-átvétel</t>
  </si>
  <si>
    <r>
      <rPr>
        <b/>
        <sz val="9"/>
        <rFont val="Book Antiqua"/>
        <family val="1"/>
      </rPr>
      <t>Keszthelyi Életfa Óvoda</t>
    </r>
    <r>
      <rPr>
        <sz val="9"/>
        <rFont val="Book Antiqua"/>
        <family val="1"/>
      </rPr>
      <t xml:space="preserve"> eredeti ei.</t>
    </r>
  </si>
  <si>
    <r>
      <t xml:space="preserve">Goldmark Károly Művelődési Központ </t>
    </r>
    <r>
      <rPr>
        <sz val="9"/>
        <rFont val="Book Antiqua"/>
        <family val="1"/>
      </rPr>
      <t>eredeti ei.</t>
    </r>
  </si>
  <si>
    <r>
      <t xml:space="preserve">F.Gy. Városi Könyvtár </t>
    </r>
    <r>
      <rPr>
        <sz val="9"/>
        <rFont val="Book Antiqua"/>
        <family val="1"/>
      </rPr>
      <t>eredeti ei.</t>
    </r>
  </si>
  <si>
    <r>
      <t xml:space="preserve">Keszthely Város Önkorm. Alapellátási Intézete  </t>
    </r>
    <r>
      <rPr>
        <sz val="9"/>
        <rFont val="Book Antiqua"/>
        <family val="1"/>
      </rPr>
      <t>eredeti ei.</t>
    </r>
  </si>
  <si>
    <r>
      <rPr>
        <b/>
        <sz val="9"/>
        <rFont val="Book Antiqua"/>
        <family val="1"/>
      </rPr>
      <t>Keszthely Város Önkorm. Egyesített Szociális Intézménye</t>
    </r>
    <r>
      <rPr>
        <sz val="9"/>
        <rFont val="Book Antiqua"/>
        <family val="1"/>
      </rPr>
      <t xml:space="preserve"> eredeti ei.</t>
    </r>
  </si>
  <si>
    <r>
      <t>Balatoni Múzeum</t>
    </r>
    <r>
      <rPr>
        <sz val="9"/>
        <rFont val="Book Antiqua"/>
        <family val="1"/>
      </rPr>
      <t xml:space="preserve"> eredeti ei.</t>
    </r>
  </si>
  <si>
    <r>
      <rPr>
        <b/>
        <sz val="9"/>
        <rFont val="Book Antiqua"/>
        <family val="1"/>
      </rPr>
      <t>Gazdasági Ellátó Szervezet Keszthely</t>
    </r>
    <r>
      <rPr>
        <sz val="9"/>
        <rFont val="Book Antiqua"/>
        <family val="1"/>
      </rPr>
      <t xml:space="preserve"> eredeti ei.</t>
    </r>
  </si>
  <si>
    <r>
      <t xml:space="preserve">Keszthelyi Család- és Gyermek-jóléti Központ </t>
    </r>
    <r>
      <rPr>
        <sz val="9"/>
        <rFont val="Book Antiqua"/>
        <family val="1"/>
      </rPr>
      <t>eredeti ei.</t>
    </r>
  </si>
  <si>
    <t>Köztemető fennt. 013320</t>
  </si>
  <si>
    <t>Önkormányzati vagyonnal való gazd. (013350)</t>
  </si>
  <si>
    <t>Önkormányzati vagyonnal való gazd. (013350 )</t>
  </si>
  <si>
    <t>Ár- és belvíz-véd. 047410</t>
  </si>
  <si>
    <t>Tel.fejl.projektek 062020</t>
  </si>
  <si>
    <t>Civil szerv.műk. 084031</t>
  </si>
  <si>
    <t>Egyházak köz.tev 084040</t>
  </si>
  <si>
    <t xml:space="preserve">Önk.vagyonnal való gazd.013350 </t>
  </si>
  <si>
    <t>Sportlétesítmények, műk. 081030</t>
  </si>
  <si>
    <t>Köznev. int.szakmai tám. 092120</t>
  </si>
  <si>
    <t>Egyes szoc. pénzbeli ell. 107060</t>
  </si>
  <si>
    <t>Önk.vagyonnal való gazd.013350</t>
  </si>
  <si>
    <t>Gyerm.véd.pénzb.és ell. 104051</t>
  </si>
  <si>
    <t>Önk.funkc. nem sor.bev.900020</t>
  </si>
  <si>
    <t>Keszthely és Környéke Egészségügyéért KHA - EEB</t>
  </si>
  <si>
    <t xml:space="preserve">Településfejlesztési projektek és tám.(062020) </t>
  </si>
  <si>
    <t xml:space="preserve">Települési hull. kez. 051030 </t>
  </si>
  <si>
    <t>Felhalm.célú támogatások ÁHT-n belülről</t>
  </si>
  <si>
    <t>Önkormányzatok felhalm.célú támogatása</t>
  </si>
  <si>
    <t>Munka-adókat terhelő járulékok és szoc. hozzájár. adó</t>
  </si>
  <si>
    <t xml:space="preserve">Kötelezettség </t>
  </si>
  <si>
    <t>Nemzeti Kat. Program Nonprofit Kft. (2016. 07.04-2020.03.31)</t>
  </si>
  <si>
    <t>Keszthelyi Városfejlesztő Egyszemélyes Nonprofit Kft.</t>
  </si>
  <si>
    <t xml:space="preserve">Keszthely, Fő tér 1. </t>
  </si>
  <si>
    <t>4. - ellátottak pénzbeli juttatásaira</t>
  </si>
  <si>
    <t>I. Előzetesen felszámított levonható Áfa</t>
  </si>
  <si>
    <t>II. Fizetendő ÁFA elszámolása</t>
  </si>
  <si>
    <t>III. December havi illetmények, munkabérek elszámolása</t>
  </si>
  <si>
    <t>E) EGYÉB SAJÁTOS ESZKÖZOLDALI ELSZÁMOLÁSOK (58+59+60)</t>
  </si>
  <si>
    <t>ESZKÖZÖK ÖSSZESEN  (45+48+53+57+61+62)</t>
  </si>
  <si>
    <t xml:space="preserve">32/2014. (XII. 19.) </t>
  </si>
  <si>
    <t>20-30</t>
  </si>
  <si>
    <t>7/2016. (III. 31.)</t>
  </si>
  <si>
    <t>Lakbér kedvezmény</t>
  </si>
  <si>
    <t>33/2013. (IX. 27.)</t>
  </si>
  <si>
    <t>9. Államháztartáson belüli megelőlegezések visszafizetése</t>
  </si>
  <si>
    <t>Egyéb felhalm. célú átvett pénzeszközök</t>
  </si>
  <si>
    <t xml:space="preserve">Egyéb felhalm. célú tám.ÁHT-n belülre </t>
  </si>
  <si>
    <t xml:space="preserve">Egyéb felhalm. célú tám. ÁHT-n kívülre </t>
  </si>
  <si>
    <t>ÁHT-n belüli megelő-legezések</t>
  </si>
  <si>
    <t>Hitelek felvétele</t>
  </si>
  <si>
    <t>Része-sedések értékesí-tése</t>
  </si>
  <si>
    <t>Köztemető fennt.műk. 013320</t>
  </si>
  <si>
    <t>ÁHT-n belüli megelő-legezés</t>
  </si>
  <si>
    <t>Út, autópálya ép. 045120</t>
  </si>
  <si>
    <t>Településfejl. 062020</t>
  </si>
  <si>
    <t>Óvodai nev., ell. 091140</t>
  </si>
  <si>
    <t>Alapfokú műv.okt. 091250</t>
  </si>
  <si>
    <t>Köznev.int.tan.nev.műk. 092120</t>
  </si>
  <si>
    <t>Hitelek</t>
  </si>
  <si>
    <t>Gimn.int.szakm.tám. 092211</t>
  </si>
  <si>
    <t>Önk. és önk.hiv. jogalk.és ált.ig.tev. (011130)</t>
  </si>
  <si>
    <t>Eszközök ASP rendszerhez csatl. - KÖFOP-1.2.1-VEKOP-16</t>
  </si>
  <si>
    <t>"Keszthely" betűk</t>
  </si>
  <si>
    <t>Keszthelyi Városfejlesztő NKft - pótbefizetés</t>
  </si>
  <si>
    <t>Keszthelyi Televízió NKft - pótbefizetés</t>
  </si>
  <si>
    <t>Városi Strandon 3823.hsz büfé vásárlás</t>
  </si>
  <si>
    <t>Magvető u. - Viola u. - Kerintő u. közötti szakasz aszfaltozása</t>
  </si>
  <si>
    <t>Szent Miklós utca Ny-i garázssor aszfaltozása</t>
  </si>
  <si>
    <t>Arany J.u. K-i oldalán lévő járda javítása és vízelvezetése - ebből áthúzódó 4.600</t>
  </si>
  <si>
    <t>Árpád u. útburkolat felújítása É-i oldali járdával</t>
  </si>
  <si>
    <t>Zöldmező u. iskola előtti parkoló kialakítása árok lefedéssel, járda építés</t>
  </si>
  <si>
    <t>Zala Kétkeréken - Kerékpárút-fejlesztés Keszthely, Hévíz és Hahót településeken -TOP-3.1.1-15-ZA1-2016-0005. 150/2017.(V.30)</t>
  </si>
  <si>
    <t xml:space="preserve">Szent Miklós u. körforgalmi csomópont és a Bercsényi u. közötti szakasz </t>
  </si>
  <si>
    <t>Református templom Ny-i oldalán lévő járda elbontása és térkővel történő felújítása</t>
  </si>
  <si>
    <t>Keszthely város vízjogi üzemeltetési engedélye (Csókakői patak önálló részek)</t>
  </si>
  <si>
    <t>Szent László árok Kinizsi u. - Ruszek u. - Pázmány u. áteresz bővítése</t>
  </si>
  <si>
    <t>Mandula utcai ivóvíz vezeték tervezése, engedélyeztetése (áthúzódó)</t>
  </si>
  <si>
    <t>Bikedi sor ivóvíz gerincvezeték kiépítése a Mandula u. ellátásához</t>
  </si>
  <si>
    <t>Szent Miklós u. garázssor D-i oldali nyílt árok tisztítása, profilozása</t>
  </si>
  <si>
    <t>Cserszeg u. 3. előtti árok lefedése, fordító akna építés</t>
  </si>
  <si>
    <t>Várkert - Kacsóh P. utcai oldal vízelvezetése drén cső fektetéssel</t>
  </si>
  <si>
    <t>Park u. fakadó vizek bevezetése a Helikon parki árokba</t>
  </si>
  <si>
    <t>Vásár tér 21. (Cserszeg u-i oldal) előtti csapadékgerinc dugulás elhárítás</t>
  </si>
  <si>
    <t>Schwarz D.u. víznyelő átkötése szennyvíz csatornáról csapadékvíz gerinccsatornára</t>
  </si>
  <si>
    <t>Árnyas u. D-i ág csapadékvízének elvezetése Napfény sori nyílt árokba</t>
  </si>
  <si>
    <t>Fő téri beszakadt csapadékcsatorna (Fő tér 1 sarok) feltárása cseréje</t>
  </si>
  <si>
    <t>Ingyenes B+R parkoló kialakítása a keszthelyi város-központ forgalomcsillapítása érdekében TOP-3.1.1-15-ZA1-2016-00006 - 75/2016. (III.31.), 356/2016. (XII.15.)</t>
  </si>
  <si>
    <t xml:space="preserve">Leromlott városi területek rehabilitációja Keszthelyen TOP-4.3.1-15-ZA1-2016-00004 - 244/2016. (VII.14.) és 356/2016. (XII.15.) </t>
  </si>
  <si>
    <t>A Reischl féle sörház felújítása (barnamezős beruházás) TOP-2.1.1-15-ZA1-2016-00001 - 154/2016. (V.12.)</t>
  </si>
  <si>
    <t>Keszthelyi 992. hrsz ingatlan vásárlás</t>
  </si>
  <si>
    <t>A társadalmi hátrányok kompenzálását szolgáló komplex programok megvalósítása Keszthelyen (Konzorcium-vezető) TOP-5.2.1-15-ZA1-2016-00003 - 76/2016.(III.31.)</t>
  </si>
  <si>
    <t>Keszthely Zöld Város TOP-2.1.2-15-ZA1-2016-00003 - 155/2016. (V.12.)</t>
  </si>
  <si>
    <t>A keszthelyi Ipari Park belső infrastruktúrájá-nak fejlesztése a vállalkozások versenyképessé-gének javítása érdekében - TOP-1.1.1-15-ZA1-2016-00007. - 153/2017.(V.30.)</t>
  </si>
  <si>
    <t>Kulturális intézmények tanulást segítő infra-strukturális fejlesztései kiírásra a Mosóház (Lehel u. 2.) épület belső szárnyának felújítá-sára és regionális szerepű népi kézműves alkotóház kialakítása EFOP-4.1.7-16 - 357/2016. (XII.15.)</t>
  </si>
  <si>
    <t>Ady Endre u 11-41. ingatlanok Ny-i oldalán lévő 433.hrsz út közvilágítása, Lovassy u. garázssor közvilágítása</t>
  </si>
  <si>
    <t>Közvilágítás tervezése (Vaszary K.u. 16, Egry Iskola-Schwarz D.u. közötti járda, Balogh F. u. 1.A-B., E., Zöldmező u. Iskola Martinovics u. bejárata, Tomaji sor)</t>
  </si>
  <si>
    <t>Balogh F. u. 1. A-B. közvilágítás I. ütem (1 db lámpa a Ny-i oldalon)</t>
  </si>
  <si>
    <t>Városi fogadótáblák felújítása (áthúzódó)</t>
  </si>
  <si>
    <t>Városi fogadótáblák felújítása II.ütem</t>
  </si>
  <si>
    <t>Közterület-figyelő rendszer bővítése</t>
  </si>
  <si>
    <t>Szerver, számítógépek</t>
  </si>
  <si>
    <t>Anyakönyvvezetői páncélszekrény</t>
  </si>
  <si>
    <t>Anyakönyvvezetői szertartásokhoz kellékek</t>
  </si>
  <si>
    <t>Mikrohullámú sütő</t>
  </si>
  <si>
    <t>Nyomtató</t>
  </si>
  <si>
    <t>Fényképezőgép</t>
  </si>
  <si>
    <t>Tűzhely</t>
  </si>
  <si>
    <t>Hűtőszekrény</t>
  </si>
  <si>
    <t>Szoftver</t>
  </si>
  <si>
    <t>Hordozható számítógép</t>
  </si>
  <si>
    <t>Vezeték nélküli mikrofon szett</t>
  </si>
  <si>
    <t>Pelenkázó</t>
  </si>
  <si>
    <t>Vagyonvédelmi rendszer bővítés</t>
  </si>
  <si>
    <t>Gorenje mikrosütő</t>
  </si>
  <si>
    <t>EKG készülék</t>
  </si>
  <si>
    <t>Klíma berendezés</t>
  </si>
  <si>
    <t>Irodabútor</t>
  </si>
  <si>
    <t>Irodaszék</t>
  </si>
  <si>
    <t>Bejárati ajtó motorszerkezet beszerzése</t>
  </si>
  <si>
    <t>Bölcsöde - kisértékű tárgyi eszközök</t>
  </si>
  <si>
    <t>GPS</t>
  </si>
  <si>
    <t>Jármű beszerzés</t>
  </si>
  <si>
    <t>Ülőgarnitúra</t>
  </si>
  <si>
    <t>Irodai és bölcsödei bútorok</t>
  </si>
  <si>
    <t>Wi-fi hálózat bővítés</t>
  </si>
  <si>
    <t>Látványtár terv</t>
  </si>
  <si>
    <t>Kisértékű tárgyi eszköz</t>
  </si>
  <si>
    <t>Fő téri napvitorla</t>
  </si>
  <si>
    <t>Ebrendészeti telep bővítése</t>
  </si>
  <si>
    <t>Konyhatechnológiai gép</t>
  </si>
  <si>
    <t>Kutyafuttató (áthúzódó)</t>
  </si>
  <si>
    <t>Közterületi padok</t>
  </si>
  <si>
    <t>Gázterv készítés - Csány-Szendrey AMI Belvárosi Tagiskola</t>
  </si>
  <si>
    <t>Hidro motor és kések</t>
  </si>
  <si>
    <t>Hőmennyiségmérő kiépítés - Egry Iskola és Csány-Szendrey AMI</t>
  </si>
  <si>
    <t>Hó- és síkosságmentesítési eszköz beszerzés</t>
  </si>
  <si>
    <t>Fűtés leválasztás - Csány-Szendrey AMI Belvárosi Tagiskola</t>
  </si>
  <si>
    <t>Kazán - Bölcsőde és Gagarin u. Óvoda</t>
  </si>
  <si>
    <t>Lovassy u. labdarugó pálya szociális blokk</t>
  </si>
  <si>
    <t>Teherautó</t>
  </si>
  <si>
    <t>Zöldterületi eszközök és gépek</t>
  </si>
  <si>
    <t>Tuskómaró</t>
  </si>
  <si>
    <t>Vízvezeték és csőszerelési eszközök</t>
  </si>
  <si>
    <t>Karácsonyi díszek (Betlehen, angyalszárny, stb)</t>
  </si>
  <si>
    <t>Játszótér kiépítés</t>
  </si>
  <si>
    <t>Hegesztő inverter</t>
  </si>
  <si>
    <t>Sz.Miklós temető - főbejárati kapu átalakítás</t>
  </si>
  <si>
    <t>Sz.Miklós temető - Mauzóleum és Festetics u. közötti zöldterület rendezés</t>
  </si>
  <si>
    <t>Sz.Miklós temető - gondnoki épület felújítása</t>
  </si>
  <si>
    <t>Kossuth u. 5. - födém kiváltása</t>
  </si>
  <si>
    <t>Kossuth u. 22. - tetőfelújítás</t>
  </si>
  <si>
    <t>Tervezés, lebonyolítás, műszaki ellenőrzés</t>
  </si>
  <si>
    <t xml:space="preserve">Iskola u. útfelújítása (tervezés) </t>
  </si>
  <si>
    <t>Fodor u. - Kulcsár F. köz torkolat aszfaltozás</t>
  </si>
  <si>
    <t>Balogh F.u. 1/a. burkolat javítás</t>
  </si>
  <si>
    <t xml:space="preserve">Csák György u. </t>
  </si>
  <si>
    <t>Tapolcai u. járda felújítás (Lovassy u.-tól Kórházig)</t>
  </si>
  <si>
    <t>Fecske u. burkolat felújítása - Fenyves u- Fecske u. közötti szakasz</t>
  </si>
  <si>
    <t>Parkoló kavicsozás - Nyárfa u. - Móra u. sarok</t>
  </si>
  <si>
    <t>Béri B.u.7. járda és a ház közötti terület aszfaltozása</t>
  </si>
  <si>
    <t>Györök Gy.u. burkolat felújítás</t>
  </si>
  <si>
    <t>Asbóth S. u. útburkolat felújítása</t>
  </si>
  <si>
    <t>Tapolcai út - Ady E. u. kereszteződésben gyalogos-átkelőhelynél Living Road rendszer kiépítése</t>
  </si>
  <si>
    <t>Településfejlesztés (062020)</t>
  </si>
  <si>
    <t>Sportcsarnok felújítás az MKSZ tornaterem felújítási programjához - 335/2016. (XI.24.)</t>
  </si>
  <si>
    <t>Polgármesteri Hivatal tetőszerkezetének felújítása (áthúzódó) + szigetelés felújítás</t>
  </si>
  <si>
    <t xml:space="preserve">Kísérleti utcai óvoda épületének átalakítása és bővítése - TOP-1.4.1-15-ZA1-2016-00024 </t>
  </si>
  <si>
    <t>Sportlétesítmények, edzőtáborok műk.és fejl. (081030)</t>
  </si>
  <si>
    <t>Lovassy u. - Ady E. u. közötti 223/16. hrsz sportpálya korszerűsítés</t>
  </si>
  <si>
    <t>Keszthelyi Életfa Óvoda Sopron utcai Tagóvodájának energ. korszer.-TOP-3.2.1-15-ZA1-2016-00031 - 242/2016.VII.14.</t>
  </si>
  <si>
    <t>Alapfokú művészetokt.összefüggő feladatok (091250)</t>
  </si>
  <si>
    <t xml:space="preserve">Keszthelyi F.Gy. Zenei Alapfokú Művészeti Iskola energetikai korszer. - TOP-3.2.1-15-ZA1-00030 - 241/2016. (VII.14.) </t>
  </si>
  <si>
    <t>Zöldmező utcai Ált. Iskola energetikai korszerűsítése - TOP-3.2.1-15-ZA1-2016-00027 - 243/2016. (VII.14.)</t>
  </si>
  <si>
    <t>Köznevelési intézmény 5-8. évf. tanulók nev., okt., összefüggő műk.feladatok (092120)</t>
  </si>
  <si>
    <t>Ingatlan felújítás (áthúzódó vizesblokk 200, étkező 200)</t>
  </si>
  <si>
    <t>Fő tér 1. fsz. raktár beázás megszűntetése</t>
  </si>
  <si>
    <t>Fűtéskorszerűsítés</t>
  </si>
  <si>
    <t>Nézőtéri nagy fényteljesítményű projektor</t>
  </si>
  <si>
    <t>Régi acélvázas mobil színpad faburkolat csere</t>
  </si>
  <si>
    <t>Zenepavilon festés</t>
  </si>
  <si>
    <t>Színház padlóburkolat felújítás</t>
  </si>
  <si>
    <t>EFOP-4.1.8 " A könyvtári intézményrendszer tanulást segítő infrastruktúrális fejlesztései" pályázat előkészítése</t>
  </si>
  <si>
    <t>Bútor felújítás</t>
  </si>
  <si>
    <t>Nyílászárók belépítési díja</t>
  </si>
  <si>
    <t>Villanyhálózat javítása</t>
  </si>
  <si>
    <t>Iroda kialakítási munkák</t>
  </si>
  <si>
    <t>Fűtési rendszer felújítása</t>
  </si>
  <si>
    <t xml:space="preserve">Fő téri szökőkút </t>
  </si>
  <si>
    <t>Rexter gk. felújítása</t>
  </si>
  <si>
    <t>Térkő felújítás - Balaton parton</t>
  </si>
  <si>
    <t>Közterületi játszóterek</t>
  </si>
  <si>
    <t>Óvodai vizesblokkok</t>
  </si>
  <si>
    <t>Óvodai közművek felújítása</t>
  </si>
  <si>
    <t>GESZ Központ - bádogozás</t>
  </si>
  <si>
    <t>Ingatlan felújítás - zöldterület és műhely (áthúzódó)</t>
  </si>
  <si>
    <t>Világítótestek - Vajda János Gimnázium</t>
  </si>
  <si>
    <t>Önkormányzatok elszámolása (018010)</t>
  </si>
  <si>
    <t>Állami támogatás visszafizetése</t>
  </si>
  <si>
    <t xml:space="preserve">Keszthely és Környéke Kistérségi Többcélú Társulás </t>
  </si>
  <si>
    <t>Szociális ágazati összevont pótlék</t>
  </si>
  <si>
    <t>Minimálbér és garantált bérminimum emelés</t>
  </si>
  <si>
    <t>ebből: állami támogatás (családsegítés, házi segítségnyújtás, gyermekjóléti szolg.)</t>
  </si>
  <si>
    <t>Magyar Nemzeti Levéltár ZM Levéltára</t>
  </si>
  <si>
    <t>Keszthelyi Kórház - EEB</t>
  </si>
  <si>
    <t>Oktatási Hivatal Zalaegerszegi Oktatási Központ - EEB</t>
  </si>
  <si>
    <t>Nagykanizsai Tankerületi Központ - EEB</t>
  </si>
  <si>
    <t>Zalaegerszegi Tankerületi Központ - EEB</t>
  </si>
  <si>
    <t xml:space="preserve">Keszthely Város Önkormányzat Alapellátási Intézete </t>
  </si>
  <si>
    <t>Teréz Anya Szociális Integrált Intézmény</t>
  </si>
  <si>
    <t>Keszthelyi VÜZ Kft - VSB</t>
  </si>
  <si>
    <t>Spartacus Sportkör Keszthely - PM 150, EEB 150, sporttámogatás</t>
  </si>
  <si>
    <t xml:space="preserve">Zala Megyei Magyar és Kínai Harcművészeti SE </t>
  </si>
  <si>
    <t>Te Se Add Fel Egyesület - pm.ált.</t>
  </si>
  <si>
    <t>Georgikon Diáksport Egyesület Kézilabda Szakosztály - sporttámogatás, EEB 200</t>
  </si>
  <si>
    <t>Keszthely Városi DSE - sporttámogatás, EEB 200</t>
  </si>
  <si>
    <t>Pelso Sportegyesület - sporttámogatás, EEB 128</t>
  </si>
  <si>
    <t>KESOTE - sporttámogatás, EEB</t>
  </si>
  <si>
    <t>Futball Club - sporttámogatás, EEB 200, VSB 158</t>
  </si>
  <si>
    <t>Keszthelyi Kiscápák SE - sporttám., EEB 200</t>
  </si>
  <si>
    <t>SZ-L Bau Egyesület - sporttám., pm.ált. 100</t>
  </si>
  <si>
    <t>Shotokan Sportegyesület - EEB</t>
  </si>
  <si>
    <t>Ugrimanók Torna Klub - EEB</t>
  </si>
  <si>
    <t>Vajdasági Ifjúsági Fórum - pm.ált.</t>
  </si>
  <si>
    <t>Keszthelyi Mentő Alapítvány - pm.ált.</t>
  </si>
  <si>
    <t>Véghelyzet Kft - pm.ált.</t>
  </si>
  <si>
    <t>Kolping Támogató Szolgálat - pm.ált.</t>
  </si>
  <si>
    <t>Életfa Általános és Alapfokú Művészeti Iskola - EEB</t>
  </si>
  <si>
    <t>Boombatucada Kulturális Egyesület - EEB</t>
  </si>
  <si>
    <t>ADD meg a lehetőséget! Alapítvány - EEB</t>
  </si>
  <si>
    <t>Szent Erzsébet Alapítvány - EEB 300</t>
  </si>
  <si>
    <t>Bethlen Gábor Nyugdíjas Klub  EEB 100</t>
  </si>
  <si>
    <t>Balatoni Borbarát Hölgyek Egyesülete - Keszthelyi karnevál 600+200, 2018. évre 200) - EEB 25</t>
  </si>
  <si>
    <t xml:space="preserve">Rákóczi Szövetség </t>
  </si>
  <si>
    <t xml:space="preserve">Belvárosi Kereskedők Egyesülete Keszthely Történeti Belváros Kulturális Életéért </t>
  </si>
  <si>
    <t xml:space="preserve">Keszthelyi Turisztikai Egyesület - Verkli fesztivál </t>
  </si>
  <si>
    <r>
      <t>Keszthelyi Vöröskeresztes Vizimentő Egyesület</t>
    </r>
    <r>
      <rPr>
        <sz val="11"/>
        <rFont val="Book Antiqua"/>
        <family val="1"/>
      </rPr>
      <t xml:space="preserve"> - Keszthelyi Vizimentő Közhasznú Egyesület</t>
    </r>
  </si>
  <si>
    <t xml:space="preserve">Nemzeti Táncszínház </t>
  </si>
  <si>
    <t>Salve Regina Kulturális Egyesület - Dalünnep, pm.ált.</t>
  </si>
  <si>
    <t>Helikon Kórus és Baráti Köre Egyesület - EEB 120</t>
  </si>
  <si>
    <t>Pannon Írók Társasága - Pannon Tükör</t>
  </si>
  <si>
    <t>Keszthelyi Városvédő Egyesület - pm.ált. 60, EEB 50</t>
  </si>
  <si>
    <t>Magyar Politikai Foglyok Szövetsége - pm.ált</t>
  </si>
  <si>
    <t>Zeneiskola Baráti Kör - pm.ált. 100, EEB 50</t>
  </si>
  <si>
    <t>Immanuel Magyar-Izraeli Baráti Társaság - EEB</t>
  </si>
  <si>
    <t>Nagycsaládosok Keszthelyi Egyesülete - EEB</t>
  </si>
  <si>
    <t>ÉFEOSZ Zala Megyei Közhasznú Egyesület - EEB</t>
  </si>
  <si>
    <t>Nők a Balatonért KHE - EEB</t>
  </si>
  <si>
    <t>Zala Megye Népművészetéért Alapítvány - EEB</t>
  </si>
  <si>
    <t>Magyar Légimentők Nonprofit Kft - EEB</t>
  </si>
  <si>
    <t>Da Bibere Zalai Borlovagrend</t>
  </si>
  <si>
    <t>Értelmi Fogyatékos Gyermekekért Alapítvány - EEB</t>
  </si>
  <si>
    <t>Keszthely Kertvárosért Egyesület - EEB 50, pm.ált. 50</t>
  </si>
  <si>
    <t>Civil a Civilekért Egyesület - VSB</t>
  </si>
  <si>
    <t>Magyar Film- és Médiatörténeti Egyesület - pm.ált.</t>
  </si>
  <si>
    <t>Helikon Liget Egyesület - EEB</t>
  </si>
  <si>
    <t>Vakok és Gyengénlátók Zala Megyei Egyesülete - EEB</t>
  </si>
  <si>
    <t>Társadalmi Egyesülések ZM  Szövetsége - EEB</t>
  </si>
  <si>
    <t>Látásfogyatékosok Keszthelyi Kistérségi Egy. -EEB</t>
  </si>
  <si>
    <t>Keszthelyi Feltámadás Cserkészcsapat Al. - EEB</t>
  </si>
  <si>
    <t>Állatvédelmi Járőrszolgálat ZM Egyesülete-EEB</t>
  </si>
  <si>
    <t>Magyarok Nagyasszonya Plébánia - templomhajó festés, EEB</t>
  </si>
  <si>
    <t xml:space="preserve">Keszthelyi Evangélikus Közhasznú Alapítvány </t>
  </si>
  <si>
    <t>Keszthelyi Református Egyházközség - EEB</t>
  </si>
  <si>
    <t>Köznevelési int.tanulók nappali rendsz.okt.(092111)</t>
  </si>
  <si>
    <t>HÉ! Siófok-térségi Helyi Érték Kult., Idegenforg. és Sportegyesület - pm.ált.</t>
  </si>
  <si>
    <t xml:space="preserve">Egyházak közösségi és hitéleti tev.tám. (081040) </t>
  </si>
  <si>
    <t>Közutak, hidak üz., fenntartása (045160)</t>
  </si>
  <si>
    <t>Keszthelyi Városi Diáksport Egyesület</t>
  </si>
  <si>
    <t>VÜZ Nonporfit Kft - Libás strand parkoló bővítés</t>
  </si>
  <si>
    <t>Nők a Balatonért Egyesület - VSB</t>
  </si>
  <si>
    <t>Keszthely és Környéke Egészségügyéért Közhasznú Alapítvány - EEB</t>
  </si>
  <si>
    <t>Keszthelyi Református Egyházközség - elektromos hálózat és fűtéskorszerűsítés</t>
  </si>
  <si>
    <r>
      <rPr>
        <strike/>
        <sz val="11"/>
        <rFont val="Book Antiqua"/>
        <family val="1"/>
      </rPr>
      <t>Bencés Diákszövetség Zala Megyei Szervezete</t>
    </r>
    <r>
      <rPr>
        <sz val="11"/>
        <rFont val="Book Antiqua"/>
        <family val="1"/>
      </rPr>
      <t xml:space="preserve"> Bencés Szellemiségért Alapítvány - Vaszary Kolos bíboros emlékműve</t>
    </r>
  </si>
  <si>
    <t>KÖFOP-1.2.1-VEKOP-16 "Keszthely Város Önkormányzata ASP központhoz való csatlakozása"</t>
  </si>
  <si>
    <t>25/2017. (II.23.)</t>
  </si>
  <si>
    <t xml:space="preserve">TOP-3.1.1-15/ZA1-2016-00005. "Zala Kétkeréken-Kerékpárút fejlesztés Keszthely, Hévíz és Hahót településeken" </t>
  </si>
  <si>
    <t>150/2017. (V.30.)</t>
  </si>
  <si>
    <t xml:space="preserve">TOP-5.2.1-15/ZA1-2016-00003. "A társadalmi hátrányok kompenzálását szolgáló komplex programok megvalósítása Keszthelyen" </t>
  </si>
  <si>
    <t>151/2017. (V.30.)</t>
  </si>
  <si>
    <t xml:space="preserve">TOP-1.1.3-15/ZA1-2016-00003. "Helyi gazdaságfejlesztés megvalósítása a keszthelyi Reischl sörház barokk szárnyában" </t>
  </si>
  <si>
    <t>152/2017. (V.30.)</t>
  </si>
  <si>
    <t xml:space="preserve">TOP-1.1.1-15/ZA1-2016-00007. "A Keszthelyi Ipari Park belső infrastruktúrájának fejlesztése a vállalkozások versenyképességének javítása érdekében" </t>
  </si>
  <si>
    <t>153/2017. (V.30.)</t>
  </si>
  <si>
    <t xml:space="preserve">TOP-1.2.1-15/ZA1-2016-00011. "Keszthelyi Városi strand társadalmi és környezeti szempontból fenntartható családbarát attrakciófejlesztése"  </t>
  </si>
  <si>
    <t>154/2017. (V.30.)</t>
  </si>
  <si>
    <t>TOP-2.1.1-15-ZA-2016-00001. "Barnamezős területek rehabilitációja a Reischl féle sörház felújítása"</t>
  </si>
  <si>
    <t>157/2017. (VI.20.)</t>
  </si>
  <si>
    <t xml:space="preserve">TOP-3.2.1-15/ZA1-2016-00027. "Zöldmező Utcai Általános Iskola, Speciális Szakiskola, Kollégium, Egységes Gyógypedagógiai Módszertani Intézmény energetikai korszerűsítése" </t>
  </si>
  <si>
    <t>158/2017. (VI.20.)</t>
  </si>
  <si>
    <t xml:space="preserve">TOP-3.2.1-15/ZA1-2016-00030. "Keszthelyi Festetics György Zenei Alapfokú Művészeti Iskola energetikai korszerűsítése" </t>
  </si>
  <si>
    <t>159/2017. (VI.20.)</t>
  </si>
  <si>
    <t xml:space="preserve">TOP-3.2.1-15/ZA1-2016-00005. "Keszthelyi Életfa Óvoda Sopron Utcai Tagóvodájának energetikai korszerűsítése" </t>
  </si>
  <si>
    <t>160/2017. (VI.20.)</t>
  </si>
  <si>
    <t>TOP-2.1.3-15-ZA1-2016-00014. számú „A belterületi csapadékvíz elvezetési rendszer fejlesztése Keszthely-Kertvárosban"</t>
  </si>
  <si>
    <t xml:space="preserve">247/2017. (X.5.) </t>
  </si>
  <si>
    <t>TOP-2.1.2-15-ZA1-2016-00003. számú „Zöld Város kialakítása"</t>
  </si>
  <si>
    <t>248/2017. (X.5.)</t>
  </si>
  <si>
    <t>2017. év</t>
  </si>
  <si>
    <t>TOP-4.4.1-ZA1-2016-00024. számú "A Kísérleti utcai tagóvoda épületének átalakítása és bővítése Keszthelyen"</t>
  </si>
  <si>
    <t>246/2017. (X.5)</t>
  </si>
  <si>
    <t>Hallgatói és okt.ösztöndíjak 094260</t>
  </si>
  <si>
    <t>Katasztrófa védelmi gyakorlat - eszközök, védőfelszerelések, stb</t>
  </si>
  <si>
    <t>Szoftver beszerzés - ASP átállás, TERC pr.</t>
  </si>
  <si>
    <t>ASP informatikai hálózat fejlesztés</t>
  </si>
  <si>
    <t>Hévízi - Csapás úti kerékpárút terv felülvizsgálata, kiegészítése és egyéb díjak</t>
  </si>
  <si>
    <t>Lovassy  u. új járdaszakasz építése Kis-kastély előtt</t>
  </si>
  <si>
    <t>Külső homlokzat felújítása - Balatoni Múzeum</t>
  </si>
  <si>
    <t>Szociális ösztöndíjak (094260)</t>
  </si>
  <si>
    <t>2017. évi terv</t>
  </si>
  <si>
    <t>2017. évi teljesítés</t>
  </si>
  <si>
    <t>2018.</t>
  </si>
  <si>
    <t>2019-2026.</t>
  </si>
  <si>
    <t>2019-2029.</t>
  </si>
  <si>
    <t>2019-2020.</t>
  </si>
  <si>
    <t>Keszthelyi HUSZ Hulladékszállító Egyszemélyes Nonprofit Kft. - 329/2016. (XI. 24.)  2017. 01. 02-2017. 12. 29-ig (Folyószámlahitel 22.000 eFt, Forgóeszközfinanszírozási kölcsön 5.000 eFt.)</t>
  </si>
  <si>
    <t>Felhal-mozási</t>
  </si>
  <si>
    <t>Egyéb felhalm. Kiadások</t>
  </si>
  <si>
    <t>Város-és községgazd. szolg. 066020</t>
  </si>
  <si>
    <t>Munka-adókat terhelő jár. és szhj. adó</t>
  </si>
  <si>
    <t>Áht-n belüli megelőlegezések v.fiz.</t>
  </si>
  <si>
    <t xml:space="preserve">Felhalmo-zási tartalék </t>
  </si>
  <si>
    <t>Ellátot-tak pénzbeli juttatása</t>
  </si>
  <si>
    <t>Közerület-felügyelet 031030</t>
  </si>
  <si>
    <t>Civil szerveztek műk. 084031</t>
  </si>
  <si>
    <t>Vaszary K.u. 1. csapadékvíz elvezetés járda jav.</t>
  </si>
  <si>
    <t>Madách közben útjavítás és csapadékvíz elvez.</t>
  </si>
  <si>
    <t>Fenékpusztai beruházással érintett területen lakók részére üres önkorm. lakások felújítása</t>
  </si>
  <si>
    <t>Kisértékű inform. eszközök, egyéb eszközök</t>
  </si>
  <si>
    <t>Fenékpusztai beruházással érintett ter. lakók lakhatási problémáinak megoldására lakás vás.</t>
  </si>
  <si>
    <t>Ár- és belvízvéd. összefüggő tev. (047410)</t>
  </si>
  <si>
    <t>Károly Gy. u. ivóvíz és szennyvízvez. tervezése</t>
  </si>
  <si>
    <t>A belterületi csapadékvíz elvezetési rendszer fejlesztése Keszthely-Kertvárosban (Mély u. csap.csat.) -TOP-2.1.3-15-ZA1-2016-00014.pály.</t>
  </si>
  <si>
    <t xml:space="preserve">Helyi gazdaságfejlesztés megvalósítása a keszthe-lyi Reischl sörház barokk szárnyában TOP-1.1.3-15-ZA1-2016-00003 - 29/2016. (II.25.), 356/2016. (XII.15.), 152/2017. (V.30.) </t>
  </si>
  <si>
    <t>Keszthelyi Városi Strand társadalmi és környezeti szempontból fenntartható családbarát attrakció-fejlesztése. TOP-1.2.1-15-ZA1-2016-000011 - 92/2016. (IV.18.), 356/2016. (XII.15.), 154/2017. (V.30)</t>
  </si>
  <si>
    <t>Esély Otthon EFOP-1.2.11-16- 358/2016.(XII.15.)</t>
  </si>
  <si>
    <t>VAGYONKIMUTATÁS
a könyvviteli mérlegben értékkel szereplő eszközökről
2017.</t>
  </si>
  <si>
    <t xml:space="preserve">Vagyonkimutatás az érték nélkül kimutatott eszközökről  (2017) </t>
  </si>
  <si>
    <t>01 számlacsoportban nyilvántartott befektetett eszközök (1+…+4)</t>
  </si>
  <si>
    <t> 02 számlacsoportban nyilvántartott készletek (6+…+09)</t>
  </si>
  <si>
    <t xml:space="preserve"> Közgyűjtemény</t>
  </si>
  <si>
    <t> 03 számlacsoportban nyilvántartott készletek (11+…+13)</t>
  </si>
  <si>
    <t>J) PASSZÍV IDŐBELI ELHATÁROLÁSOK</t>
  </si>
  <si>
    <t>Összesen 5+10+14+19:</t>
  </si>
  <si>
    <t>ALI - a háziorvosok, házi gyermekorvosok és fogorvosok részére</t>
  </si>
</sst>
</file>

<file path=xl/styles.xml><?xml version="1.0" encoding="utf-8"?>
<styleSheet xmlns="http://schemas.openxmlformats.org/spreadsheetml/2006/main">
  <numFmts count="3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5" formatCode="_-* #,##0\ _F_t_-;\-* #,##0\ _F_t_-;_-* \-??\ _F_t_-;_-@_-"/>
    <numFmt numFmtId="166" formatCode="_-* #,##0\ _F_t_-;\-* #,##0\ _F_t_-;_-* &quot;-&quot;??\ _F_t_-;_-@_-"/>
    <numFmt numFmtId="167" formatCode="#,##0_ ;\-#,##0\ "/>
    <numFmt numFmtId="168" formatCode="_-* #,##0.0\ _F_t_-;\-* #,##0.0\ _F_t_-;_-* \-??\ _F_t_-;_-@_-"/>
    <numFmt numFmtId="169" formatCode="[$-40E]yyyy\.\ mmmm\ d\."/>
    <numFmt numFmtId="170" formatCode="0.0"/>
    <numFmt numFmtId="171" formatCode="0.0000%"/>
    <numFmt numFmtId="172" formatCode="0.0%"/>
    <numFmt numFmtId="173" formatCode="_-* #,##0.000\ _F_t_-;\-* #,##0.000\ _F_t_-;_-* &quot;-&quot;??\ _F_t_-;_-@_-"/>
    <numFmt numFmtId="174" formatCode="00"/>
    <numFmt numFmtId="175" formatCode="#,###\ _F_t;\-#,###\ _F_t"/>
    <numFmt numFmtId="176" formatCode="0.000%"/>
    <numFmt numFmtId="177" formatCode="0.000"/>
    <numFmt numFmtId="178" formatCode="0.00000%"/>
    <numFmt numFmtId="179" formatCode="0.0000000"/>
    <numFmt numFmtId="180" formatCode="0.000000"/>
    <numFmt numFmtId="181" formatCode="0.00000"/>
    <numFmt numFmtId="182" formatCode="_-* #,##0.000\ _F_t_-;\-* #,##0.000\ _F_t_-;_-* \-??\ _F_t_-;_-@_-"/>
    <numFmt numFmtId="183" formatCode="0.000000%"/>
    <numFmt numFmtId="184" formatCode="_-* #,##0.0000\ _F_t_-;\-* #,##0.0000\ _F_t_-;_-* \-??\ _F_t_-;_-@_-"/>
    <numFmt numFmtId="185" formatCode="#,###"/>
    <numFmt numFmtId="186" formatCode="#"/>
    <numFmt numFmtId="187" formatCode="#,##0.0"/>
    <numFmt numFmtId="188" formatCode="#,###__;\-#,###__"/>
    <numFmt numFmtId="189" formatCode="#,###__"/>
    <numFmt numFmtId="190" formatCode="0.0000"/>
    <numFmt numFmtId="191" formatCode="#,##0;[Red]#,##0"/>
    <numFmt numFmtId="192" formatCode="0;[Red]0"/>
    <numFmt numFmtId="193" formatCode="_-* #,##0.0\ _F_t_-;\-* #,##0.0\ _F_t_-;_-* &quot;-&quot;??\ _F_t_-;_-@_-"/>
  </numFmts>
  <fonts count="70">
    <font>
      <sz val="10"/>
      <name val="Arial"/>
      <family val="2"/>
    </font>
    <font>
      <sz val="11"/>
      <color indexed="8"/>
      <name val="Calibri"/>
      <family val="2"/>
    </font>
    <font>
      <sz val="10"/>
      <name val="Book Antiqua"/>
      <family val="1"/>
    </font>
    <font>
      <b/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i/>
      <sz val="16"/>
      <name val="Arial"/>
      <family val="2"/>
    </font>
    <font>
      <sz val="7"/>
      <name val="Book Antiqua"/>
      <family val="1"/>
    </font>
    <font>
      <b/>
      <sz val="9"/>
      <name val="Book Antiqua"/>
      <family val="1"/>
    </font>
    <font>
      <sz val="8"/>
      <name val="Book Antiqua"/>
      <family val="1"/>
    </font>
    <font>
      <sz val="9"/>
      <name val="Book Antiqua"/>
      <family val="1"/>
    </font>
    <font>
      <b/>
      <sz val="10"/>
      <name val="Arial"/>
      <family val="2"/>
    </font>
    <font>
      <sz val="10"/>
      <name val="Arial CE"/>
      <family val="0"/>
    </font>
    <font>
      <b/>
      <sz val="8"/>
      <name val="Book Antiqua"/>
      <family val="1"/>
    </font>
    <font>
      <b/>
      <sz val="7"/>
      <name val="Book Antiqua"/>
      <family val="1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i/>
      <sz val="10"/>
      <name val="Book Antiqua"/>
      <family val="1"/>
    </font>
    <font>
      <i/>
      <sz val="10"/>
      <name val="Book Antiqua"/>
      <family val="1"/>
    </font>
    <font>
      <b/>
      <sz val="10"/>
      <color indexed="10"/>
      <name val="Book Antiqua"/>
      <family val="1"/>
    </font>
    <font>
      <b/>
      <sz val="11"/>
      <color indexed="10"/>
      <name val="Book Antiqua"/>
      <family val="1"/>
    </font>
    <font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9"/>
      <name val="Times New Roman CE"/>
      <family val="1"/>
    </font>
    <font>
      <b/>
      <sz val="12"/>
      <color indexed="10"/>
      <name val="Times New Roman"/>
      <family val="1"/>
    </font>
    <font>
      <i/>
      <sz val="9"/>
      <name val="Times New Roman"/>
      <family val="1"/>
    </font>
    <font>
      <b/>
      <sz val="12"/>
      <name val="Book Antiqua"/>
      <family val="1"/>
    </font>
    <font>
      <b/>
      <i/>
      <sz val="9"/>
      <name val="Book Antiqua"/>
      <family val="1"/>
    </font>
    <font>
      <sz val="12"/>
      <name val="Book Antiqua"/>
      <family val="1"/>
    </font>
    <font>
      <b/>
      <i/>
      <sz val="8"/>
      <name val="Book Antiqua"/>
      <family val="1"/>
    </font>
    <font>
      <i/>
      <sz val="8"/>
      <name val="Book Antiqua"/>
      <family val="1"/>
    </font>
    <font>
      <strike/>
      <sz val="11"/>
      <name val="Book Antiqua"/>
      <family val="1"/>
    </font>
    <font>
      <sz val="11"/>
      <name val="Times New Roman"/>
      <family val="1"/>
    </font>
    <font>
      <b/>
      <sz val="11"/>
      <name val="Times New Roman CE"/>
      <family val="1"/>
    </font>
    <font>
      <sz val="11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/>
    </border>
    <border>
      <left style="medium"/>
      <right style="thin"/>
      <top style="medium"/>
      <bottom style="thin"/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 style="thin"/>
      <right style="medium"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>
        <color indexed="8"/>
      </left>
      <right>
        <color indexed="63"/>
      </right>
      <top/>
      <bottom/>
    </border>
    <border>
      <left style="medium"/>
      <right style="thin">
        <color indexed="8"/>
      </right>
      <top style="thin"/>
      <bottom style="thin"/>
    </border>
    <border>
      <left style="thin"/>
      <right/>
      <top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 style="medium"/>
      <top style="medium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/>
    </border>
    <border>
      <left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 style="thin"/>
      <bottom style="thin"/>
    </border>
    <border>
      <left/>
      <right style="medium"/>
      <top style="thin"/>
      <bottom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/>
      <top/>
      <bottom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/>
      <right style="thin"/>
      <top/>
      <bottom/>
    </border>
    <border>
      <left style="medium"/>
      <right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>
        <color indexed="8"/>
      </bottom>
    </border>
    <border diagonalUp="1" diagonalDown="1">
      <left style="thin"/>
      <right style="thin"/>
      <top style="medium"/>
      <bottom style="medium"/>
      <diagonal style="thin"/>
    </border>
    <border>
      <left style="thin"/>
      <right style="medium"/>
      <top/>
      <bottom style="medium"/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/>
    </border>
    <border>
      <left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/>
      <right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medium"/>
      <right/>
      <top style="medium"/>
      <bottom style="thin">
        <color indexed="8"/>
      </bottom>
    </border>
    <border>
      <left style="thin"/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/>
      <right style="thin">
        <color indexed="8"/>
      </right>
      <top/>
      <bottom style="medium"/>
    </border>
    <border>
      <left style="medium"/>
      <right/>
      <top style="thin">
        <color indexed="8"/>
      </top>
      <bottom style="thin"/>
    </border>
    <border>
      <left/>
      <right style="thin"/>
      <top style="medium"/>
      <bottom style="thin"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/>
      <right/>
      <top style="medium"/>
      <bottom style="thin">
        <color indexed="8"/>
      </bottom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medium"/>
      <bottom style="medium"/>
    </border>
    <border>
      <left/>
      <right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2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7" borderId="0" applyNumberFormat="0" applyBorder="0" applyAlignment="0" applyProtection="0"/>
    <xf numFmtId="0" fontId="57" fillId="10" borderId="0" applyNumberFormat="0" applyBorder="0" applyAlignment="0" applyProtection="0"/>
    <xf numFmtId="0" fontId="57" fillId="3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9" borderId="0" applyNumberFormat="0" applyBorder="0" applyAlignment="0" applyProtection="0"/>
    <xf numFmtId="0" fontId="58" fillId="7" borderId="0" applyNumberFormat="0" applyBorder="0" applyAlignment="0" applyProtection="0"/>
    <xf numFmtId="0" fontId="58" fillId="13" borderId="0" applyNumberFormat="0" applyBorder="0" applyAlignment="0" applyProtection="0"/>
    <xf numFmtId="0" fontId="58" fillId="3" borderId="0" applyNumberFormat="0" applyBorder="0" applyAlignment="0" applyProtection="0"/>
    <xf numFmtId="0" fontId="59" fillId="14" borderId="1" applyNumberFormat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Protection="0">
      <alignment horizontal="center"/>
    </xf>
    <xf numFmtId="0" fontId="17" fillId="0" borderId="2" applyNumberFormat="0" applyFill="0" applyAlignment="0" applyProtection="0"/>
    <xf numFmtId="0" fontId="46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60" fillId="15" borderId="5" applyNumberFormat="0" applyAlignment="0" applyProtection="0"/>
    <xf numFmtId="164" fontId="0" fillId="0" borderId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ill="0" applyBorder="0" applyAlignment="0" applyProtection="0"/>
    <xf numFmtId="43" fontId="2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0" fillId="16" borderId="7" applyNumberFormat="0" applyFont="0" applyAlignment="0" applyProtection="0"/>
    <xf numFmtId="0" fontId="58" fillId="11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63" fillId="22" borderId="0" applyNumberFormat="0" applyBorder="0" applyAlignment="0" applyProtection="0"/>
    <xf numFmtId="0" fontId="64" fillId="2" borderId="8" applyNumberFormat="0" applyAlignment="0" applyProtection="0"/>
    <xf numFmtId="0" fontId="6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0" fillId="0" borderId="0">
      <alignment/>
      <protection/>
    </xf>
    <xf numFmtId="0" fontId="6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67" fillId="23" borderId="0" applyNumberFormat="0" applyBorder="0" applyAlignment="0" applyProtection="0"/>
    <xf numFmtId="0" fontId="68" fillId="24" borderId="0" applyNumberFormat="0" applyBorder="0" applyAlignment="0" applyProtection="0"/>
    <xf numFmtId="0" fontId="69" fillId="2" borderId="1" applyNumberForma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149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Alignment="1">
      <alignment/>
    </xf>
    <xf numFmtId="166" fontId="2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Alignment="1">
      <alignment/>
    </xf>
    <xf numFmtId="166" fontId="4" fillId="0" borderId="0" xfId="41" applyNumberFormat="1" applyFont="1" applyFill="1" applyBorder="1" applyAlignment="1">
      <alignment/>
    </xf>
    <xf numFmtId="0" fontId="10" fillId="0" borderId="0" xfId="0" applyFont="1" applyFill="1" applyAlignment="1">
      <alignment wrapText="1"/>
    </xf>
    <xf numFmtId="166" fontId="2" fillId="0" borderId="10" xfId="41" applyNumberFormat="1" applyFont="1" applyFill="1" applyBorder="1" applyAlignment="1">
      <alignment/>
    </xf>
    <xf numFmtId="166" fontId="2" fillId="0" borderId="11" xfId="41" applyNumberFormat="1" applyFont="1" applyFill="1" applyBorder="1" applyAlignment="1">
      <alignment/>
    </xf>
    <xf numFmtId="166" fontId="2" fillId="0" borderId="12" xfId="41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vertical="top" wrapText="1"/>
    </xf>
    <xf numFmtId="166" fontId="12" fillId="0" borderId="0" xfId="41" applyNumberFormat="1" applyFont="1" applyAlignment="1">
      <alignment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1" fontId="7" fillId="0" borderId="21" xfId="0" applyNumberFormat="1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41" applyNumberFormat="1" applyFont="1" applyAlignment="1">
      <alignment/>
    </xf>
    <xf numFmtId="166" fontId="10" fillId="0" borderId="0" xfId="41" applyNumberFormat="1" applyFont="1" applyAlignment="1">
      <alignment/>
    </xf>
    <xf numFmtId="0" fontId="9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41" applyNumberFormat="1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9" fillId="0" borderId="11" xfId="0" applyFont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1" fontId="7" fillId="0" borderId="21" xfId="41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wrapText="1"/>
    </xf>
    <xf numFmtId="0" fontId="5" fillId="0" borderId="27" xfId="0" applyFont="1" applyBorder="1" applyAlignment="1">
      <alignment wrapText="1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 wrapText="1"/>
    </xf>
    <xf numFmtId="0" fontId="5" fillId="0" borderId="27" xfId="0" applyFont="1" applyBorder="1" applyAlignment="1">
      <alignment horizontal="left" wrapText="1"/>
    </xf>
    <xf numFmtId="0" fontId="4" fillId="0" borderId="0" xfId="0" applyFont="1" applyAlignment="1">
      <alignment horizontal="left" indent="3"/>
    </xf>
    <xf numFmtId="0" fontId="4" fillId="0" borderId="26" xfId="0" applyFont="1" applyBorder="1" applyAlignment="1">
      <alignment wrapText="1"/>
    </xf>
    <xf numFmtId="0" fontId="5" fillId="0" borderId="3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5" fillId="0" borderId="32" xfId="0" applyFont="1" applyBorder="1" applyAlignment="1">
      <alignment horizontal="center" wrapText="1"/>
    </xf>
    <xf numFmtId="0" fontId="5" fillId="0" borderId="30" xfId="0" applyFont="1" applyBorder="1" applyAlignment="1">
      <alignment wrapText="1"/>
    </xf>
    <xf numFmtId="0" fontId="4" fillId="0" borderId="30" xfId="0" applyFont="1" applyBorder="1" applyAlignment="1">
      <alignment horizontal="left" wrapText="1" indent="1"/>
    </xf>
    <xf numFmtId="0" fontId="5" fillId="0" borderId="0" xfId="0" applyFont="1" applyAlignment="1">
      <alignment horizontal="left" indent="3"/>
    </xf>
    <xf numFmtId="0" fontId="5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left" wrapText="1" indent="1"/>
    </xf>
    <xf numFmtId="0" fontId="5" fillId="0" borderId="35" xfId="0" applyFont="1" applyBorder="1" applyAlignment="1">
      <alignment wrapText="1"/>
    </xf>
    <xf numFmtId="166" fontId="2" fillId="0" borderId="36" xfId="41" applyNumberFormat="1" applyFont="1" applyFill="1" applyBorder="1" applyAlignment="1">
      <alignment/>
    </xf>
    <xf numFmtId="0" fontId="4" fillId="0" borderId="11" xfId="0" applyFont="1" applyBorder="1" applyAlignment="1">
      <alignment wrapText="1"/>
    </xf>
    <xf numFmtId="0" fontId="2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2" fillId="0" borderId="36" xfId="0" applyFont="1" applyFill="1" applyBorder="1" applyAlignment="1">
      <alignment/>
    </xf>
    <xf numFmtId="0" fontId="12" fillId="0" borderId="0" xfId="0" applyFont="1" applyFill="1" applyAlignment="1">
      <alignment/>
    </xf>
    <xf numFmtId="0" fontId="2" fillId="0" borderId="36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18" xfId="0" applyFont="1" applyBorder="1" applyAlignment="1">
      <alignment/>
    </xf>
    <xf numFmtId="0" fontId="4" fillId="0" borderId="10" xfId="0" applyFont="1" applyBorder="1" applyAlignment="1">
      <alignment/>
    </xf>
    <xf numFmtId="0" fontId="11" fillId="0" borderId="0" xfId="0" applyFont="1" applyAlignment="1">
      <alignment/>
    </xf>
    <xf numFmtId="2" fontId="4" fillId="0" borderId="0" xfId="0" applyNumberFormat="1" applyFont="1" applyAlignment="1">
      <alignment/>
    </xf>
    <xf numFmtId="0" fontId="5" fillId="0" borderId="10" xfId="0" applyFont="1" applyBorder="1" applyAlignment="1">
      <alignment horizontal="left" wrapText="1"/>
    </xf>
    <xf numFmtId="0" fontId="3" fillId="0" borderId="38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9" fillId="0" borderId="39" xfId="0" applyFont="1" applyBorder="1" applyAlignment="1">
      <alignment horizontal="left" vertical="center" wrapText="1"/>
    </xf>
    <xf numFmtId="0" fontId="3" fillId="0" borderId="37" xfId="0" applyFont="1" applyBorder="1" applyAlignment="1">
      <alignment wrapText="1"/>
    </xf>
    <xf numFmtId="0" fontId="13" fillId="0" borderId="13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/>
    </xf>
    <xf numFmtId="0" fontId="4" fillId="0" borderId="40" xfId="0" applyFont="1" applyBorder="1" applyAlignment="1">
      <alignment horizontal="left" wrapText="1" indent="1"/>
    </xf>
    <xf numFmtId="0" fontId="8" fillId="0" borderId="39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 indent="1"/>
    </xf>
    <xf numFmtId="0" fontId="4" fillId="0" borderId="41" xfId="0" applyFont="1" applyBorder="1" applyAlignment="1">
      <alignment horizontal="center"/>
    </xf>
    <xf numFmtId="0" fontId="5" fillId="0" borderId="18" xfId="0" applyFont="1" applyBorder="1" applyAlignment="1">
      <alignment horizontal="left" indent="4"/>
    </xf>
    <xf numFmtId="0" fontId="5" fillId="0" borderId="33" xfId="0" applyFont="1" applyBorder="1" applyAlignment="1">
      <alignment horizontal="left" wrapText="1"/>
    </xf>
    <xf numFmtId="0" fontId="4" fillId="0" borderId="0" xfId="0" applyFont="1" applyAlignment="1">
      <alignment/>
    </xf>
    <xf numFmtId="166" fontId="3" fillId="0" borderId="0" xfId="0" applyNumberFormat="1" applyFont="1" applyAlignment="1">
      <alignment/>
    </xf>
    <xf numFmtId="166" fontId="3" fillId="0" borderId="0" xfId="41" applyNumberFormat="1" applyFont="1" applyAlignment="1">
      <alignment/>
    </xf>
    <xf numFmtId="0" fontId="5" fillId="0" borderId="33" xfId="0" applyFont="1" applyBorder="1" applyAlignment="1">
      <alignment horizontal="center" wrapText="1"/>
    </xf>
    <xf numFmtId="0" fontId="5" fillId="0" borderId="11" xfId="0" applyFont="1" applyBorder="1" applyAlignment="1">
      <alignment horizontal="left" wrapText="1"/>
    </xf>
    <xf numFmtId="0" fontId="0" fillId="0" borderId="0" xfId="0" applyFont="1" applyAlignment="1">
      <alignment/>
    </xf>
    <xf numFmtId="166" fontId="2" fillId="0" borderId="42" xfId="41" applyNumberFormat="1" applyFont="1" applyFill="1" applyBorder="1" applyAlignment="1">
      <alignment/>
    </xf>
    <xf numFmtId="166" fontId="3" fillId="0" borderId="21" xfId="41" applyNumberFormat="1" applyFont="1" applyBorder="1" applyAlignment="1">
      <alignment/>
    </xf>
    <xf numFmtId="0" fontId="2" fillId="0" borderId="11" xfId="0" applyFont="1" applyBorder="1" applyAlignment="1">
      <alignment/>
    </xf>
    <xf numFmtId="0" fontId="8" fillId="0" borderId="13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/>
    </xf>
    <xf numFmtId="0" fontId="3" fillId="0" borderId="43" xfId="0" applyFont="1" applyBorder="1" applyAlignment="1">
      <alignment/>
    </xf>
    <xf numFmtId="0" fontId="2" fillId="0" borderId="44" xfId="0" applyFont="1" applyBorder="1" applyAlignment="1">
      <alignment vertical="center" wrapText="1"/>
    </xf>
    <xf numFmtId="0" fontId="9" fillId="0" borderId="14" xfId="0" applyFont="1" applyBorder="1" applyAlignment="1">
      <alignment horizontal="left" vertical="center" wrapText="1" indent="1"/>
    </xf>
    <xf numFmtId="0" fontId="3" fillId="0" borderId="45" xfId="0" applyFont="1" applyBorder="1" applyAlignment="1">
      <alignment vertical="center" wrapText="1"/>
    </xf>
    <xf numFmtId="0" fontId="4" fillId="0" borderId="37" xfId="0" applyFont="1" applyBorder="1" applyAlignment="1">
      <alignment/>
    </xf>
    <xf numFmtId="165" fontId="4" fillId="0" borderId="46" xfId="41" applyNumberFormat="1" applyFont="1" applyFill="1" applyBorder="1" applyAlignment="1" applyProtection="1">
      <alignment/>
      <protection/>
    </xf>
    <xf numFmtId="0" fontId="4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8" fillId="0" borderId="41" xfId="0" applyFont="1" applyBorder="1" applyAlignment="1">
      <alignment horizontal="left" vertical="center" wrapText="1"/>
    </xf>
    <xf numFmtId="0" fontId="2" fillId="0" borderId="18" xfId="0" applyFont="1" applyFill="1" applyBorder="1" applyAlignment="1">
      <alignment/>
    </xf>
    <xf numFmtId="0" fontId="3" fillId="0" borderId="21" xfId="0" applyFont="1" applyBorder="1" applyAlignment="1">
      <alignment/>
    </xf>
    <xf numFmtId="0" fontId="8" fillId="0" borderId="14" xfId="0" applyFont="1" applyBorder="1" applyAlignment="1">
      <alignment horizontal="left" vertical="center" wrapText="1"/>
    </xf>
    <xf numFmtId="0" fontId="13" fillId="0" borderId="13" xfId="0" applyFont="1" applyFill="1" applyBorder="1" applyAlignment="1">
      <alignment wrapText="1"/>
    </xf>
    <xf numFmtId="1" fontId="3" fillId="0" borderId="11" xfId="41" applyNumberFormat="1" applyFont="1" applyBorder="1" applyAlignment="1">
      <alignment/>
    </xf>
    <xf numFmtId="0" fontId="2" fillId="0" borderId="13" xfId="0" applyFont="1" applyBorder="1" applyAlignment="1">
      <alignment/>
    </xf>
    <xf numFmtId="165" fontId="4" fillId="0" borderId="11" xfId="41" applyNumberFormat="1" applyFont="1" applyFill="1" applyBorder="1" applyAlignment="1" applyProtection="1">
      <alignment/>
      <protection/>
    </xf>
    <xf numFmtId="165" fontId="5" fillId="0" borderId="11" xfId="41" applyNumberFormat="1" applyFont="1" applyFill="1" applyBorder="1" applyAlignment="1" applyProtection="1">
      <alignment/>
      <protection/>
    </xf>
    <xf numFmtId="165" fontId="2" fillId="0" borderId="46" xfId="41" applyNumberFormat="1" applyFont="1" applyFill="1" applyBorder="1" applyAlignment="1" applyProtection="1">
      <alignment/>
      <protection/>
    </xf>
    <xf numFmtId="165" fontId="2" fillId="0" borderId="11" xfId="41" applyNumberFormat="1" applyFont="1" applyFill="1" applyBorder="1" applyAlignment="1" applyProtection="1">
      <alignment/>
      <protection/>
    </xf>
    <xf numFmtId="165" fontId="3" fillId="0" borderId="50" xfId="41" applyNumberFormat="1" applyFont="1" applyFill="1" applyBorder="1" applyAlignment="1" applyProtection="1">
      <alignment/>
      <protection/>
    </xf>
    <xf numFmtId="165" fontId="2" fillId="0" borderId="50" xfId="41" applyNumberFormat="1" applyFont="1" applyFill="1" applyBorder="1" applyAlignment="1" applyProtection="1">
      <alignment/>
      <protection/>
    </xf>
    <xf numFmtId="165" fontId="3" fillId="0" borderId="51" xfId="41" applyNumberFormat="1" applyFont="1" applyFill="1" applyBorder="1" applyAlignment="1" applyProtection="1">
      <alignment/>
      <protection/>
    </xf>
    <xf numFmtId="165" fontId="2" fillId="0" borderId="34" xfId="41" applyNumberFormat="1" applyFont="1" applyFill="1" applyBorder="1" applyAlignment="1" applyProtection="1">
      <alignment/>
      <protection/>
    </xf>
    <xf numFmtId="165" fontId="2" fillId="0" borderId="52" xfId="41" applyNumberFormat="1" applyFont="1" applyFill="1" applyBorder="1" applyAlignment="1" applyProtection="1">
      <alignment/>
      <protection/>
    </xf>
    <xf numFmtId="165" fontId="3" fillId="0" borderId="11" xfId="41" applyNumberFormat="1" applyFont="1" applyFill="1" applyBorder="1" applyAlignment="1" applyProtection="1">
      <alignment/>
      <protection/>
    </xf>
    <xf numFmtId="165" fontId="2" fillId="0" borderId="35" xfId="41" applyNumberFormat="1" applyFont="1" applyFill="1" applyBorder="1" applyAlignment="1" applyProtection="1">
      <alignment/>
      <protection/>
    </xf>
    <xf numFmtId="165" fontId="3" fillId="0" borderId="46" xfId="41" applyNumberFormat="1" applyFont="1" applyFill="1" applyBorder="1" applyAlignment="1" applyProtection="1">
      <alignment horizontal="left" wrapText="1"/>
      <protection/>
    </xf>
    <xf numFmtId="165" fontId="3" fillId="0" borderId="11" xfId="41" applyNumberFormat="1" applyFont="1" applyFill="1" applyBorder="1" applyAlignment="1" applyProtection="1">
      <alignment horizontal="left" wrapText="1"/>
      <protection/>
    </xf>
    <xf numFmtId="165" fontId="3" fillId="0" borderId="34" xfId="41" applyNumberFormat="1" applyFont="1" applyFill="1" applyBorder="1" applyAlignment="1" applyProtection="1">
      <alignment horizontal="left" wrapText="1"/>
      <protection/>
    </xf>
    <xf numFmtId="165" fontId="2" fillId="0" borderId="11" xfId="41" applyNumberFormat="1" applyFont="1" applyFill="1" applyBorder="1" applyAlignment="1" applyProtection="1">
      <alignment horizontal="left" wrapText="1"/>
      <protection/>
    </xf>
    <xf numFmtId="0" fontId="4" fillId="0" borderId="11" xfId="0" applyFont="1" applyFill="1" applyBorder="1" applyAlignment="1">
      <alignment/>
    </xf>
    <xf numFmtId="0" fontId="2" fillId="0" borderId="37" xfId="0" applyFont="1" applyBorder="1" applyAlignment="1">
      <alignment/>
    </xf>
    <xf numFmtId="0" fontId="2" fillId="0" borderId="10" xfId="0" applyFont="1" applyBorder="1" applyAlignment="1">
      <alignment/>
    </xf>
    <xf numFmtId="165" fontId="2" fillId="0" borderId="51" xfId="41" applyNumberFormat="1" applyFont="1" applyFill="1" applyBorder="1" applyAlignment="1" applyProtection="1">
      <alignment/>
      <protection/>
    </xf>
    <xf numFmtId="0" fontId="4" fillId="0" borderId="35" xfId="0" applyFont="1" applyBorder="1" applyAlignment="1">
      <alignment horizontal="left" wrapText="1" indent="1"/>
    </xf>
    <xf numFmtId="0" fontId="4" fillId="0" borderId="11" xfId="0" applyFont="1" applyBorder="1" applyAlignment="1">
      <alignment horizontal="left" wrapText="1" indent="1"/>
    </xf>
    <xf numFmtId="0" fontId="2" fillId="0" borderId="0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vertical="center" wrapText="1"/>
    </xf>
    <xf numFmtId="1" fontId="2" fillId="0" borderId="43" xfId="41" applyNumberFormat="1" applyFont="1" applyFill="1" applyBorder="1" applyAlignment="1">
      <alignment/>
    </xf>
    <xf numFmtId="0" fontId="9" fillId="0" borderId="11" xfId="0" applyFont="1" applyBorder="1" applyAlignment="1">
      <alignment vertical="center" wrapText="1"/>
    </xf>
    <xf numFmtId="165" fontId="2" fillId="0" borderId="10" xfId="41" applyNumberFormat="1" applyFont="1" applyFill="1" applyBorder="1" applyAlignment="1" applyProtection="1">
      <alignment/>
      <protection/>
    </xf>
    <xf numFmtId="0" fontId="4" fillId="0" borderId="0" xfId="0" applyFont="1" applyBorder="1" applyAlignment="1">
      <alignment horizontal="left" wrapText="1" indent="1"/>
    </xf>
    <xf numFmtId="0" fontId="4" fillId="0" borderId="10" xfId="0" applyFont="1" applyBorder="1" applyAlignment="1">
      <alignment horizontal="left" wrapText="1" indent="1"/>
    </xf>
    <xf numFmtId="0" fontId="4" fillId="0" borderId="36" xfId="0" applyFont="1" applyBorder="1" applyAlignment="1">
      <alignment/>
    </xf>
    <xf numFmtId="0" fontId="5" fillId="0" borderId="53" xfId="0" applyFont="1" applyBorder="1" applyAlignment="1">
      <alignment horizontal="center"/>
    </xf>
    <xf numFmtId="0" fontId="4" fillId="0" borderId="12" xfId="0" applyFont="1" applyBorder="1" applyAlignment="1">
      <alignment wrapText="1"/>
    </xf>
    <xf numFmtId="0" fontId="7" fillId="0" borderId="54" xfId="0" applyFont="1" applyBorder="1" applyAlignment="1">
      <alignment horizontal="center"/>
    </xf>
    <xf numFmtId="1" fontId="2" fillId="0" borderId="16" xfId="41" applyNumberFormat="1" applyFont="1" applyFill="1" applyBorder="1" applyAlignment="1">
      <alignment/>
    </xf>
    <xf numFmtId="1" fontId="2" fillId="0" borderId="55" xfId="41" applyNumberFormat="1" applyFont="1" applyFill="1" applyBorder="1" applyAlignment="1">
      <alignment/>
    </xf>
    <xf numFmtId="1" fontId="2" fillId="0" borderId="56" xfId="41" applyNumberFormat="1" applyFont="1" applyFill="1" applyBorder="1" applyAlignment="1">
      <alignment/>
    </xf>
    <xf numFmtId="1" fontId="2" fillId="0" borderId="44" xfId="41" applyNumberFormat="1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55" xfId="0" applyFont="1" applyBorder="1" applyAlignment="1">
      <alignment/>
    </xf>
    <xf numFmtId="0" fontId="2" fillId="0" borderId="55" xfId="0" applyFont="1" applyFill="1" applyBorder="1" applyAlignment="1">
      <alignment/>
    </xf>
    <xf numFmtId="0" fontId="2" fillId="0" borderId="20" xfId="0" applyFont="1" applyBorder="1" applyAlignment="1">
      <alignment/>
    </xf>
    <xf numFmtId="0" fontId="2" fillId="0" borderId="57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3" fillId="0" borderId="58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165" fontId="2" fillId="0" borderId="12" xfId="41" applyNumberFormat="1" applyFont="1" applyFill="1" applyBorder="1" applyAlignment="1" applyProtection="1">
      <alignment/>
      <protection/>
    </xf>
    <xf numFmtId="165" fontId="2" fillId="0" borderId="0" xfId="41" applyNumberFormat="1" applyFont="1" applyFill="1" applyBorder="1" applyAlignment="1" applyProtection="1">
      <alignment/>
      <protection/>
    </xf>
    <xf numFmtId="0" fontId="5" fillId="0" borderId="59" xfId="0" applyFont="1" applyBorder="1" applyAlignment="1">
      <alignment horizontal="center" wrapText="1"/>
    </xf>
    <xf numFmtId="0" fontId="5" fillId="0" borderId="60" xfId="0" applyFont="1" applyBorder="1" applyAlignment="1">
      <alignment horizontal="center"/>
    </xf>
    <xf numFmtId="0" fontId="3" fillId="0" borderId="18" xfId="64" applyFont="1" applyBorder="1" applyAlignment="1">
      <alignment horizontal="center" vertical="center" wrapText="1"/>
      <protection/>
    </xf>
    <xf numFmtId="0" fontId="10" fillId="0" borderId="0" xfId="64" applyFont="1">
      <alignment/>
      <protection/>
    </xf>
    <xf numFmtId="0" fontId="3" fillId="0" borderId="21" xfId="64" applyFont="1" applyBorder="1" applyAlignment="1">
      <alignment horizontal="center" vertical="center" wrapText="1"/>
      <protection/>
    </xf>
    <xf numFmtId="0" fontId="2" fillId="0" borderId="11" xfId="64" applyFont="1" applyBorder="1">
      <alignment/>
      <protection/>
    </xf>
    <xf numFmtId="0" fontId="4" fillId="0" borderId="61" xfId="64" applyFont="1" applyBorder="1" applyAlignment="1">
      <alignment horizontal="center"/>
      <protection/>
    </xf>
    <xf numFmtId="0" fontId="12" fillId="0" borderId="0" xfId="64">
      <alignment/>
      <protection/>
    </xf>
    <xf numFmtId="0" fontId="5" fillId="0" borderId="36" xfId="64" applyFont="1" applyBorder="1" applyAlignment="1">
      <alignment horizontal="center" vertical="center" wrapText="1"/>
      <protection/>
    </xf>
    <xf numFmtId="166" fontId="4" fillId="0" borderId="0" xfId="64" applyNumberFormat="1" applyFont="1">
      <alignment/>
      <protection/>
    </xf>
    <xf numFmtId="0" fontId="4" fillId="0" borderId="11" xfId="64" applyFont="1" applyBorder="1" applyAlignment="1">
      <alignment wrapText="1"/>
      <protection/>
    </xf>
    <xf numFmtId="0" fontId="4" fillId="0" borderId="13" xfId="64" applyFont="1" applyBorder="1" applyAlignment="1">
      <alignment horizontal="center"/>
      <protection/>
    </xf>
    <xf numFmtId="0" fontId="5" fillId="0" borderId="62" xfId="64" applyFont="1" applyBorder="1" applyAlignment="1">
      <alignment horizontal="center" vertical="center" wrapText="1"/>
      <protection/>
    </xf>
    <xf numFmtId="0" fontId="5" fillId="0" borderId="58" xfId="64" applyFont="1" applyBorder="1" applyAlignment="1">
      <alignment horizontal="center" vertical="center" wrapText="1"/>
      <protection/>
    </xf>
    <xf numFmtId="0" fontId="5" fillId="0" borderId="0" xfId="64" applyFont="1" applyAlignment="1">
      <alignment horizontal="center" vertical="center" wrapText="1"/>
      <protection/>
    </xf>
    <xf numFmtId="0" fontId="4" fillId="0" borderId="13" xfId="64" applyFont="1" applyBorder="1" applyAlignment="1">
      <alignment horizontal="center" vertical="center"/>
      <protection/>
    </xf>
    <xf numFmtId="0" fontId="4" fillId="0" borderId="11" xfId="64" applyFont="1" applyBorder="1" applyAlignment="1">
      <alignment vertical="center" wrapText="1"/>
      <protection/>
    </xf>
    <xf numFmtId="166" fontId="4" fillId="0" borderId="37" xfId="45" applyNumberFormat="1" applyFont="1" applyBorder="1" applyAlignment="1">
      <alignment vertical="center"/>
    </xf>
    <xf numFmtId="166" fontId="4" fillId="0" borderId="37" xfId="45" applyNumberFormat="1" applyFont="1" applyBorder="1" applyAlignment="1">
      <alignment/>
    </xf>
    <xf numFmtId="0" fontId="4" fillId="0" borderId="63" xfId="64" applyFont="1" applyBorder="1" applyAlignment="1">
      <alignment horizontal="left"/>
      <protection/>
    </xf>
    <xf numFmtId="166" fontId="4" fillId="0" borderId="63" xfId="45" applyNumberFormat="1" applyFont="1" applyBorder="1" applyAlignment="1">
      <alignment horizontal="right"/>
    </xf>
    <xf numFmtId="0" fontId="4" fillId="0" borderId="55" xfId="64" applyFont="1" applyBorder="1" applyAlignment="1">
      <alignment horizontal="left"/>
      <protection/>
    </xf>
    <xf numFmtId="0" fontId="4" fillId="0" borderId="11" xfId="64" applyFont="1" applyBorder="1" applyAlignment="1">
      <alignment horizontal="left"/>
      <protection/>
    </xf>
    <xf numFmtId="166" fontId="5" fillId="0" borderId="49" xfId="45" applyNumberFormat="1" applyFont="1" applyBorder="1" applyAlignment="1">
      <alignment/>
    </xf>
    <xf numFmtId="0" fontId="22" fillId="0" borderId="0" xfId="64" applyFont="1" applyBorder="1" applyAlignment="1">
      <alignment/>
      <protection/>
    </xf>
    <xf numFmtId="0" fontId="4" fillId="0" borderId="11" xfId="64" applyFont="1" applyBorder="1" applyAlignment="1">
      <alignment vertical="center"/>
      <protection/>
    </xf>
    <xf numFmtId="0" fontId="4" fillId="0" borderId="0" xfId="64" applyFont="1">
      <alignment/>
      <protection/>
    </xf>
    <xf numFmtId="0" fontId="3" fillId="0" borderId="0" xfId="64" applyFont="1" applyBorder="1" applyAlignment="1">
      <alignment horizontal="center" vertical="center" wrapText="1"/>
      <protection/>
    </xf>
    <xf numFmtId="0" fontId="3" fillId="0" borderId="64" xfId="64" applyFont="1" applyBorder="1">
      <alignment/>
      <protection/>
    </xf>
    <xf numFmtId="0" fontId="3" fillId="0" borderId="0" xfId="64" applyFont="1" applyBorder="1">
      <alignment/>
      <protection/>
    </xf>
    <xf numFmtId="166" fontId="2" fillId="0" borderId="0" xfId="45" applyNumberFormat="1" applyFont="1" applyBorder="1" applyAlignment="1">
      <alignment/>
    </xf>
    <xf numFmtId="0" fontId="2" fillId="0" borderId="0" xfId="64" applyFont="1" applyBorder="1">
      <alignment/>
      <protection/>
    </xf>
    <xf numFmtId="166" fontId="2" fillId="0" borderId="0" xfId="64" applyNumberFormat="1" applyFont="1" applyBorder="1">
      <alignment/>
      <protection/>
    </xf>
    <xf numFmtId="166" fontId="2" fillId="0" borderId="0" xfId="45" applyNumberFormat="1" applyFont="1" applyBorder="1" applyAlignment="1">
      <alignment vertical="top"/>
    </xf>
    <xf numFmtId="166" fontId="20" fillId="0" borderId="0" xfId="45" applyNumberFormat="1" applyFont="1" applyBorder="1" applyAlignment="1">
      <alignment/>
    </xf>
    <xf numFmtId="166" fontId="3" fillId="0" borderId="0" xfId="45" applyNumberFormat="1" applyFont="1" applyBorder="1" applyAlignment="1">
      <alignment horizontal="center" vertical="center"/>
    </xf>
    <xf numFmtId="0" fontId="19" fillId="0" borderId="0" xfId="64" applyFont="1" applyBorder="1" applyAlignment="1">
      <alignment horizontal="center"/>
      <protection/>
    </xf>
    <xf numFmtId="43" fontId="2" fillId="0" borderId="0" xfId="45" applyFont="1" applyBorder="1" applyAlignment="1">
      <alignment/>
    </xf>
    <xf numFmtId="166" fontId="21" fillId="0" borderId="0" xfId="64" applyNumberFormat="1" applyFont="1" applyAlignment="1">
      <alignment/>
      <protection/>
    </xf>
    <xf numFmtId="166" fontId="2" fillId="0" borderId="11" xfId="45" applyNumberFormat="1" applyFont="1" applyBorder="1" applyAlignment="1">
      <alignment/>
    </xf>
    <xf numFmtId="166" fontId="3" fillId="0" borderId="11" xfId="45" applyNumberFormat="1" applyFont="1" applyBorder="1" applyAlignment="1">
      <alignment/>
    </xf>
    <xf numFmtId="166" fontId="2" fillId="0" borderId="37" xfId="45" applyNumberFormat="1" applyFont="1" applyBorder="1" applyAlignment="1">
      <alignment/>
    </xf>
    <xf numFmtId="0" fontId="19" fillId="0" borderId="0" xfId="0" applyFont="1" applyAlignment="1">
      <alignment horizontal="left"/>
    </xf>
    <xf numFmtId="0" fontId="3" fillId="0" borderId="0" xfId="0" applyFont="1" applyFill="1" applyBorder="1" applyAlignment="1">
      <alignment vertical="center"/>
    </xf>
    <xf numFmtId="166" fontId="3" fillId="0" borderId="0" xfId="41" applyNumberFormat="1" applyFont="1" applyBorder="1" applyAlignment="1">
      <alignment/>
    </xf>
    <xf numFmtId="166" fontId="2" fillId="0" borderId="55" xfId="41" applyNumberFormat="1" applyFont="1" applyBorder="1" applyAlignment="1">
      <alignment/>
    </xf>
    <xf numFmtId="166" fontId="2" fillId="0" borderId="11" xfId="41" applyNumberFormat="1" applyFont="1" applyBorder="1" applyAlignment="1">
      <alignment/>
    </xf>
    <xf numFmtId="166" fontId="3" fillId="0" borderId="37" xfId="41" applyNumberFormat="1" applyFont="1" applyBorder="1" applyAlignment="1">
      <alignment/>
    </xf>
    <xf numFmtId="166" fontId="3" fillId="0" borderId="48" xfId="41" applyNumberFormat="1" applyFont="1" applyBorder="1" applyAlignment="1">
      <alignment wrapText="1"/>
    </xf>
    <xf numFmtId="166" fontId="3" fillId="0" borderId="0" xfId="41" applyNumberFormat="1" applyFont="1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3" fillId="0" borderId="65" xfId="0" applyFont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166" fontId="2" fillId="0" borderId="10" xfId="41" applyNumberFormat="1" applyFont="1" applyBorder="1" applyAlignment="1">
      <alignment/>
    </xf>
    <xf numFmtId="166" fontId="3" fillId="0" borderId="43" xfId="41" applyNumberFormat="1" applyFont="1" applyBorder="1" applyAlignment="1">
      <alignment/>
    </xf>
    <xf numFmtId="166" fontId="3" fillId="0" borderId="0" xfId="41" applyNumberFormat="1" applyFont="1" applyFill="1" applyBorder="1" applyAlignment="1">
      <alignment/>
    </xf>
    <xf numFmtId="0" fontId="3" fillId="0" borderId="41" xfId="0" applyFont="1" applyBorder="1" applyAlignment="1">
      <alignment/>
    </xf>
    <xf numFmtId="166" fontId="3" fillId="0" borderId="18" xfId="0" applyNumberFormat="1" applyFont="1" applyBorder="1" applyAlignment="1">
      <alignment/>
    </xf>
    <xf numFmtId="0" fontId="2" fillId="0" borderId="6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6" fontId="3" fillId="0" borderId="0" xfId="0" applyNumberFormat="1" applyFont="1" applyBorder="1" applyAlignment="1">
      <alignment/>
    </xf>
    <xf numFmtId="0" fontId="2" fillId="0" borderId="11" xfId="0" applyFont="1" applyBorder="1" applyAlignment="1">
      <alignment wrapText="1"/>
    </xf>
    <xf numFmtId="166" fontId="3" fillId="0" borderId="49" xfId="41" applyNumberFormat="1" applyFont="1" applyBorder="1" applyAlignment="1">
      <alignment/>
    </xf>
    <xf numFmtId="0" fontId="5" fillId="0" borderId="18" xfId="0" applyFont="1" applyBorder="1" applyAlignment="1">
      <alignment horizontal="center" vertical="center" wrapText="1"/>
    </xf>
    <xf numFmtId="0" fontId="4" fillId="0" borderId="39" xfId="0" applyFont="1" applyBorder="1" applyAlignment="1">
      <alignment wrapText="1"/>
    </xf>
    <xf numFmtId="0" fontId="4" fillId="0" borderId="36" xfId="0" applyFont="1" applyFill="1" applyBorder="1" applyAlignment="1">
      <alignment horizontal="center"/>
    </xf>
    <xf numFmtId="166" fontId="4" fillId="0" borderId="36" xfId="41" applyNumberFormat="1" applyFont="1" applyFill="1" applyBorder="1" applyAlignment="1">
      <alignment/>
    </xf>
    <xf numFmtId="166" fontId="4" fillId="0" borderId="67" xfId="0" applyNumberFormat="1" applyFont="1" applyFill="1" applyBorder="1" applyAlignment="1">
      <alignment/>
    </xf>
    <xf numFmtId="0" fontId="4" fillId="0" borderId="13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66" fontId="4" fillId="0" borderId="11" xfId="41" applyNumberFormat="1" applyFont="1" applyFill="1" applyBorder="1" applyAlignment="1">
      <alignment/>
    </xf>
    <xf numFmtId="166" fontId="4" fillId="0" borderId="37" xfId="0" applyNumberFormat="1" applyFont="1" applyFill="1" applyBorder="1" applyAlignment="1">
      <alignment/>
    </xf>
    <xf numFmtId="0" fontId="4" fillId="0" borderId="66" xfId="0" applyFont="1" applyBorder="1" applyAlignment="1">
      <alignment wrapText="1"/>
    </xf>
    <xf numFmtId="0" fontId="4" fillId="0" borderId="12" xfId="0" applyFont="1" applyBorder="1" applyAlignment="1">
      <alignment horizontal="center"/>
    </xf>
    <xf numFmtId="166" fontId="4" fillId="0" borderId="11" xfId="41" applyNumberFormat="1" applyFont="1" applyBorder="1" applyAlignment="1">
      <alignment horizontal="center" vertical="center"/>
    </xf>
    <xf numFmtId="0" fontId="5" fillId="0" borderId="41" xfId="0" applyFont="1" applyBorder="1" applyAlignment="1">
      <alignment/>
    </xf>
    <xf numFmtId="0" fontId="4" fillId="0" borderId="0" xfId="0" applyFont="1" applyFill="1" applyAlignment="1">
      <alignment/>
    </xf>
    <xf numFmtId="166" fontId="4" fillId="0" borderId="0" xfId="0" applyNumberFormat="1" applyFont="1" applyAlignment="1">
      <alignment/>
    </xf>
    <xf numFmtId="1" fontId="2" fillId="0" borderId="66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wrapText="1"/>
    </xf>
    <xf numFmtId="0" fontId="3" fillId="0" borderId="48" xfId="0" applyFont="1" applyBorder="1" applyAlignment="1">
      <alignment wrapText="1"/>
    </xf>
    <xf numFmtId="0" fontId="3" fillId="0" borderId="18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66" fontId="4" fillId="25" borderId="11" xfId="41" applyNumberFormat="1" applyFont="1" applyFill="1" applyBorder="1" applyAlignment="1">
      <alignment/>
    </xf>
    <xf numFmtId="0" fontId="4" fillId="25" borderId="11" xfId="0" applyFont="1" applyFill="1" applyBorder="1" applyAlignment="1">
      <alignment horizontal="center"/>
    </xf>
    <xf numFmtId="166" fontId="2" fillId="0" borderId="16" xfId="41" applyNumberFormat="1" applyFont="1" applyFill="1" applyBorder="1" applyAlignment="1">
      <alignment/>
    </xf>
    <xf numFmtId="166" fontId="2" fillId="0" borderId="55" xfId="41" applyNumberFormat="1" applyFont="1" applyFill="1" applyBorder="1" applyAlignment="1">
      <alignment/>
    </xf>
    <xf numFmtId="166" fontId="2" fillId="0" borderId="56" xfId="41" applyNumberFormat="1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66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5" fillId="0" borderId="66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4" xfId="0" applyFont="1" applyBorder="1" applyAlignment="1">
      <alignment horizontal="center"/>
    </xf>
    <xf numFmtId="166" fontId="3" fillId="0" borderId="16" xfId="41" applyNumberFormat="1" applyFont="1" applyFill="1" applyBorder="1" applyAlignment="1">
      <alignment/>
    </xf>
    <xf numFmtId="166" fontId="3" fillId="0" borderId="55" xfId="41" applyNumberFormat="1" applyFont="1" applyFill="1" applyBorder="1" applyAlignment="1">
      <alignment/>
    </xf>
    <xf numFmtId="0" fontId="4" fillId="0" borderId="11" xfId="0" applyFont="1" applyBorder="1" applyAlignment="1">
      <alignment horizontal="left" indent="1"/>
    </xf>
    <xf numFmtId="166" fontId="3" fillId="0" borderId="56" xfId="41" applyNumberFormat="1" applyFont="1" applyFill="1" applyBorder="1" applyAlignment="1">
      <alignment/>
    </xf>
    <xf numFmtId="0" fontId="0" fillId="0" borderId="13" xfId="0" applyBorder="1" applyAlignment="1">
      <alignment/>
    </xf>
    <xf numFmtId="0" fontId="11" fillId="0" borderId="13" xfId="0" applyFont="1" applyBorder="1" applyAlignment="1">
      <alignment/>
    </xf>
    <xf numFmtId="0" fontId="11" fillId="0" borderId="41" xfId="0" applyFont="1" applyBorder="1" applyAlignment="1">
      <alignment/>
    </xf>
    <xf numFmtId="0" fontId="0" fillId="0" borderId="55" xfId="0" applyFont="1" applyFill="1" applyBorder="1" applyAlignment="1">
      <alignment/>
    </xf>
    <xf numFmtId="166" fontId="3" fillId="0" borderId="20" xfId="41" applyNumberFormat="1" applyFont="1" applyFill="1" applyBorder="1" applyAlignment="1">
      <alignment/>
    </xf>
    <xf numFmtId="10" fontId="2" fillId="0" borderId="37" xfId="76" applyNumberFormat="1" applyFont="1" applyFill="1" applyBorder="1" applyAlignment="1">
      <alignment/>
    </xf>
    <xf numFmtId="166" fontId="2" fillId="25" borderId="55" xfId="41" applyNumberFormat="1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166" fontId="3" fillId="0" borderId="11" xfId="41" applyNumberFormat="1" applyFont="1" applyFill="1" applyBorder="1" applyAlignment="1">
      <alignment/>
    </xf>
    <xf numFmtId="165" fontId="3" fillId="0" borderId="10" xfId="41" applyNumberFormat="1" applyFont="1" applyFill="1" applyBorder="1" applyAlignment="1">
      <alignment horizontal="left" vertical="center" wrapText="1"/>
    </xf>
    <xf numFmtId="166" fontId="2" fillId="0" borderId="11" xfId="41" applyNumberFormat="1" applyFont="1" applyFill="1" applyBorder="1" applyAlignment="1">
      <alignment horizontal="right"/>
    </xf>
    <xf numFmtId="165" fontId="2" fillId="0" borderId="47" xfId="41" applyNumberFormat="1" applyFont="1" applyFill="1" applyBorder="1" applyAlignment="1">
      <alignment horizontal="left" wrapText="1" indent="1"/>
    </xf>
    <xf numFmtId="165" fontId="2" fillId="0" borderId="68" xfId="41" applyNumberFormat="1" applyFont="1" applyFill="1" applyBorder="1" applyAlignment="1">
      <alignment horizontal="left" wrapText="1" indent="1"/>
    </xf>
    <xf numFmtId="165" fontId="2" fillId="0" borderId="11" xfId="41" applyNumberFormat="1" applyFont="1" applyFill="1" applyBorder="1" applyAlignment="1">
      <alignment horizontal="left" wrapText="1" indent="1"/>
    </xf>
    <xf numFmtId="165" fontId="2" fillId="0" borderId="69" xfId="41" applyNumberFormat="1" applyFont="1" applyFill="1" applyBorder="1" applyAlignment="1">
      <alignment horizontal="left" wrapText="1" indent="1"/>
    </xf>
    <xf numFmtId="167" fontId="2" fillId="0" borderId="69" xfId="41" applyNumberFormat="1" applyFont="1" applyFill="1" applyBorder="1" applyAlignment="1">
      <alignment horizontal="left" wrapText="1" indent="1"/>
    </xf>
    <xf numFmtId="166" fontId="2" fillId="0" borderId="70" xfId="41" applyNumberFormat="1" applyFont="1" applyFill="1" applyBorder="1" applyAlignment="1">
      <alignment/>
    </xf>
    <xf numFmtId="167" fontId="2" fillId="0" borderId="71" xfId="41" applyNumberFormat="1" applyFont="1" applyFill="1" applyBorder="1" applyAlignment="1">
      <alignment horizontal="left" wrapText="1" indent="1"/>
    </xf>
    <xf numFmtId="166" fontId="3" fillId="0" borderId="10" xfId="41" applyNumberFormat="1" applyFont="1" applyFill="1" applyBorder="1" applyAlignment="1">
      <alignment/>
    </xf>
    <xf numFmtId="165" fontId="2" fillId="0" borderId="55" xfId="41" applyNumberFormat="1" applyFont="1" applyFill="1" applyBorder="1" applyAlignment="1">
      <alignment horizontal="left" wrapText="1" indent="1"/>
    </xf>
    <xf numFmtId="165" fontId="3" fillId="0" borderId="0" xfId="41" applyNumberFormat="1" applyFont="1" applyFill="1" applyBorder="1" applyAlignment="1">
      <alignment horizontal="left" vertical="center" wrapText="1"/>
    </xf>
    <xf numFmtId="165" fontId="2" fillId="0" borderId="71" xfId="41" applyNumberFormat="1" applyFont="1" applyFill="1" applyBorder="1" applyAlignment="1">
      <alignment horizontal="left" wrapText="1" indent="1"/>
    </xf>
    <xf numFmtId="166" fontId="2" fillId="0" borderId="72" xfId="41" applyNumberFormat="1" applyFont="1" applyFill="1" applyBorder="1" applyAlignment="1">
      <alignment/>
    </xf>
    <xf numFmtId="166" fontId="2" fillId="0" borderId="73" xfId="41" applyNumberFormat="1" applyFont="1" applyFill="1" applyBorder="1" applyAlignment="1">
      <alignment/>
    </xf>
    <xf numFmtId="166" fontId="2" fillId="0" borderId="74" xfId="41" applyNumberFormat="1" applyFont="1" applyFill="1" applyBorder="1" applyAlignment="1">
      <alignment/>
    </xf>
    <xf numFmtId="10" fontId="2" fillId="0" borderId="68" xfId="76" applyNumberFormat="1" applyFont="1" applyFill="1" applyBorder="1" applyAlignment="1">
      <alignment/>
    </xf>
    <xf numFmtId="10" fontId="2" fillId="0" borderId="11" xfId="76" applyNumberFormat="1" applyFont="1" applyFill="1" applyBorder="1" applyAlignment="1">
      <alignment/>
    </xf>
    <xf numFmtId="10" fontId="2" fillId="0" borderId="18" xfId="76" applyNumberFormat="1" applyFont="1" applyFill="1" applyBorder="1" applyAlignment="1">
      <alignment/>
    </xf>
    <xf numFmtId="10" fontId="3" fillId="0" borderId="18" xfId="76" applyNumberFormat="1" applyFont="1" applyFill="1" applyBorder="1" applyAlignment="1">
      <alignment/>
    </xf>
    <xf numFmtId="10" fontId="3" fillId="0" borderId="75" xfId="76" applyNumberFormat="1" applyFont="1" applyFill="1" applyBorder="1" applyAlignment="1">
      <alignment vertical="center" wrapText="1"/>
    </xf>
    <xf numFmtId="10" fontId="2" fillId="0" borderId="12" xfId="76" applyNumberFormat="1" applyFont="1" applyFill="1" applyBorder="1" applyAlignment="1">
      <alignment/>
    </xf>
    <xf numFmtId="10" fontId="2" fillId="0" borderId="0" xfId="76" applyNumberFormat="1" applyFont="1" applyFill="1" applyBorder="1" applyAlignment="1">
      <alignment/>
    </xf>
    <xf numFmtId="10" fontId="3" fillId="0" borderId="76" xfId="76" applyNumberFormat="1" applyFont="1" applyFill="1" applyBorder="1" applyAlignment="1">
      <alignment vertical="center" wrapText="1"/>
    </xf>
    <xf numFmtId="10" fontId="3" fillId="0" borderId="11" xfId="76" applyNumberFormat="1" applyFont="1" applyFill="1" applyBorder="1" applyAlignment="1">
      <alignment/>
    </xf>
    <xf numFmtId="10" fontId="2" fillId="0" borderId="21" xfId="76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5" fillId="0" borderId="77" xfId="0" applyFont="1" applyBorder="1" applyAlignment="1">
      <alignment horizontal="center"/>
    </xf>
    <xf numFmtId="0" fontId="2" fillId="0" borderId="13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41" xfId="0" applyFont="1" applyFill="1" applyBorder="1" applyAlignment="1">
      <alignment vertical="top" wrapText="1"/>
    </xf>
    <xf numFmtId="0" fontId="3" fillId="0" borderId="78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166" fontId="2" fillId="0" borderId="11" xfId="41" applyNumberFormat="1" applyFont="1" applyBorder="1" applyAlignment="1">
      <alignment wrapText="1"/>
    </xf>
    <xf numFmtId="166" fontId="3" fillId="0" borderId="48" xfId="41" applyNumberFormat="1" applyFont="1" applyBorder="1" applyAlignment="1">
      <alignment vertical="center" wrapText="1"/>
    </xf>
    <xf numFmtId="166" fontId="3" fillId="0" borderId="48" xfId="41" applyNumberFormat="1" applyFont="1" applyBorder="1" applyAlignment="1">
      <alignment horizontal="center" vertical="center"/>
    </xf>
    <xf numFmtId="166" fontId="3" fillId="0" borderId="49" xfId="41" applyNumberFormat="1" applyFont="1" applyBorder="1" applyAlignment="1">
      <alignment horizontal="center" vertical="center" wrapText="1"/>
    </xf>
    <xf numFmtId="166" fontId="2" fillId="0" borderId="10" xfId="41" applyNumberFormat="1" applyFont="1" applyFill="1" applyBorder="1" applyAlignment="1">
      <alignment wrapText="1"/>
    </xf>
    <xf numFmtId="166" fontId="2" fillId="0" borderId="11" xfId="41" applyNumberFormat="1" applyFont="1" applyFill="1" applyBorder="1" applyAlignment="1">
      <alignment wrapText="1"/>
    </xf>
    <xf numFmtId="166" fontId="2" fillId="0" borderId="11" xfId="41" applyNumberFormat="1" applyFont="1" applyFill="1" applyBorder="1" applyAlignment="1">
      <alignment vertical="top" wrapText="1"/>
    </xf>
    <xf numFmtId="166" fontId="3" fillId="0" borderId="11" xfId="41" applyNumberFormat="1" applyFont="1" applyFill="1" applyBorder="1" applyAlignment="1">
      <alignment wrapText="1"/>
    </xf>
    <xf numFmtId="166" fontId="3" fillId="0" borderId="11" xfId="41" applyNumberFormat="1" applyFont="1" applyFill="1" applyBorder="1" applyAlignment="1">
      <alignment horizontal="center"/>
    </xf>
    <xf numFmtId="166" fontId="3" fillId="0" borderId="37" xfId="41" applyNumberFormat="1" applyFont="1" applyFill="1" applyBorder="1" applyAlignment="1">
      <alignment vertical="top" wrapText="1"/>
    </xf>
    <xf numFmtId="0" fontId="3" fillId="0" borderId="11" xfId="0" applyFont="1" applyFill="1" applyBorder="1" applyAlignment="1">
      <alignment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/>
    </xf>
    <xf numFmtId="0" fontId="3" fillId="0" borderId="13" xfId="0" applyFont="1" applyBorder="1" applyAlignment="1">
      <alignment vertical="top" wrapText="1"/>
    </xf>
    <xf numFmtId="166" fontId="3" fillId="0" borderId="79" xfId="41" applyNumberFormat="1" applyFont="1" applyBorder="1" applyAlignment="1">
      <alignment horizontal="center" vertical="center"/>
    </xf>
    <xf numFmtId="166" fontId="3" fillId="0" borderId="79" xfId="41" applyNumberFormat="1" applyFont="1" applyBorder="1" applyAlignment="1">
      <alignment horizontal="center" vertical="center" wrapText="1"/>
    </xf>
    <xf numFmtId="166" fontId="2" fillId="0" borderId="55" xfId="41" applyNumberFormat="1" applyFont="1" applyFill="1" applyBorder="1" applyAlignment="1">
      <alignment/>
    </xf>
    <xf numFmtId="166" fontId="3" fillId="0" borderId="55" xfId="41" applyNumberFormat="1" applyFont="1" applyFill="1" applyBorder="1" applyAlignment="1">
      <alignment vertical="top" wrapText="1"/>
    </xf>
    <xf numFmtId="166" fontId="12" fillId="0" borderId="55" xfId="41" applyNumberFormat="1" applyFont="1" applyFill="1" applyBorder="1" applyAlignment="1">
      <alignment/>
    </xf>
    <xf numFmtId="166" fontId="2" fillId="0" borderId="55" xfId="41" applyNumberFormat="1" applyFont="1" applyBorder="1" applyAlignment="1">
      <alignment/>
    </xf>
    <xf numFmtId="166" fontId="2" fillId="0" borderId="11" xfId="41" applyNumberFormat="1" applyFont="1" applyFill="1" applyBorder="1" applyAlignment="1">
      <alignment/>
    </xf>
    <xf numFmtId="166" fontId="12" fillId="0" borderId="11" xfId="41" applyNumberFormat="1" applyFont="1" applyFill="1" applyBorder="1" applyAlignment="1">
      <alignment/>
    </xf>
    <xf numFmtId="0" fontId="2" fillId="0" borderId="37" xfId="0" applyFont="1" applyBorder="1" applyAlignment="1">
      <alignment/>
    </xf>
    <xf numFmtId="0" fontId="3" fillId="0" borderId="41" xfId="0" applyFont="1" applyBorder="1" applyAlignment="1">
      <alignment horizontal="center" vertical="top" wrapText="1"/>
    </xf>
    <xf numFmtId="166" fontId="3" fillId="0" borderId="18" xfId="41" applyNumberFormat="1" applyFont="1" applyBorder="1" applyAlignment="1">
      <alignment wrapText="1"/>
    </xf>
    <xf numFmtId="166" fontId="3" fillId="0" borderId="18" xfId="41" applyNumberFormat="1" applyFont="1" applyFill="1" applyBorder="1" applyAlignment="1">
      <alignment horizontal="center"/>
    </xf>
    <xf numFmtId="166" fontId="2" fillId="0" borderId="37" xfId="0" applyNumberFormat="1" applyFont="1" applyBorder="1" applyAlignment="1">
      <alignment/>
    </xf>
    <xf numFmtId="166" fontId="3" fillId="0" borderId="49" xfId="41" applyNumberFormat="1" applyFont="1" applyBorder="1" applyAlignment="1">
      <alignment horizontal="center" vertical="center"/>
    </xf>
    <xf numFmtId="0" fontId="3" fillId="0" borderId="39" xfId="64" applyFont="1" applyBorder="1" applyAlignment="1">
      <alignment wrapText="1"/>
      <protection/>
    </xf>
    <xf numFmtId="0" fontId="2" fillId="0" borderId="13" xfId="64" applyFont="1" applyBorder="1" applyAlignment="1">
      <alignment wrapText="1"/>
      <protection/>
    </xf>
    <xf numFmtId="0" fontId="2" fillId="0" borderId="11" xfId="64" applyFont="1" applyBorder="1" applyAlignment="1">
      <alignment wrapText="1"/>
      <protection/>
    </xf>
    <xf numFmtId="0" fontId="2" fillId="0" borderId="13" xfId="64" applyFont="1" applyBorder="1" applyAlignment="1">
      <alignment horizontal="left" wrapText="1"/>
      <protection/>
    </xf>
    <xf numFmtId="166" fontId="3" fillId="0" borderId="37" xfId="45" applyNumberFormat="1" applyFont="1" applyBorder="1" applyAlignment="1">
      <alignment/>
    </xf>
    <xf numFmtId="0" fontId="3" fillId="0" borderId="11" xfId="64" applyFont="1" applyBorder="1">
      <alignment/>
      <protection/>
    </xf>
    <xf numFmtId="0" fontId="3" fillId="0" borderId="13" xfId="64" applyFont="1" applyBorder="1" applyAlignment="1">
      <alignment wrapText="1"/>
      <protection/>
    </xf>
    <xf numFmtId="0" fontId="2" fillId="0" borderId="11" xfId="64" applyFont="1" applyFill="1" applyBorder="1" applyAlignment="1">
      <alignment wrapText="1"/>
      <protection/>
    </xf>
    <xf numFmtId="0" fontId="3" fillId="0" borderId="41" xfId="64" applyFont="1" applyBorder="1">
      <alignment/>
      <protection/>
    </xf>
    <xf numFmtId="166" fontId="3" fillId="0" borderId="18" xfId="45" applyNumberFormat="1" applyFont="1" applyBorder="1" applyAlignment="1">
      <alignment/>
    </xf>
    <xf numFmtId="0" fontId="3" fillId="0" borderId="18" xfId="64" applyFont="1" applyBorder="1">
      <alignment/>
      <protection/>
    </xf>
    <xf numFmtId="166" fontId="3" fillId="0" borderId="21" xfId="45" applyNumberFormat="1" applyFont="1" applyBorder="1" applyAlignment="1">
      <alignment/>
    </xf>
    <xf numFmtId="0" fontId="2" fillId="0" borderId="80" xfId="64" applyFont="1" applyFill="1" applyBorder="1" applyAlignment="1">
      <alignment wrapText="1"/>
      <protection/>
    </xf>
    <xf numFmtId="0" fontId="2" fillId="0" borderId="13" xfId="64" applyFont="1" applyFill="1" applyBorder="1" applyAlignment="1">
      <alignment wrapText="1"/>
      <protection/>
    </xf>
    <xf numFmtId="166" fontId="2" fillId="0" borderId="55" xfId="45" applyNumberFormat="1" applyFont="1" applyBorder="1" applyAlignment="1">
      <alignment/>
    </xf>
    <xf numFmtId="166" fontId="3" fillId="0" borderId="55" xfId="45" applyNumberFormat="1" applyFont="1" applyBorder="1" applyAlignment="1">
      <alignment/>
    </xf>
    <xf numFmtId="0" fontId="2" fillId="0" borderId="13" xfId="64" applyFont="1" applyBorder="1" applyAlignment="1">
      <alignment/>
      <protection/>
    </xf>
    <xf numFmtId="0" fontId="0" fillId="0" borderId="0" xfId="0" applyBorder="1" applyAlignment="1">
      <alignment/>
    </xf>
    <xf numFmtId="0" fontId="3" fillId="0" borderId="58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41" applyNumberFormat="1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9" fillId="0" borderId="66" xfId="0" applyFont="1" applyBorder="1" applyAlignment="1">
      <alignment vertical="center" wrapText="1"/>
    </xf>
    <xf numFmtId="0" fontId="3" fillId="0" borderId="44" xfId="0" applyFont="1" applyBorder="1" applyAlignment="1">
      <alignment wrapText="1"/>
    </xf>
    <xf numFmtId="0" fontId="3" fillId="0" borderId="81" xfId="0" applyFont="1" applyBorder="1" applyAlignment="1">
      <alignment wrapText="1"/>
    </xf>
    <xf numFmtId="0" fontId="13" fillId="0" borderId="80" xfId="0" applyFont="1" applyBorder="1" applyAlignment="1">
      <alignment horizontal="left" vertical="center" wrapText="1" indent="1"/>
    </xf>
    <xf numFmtId="0" fontId="13" fillId="0" borderId="39" xfId="0" applyFont="1" applyBorder="1" applyAlignment="1">
      <alignment horizontal="left" vertical="center" wrapText="1"/>
    </xf>
    <xf numFmtId="0" fontId="3" fillId="0" borderId="36" xfId="0" applyFont="1" applyBorder="1" applyAlignment="1">
      <alignment wrapText="1"/>
    </xf>
    <xf numFmtId="0" fontId="9" fillId="0" borderId="41" xfId="0" applyFont="1" applyBorder="1" applyAlignment="1">
      <alignment horizontal="left" vertical="center" wrapText="1" indent="1"/>
    </xf>
    <xf numFmtId="0" fontId="2" fillId="0" borderId="18" xfId="0" applyFont="1" applyBorder="1" applyAlignment="1">
      <alignment vertical="center" wrapText="1"/>
    </xf>
    <xf numFmtId="0" fontId="2" fillId="0" borderId="18" xfId="41" applyNumberFormat="1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" fillId="0" borderId="56" xfId="0" applyFont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3" fillId="0" borderId="66" xfId="0" applyFont="1" applyBorder="1" applyAlignment="1">
      <alignment horizontal="left" wrapText="1" indent="1"/>
    </xf>
    <xf numFmtId="0" fontId="3" fillId="0" borderId="45" xfId="0" applyFont="1" applyFill="1" applyBorder="1" applyAlignment="1">
      <alignment vertical="center" wrapText="1"/>
    </xf>
    <xf numFmtId="0" fontId="9" fillId="0" borderId="68" xfId="0" applyFont="1" applyBorder="1" applyAlignment="1">
      <alignment horizontal="center" vertical="center" wrapText="1"/>
    </xf>
    <xf numFmtId="10" fontId="2" fillId="0" borderId="11" xfId="76" applyNumberFormat="1" applyFont="1" applyFill="1" applyBorder="1" applyAlignment="1">
      <alignment horizontal="left" wrapText="1" indent="1"/>
    </xf>
    <xf numFmtId="165" fontId="2" fillId="0" borderId="12" xfId="41" applyNumberFormat="1" applyFont="1" applyFill="1" applyBorder="1" applyAlignment="1">
      <alignment horizontal="left" wrapText="1" indent="1"/>
    </xf>
    <xf numFmtId="165" fontId="2" fillId="0" borderId="56" xfId="41" applyNumberFormat="1" applyFont="1" applyFill="1" applyBorder="1" applyAlignment="1">
      <alignment horizontal="left" wrapText="1" indent="1"/>
    </xf>
    <xf numFmtId="165" fontId="3" fillId="0" borderId="11" xfId="41" applyNumberFormat="1" applyFont="1" applyFill="1" applyBorder="1" applyAlignment="1">
      <alignment horizontal="left" vertical="center" wrapText="1"/>
    </xf>
    <xf numFmtId="165" fontId="3" fillId="0" borderId="37" xfId="41" applyNumberFormat="1" applyFont="1" applyFill="1" applyBorder="1" applyAlignment="1">
      <alignment horizontal="left" vertical="center" wrapText="1"/>
    </xf>
    <xf numFmtId="0" fontId="8" fillId="0" borderId="80" xfId="0" applyFont="1" applyBorder="1" applyAlignment="1">
      <alignment horizontal="left" vertical="center" wrapText="1" indent="1"/>
    </xf>
    <xf numFmtId="0" fontId="3" fillId="0" borderId="12" xfId="0" applyFont="1" applyBorder="1" applyAlignment="1">
      <alignment/>
    </xf>
    <xf numFmtId="0" fontId="3" fillId="0" borderId="45" xfId="0" applyFont="1" applyBorder="1" applyAlignment="1">
      <alignment/>
    </xf>
    <xf numFmtId="0" fontId="9" fillId="0" borderId="10" xfId="0" applyFont="1" applyBorder="1" applyAlignment="1">
      <alignment vertical="center" wrapText="1"/>
    </xf>
    <xf numFmtId="1" fontId="3" fillId="0" borderId="12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10" fontId="2" fillId="0" borderId="43" xfId="76" applyNumberFormat="1" applyFont="1" applyFill="1" applyBorder="1" applyAlignment="1">
      <alignment/>
    </xf>
    <xf numFmtId="9" fontId="2" fillId="0" borderId="10" xfId="76" applyFont="1" applyFill="1" applyBorder="1" applyAlignment="1">
      <alignment vertical="center" wrapText="1"/>
    </xf>
    <xf numFmtId="10" fontId="2" fillId="0" borderId="10" xfId="76" applyNumberFormat="1" applyFont="1" applyFill="1" applyBorder="1" applyAlignment="1">
      <alignment vertical="center" wrapText="1"/>
    </xf>
    <xf numFmtId="176" fontId="2" fillId="0" borderId="10" xfId="76" applyNumberFormat="1" applyFont="1" applyFill="1" applyBorder="1" applyAlignment="1">
      <alignment vertical="center" wrapText="1"/>
    </xf>
    <xf numFmtId="9" fontId="2" fillId="0" borderId="10" xfId="76" applyNumberFormat="1" applyFont="1" applyFill="1" applyBorder="1" applyAlignment="1">
      <alignment vertical="center" wrapText="1"/>
    </xf>
    <xf numFmtId="9" fontId="3" fillId="0" borderId="37" xfId="76" applyFont="1" applyFill="1" applyBorder="1" applyAlignment="1">
      <alignment vertical="center" wrapText="1"/>
    </xf>
    <xf numFmtId="172" fontId="3" fillId="0" borderId="43" xfId="76" applyNumberFormat="1" applyFont="1" applyFill="1" applyBorder="1" applyAlignment="1">
      <alignment vertical="center" wrapText="1"/>
    </xf>
    <xf numFmtId="172" fontId="2" fillId="0" borderId="0" xfId="76" applyNumberFormat="1" applyFont="1" applyFill="1" applyBorder="1" applyAlignment="1">
      <alignment vertical="center" wrapText="1"/>
    </xf>
    <xf numFmtId="10" fontId="3" fillId="0" borderId="37" xfId="76" applyNumberFormat="1" applyFont="1" applyFill="1" applyBorder="1" applyAlignment="1">
      <alignment vertical="center" wrapText="1"/>
    </xf>
    <xf numFmtId="9" fontId="3" fillId="0" borderId="43" xfId="76" applyNumberFormat="1" applyFont="1" applyFill="1" applyBorder="1" applyAlignment="1">
      <alignment vertical="center" wrapText="1"/>
    </xf>
    <xf numFmtId="10" fontId="3" fillId="0" borderId="18" xfId="76" applyNumberFormat="1" applyFont="1" applyBorder="1" applyAlignment="1">
      <alignment wrapText="1"/>
    </xf>
    <xf numFmtId="9" fontId="3" fillId="0" borderId="18" xfId="76" applyNumberFormat="1" applyFont="1" applyBorder="1" applyAlignment="1">
      <alignment wrapText="1"/>
    </xf>
    <xf numFmtId="172" fontId="3" fillId="0" borderId="18" xfId="76" applyNumberFormat="1" applyFont="1" applyBorder="1" applyAlignment="1">
      <alignment wrapText="1"/>
    </xf>
    <xf numFmtId="10" fontId="3" fillId="0" borderId="21" xfId="76" applyNumberFormat="1" applyFont="1" applyBorder="1" applyAlignment="1">
      <alignment wrapText="1"/>
    </xf>
    <xf numFmtId="0" fontId="2" fillId="25" borderId="10" xfId="0" applyFont="1" applyFill="1" applyBorder="1" applyAlignment="1">
      <alignment vertical="center" wrapText="1"/>
    </xf>
    <xf numFmtId="0" fontId="3" fillId="0" borderId="41" xfId="0" applyFont="1" applyBorder="1" applyAlignment="1">
      <alignment horizontal="left"/>
    </xf>
    <xf numFmtId="10" fontId="3" fillId="0" borderId="18" xfId="76" applyNumberFormat="1" applyFont="1" applyBorder="1" applyAlignment="1">
      <alignment/>
    </xf>
    <xf numFmtId="9" fontId="3" fillId="0" borderId="18" xfId="76" applyNumberFormat="1" applyFont="1" applyBorder="1" applyAlignment="1">
      <alignment/>
    </xf>
    <xf numFmtId="10" fontId="3" fillId="0" borderId="21" xfId="76" applyNumberFormat="1" applyFont="1" applyBorder="1" applyAlignment="1">
      <alignment/>
    </xf>
    <xf numFmtId="172" fontId="3" fillId="0" borderId="18" xfId="76" applyNumberFormat="1" applyFont="1" applyBorder="1" applyAlignment="1">
      <alignment/>
    </xf>
    <xf numFmtId="172" fontId="2" fillId="0" borderId="11" xfId="76" applyNumberFormat="1" applyFont="1" applyFill="1" applyBorder="1" applyAlignment="1">
      <alignment/>
    </xf>
    <xf numFmtId="172" fontId="2" fillId="0" borderId="37" xfId="76" applyNumberFormat="1" applyFont="1" applyFill="1" applyBorder="1" applyAlignment="1">
      <alignment/>
    </xf>
    <xf numFmtId="9" fontId="2" fillId="0" borderId="11" xfId="76" applyNumberFormat="1" applyFont="1" applyFill="1" applyBorder="1" applyAlignment="1">
      <alignment/>
    </xf>
    <xf numFmtId="9" fontId="2" fillId="0" borderId="11" xfId="76" applyFont="1" applyFill="1" applyBorder="1" applyAlignment="1">
      <alignment/>
    </xf>
    <xf numFmtId="9" fontId="2" fillId="0" borderId="10" xfId="76" applyNumberFormat="1" applyFont="1" applyFill="1" applyBorder="1" applyAlignment="1">
      <alignment/>
    </xf>
    <xf numFmtId="9" fontId="2" fillId="0" borderId="37" xfId="76" applyFont="1" applyFill="1" applyBorder="1" applyAlignment="1">
      <alignment/>
    </xf>
    <xf numFmtId="10" fontId="2" fillId="0" borderId="37" xfId="76" applyNumberFormat="1" applyFont="1" applyFill="1" applyBorder="1" applyAlignment="1">
      <alignment horizontal="left" wrapText="1" indent="1"/>
    </xf>
    <xf numFmtId="0" fontId="8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wrapText="1" indent="2"/>
    </xf>
    <xf numFmtId="0" fontId="5" fillId="0" borderId="34" xfId="0" applyFont="1" applyBorder="1" applyAlignment="1">
      <alignment wrapText="1"/>
    </xf>
    <xf numFmtId="0" fontId="4" fillId="0" borderId="12" xfId="0" applyFont="1" applyBorder="1" applyAlignment="1">
      <alignment horizontal="left" wrapText="1" indent="1"/>
    </xf>
    <xf numFmtId="0" fontId="5" fillId="0" borderId="34" xfId="0" applyFont="1" applyBorder="1" applyAlignment="1">
      <alignment horizontal="center" wrapText="1"/>
    </xf>
    <xf numFmtId="165" fontId="2" fillId="0" borderId="47" xfId="41" applyNumberFormat="1" applyFont="1" applyFill="1" applyBorder="1" applyAlignment="1" applyProtection="1">
      <alignment/>
      <protection/>
    </xf>
    <xf numFmtId="166" fontId="5" fillId="0" borderId="21" xfId="0" applyNumberFormat="1" applyFont="1" applyFill="1" applyBorder="1" applyAlignment="1">
      <alignment/>
    </xf>
    <xf numFmtId="0" fontId="5" fillId="0" borderId="0" xfId="0" applyFont="1" applyAlignment="1">
      <alignment horizontal="center" wrapText="1" shrinkToFit="1"/>
    </xf>
    <xf numFmtId="166" fontId="2" fillId="0" borderId="55" xfId="41" applyNumberFormat="1" applyFont="1" applyFill="1" applyBorder="1" applyAlignment="1">
      <alignment horizontal="right"/>
    </xf>
    <xf numFmtId="166" fontId="2" fillId="0" borderId="16" xfId="41" applyNumberFormat="1" applyFont="1" applyFill="1" applyBorder="1" applyAlignment="1">
      <alignment horizontal="right"/>
    </xf>
    <xf numFmtId="166" fontId="2" fillId="0" borderId="56" xfId="41" applyNumberFormat="1" applyFont="1" applyFill="1" applyBorder="1" applyAlignment="1">
      <alignment horizontal="right"/>
    </xf>
    <xf numFmtId="166" fontId="3" fillId="0" borderId="55" xfId="41" applyNumberFormat="1" applyFont="1" applyFill="1" applyBorder="1" applyAlignment="1">
      <alignment horizontal="right"/>
    </xf>
    <xf numFmtId="1" fontId="14" fillId="0" borderId="21" xfId="41" applyNumberFormat="1" applyFont="1" applyFill="1" applyBorder="1" applyAlignment="1">
      <alignment horizontal="center"/>
    </xf>
    <xf numFmtId="1" fontId="2" fillId="0" borderId="36" xfId="41" applyNumberFormat="1" applyFont="1" applyFill="1" applyBorder="1" applyAlignment="1">
      <alignment/>
    </xf>
    <xf numFmtId="1" fontId="2" fillId="0" borderId="11" xfId="41" applyNumberFormat="1" applyFont="1" applyFill="1" applyBorder="1" applyAlignment="1">
      <alignment/>
    </xf>
    <xf numFmtId="1" fontId="2" fillId="0" borderId="37" xfId="41" applyNumberFormat="1" applyFont="1" applyFill="1" applyBorder="1" applyAlignment="1">
      <alignment/>
    </xf>
    <xf numFmtId="0" fontId="8" fillId="0" borderId="39" xfId="0" applyFont="1" applyFill="1" applyBorder="1" applyAlignment="1">
      <alignment wrapText="1"/>
    </xf>
    <xf numFmtId="0" fontId="10" fillId="0" borderId="13" xfId="0" applyFont="1" applyFill="1" applyBorder="1" applyAlignment="1">
      <alignment horizontal="left" wrapText="1"/>
    </xf>
    <xf numFmtId="1" fontId="2" fillId="0" borderId="12" xfId="41" applyNumberFormat="1" applyFont="1" applyFill="1" applyBorder="1" applyAlignment="1">
      <alignment/>
    </xf>
    <xf numFmtId="166" fontId="2" fillId="0" borderId="68" xfId="41" applyNumberFormat="1" applyFont="1" applyFill="1" applyBorder="1" applyAlignment="1">
      <alignment/>
    </xf>
    <xf numFmtId="166" fontId="2" fillId="0" borderId="37" xfId="41" applyNumberFormat="1" applyFont="1" applyFill="1" applyBorder="1" applyAlignment="1">
      <alignment/>
    </xf>
    <xf numFmtId="0" fontId="3" fillId="0" borderId="37" xfId="0" applyFont="1" applyFill="1" applyBorder="1" applyAlignment="1">
      <alignment vertical="center" wrapText="1"/>
    </xf>
    <xf numFmtId="0" fontId="2" fillId="0" borderId="82" xfId="0" applyFont="1" applyBorder="1" applyAlignment="1">
      <alignment/>
    </xf>
    <xf numFmtId="0" fontId="5" fillId="0" borderId="0" xfId="0" applyFont="1" applyFill="1" applyAlignment="1">
      <alignment wrapText="1" shrinkToFit="1"/>
    </xf>
    <xf numFmtId="1" fontId="2" fillId="0" borderId="15" xfId="41" applyNumberFormat="1" applyFont="1" applyFill="1" applyBorder="1" applyAlignment="1">
      <alignment/>
    </xf>
    <xf numFmtId="0" fontId="3" fillId="0" borderId="13" xfId="0" applyFont="1" applyBorder="1" applyAlignment="1">
      <alignment horizontal="left" indent="1"/>
    </xf>
    <xf numFmtId="1" fontId="2" fillId="0" borderId="10" xfId="41" applyNumberFormat="1" applyFont="1" applyFill="1" applyBorder="1" applyAlignment="1">
      <alignment/>
    </xf>
    <xf numFmtId="0" fontId="3" fillId="0" borderId="6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wrapText="1" indent="1"/>
    </xf>
    <xf numFmtId="0" fontId="32" fillId="0" borderId="42" xfId="66" applyFont="1" applyFill="1" applyBorder="1" applyAlignment="1" applyProtection="1">
      <alignment horizontal="center" vertical="center" textRotation="90"/>
      <protection/>
    </xf>
    <xf numFmtId="0" fontId="23" fillId="0" borderId="0" xfId="65">
      <alignment/>
      <protection/>
    </xf>
    <xf numFmtId="0" fontId="30" fillId="0" borderId="0" xfId="67" applyFill="1">
      <alignment/>
      <protection/>
    </xf>
    <xf numFmtId="0" fontId="28" fillId="0" borderId="0" xfId="67" applyFont="1" applyFill="1">
      <alignment/>
      <protection/>
    </xf>
    <xf numFmtId="0" fontId="30" fillId="0" borderId="0" xfId="67" applyFont="1" applyFill="1">
      <alignment/>
      <protection/>
    </xf>
    <xf numFmtId="3" fontId="30" fillId="0" borderId="0" xfId="67" applyNumberFormat="1" applyFont="1" applyFill="1" applyAlignment="1">
      <alignment horizontal="center"/>
      <protection/>
    </xf>
    <xf numFmtId="0" fontId="23" fillId="0" borderId="0" xfId="66" applyFill="1" applyAlignment="1" applyProtection="1">
      <alignment vertical="center" wrapText="1"/>
      <protection/>
    </xf>
    <xf numFmtId="0" fontId="23" fillId="0" borderId="0" xfId="66" applyFill="1" applyAlignment="1" applyProtection="1">
      <alignment horizontal="center" vertical="center"/>
      <protection/>
    </xf>
    <xf numFmtId="49" fontId="23" fillId="0" borderId="0" xfId="66" applyNumberFormat="1" applyFont="1" applyFill="1" applyAlignment="1" applyProtection="1">
      <alignment horizontal="center" vertical="center"/>
      <protection/>
    </xf>
    <xf numFmtId="0" fontId="30" fillId="0" borderId="0" xfId="67" applyFont="1" applyFill="1" applyAlignment="1">
      <alignment/>
      <protection/>
    </xf>
    <xf numFmtId="0" fontId="26" fillId="0" borderId="0" xfId="66" applyFont="1" applyFill="1" applyAlignment="1" applyProtection="1">
      <alignment horizontal="center" vertical="center"/>
      <protection/>
    </xf>
    <xf numFmtId="0" fontId="27" fillId="0" borderId="78" xfId="67" applyFont="1" applyFill="1" applyBorder="1" applyAlignment="1">
      <alignment horizontal="center" vertical="center"/>
      <protection/>
    </xf>
    <xf numFmtId="0" fontId="27" fillId="0" borderId="48" xfId="67" applyFont="1" applyFill="1" applyBorder="1" applyAlignment="1">
      <alignment horizontal="center" vertical="center" wrapText="1"/>
      <protection/>
    </xf>
    <xf numFmtId="0" fontId="27" fillId="0" borderId="49" xfId="67" applyFont="1" applyFill="1" applyBorder="1" applyAlignment="1">
      <alignment horizontal="center" vertical="center" wrapText="1"/>
      <protection/>
    </xf>
    <xf numFmtId="0" fontId="28" fillId="0" borderId="10" xfId="67" applyFont="1" applyFill="1" applyBorder="1" applyAlignment="1">
      <alignment horizontal="right" indent="1"/>
      <protection/>
    </xf>
    <xf numFmtId="0" fontId="28" fillId="0" borderId="11" xfId="67" applyFont="1" applyFill="1" applyBorder="1" applyAlignment="1">
      <alignment horizontal="right" indent="1"/>
      <protection/>
    </xf>
    <xf numFmtId="0" fontId="28" fillId="0" borderId="13" xfId="67" applyFont="1" applyFill="1" applyBorder="1" applyProtection="1">
      <alignment/>
      <protection locked="0"/>
    </xf>
    <xf numFmtId="0" fontId="28" fillId="0" borderId="66" xfId="67" applyFont="1" applyFill="1" applyBorder="1" applyProtection="1">
      <alignment/>
      <protection locked="0"/>
    </xf>
    <xf numFmtId="0" fontId="28" fillId="0" borderId="12" xfId="67" applyFont="1" applyFill="1" applyBorder="1" applyAlignment="1">
      <alignment horizontal="right" indent="1"/>
      <protection/>
    </xf>
    <xf numFmtId="0" fontId="33" fillId="0" borderId="0" xfId="67" applyFont="1" applyFill="1">
      <alignment/>
      <protection/>
    </xf>
    <xf numFmtId="0" fontId="28" fillId="0" borderId="0" xfId="67" applyFont="1" applyFill="1" applyProtection="1">
      <alignment/>
      <protection/>
    </xf>
    <xf numFmtId="3" fontId="30" fillId="0" borderId="0" xfId="67" applyNumberFormat="1" applyFont="1" applyFill="1" applyProtection="1">
      <alignment/>
      <protection/>
    </xf>
    <xf numFmtId="0" fontId="30" fillId="0" borderId="0" xfId="67" applyFont="1" applyFill="1" applyProtection="1">
      <alignment/>
      <protection/>
    </xf>
    <xf numFmtId="0" fontId="23" fillId="0" borderId="0" xfId="66" applyFill="1" applyAlignment="1" applyProtection="1">
      <alignment vertical="center"/>
      <protection/>
    </xf>
    <xf numFmtId="0" fontId="23" fillId="0" borderId="0" xfId="66" applyFont="1" applyFill="1" applyAlignment="1" applyProtection="1">
      <alignment vertical="center"/>
      <protection/>
    </xf>
    <xf numFmtId="0" fontId="30" fillId="0" borderId="0" xfId="67" applyFont="1" applyFill="1" applyAlignment="1" applyProtection="1">
      <alignment/>
      <protection/>
    </xf>
    <xf numFmtId="0" fontId="27" fillId="0" borderId="62" xfId="67" applyFont="1" applyFill="1" applyBorder="1" applyAlignment="1">
      <alignment horizontal="center" vertical="center"/>
      <protection/>
    </xf>
    <xf numFmtId="0" fontId="27" fillId="0" borderId="42" xfId="67" applyFont="1" applyFill="1" applyBorder="1" applyAlignment="1">
      <alignment horizontal="center" vertical="center" wrapText="1"/>
      <protection/>
    </xf>
    <xf numFmtId="0" fontId="27" fillId="0" borderId="58" xfId="67" applyFont="1" applyFill="1" applyBorder="1" applyAlignment="1">
      <alignment horizontal="center" vertical="center" wrapText="1"/>
      <protection/>
    </xf>
    <xf numFmtId="0" fontId="28" fillId="0" borderId="14" xfId="67" applyFont="1" applyFill="1" applyBorder="1" applyProtection="1">
      <alignment/>
      <protection locked="0"/>
    </xf>
    <xf numFmtId="0" fontId="29" fillId="0" borderId="78" xfId="67" applyFont="1" applyFill="1" applyBorder="1" applyProtection="1">
      <alignment/>
      <protection locked="0"/>
    </xf>
    <xf numFmtId="0" fontId="28" fillId="0" borderId="48" xfId="67" applyFont="1" applyFill="1" applyBorder="1" applyAlignment="1">
      <alignment horizontal="right" indent="1"/>
      <protection/>
    </xf>
    <xf numFmtId="0" fontId="34" fillId="0" borderId="0" xfId="67" applyFont="1" applyFill="1">
      <alignment/>
      <protection/>
    </xf>
    <xf numFmtId="1" fontId="3" fillId="0" borderId="45" xfId="0" applyNumberFormat="1" applyFont="1" applyBorder="1" applyAlignment="1">
      <alignment/>
    </xf>
    <xf numFmtId="166" fontId="3" fillId="0" borderId="43" xfId="0" applyNumberFormat="1" applyFont="1" applyBorder="1" applyAlignment="1">
      <alignment/>
    </xf>
    <xf numFmtId="166" fontId="2" fillId="0" borderId="43" xfId="0" applyNumberFormat="1" applyFont="1" applyBorder="1" applyAlignment="1">
      <alignment/>
    </xf>
    <xf numFmtId="0" fontId="5" fillId="0" borderId="23" xfId="0" applyFont="1" applyBorder="1" applyAlignment="1">
      <alignment wrapText="1"/>
    </xf>
    <xf numFmtId="0" fontId="3" fillId="0" borderId="13" xfId="0" applyFont="1" applyFill="1" applyBorder="1" applyAlignment="1">
      <alignment vertical="top" wrapText="1"/>
    </xf>
    <xf numFmtId="0" fontId="2" fillId="0" borderId="0" xfId="66" applyFont="1" applyFill="1" applyAlignment="1" applyProtection="1">
      <alignment vertical="center" wrapText="1"/>
      <protection/>
    </xf>
    <xf numFmtId="0" fontId="10" fillId="0" borderId="0" xfId="66" applyFont="1" applyFill="1" applyAlignment="1" applyProtection="1">
      <alignment horizontal="center" vertical="center"/>
      <protection/>
    </xf>
    <xf numFmtId="0" fontId="2" fillId="0" borderId="0" xfId="66" applyFont="1" applyFill="1" applyAlignment="1" applyProtection="1">
      <alignment vertical="center"/>
      <protection/>
    </xf>
    <xf numFmtId="49" fontId="13" fillId="0" borderId="41" xfId="66" applyNumberFormat="1" applyFont="1" applyFill="1" applyBorder="1" applyAlignment="1" applyProtection="1">
      <alignment horizontal="center" vertical="center" wrapText="1"/>
      <protection/>
    </xf>
    <xf numFmtId="49" fontId="13" fillId="0" borderId="18" xfId="66" applyNumberFormat="1" applyFont="1" applyFill="1" applyBorder="1" applyAlignment="1" applyProtection="1">
      <alignment horizontal="center" vertical="center"/>
      <protection/>
    </xf>
    <xf numFmtId="49" fontId="13" fillId="0" borderId="21" xfId="66" applyNumberFormat="1" applyFont="1" applyFill="1" applyBorder="1" applyAlignment="1" applyProtection="1">
      <alignment horizontal="center" vertical="center"/>
      <protection/>
    </xf>
    <xf numFmtId="0" fontId="13" fillId="0" borderId="13" xfId="67" applyFont="1" applyFill="1" applyBorder="1" applyAlignment="1" applyProtection="1">
      <alignment vertical="center" wrapText="1"/>
      <protection/>
    </xf>
    <xf numFmtId="174" fontId="9" fillId="0" borderId="10" xfId="66" applyNumberFormat="1" applyFont="1" applyFill="1" applyBorder="1" applyAlignment="1" applyProtection="1">
      <alignment horizontal="center" vertical="center"/>
      <protection/>
    </xf>
    <xf numFmtId="175" fontId="9" fillId="0" borderId="43" xfId="66" applyNumberFormat="1" applyFont="1" applyFill="1" applyBorder="1" applyAlignment="1" applyProtection="1">
      <alignment vertical="center"/>
      <protection locked="0"/>
    </xf>
    <xf numFmtId="174" fontId="9" fillId="0" borderId="11" xfId="66" applyNumberFormat="1" applyFont="1" applyFill="1" applyBorder="1" applyAlignment="1" applyProtection="1">
      <alignment horizontal="center" vertical="center"/>
      <protection/>
    </xf>
    <xf numFmtId="175" fontId="9" fillId="0" borderId="37" xfId="66" applyNumberFormat="1" applyFont="1" applyFill="1" applyBorder="1" applyAlignment="1" applyProtection="1">
      <alignment vertical="center"/>
      <protection locked="0"/>
    </xf>
    <xf numFmtId="175" fontId="13" fillId="0" borderId="37" xfId="66" applyNumberFormat="1" applyFont="1" applyFill="1" applyBorder="1" applyAlignment="1" applyProtection="1">
      <alignment vertical="center"/>
      <protection/>
    </xf>
    <xf numFmtId="175" fontId="13" fillId="0" borderId="37" xfId="66" applyNumberFormat="1" applyFont="1" applyFill="1" applyBorder="1" applyAlignment="1" applyProtection="1">
      <alignment vertical="center"/>
      <protection locked="0"/>
    </xf>
    <xf numFmtId="0" fontId="13" fillId="0" borderId="41" xfId="66" applyFont="1" applyFill="1" applyBorder="1" applyAlignment="1" applyProtection="1">
      <alignment horizontal="left" vertical="center" wrapText="1"/>
      <protection/>
    </xf>
    <xf numFmtId="174" fontId="9" fillId="0" borderId="18" xfId="66" applyNumberFormat="1" applyFont="1" applyFill="1" applyBorder="1" applyAlignment="1" applyProtection="1">
      <alignment horizontal="center" vertical="center"/>
      <protection/>
    </xf>
    <xf numFmtId="175" fontId="13" fillId="0" borderId="21" xfId="66" applyNumberFormat="1" applyFont="1" applyFill="1" applyBorder="1" applyAlignment="1" applyProtection="1">
      <alignment vertical="center"/>
      <protection/>
    </xf>
    <xf numFmtId="0" fontId="9" fillId="0" borderId="0" xfId="67" applyFont="1" applyFill="1" applyProtection="1">
      <alignment/>
      <protection/>
    </xf>
    <xf numFmtId="0" fontId="37" fillId="0" borderId="0" xfId="67" applyFont="1" applyFill="1" applyProtection="1">
      <alignment/>
      <protection/>
    </xf>
    <xf numFmtId="3" fontId="37" fillId="0" borderId="0" xfId="67" applyNumberFormat="1" applyFont="1" applyFill="1" applyProtection="1">
      <alignment/>
      <protection/>
    </xf>
    <xf numFmtId="0" fontId="2" fillId="0" borderId="0" xfId="65" applyFont="1">
      <alignment/>
      <protection/>
    </xf>
    <xf numFmtId="0" fontId="38" fillId="0" borderId="41" xfId="67" applyFont="1" applyFill="1" applyBorder="1" applyAlignment="1" applyProtection="1">
      <alignment horizontal="center" vertical="center" wrapText="1"/>
      <protection/>
    </xf>
    <xf numFmtId="0" fontId="38" fillId="0" borderId="18" xfId="67" applyFont="1" applyFill="1" applyBorder="1" applyAlignment="1" applyProtection="1">
      <alignment horizontal="center" vertical="center" wrapText="1"/>
      <protection/>
    </xf>
    <xf numFmtId="0" fontId="38" fillId="0" borderId="21" xfId="67" applyFont="1" applyFill="1" applyBorder="1" applyAlignment="1" applyProtection="1">
      <alignment horizontal="center" vertical="center" wrapText="1"/>
      <protection/>
    </xf>
    <xf numFmtId="0" fontId="13" fillId="0" borderId="39" xfId="67" applyFont="1" applyFill="1" applyBorder="1" applyAlignment="1" applyProtection="1">
      <alignment vertical="center" wrapText="1"/>
      <protection/>
    </xf>
    <xf numFmtId="174" fontId="9" fillId="0" borderId="36" xfId="66" applyNumberFormat="1" applyFont="1" applyFill="1" applyBorder="1" applyAlignment="1" applyProtection="1">
      <alignment horizontal="center" vertical="center"/>
      <protection/>
    </xf>
    <xf numFmtId="0" fontId="39" fillId="0" borderId="13" xfId="67" applyFont="1" applyFill="1" applyBorder="1" applyAlignment="1" applyProtection="1">
      <alignment horizontal="left" vertical="center" wrapText="1" indent="1"/>
      <protection/>
    </xf>
    <xf numFmtId="0" fontId="13" fillId="0" borderId="41" xfId="67" applyFont="1" applyFill="1" applyBorder="1" applyAlignment="1" applyProtection="1">
      <alignment vertical="center" wrapText="1"/>
      <protection/>
    </xf>
    <xf numFmtId="0" fontId="4" fillId="0" borderId="13" xfId="64" applyFont="1" applyBorder="1" applyAlignment="1">
      <alignment wrapText="1"/>
      <protection/>
    </xf>
    <xf numFmtId="0" fontId="4" fillId="0" borderId="66" xfId="64" applyFont="1" applyBorder="1" applyAlignment="1">
      <alignment wrapText="1"/>
      <protection/>
    </xf>
    <xf numFmtId="166" fontId="4" fillId="0" borderId="11" xfId="45" applyNumberFormat="1" applyFont="1" applyBorder="1" applyAlignment="1">
      <alignment/>
    </xf>
    <xf numFmtId="173" fontId="4" fillId="0" borderId="0" xfId="45" applyNumberFormat="1" applyFont="1" applyAlignment="1">
      <alignment/>
    </xf>
    <xf numFmtId="0" fontId="4" fillId="0" borderId="14" xfId="64" applyFont="1" applyBorder="1" applyAlignment="1">
      <alignment wrapText="1"/>
      <protection/>
    </xf>
    <xf numFmtId="14" fontId="5" fillId="0" borderId="18" xfId="64" applyNumberFormat="1" applyFont="1" applyBorder="1" applyAlignment="1">
      <alignment horizontal="center"/>
      <protection/>
    </xf>
    <xf numFmtId="0" fontId="5" fillId="0" borderId="0" xfId="64" applyFont="1" applyBorder="1" applyAlignment="1">
      <alignment vertical="center" wrapText="1"/>
      <protection/>
    </xf>
    <xf numFmtId="0" fontId="5" fillId="0" borderId="78" xfId="64" applyFont="1" applyBorder="1" applyAlignment="1">
      <alignment horizontal="center"/>
      <protection/>
    </xf>
    <xf numFmtId="166" fontId="5" fillId="0" borderId="48" xfId="45" applyNumberFormat="1" applyFont="1" applyBorder="1" applyAlignment="1">
      <alignment/>
    </xf>
    <xf numFmtId="0" fontId="5" fillId="0" borderId="35" xfId="0" applyFont="1" applyBorder="1" applyAlignment="1">
      <alignment horizontal="left" wrapText="1"/>
    </xf>
    <xf numFmtId="0" fontId="5" fillId="0" borderId="83" xfId="0" applyFont="1" applyBorder="1" applyAlignment="1">
      <alignment horizontal="left" wrapText="1"/>
    </xf>
    <xf numFmtId="0" fontId="3" fillId="0" borderId="84" xfId="0" applyFont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 wrapText="1"/>
    </xf>
    <xf numFmtId="165" fontId="3" fillId="2" borderId="46" xfId="41" applyNumberFormat="1" applyFont="1" applyFill="1" applyBorder="1" applyAlignment="1" applyProtection="1">
      <alignment/>
      <protection/>
    </xf>
    <xf numFmtId="165" fontId="4" fillId="2" borderId="46" xfId="41" applyNumberFormat="1" applyFont="1" applyFill="1" applyBorder="1" applyAlignment="1" applyProtection="1">
      <alignment vertical="center"/>
      <protection/>
    </xf>
    <xf numFmtId="165" fontId="4" fillId="2" borderId="50" xfId="41" applyNumberFormat="1" applyFont="1" applyFill="1" applyBorder="1" applyAlignment="1" applyProtection="1">
      <alignment vertical="center"/>
      <protection/>
    </xf>
    <xf numFmtId="165" fontId="4" fillId="2" borderId="50" xfId="41" applyNumberFormat="1" applyFont="1" applyFill="1" applyBorder="1" applyAlignment="1" applyProtection="1">
      <alignment/>
      <protection/>
    </xf>
    <xf numFmtId="165" fontId="5" fillId="0" borderId="46" xfId="41" applyNumberFormat="1" applyFont="1" applyFill="1" applyBorder="1" applyAlignment="1" applyProtection="1">
      <alignment/>
      <protection/>
    </xf>
    <xf numFmtId="165" fontId="5" fillId="0" borderId="50" xfId="41" applyNumberFormat="1" applyFont="1" applyFill="1" applyBorder="1" applyAlignment="1" applyProtection="1">
      <alignment/>
      <protection/>
    </xf>
    <xf numFmtId="165" fontId="4" fillId="0" borderId="50" xfId="41" applyNumberFormat="1" applyFont="1" applyFill="1" applyBorder="1" applyAlignment="1" applyProtection="1">
      <alignment vertical="center"/>
      <protection/>
    </xf>
    <xf numFmtId="165" fontId="4" fillId="0" borderId="50" xfId="41" applyNumberFormat="1" applyFont="1" applyFill="1" applyBorder="1" applyAlignment="1" applyProtection="1">
      <alignment/>
      <protection/>
    </xf>
    <xf numFmtId="165" fontId="4" fillId="0" borderId="52" xfId="41" applyNumberFormat="1" applyFont="1" applyFill="1" applyBorder="1" applyAlignment="1" applyProtection="1">
      <alignment/>
      <protection/>
    </xf>
    <xf numFmtId="165" fontId="4" fillId="2" borderId="52" xfId="41" applyNumberFormat="1" applyFont="1" applyFill="1" applyBorder="1" applyAlignment="1" applyProtection="1">
      <alignment/>
      <protection/>
    </xf>
    <xf numFmtId="165" fontId="4" fillId="2" borderId="11" xfId="41" applyNumberFormat="1" applyFont="1" applyFill="1" applyBorder="1" applyAlignment="1" applyProtection="1">
      <alignment/>
      <protection/>
    </xf>
    <xf numFmtId="165" fontId="4" fillId="0" borderId="86" xfId="41" applyNumberFormat="1" applyFont="1" applyFill="1" applyBorder="1" applyAlignment="1" applyProtection="1">
      <alignment/>
      <protection/>
    </xf>
    <xf numFmtId="0" fontId="5" fillId="0" borderId="25" xfId="0" applyFont="1" applyBorder="1" applyAlignment="1">
      <alignment horizontal="center" vertical="center"/>
    </xf>
    <xf numFmtId="165" fontId="4" fillId="0" borderId="51" xfId="41" applyNumberFormat="1" applyFont="1" applyFill="1" applyBorder="1" applyAlignment="1" applyProtection="1">
      <alignment/>
      <protection/>
    </xf>
    <xf numFmtId="165" fontId="5" fillId="2" borderId="11" xfId="41" applyNumberFormat="1" applyFont="1" applyFill="1" applyBorder="1" applyAlignment="1" applyProtection="1">
      <alignment/>
      <protection/>
    </xf>
    <xf numFmtId="0" fontId="5" fillId="0" borderId="87" xfId="0" applyFont="1" applyBorder="1" applyAlignment="1">
      <alignment horizontal="center"/>
    </xf>
    <xf numFmtId="165" fontId="4" fillId="0" borderId="10" xfId="41" applyNumberFormat="1" applyFont="1" applyFill="1" applyBorder="1" applyAlignment="1" applyProtection="1">
      <alignment/>
      <protection/>
    </xf>
    <xf numFmtId="165" fontId="4" fillId="2" borderId="35" xfId="41" applyNumberFormat="1" applyFont="1" applyFill="1" applyBorder="1" applyAlignment="1" applyProtection="1">
      <alignment/>
      <protection/>
    </xf>
    <xf numFmtId="165" fontId="4" fillId="0" borderId="15" xfId="41" applyNumberFormat="1" applyFont="1" applyFill="1" applyBorder="1" applyAlignment="1" applyProtection="1">
      <alignment/>
      <protection/>
    </xf>
    <xf numFmtId="165" fontId="4" fillId="0" borderId="12" xfId="41" applyNumberFormat="1" applyFont="1" applyFill="1" applyBorder="1" applyAlignment="1" applyProtection="1">
      <alignment/>
      <protection/>
    </xf>
    <xf numFmtId="0" fontId="5" fillId="0" borderId="88" xfId="0" applyFont="1" applyBorder="1" applyAlignment="1">
      <alignment horizontal="center" vertical="center"/>
    </xf>
    <xf numFmtId="165" fontId="5" fillId="0" borderId="11" xfId="41" applyNumberFormat="1" applyFont="1" applyFill="1" applyBorder="1" applyAlignment="1" applyProtection="1">
      <alignment vertical="center"/>
      <protection/>
    </xf>
    <xf numFmtId="165" fontId="2" fillId="0" borderId="89" xfId="41" applyNumberFormat="1" applyFont="1" applyFill="1" applyBorder="1" applyAlignment="1" applyProtection="1">
      <alignment/>
      <protection/>
    </xf>
    <xf numFmtId="0" fontId="5" fillId="0" borderId="82" xfId="0" applyFont="1" applyBorder="1" applyAlignment="1">
      <alignment horizontal="center"/>
    </xf>
    <xf numFmtId="165" fontId="4" fillId="2" borderId="0" xfId="41" applyNumberFormat="1" applyFont="1" applyFill="1" applyBorder="1" applyAlignment="1" applyProtection="1">
      <alignment/>
      <protection/>
    </xf>
    <xf numFmtId="165" fontId="3" fillId="2" borderId="11" xfId="41" applyNumberFormat="1" applyFont="1" applyFill="1" applyBorder="1" applyAlignment="1" applyProtection="1">
      <alignment/>
      <protection/>
    </xf>
    <xf numFmtId="0" fontId="5" fillId="0" borderId="90" xfId="0" applyFont="1" applyBorder="1" applyAlignment="1">
      <alignment horizontal="center"/>
    </xf>
    <xf numFmtId="165" fontId="5" fillId="0" borderId="91" xfId="41" applyNumberFormat="1" applyFont="1" applyFill="1" applyBorder="1" applyAlignment="1" applyProtection="1">
      <alignment/>
      <protection/>
    </xf>
    <xf numFmtId="165" fontId="3" fillId="0" borderId="91" xfId="41" applyNumberFormat="1" applyFont="1" applyFill="1" applyBorder="1" applyAlignment="1" applyProtection="1">
      <alignment/>
      <protection/>
    </xf>
    <xf numFmtId="165" fontId="4" fillId="0" borderId="46" xfId="41" applyNumberFormat="1" applyFont="1" applyFill="1" applyBorder="1" applyAlignment="1" applyProtection="1">
      <alignment vertical="center"/>
      <protection/>
    </xf>
    <xf numFmtId="165" fontId="4" fillId="0" borderId="11" xfId="41" applyNumberFormat="1" applyFont="1" applyFill="1" applyBorder="1" applyAlignment="1" applyProtection="1">
      <alignment vertical="center"/>
      <protection/>
    </xf>
    <xf numFmtId="0" fontId="5" fillId="0" borderId="88" xfId="0" applyFont="1" applyBorder="1" applyAlignment="1">
      <alignment horizontal="center"/>
    </xf>
    <xf numFmtId="165" fontId="4" fillId="0" borderId="52" xfId="41" applyNumberFormat="1" applyFont="1" applyFill="1" applyBorder="1" applyAlignment="1" applyProtection="1">
      <alignment vertical="center"/>
      <protection/>
    </xf>
    <xf numFmtId="0" fontId="5" fillId="0" borderId="61" xfId="0" applyFont="1" applyBorder="1" applyAlignment="1">
      <alignment horizontal="center"/>
    </xf>
    <xf numFmtId="165" fontId="5" fillId="0" borderId="10" xfId="41" applyNumberFormat="1" applyFont="1" applyFill="1" applyBorder="1" applyAlignment="1" applyProtection="1">
      <alignment vertical="center"/>
      <protection/>
    </xf>
    <xf numFmtId="0" fontId="2" fillId="0" borderId="92" xfId="0" applyFont="1" applyBorder="1" applyAlignment="1">
      <alignment/>
    </xf>
    <xf numFmtId="0" fontId="5" fillId="0" borderId="93" xfId="0" applyFont="1" applyBorder="1" applyAlignment="1">
      <alignment horizontal="center" wrapText="1"/>
    </xf>
    <xf numFmtId="165" fontId="2" fillId="0" borderId="94" xfId="41" applyNumberFormat="1" applyFont="1" applyFill="1" applyBorder="1" applyAlignment="1" applyProtection="1">
      <alignment/>
      <protection/>
    </xf>
    <xf numFmtId="165" fontId="4" fillId="0" borderId="95" xfId="41" applyNumberFormat="1" applyFont="1" applyFill="1" applyBorder="1" applyAlignment="1" applyProtection="1">
      <alignment/>
      <protection/>
    </xf>
    <xf numFmtId="165" fontId="4" fillId="0" borderId="47" xfId="41" applyNumberFormat="1" applyFont="1" applyFill="1" applyBorder="1" applyAlignment="1" applyProtection="1">
      <alignment/>
      <protection/>
    </xf>
    <xf numFmtId="165" fontId="4" fillId="0" borderId="55" xfId="41" applyNumberFormat="1" applyFont="1" applyFill="1" applyBorder="1" applyAlignment="1" applyProtection="1">
      <alignment/>
      <protection/>
    </xf>
    <xf numFmtId="165" fontId="4" fillId="0" borderId="0" xfId="41" applyNumberFormat="1" applyFont="1" applyFill="1" applyBorder="1" applyAlignment="1" applyProtection="1">
      <alignment/>
      <protection/>
    </xf>
    <xf numFmtId="165" fontId="5" fillId="0" borderId="50" xfId="41" applyNumberFormat="1" applyFont="1" applyFill="1" applyBorder="1" applyAlignment="1" applyProtection="1">
      <alignment vertical="center"/>
      <protection/>
    </xf>
    <xf numFmtId="165" fontId="4" fillId="0" borderId="56" xfId="41" applyNumberFormat="1" applyFont="1" applyFill="1" applyBorder="1" applyAlignment="1" applyProtection="1">
      <alignment/>
      <protection/>
    </xf>
    <xf numFmtId="0" fontId="2" fillId="0" borderId="69" xfId="0" applyFont="1" applyBorder="1" applyAlignment="1">
      <alignment/>
    </xf>
    <xf numFmtId="0" fontId="4" fillId="0" borderId="96" xfId="0" applyFont="1" applyBorder="1" applyAlignment="1">
      <alignment horizontal="left" wrapText="1" indent="2"/>
    </xf>
    <xf numFmtId="164" fontId="0" fillId="0" borderId="46" xfId="41" applyFill="1" applyBorder="1" applyAlignment="1" applyProtection="1">
      <alignment horizontal="left" indent="3"/>
      <protection/>
    </xf>
    <xf numFmtId="164" fontId="0" fillId="0" borderId="11" xfId="41" applyFill="1" applyBorder="1" applyAlignment="1" applyProtection="1">
      <alignment horizontal="left" indent="3"/>
      <protection/>
    </xf>
    <xf numFmtId="0" fontId="2" fillId="0" borderId="47" xfId="0" applyFont="1" applyBorder="1" applyAlignment="1">
      <alignment horizontal="left" indent="3"/>
    </xf>
    <xf numFmtId="0" fontId="5" fillId="0" borderId="97" xfId="0" applyFont="1" applyBorder="1" applyAlignment="1">
      <alignment horizontal="center" wrapText="1"/>
    </xf>
    <xf numFmtId="165" fontId="5" fillId="0" borderId="52" xfId="41" applyNumberFormat="1" applyFont="1" applyFill="1" applyBorder="1" applyAlignment="1" applyProtection="1">
      <alignment/>
      <protection/>
    </xf>
    <xf numFmtId="0" fontId="4" fillId="0" borderId="98" xfId="0" applyFont="1" applyBorder="1" applyAlignment="1">
      <alignment/>
    </xf>
    <xf numFmtId="0" fontId="5" fillId="0" borderId="28" xfId="0" applyFont="1" applyBorder="1" applyAlignment="1">
      <alignment horizontal="left" wrapText="1"/>
    </xf>
    <xf numFmtId="0" fontId="5" fillId="0" borderId="96" xfId="0" applyFont="1" applyBorder="1" applyAlignment="1">
      <alignment horizontal="left" wrapText="1"/>
    </xf>
    <xf numFmtId="0" fontId="4" fillId="0" borderId="50" xfId="0" applyFont="1" applyBorder="1" applyAlignment="1">
      <alignment/>
    </xf>
    <xf numFmtId="165" fontId="5" fillId="0" borderId="46" xfId="41" applyNumberFormat="1" applyFont="1" applyFill="1" applyBorder="1" applyAlignment="1" applyProtection="1">
      <alignment horizontal="center"/>
      <protection/>
    </xf>
    <xf numFmtId="165" fontId="4" fillId="0" borderId="46" xfId="41" applyNumberFormat="1" applyFont="1" applyFill="1" applyBorder="1" applyAlignment="1" applyProtection="1">
      <alignment horizontal="center"/>
      <protection/>
    </xf>
    <xf numFmtId="165" fontId="4" fillId="0" borderId="11" xfId="41" applyNumberFormat="1" applyFont="1" applyFill="1" applyBorder="1" applyAlignment="1" applyProtection="1">
      <alignment horizontal="center"/>
      <protection/>
    </xf>
    <xf numFmtId="165" fontId="5" fillId="0" borderId="11" xfId="41" applyNumberFormat="1" applyFont="1" applyFill="1" applyBorder="1" applyAlignment="1" applyProtection="1">
      <alignment horizontal="center"/>
      <protection/>
    </xf>
    <xf numFmtId="165" fontId="5" fillId="0" borderId="46" xfId="41" applyNumberFormat="1" applyFont="1" applyFill="1" applyBorder="1" applyAlignment="1" applyProtection="1">
      <alignment horizontal="left" wrapText="1"/>
      <protection/>
    </xf>
    <xf numFmtId="165" fontId="4" fillId="0" borderId="46" xfId="41" applyNumberFormat="1" applyFont="1" applyFill="1" applyBorder="1" applyAlignment="1" applyProtection="1">
      <alignment horizontal="left" wrapText="1"/>
      <protection/>
    </xf>
    <xf numFmtId="165" fontId="4" fillId="0" borderId="11" xfId="41" applyNumberFormat="1" applyFont="1" applyFill="1" applyBorder="1" applyAlignment="1" applyProtection="1">
      <alignment horizontal="left" wrapText="1"/>
      <protection/>
    </xf>
    <xf numFmtId="165" fontId="5" fillId="0" borderId="11" xfId="41" applyNumberFormat="1" applyFont="1" applyFill="1" applyBorder="1" applyAlignment="1" applyProtection="1">
      <alignment horizontal="left" wrapText="1"/>
      <protection/>
    </xf>
    <xf numFmtId="0" fontId="4" fillId="0" borderId="30" xfId="0" applyFont="1" applyBorder="1" applyAlignment="1">
      <alignment wrapText="1"/>
    </xf>
    <xf numFmtId="165" fontId="3" fillId="0" borderId="34" xfId="41" applyNumberFormat="1" applyFont="1" applyFill="1" applyBorder="1" applyAlignment="1" applyProtection="1">
      <alignment/>
      <protection/>
    </xf>
    <xf numFmtId="165" fontId="4" fillId="0" borderId="11" xfId="41" applyNumberFormat="1" applyFont="1" applyFill="1" applyBorder="1" applyAlignment="1" applyProtection="1">
      <alignment horizontal="left" vertical="center" wrapText="1"/>
      <protection/>
    </xf>
    <xf numFmtId="165" fontId="4" fillId="0" borderId="15" xfId="41" applyNumberFormat="1" applyFont="1" applyFill="1" applyBorder="1" applyAlignment="1" applyProtection="1">
      <alignment horizontal="left" wrapText="1"/>
      <protection/>
    </xf>
    <xf numFmtId="165" fontId="4" fillId="0" borderId="12" xfId="41" applyNumberFormat="1" applyFont="1" applyFill="1" applyBorder="1" applyAlignment="1" applyProtection="1">
      <alignment horizontal="left" wrapText="1"/>
      <protection/>
    </xf>
    <xf numFmtId="165" fontId="5" fillId="0" borderId="10" xfId="41" applyNumberFormat="1" applyFont="1" applyFill="1" applyBorder="1" applyAlignment="1" applyProtection="1">
      <alignment horizontal="left" wrapText="1"/>
      <protection/>
    </xf>
    <xf numFmtId="165" fontId="3" fillId="0" borderId="55" xfId="0" applyNumberFormat="1" applyFont="1" applyBorder="1" applyAlignment="1">
      <alignment/>
    </xf>
    <xf numFmtId="0" fontId="3" fillId="0" borderId="23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1" fontId="2" fillId="0" borderId="14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0" fontId="2" fillId="0" borderId="39" xfId="0" applyFont="1" applyBorder="1" applyAlignment="1">
      <alignment horizontal="center"/>
    </xf>
    <xf numFmtId="0" fontId="2" fillId="0" borderId="56" xfId="0" applyFont="1" applyBorder="1" applyAlignment="1">
      <alignment wrapText="1"/>
    </xf>
    <xf numFmtId="0" fontId="3" fillId="0" borderId="78" xfId="0" applyFont="1" applyBorder="1" applyAlignment="1">
      <alignment horizontal="center"/>
    </xf>
    <xf numFmtId="0" fontId="3" fillId="0" borderId="79" xfId="0" applyFont="1" applyBorder="1" applyAlignment="1">
      <alignment/>
    </xf>
    <xf numFmtId="166" fontId="3" fillId="0" borderId="48" xfId="0" applyNumberFormat="1" applyFont="1" applyBorder="1" applyAlignment="1">
      <alignment/>
    </xf>
    <xf numFmtId="0" fontId="5" fillId="0" borderId="30" xfId="0" applyFont="1" applyBorder="1" applyAlignment="1">
      <alignment horizontal="left" wrapText="1"/>
    </xf>
    <xf numFmtId="0" fontId="4" fillId="0" borderId="46" xfId="0" applyFont="1" applyBorder="1" applyAlignment="1">
      <alignment/>
    </xf>
    <xf numFmtId="0" fontId="4" fillId="0" borderId="30" xfId="0" applyFont="1" applyBorder="1" applyAlignment="1">
      <alignment horizontal="left" wrapText="1"/>
    </xf>
    <xf numFmtId="165" fontId="4" fillId="0" borderId="55" xfId="41" applyNumberFormat="1" applyFont="1" applyFill="1" applyBorder="1" applyAlignment="1" applyProtection="1">
      <alignment horizontal="left" wrapText="1"/>
      <protection/>
    </xf>
    <xf numFmtId="0" fontId="4" fillId="0" borderId="55" xfId="0" applyFont="1" applyBorder="1" applyAlignment="1">
      <alignment/>
    </xf>
    <xf numFmtId="0" fontId="4" fillId="0" borderId="30" xfId="0" applyFont="1" applyBorder="1" applyAlignment="1">
      <alignment horizontal="left" indent="2"/>
    </xf>
    <xf numFmtId="165" fontId="5" fillId="0" borderId="99" xfId="41" applyNumberFormat="1" applyFont="1" applyFill="1" applyBorder="1" applyAlignment="1" applyProtection="1">
      <alignment horizontal="left" wrapText="1"/>
      <protection/>
    </xf>
    <xf numFmtId="0" fontId="2" fillId="0" borderId="57" xfId="0" applyFont="1" applyBorder="1" applyAlignment="1">
      <alignment/>
    </xf>
    <xf numFmtId="165" fontId="2" fillId="2" borderId="46" xfId="41" applyNumberFormat="1" applyFont="1" applyFill="1" applyBorder="1" applyAlignment="1" applyProtection="1">
      <alignment/>
      <protection/>
    </xf>
    <xf numFmtId="165" fontId="2" fillId="2" borderId="86" xfId="41" applyNumberFormat="1" applyFont="1" applyFill="1" applyBorder="1" applyAlignment="1" applyProtection="1">
      <alignment/>
      <protection/>
    </xf>
    <xf numFmtId="165" fontId="2" fillId="2" borderId="50" xfId="41" applyNumberFormat="1" applyFont="1" applyFill="1" applyBorder="1" applyAlignment="1" applyProtection="1">
      <alignment/>
      <protection/>
    </xf>
    <xf numFmtId="165" fontId="2" fillId="2" borderId="51" xfId="41" applyNumberFormat="1" applyFont="1" applyFill="1" applyBorder="1" applyAlignment="1" applyProtection="1">
      <alignment/>
      <protection/>
    </xf>
    <xf numFmtId="165" fontId="3" fillId="2" borderId="91" xfId="41" applyNumberFormat="1" applyFont="1" applyFill="1" applyBorder="1" applyAlignment="1" applyProtection="1">
      <alignment/>
      <protection/>
    </xf>
    <xf numFmtId="0" fontId="3" fillId="0" borderId="78" xfId="0" applyFont="1" applyBorder="1" applyAlignment="1">
      <alignment horizontal="center" vertical="center" wrapText="1"/>
    </xf>
    <xf numFmtId="165" fontId="2" fillId="0" borderId="46" xfId="41" applyNumberFormat="1" applyFont="1" applyFill="1" applyBorder="1" applyAlignment="1" applyProtection="1">
      <alignment vertical="center"/>
      <protection/>
    </xf>
    <xf numFmtId="165" fontId="2" fillId="0" borderId="51" xfId="41" applyNumberFormat="1" applyFont="1" applyFill="1" applyBorder="1" applyAlignment="1" applyProtection="1">
      <alignment vertical="center"/>
      <protection/>
    </xf>
    <xf numFmtId="165" fontId="3" fillId="0" borderId="50" xfId="41" applyNumberFormat="1" applyFont="1" applyFill="1" applyBorder="1" applyAlignment="1" applyProtection="1">
      <alignment vertical="center"/>
      <protection/>
    </xf>
    <xf numFmtId="165" fontId="2" fillId="0" borderId="55" xfId="0" applyNumberFormat="1" applyFont="1" applyBorder="1" applyAlignment="1">
      <alignment/>
    </xf>
    <xf numFmtId="165" fontId="3" fillId="0" borderId="16" xfId="41" applyNumberFormat="1" applyFont="1" applyFill="1" applyBorder="1" applyAlignment="1" applyProtection="1">
      <alignment horizontal="left" wrapText="1"/>
      <protection/>
    </xf>
    <xf numFmtId="165" fontId="2" fillId="0" borderId="34" xfId="41" applyNumberFormat="1" applyFont="1" applyFill="1" applyBorder="1" applyAlignment="1" applyProtection="1">
      <alignment horizontal="left" wrapText="1"/>
      <protection/>
    </xf>
    <xf numFmtId="165" fontId="3" fillId="0" borderId="89" xfId="41" applyNumberFormat="1" applyFont="1" applyFill="1" applyBorder="1" applyAlignment="1" applyProtection="1">
      <alignment horizontal="left" wrapText="1"/>
      <protection/>
    </xf>
    <xf numFmtId="166" fontId="3" fillId="0" borderId="18" xfId="41" applyNumberFormat="1" applyFont="1" applyFill="1" applyBorder="1" applyAlignment="1">
      <alignment horizontal="center" vertical="center" wrapText="1"/>
    </xf>
    <xf numFmtId="166" fontId="3" fillId="0" borderId="18" xfId="41" applyNumberFormat="1" applyFont="1" applyBorder="1" applyAlignment="1">
      <alignment/>
    </xf>
    <xf numFmtId="166" fontId="5" fillId="0" borderId="16" xfId="41" applyNumberFormat="1" applyFont="1" applyFill="1" applyBorder="1" applyAlignment="1">
      <alignment/>
    </xf>
    <xf numFmtId="166" fontId="4" fillId="2" borderId="55" xfId="41" applyNumberFormat="1" applyFont="1" applyFill="1" applyBorder="1" applyAlignment="1">
      <alignment/>
    </xf>
    <xf numFmtId="166" fontId="4" fillId="0" borderId="55" xfId="41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166" fontId="4" fillId="2" borderId="55" xfId="41" applyNumberFormat="1" applyFont="1" applyFill="1" applyBorder="1" applyAlignment="1">
      <alignment/>
    </xf>
    <xf numFmtId="166" fontId="4" fillId="0" borderId="56" xfId="41" applyNumberFormat="1" applyFont="1" applyFill="1" applyBorder="1" applyAlignment="1">
      <alignment/>
    </xf>
    <xf numFmtId="166" fontId="4" fillId="2" borderId="16" xfId="41" applyNumberFormat="1" applyFont="1" applyFill="1" applyBorder="1" applyAlignment="1">
      <alignment/>
    </xf>
    <xf numFmtId="166" fontId="4" fillId="2" borderId="56" xfId="41" applyNumberFormat="1" applyFont="1" applyFill="1" applyBorder="1" applyAlignment="1">
      <alignment/>
    </xf>
    <xf numFmtId="166" fontId="5" fillId="2" borderId="16" xfId="41" applyNumberFormat="1" applyFont="1" applyFill="1" applyBorder="1" applyAlignment="1">
      <alignment/>
    </xf>
    <xf numFmtId="166" fontId="5" fillId="0" borderId="55" xfId="41" applyNumberFormat="1" applyFont="1" applyFill="1" applyBorder="1" applyAlignment="1">
      <alignment/>
    </xf>
    <xf numFmtId="0" fontId="4" fillId="0" borderId="10" xfId="0" applyFont="1" applyBorder="1" applyAlignment="1">
      <alignment wrapText="1"/>
    </xf>
    <xf numFmtId="166" fontId="4" fillId="2" borderId="16" xfId="41" applyNumberFormat="1" applyFont="1" applyFill="1" applyBorder="1" applyAlignment="1">
      <alignment/>
    </xf>
    <xf numFmtId="166" fontId="5" fillId="0" borderId="11" xfId="41" applyNumberFormat="1" applyFont="1" applyFill="1" applyBorder="1" applyAlignment="1">
      <alignment/>
    </xf>
    <xf numFmtId="166" fontId="5" fillId="0" borderId="56" xfId="41" applyNumberFormat="1" applyFont="1" applyFill="1" applyBorder="1" applyAlignment="1">
      <alignment/>
    </xf>
    <xf numFmtId="166" fontId="4" fillId="0" borderId="20" xfId="41" applyNumberFormat="1" applyFont="1" applyFill="1" applyBorder="1" applyAlignment="1">
      <alignment/>
    </xf>
    <xf numFmtId="166" fontId="4" fillId="2" borderId="20" xfId="41" applyNumberFormat="1" applyFont="1" applyFill="1" applyBorder="1" applyAlignment="1">
      <alignment/>
    </xf>
    <xf numFmtId="166" fontId="3" fillId="0" borderId="21" xfId="41" applyNumberFormat="1" applyFont="1" applyFill="1" applyBorder="1" applyAlignment="1">
      <alignment horizontal="center" vertical="center" wrapText="1"/>
    </xf>
    <xf numFmtId="166" fontId="3" fillId="0" borderId="43" xfId="41" applyNumberFormat="1" applyFont="1" applyFill="1" applyBorder="1" applyAlignment="1">
      <alignment/>
    </xf>
    <xf numFmtId="166" fontId="3" fillId="0" borderId="37" xfId="41" applyNumberFormat="1" applyFont="1" applyFill="1" applyBorder="1" applyAlignment="1">
      <alignment/>
    </xf>
    <xf numFmtId="166" fontId="3" fillId="0" borderId="21" xfId="41" applyNumberFormat="1" applyFont="1" applyFill="1" applyBorder="1" applyAlignment="1">
      <alignment/>
    </xf>
    <xf numFmtId="10" fontId="2" fillId="0" borderId="11" xfId="76" applyNumberFormat="1" applyFont="1" applyFill="1" applyBorder="1" applyAlignment="1">
      <alignment vertical="center" wrapText="1"/>
    </xf>
    <xf numFmtId="172" fontId="2" fillId="0" borderId="11" xfId="76" applyNumberFormat="1" applyFont="1" applyFill="1" applyBorder="1" applyAlignment="1">
      <alignment vertical="center" wrapText="1"/>
    </xf>
    <xf numFmtId="166" fontId="2" fillId="0" borderId="71" xfId="41" applyNumberFormat="1" applyFont="1" applyFill="1" applyBorder="1" applyAlignment="1">
      <alignment horizontal="right"/>
    </xf>
    <xf numFmtId="166" fontId="3" fillId="0" borderId="15" xfId="41" applyNumberFormat="1" applyFont="1" applyFill="1" applyBorder="1" applyAlignment="1">
      <alignment/>
    </xf>
    <xf numFmtId="166" fontId="2" fillId="0" borderId="15" xfId="41" applyNumberFormat="1" applyFont="1" applyFill="1" applyBorder="1" applyAlignment="1">
      <alignment/>
    </xf>
    <xf numFmtId="0" fontId="0" fillId="0" borderId="37" xfId="0" applyBorder="1" applyAlignment="1">
      <alignment/>
    </xf>
    <xf numFmtId="0" fontId="2" fillId="0" borderId="37" xfId="0" applyFont="1" applyFill="1" applyBorder="1" applyAlignment="1">
      <alignment/>
    </xf>
    <xf numFmtId="0" fontId="2" fillId="0" borderId="21" xfId="0" applyFont="1" applyBorder="1" applyAlignment="1">
      <alignment/>
    </xf>
    <xf numFmtId="167" fontId="2" fillId="0" borderId="11" xfId="41" applyNumberFormat="1" applyFont="1" applyFill="1" applyBorder="1" applyAlignment="1">
      <alignment horizontal="left" wrapText="1" indent="1"/>
    </xf>
    <xf numFmtId="10" fontId="3" fillId="0" borderId="12" xfId="76" applyNumberFormat="1" applyFont="1" applyFill="1" applyBorder="1" applyAlignment="1">
      <alignment/>
    </xf>
    <xf numFmtId="0" fontId="3" fillId="0" borderId="39" xfId="0" applyFont="1" applyFill="1" applyBorder="1" applyAlignment="1">
      <alignment vertical="top" wrapText="1"/>
    </xf>
    <xf numFmtId="3" fontId="3" fillId="0" borderId="36" xfId="0" applyNumberFormat="1" applyFont="1" applyFill="1" applyBorder="1" applyAlignment="1">
      <alignment/>
    </xf>
    <xf numFmtId="9" fontId="2" fillId="0" borderId="37" xfId="76" applyNumberFormat="1" applyFont="1" applyBorder="1" applyAlignment="1">
      <alignment/>
    </xf>
    <xf numFmtId="10" fontId="2" fillId="0" borderId="37" xfId="76" applyNumberFormat="1" applyFont="1" applyBorder="1" applyAlignment="1">
      <alignment/>
    </xf>
    <xf numFmtId="10" fontId="2" fillId="0" borderId="45" xfId="76" applyNumberFormat="1" applyFont="1" applyBorder="1" applyAlignment="1">
      <alignment/>
    </xf>
    <xf numFmtId="165" fontId="3" fillId="0" borderId="18" xfId="41" applyNumberFormat="1" applyFont="1" applyFill="1" applyBorder="1" applyAlignment="1" applyProtection="1">
      <alignment horizontal="left" wrapText="1"/>
      <protection/>
    </xf>
    <xf numFmtId="165" fontId="3" fillId="0" borderId="11" xfId="41" applyNumberFormat="1" applyFont="1" applyFill="1" applyBorder="1" applyAlignment="1" applyProtection="1">
      <alignment horizontal="center"/>
      <protection/>
    </xf>
    <xf numFmtId="165" fontId="3" fillId="0" borderId="100" xfId="41" applyNumberFormat="1" applyFont="1" applyFill="1" applyBorder="1" applyAlignment="1" applyProtection="1">
      <alignment horizontal="center"/>
      <protection/>
    </xf>
    <xf numFmtId="165" fontId="3" fillId="0" borderId="46" xfId="41" applyNumberFormat="1" applyFont="1" applyFill="1" applyBorder="1" applyAlignment="1" applyProtection="1">
      <alignment horizontal="center"/>
      <protection/>
    </xf>
    <xf numFmtId="165" fontId="2" fillId="0" borderId="11" xfId="41" applyNumberFormat="1" applyFont="1" applyFill="1" applyBorder="1" applyAlignment="1" applyProtection="1">
      <alignment horizontal="center"/>
      <protection/>
    </xf>
    <xf numFmtId="165" fontId="3" fillId="0" borderId="12" xfId="41" applyNumberFormat="1" applyFont="1" applyFill="1" applyBorder="1" applyAlignment="1" applyProtection="1">
      <alignment horizontal="center"/>
      <protection/>
    </xf>
    <xf numFmtId="165" fontId="2" fillId="0" borderId="101" xfId="0" applyNumberFormat="1" applyFont="1" applyBorder="1" applyAlignment="1">
      <alignment/>
    </xf>
    <xf numFmtId="165" fontId="2" fillId="0" borderId="34" xfId="41" applyNumberFormat="1" applyFont="1" applyFill="1" applyBorder="1" applyAlignment="1" applyProtection="1">
      <alignment horizontal="center"/>
      <protection/>
    </xf>
    <xf numFmtId="165" fontId="2" fillId="0" borderId="47" xfId="41" applyNumberFormat="1" applyFont="1" applyFill="1" applyBorder="1" applyAlignment="1" applyProtection="1">
      <alignment horizontal="center"/>
      <protection/>
    </xf>
    <xf numFmtId="9" fontId="2" fillId="0" borderId="37" xfId="76" applyFont="1" applyBorder="1" applyAlignment="1">
      <alignment/>
    </xf>
    <xf numFmtId="9" fontId="2" fillId="0" borderId="55" xfId="76" applyFont="1" applyFill="1" applyBorder="1" applyAlignment="1">
      <alignment/>
    </xf>
    <xf numFmtId="0" fontId="9" fillId="25" borderId="39" xfId="0" applyFont="1" applyFill="1" applyBorder="1" applyAlignment="1">
      <alignment wrapText="1"/>
    </xf>
    <xf numFmtId="0" fontId="9" fillId="25" borderId="14" xfId="0" applyFont="1" applyFill="1" applyBorder="1" applyAlignment="1">
      <alignment wrapText="1"/>
    </xf>
    <xf numFmtId="0" fontId="9" fillId="25" borderId="13" xfId="0" applyFont="1" applyFill="1" applyBorder="1" applyAlignment="1">
      <alignment horizontal="left" wrapText="1" indent="1"/>
    </xf>
    <xf numFmtId="0" fontId="9" fillId="25" borderId="13" xfId="0" applyFont="1" applyFill="1" applyBorder="1" applyAlignment="1">
      <alignment wrapText="1"/>
    </xf>
    <xf numFmtId="0" fontId="9" fillId="25" borderId="66" xfId="0" applyFont="1" applyFill="1" applyBorder="1" applyAlignment="1">
      <alignment wrapText="1"/>
    </xf>
    <xf numFmtId="0" fontId="9" fillId="25" borderId="80" xfId="0" applyFont="1" applyFill="1" applyBorder="1" applyAlignment="1">
      <alignment wrapText="1"/>
    </xf>
    <xf numFmtId="0" fontId="9" fillId="25" borderId="13" xfId="0" applyFont="1" applyFill="1" applyBorder="1" applyAlignment="1">
      <alignment horizontal="left" vertical="center" wrapText="1"/>
    </xf>
    <xf numFmtId="9" fontId="2" fillId="0" borderId="37" xfId="76" applyNumberFormat="1" applyFont="1" applyFill="1" applyBorder="1" applyAlignment="1">
      <alignment/>
    </xf>
    <xf numFmtId="0" fontId="9" fillId="25" borderId="14" xfId="0" applyFont="1" applyFill="1" applyBorder="1" applyAlignment="1">
      <alignment horizontal="left" vertical="center" wrapText="1"/>
    </xf>
    <xf numFmtId="0" fontId="9" fillId="25" borderId="13" xfId="0" applyFont="1" applyFill="1" applyBorder="1" applyAlignment="1">
      <alignment horizontal="left" vertical="center" wrapText="1" indent="1"/>
    </xf>
    <xf numFmtId="165" fontId="3" fillId="25" borderId="99" xfId="41" applyNumberFormat="1" applyFont="1" applyFill="1" applyBorder="1" applyAlignment="1" applyProtection="1">
      <alignment/>
      <protection/>
    </xf>
    <xf numFmtId="9" fontId="3" fillId="0" borderId="37" xfId="76" applyFont="1" applyBorder="1" applyAlignment="1">
      <alignment/>
    </xf>
    <xf numFmtId="10" fontId="3" fillId="0" borderId="37" xfId="76" applyNumberFormat="1" applyFont="1" applyBorder="1" applyAlignment="1">
      <alignment/>
    </xf>
    <xf numFmtId="10" fontId="2" fillId="0" borderId="37" xfId="76" applyNumberFormat="1" applyFont="1" applyBorder="1" applyAlignment="1">
      <alignment horizontal="center" vertical="center"/>
    </xf>
    <xf numFmtId="9" fontId="2" fillId="0" borderId="37" xfId="76" applyNumberFormat="1" applyFont="1" applyBorder="1" applyAlignment="1">
      <alignment horizontal="center" vertical="center"/>
    </xf>
    <xf numFmtId="165" fontId="2" fillId="2" borderId="50" xfId="41" applyNumberFormat="1" applyFont="1" applyFill="1" applyBorder="1" applyAlignment="1" applyProtection="1">
      <alignment vertical="center"/>
      <protection/>
    </xf>
    <xf numFmtId="165" fontId="5" fillId="25" borderId="99" xfId="41" applyNumberFormat="1" applyFont="1" applyFill="1" applyBorder="1" applyAlignment="1" applyProtection="1">
      <alignment/>
      <protection/>
    </xf>
    <xf numFmtId="165" fontId="2" fillId="2" borderId="11" xfId="41" applyNumberFormat="1" applyFont="1" applyFill="1" applyBorder="1" applyAlignment="1" applyProtection="1">
      <alignment/>
      <protection/>
    </xf>
    <xf numFmtId="10" fontId="3" fillId="0" borderId="16" xfId="76" applyNumberFormat="1" applyFont="1" applyFill="1" applyBorder="1" applyAlignment="1">
      <alignment/>
    </xf>
    <xf numFmtId="10" fontId="2" fillId="0" borderId="16" xfId="76" applyNumberFormat="1" applyFont="1" applyFill="1" applyBorder="1" applyAlignment="1">
      <alignment/>
    </xf>
    <xf numFmtId="166" fontId="2" fillId="0" borderId="43" xfId="41" applyNumberFormat="1" applyFont="1" applyFill="1" applyBorder="1" applyAlignment="1">
      <alignment/>
    </xf>
    <xf numFmtId="0" fontId="9" fillId="0" borderId="55" xfId="0" applyFont="1" applyBorder="1" applyAlignment="1">
      <alignment vertical="center" wrapText="1"/>
    </xf>
    <xf numFmtId="166" fontId="3" fillId="25" borderId="55" xfId="41" applyNumberFormat="1" applyFont="1" applyFill="1" applyBorder="1" applyAlignment="1">
      <alignment/>
    </xf>
    <xf numFmtId="166" fontId="3" fillId="25" borderId="20" xfId="41" applyNumberFormat="1" applyFont="1" applyFill="1" applyBorder="1" applyAlignment="1">
      <alignment/>
    </xf>
    <xf numFmtId="10" fontId="3" fillId="0" borderId="54" xfId="76" applyNumberFormat="1" applyFont="1" applyFill="1" applyBorder="1" applyAlignment="1">
      <alignment/>
    </xf>
    <xf numFmtId="10" fontId="3" fillId="0" borderId="16" xfId="76" applyNumberFormat="1" applyFont="1" applyFill="1" applyBorder="1" applyAlignment="1">
      <alignment/>
    </xf>
    <xf numFmtId="166" fontId="3" fillId="0" borderId="16" xfId="41" applyNumberFormat="1" applyFont="1" applyFill="1" applyBorder="1" applyAlignment="1">
      <alignment/>
    </xf>
    <xf numFmtId="166" fontId="3" fillId="0" borderId="43" xfId="41" applyNumberFormat="1" applyFont="1" applyFill="1" applyBorder="1" applyAlignment="1">
      <alignment/>
    </xf>
    <xf numFmtId="10" fontId="2" fillId="0" borderId="16" xfId="76" applyNumberFormat="1" applyFont="1" applyFill="1" applyBorder="1" applyAlignment="1">
      <alignment/>
    </xf>
    <xf numFmtId="166" fontId="2" fillId="2" borderId="55" xfId="41" applyNumberFormat="1" applyFont="1" applyFill="1" applyBorder="1" applyAlignment="1">
      <alignment/>
    </xf>
    <xf numFmtId="166" fontId="2" fillId="0" borderId="43" xfId="41" applyNumberFormat="1" applyFont="1" applyFill="1" applyBorder="1" applyAlignment="1">
      <alignment/>
    </xf>
    <xf numFmtId="0" fontId="2" fillId="2" borderId="11" xfId="0" applyFont="1" applyFill="1" applyBorder="1" applyAlignment="1">
      <alignment/>
    </xf>
    <xf numFmtId="166" fontId="2" fillId="2" borderId="56" xfId="41" applyNumberFormat="1" applyFont="1" applyFill="1" applyBorder="1" applyAlignment="1">
      <alignment/>
    </xf>
    <xf numFmtId="166" fontId="3" fillId="2" borderId="16" xfId="41" applyNumberFormat="1" applyFont="1" applyFill="1" applyBorder="1" applyAlignment="1">
      <alignment/>
    </xf>
    <xf numFmtId="166" fontId="2" fillId="0" borderId="20" xfId="41" applyNumberFormat="1" applyFont="1" applyFill="1" applyBorder="1" applyAlignment="1">
      <alignment/>
    </xf>
    <xf numFmtId="166" fontId="3" fillId="2" borderId="43" xfId="41" applyNumberFormat="1" applyFont="1" applyFill="1" applyBorder="1" applyAlignment="1">
      <alignment/>
    </xf>
    <xf numFmtId="10" fontId="2" fillId="0" borderId="54" xfId="76" applyNumberFormat="1" applyFont="1" applyFill="1" applyBorder="1" applyAlignment="1">
      <alignment/>
    </xf>
    <xf numFmtId="166" fontId="2" fillId="25" borderId="10" xfId="41" applyNumberFormat="1" applyFont="1" applyFill="1" applyBorder="1" applyAlignment="1">
      <alignment wrapText="1"/>
    </xf>
    <xf numFmtId="3" fontId="41" fillId="0" borderId="10" xfId="67" applyNumberFormat="1" applyFont="1" applyFill="1" applyBorder="1" applyProtection="1">
      <alignment/>
      <protection locked="0"/>
    </xf>
    <xf numFmtId="3" fontId="41" fillId="0" borderId="43" xfId="67" applyNumberFormat="1" applyFont="1" applyFill="1" applyBorder="1" applyProtection="1">
      <alignment/>
      <protection locked="0"/>
    </xf>
    <xf numFmtId="3" fontId="41" fillId="0" borderId="11" xfId="67" applyNumberFormat="1" applyFont="1" applyFill="1" applyBorder="1" applyProtection="1">
      <alignment/>
      <protection locked="0"/>
    </xf>
    <xf numFmtId="3" fontId="41" fillId="0" borderId="37" xfId="67" applyNumberFormat="1" applyFont="1" applyFill="1" applyBorder="1" applyProtection="1">
      <alignment/>
      <protection locked="0"/>
    </xf>
    <xf numFmtId="3" fontId="41" fillId="0" borderId="12" xfId="67" applyNumberFormat="1" applyFont="1" applyFill="1" applyBorder="1" applyProtection="1">
      <alignment/>
      <protection locked="0"/>
    </xf>
    <xf numFmtId="3" fontId="41" fillId="0" borderId="45" xfId="67" applyNumberFormat="1" applyFont="1" applyFill="1" applyBorder="1" applyProtection="1">
      <alignment/>
      <protection locked="0"/>
    </xf>
    <xf numFmtId="3" fontId="41" fillId="0" borderId="48" xfId="67" applyNumberFormat="1" applyFont="1" applyFill="1" applyBorder="1" applyProtection="1">
      <alignment/>
      <protection locked="0"/>
    </xf>
    <xf numFmtId="175" fontId="42" fillId="0" borderId="49" xfId="66" applyNumberFormat="1" applyFont="1" applyFill="1" applyBorder="1" applyAlignment="1" applyProtection="1">
      <alignment vertical="center"/>
      <protection/>
    </xf>
    <xf numFmtId="3" fontId="41" fillId="0" borderId="102" xfId="67" applyNumberFormat="1" applyFont="1" applyFill="1" applyBorder="1">
      <alignment/>
      <protection/>
    </xf>
    <xf numFmtId="188" fontId="0" fillId="0" borderId="0" xfId="0" applyNumberFormat="1" applyAlignment="1">
      <alignment/>
    </xf>
    <xf numFmtId="0" fontId="39" fillId="0" borderId="41" xfId="67" applyFont="1" applyFill="1" applyBorder="1" applyAlignment="1" applyProtection="1">
      <alignment horizontal="left" vertical="center" wrapText="1" indent="1"/>
      <protection/>
    </xf>
    <xf numFmtId="9" fontId="2" fillId="0" borderId="45" xfId="76" applyFont="1" applyBorder="1" applyAlignment="1">
      <alignment/>
    </xf>
    <xf numFmtId="9" fontId="2" fillId="0" borderId="43" xfId="76" applyFont="1" applyBorder="1" applyAlignment="1">
      <alignment/>
    </xf>
    <xf numFmtId="165" fontId="2" fillId="2" borderId="11" xfId="41" applyNumberFormat="1" applyFont="1" applyFill="1" applyBorder="1" applyAlignment="1" applyProtection="1">
      <alignment vertical="center"/>
      <protection/>
    </xf>
    <xf numFmtId="165" fontId="4" fillId="2" borderId="11" xfId="41" applyNumberFormat="1" applyFont="1" applyFill="1" applyBorder="1" applyAlignment="1" applyProtection="1">
      <alignment vertical="center"/>
      <protection/>
    </xf>
    <xf numFmtId="0" fontId="5" fillId="0" borderId="28" xfId="0" applyFont="1" applyBorder="1" applyAlignment="1">
      <alignment horizontal="center" vertical="center"/>
    </xf>
    <xf numFmtId="165" fontId="4" fillId="0" borderId="89" xfId="41" applyNumberFormat="1" applyFont="1" applyFill="1" applyBorder="1" applyAlignment="1" applyProtection="1">
      <alignment/>
      <protection/>
    </xf>
    <xf numFmtId="165" fontId="3" fillId="25" borderId="11" xfId="41" applyNumberFormat="1" applyFont="1" applyFill="1" applyBorder="1" applyAlignment="1" applyProtection="1">
      <alignment/>
      <protection/>
    </xf>
    <xf numFmtId="165" fontId="5" fillId="0" borderId="10" xfId="41" applyNumberFormat="1" applyFont="1" applyFill="1" applyBorder="1" applyAlignment="1" applyProtection="1">
      <alignment/>
      <protection/>
    </xf>
    <xf numFmtId="165" fontId="5" fillId="2" borderId="10" xfId="41" applyNumberFormat="1" applyFont="1" applyFill="1" applyBorder="1" applyAlignment="1" applyProtection="1">
      <alignment/>
      <protection/>
    </xf>
    <xf numFmtId="165" fontId="3" fillId="2" borderId="10" xfId="41" applyNumberFormat="1" applyFont="1" applyFill="1" applyBorder="1" applyAlignment="1" applyProtection="1">
      <alignment/>
      <protection/>
    </xf>
    <xf numFmtId="165" fontId="3" fillId="2" borderId="35" xfId="41" applyNumberFormat="1" applyFont="1" applyFill="1" applyBorder="1" applyAlignment="1" applyProtection="1">
      <alignment/>
      <protection/>
    </xf>
    <xf numFmtId="165" fontId="3" fillId="0" borderId="11" xfId="41" applyNumberFormat="1" applyFont="1" applyFill="1" applyBorder="1" applyAlignment="1" applyProtection="1">
      <alignment vertical="center"/>
      <protection/>
    </xf>
    <xf numFmtId="10" fontId="3" fillId="0" borderId="37" xfId="76" applyNumberFormat="1" applyFont="1" applyBorder="1" applyAlignment="1">
      <alignment vertical="center"/>
    </xf>
    <xf numFmtId="0" fontId="4" fillId="25" borderId="13" xfId="0" applyFont="1" applyFill="1" applyBorder="1" applyAlignment="1">
      <alignment horizontal="center" vertical="center"/>
    </xf>
    <xf numFmtId="166" fontId="4" fillId="25" borderId="11" xfId="41" applyNumberFormat="1" applyFont="1" applyFill="1" applyBorder="1" applyAlignment="1">
      <alignment horizontal="center" vertical="center" wrapText="1"/>
    </xf>
    <xf numFmtId="166" fontId="4" fillId="25" borderId="11" xfId="41" applyNumberFormat="1" applyFont="1" applyFill="1" applyBorder="1" applyAlignment="1">
      <alignment horizontal="center" vertical="center"/>
    </xf>
    <xf numFmtId="166" fontId="4" fillId="25" borderId="10" xfId="41" applyNumberFormat="1" applyFont="1" applyFill="1" applyBorder="1" applyAlignment="1">
      <alignment horizontal="center" vertical="center"/>
    </xf>
    <xf numFmtId="0" fontId="5" fillId="25" borderId="21" xfId="0" applyFont="1" applyFill="1" applyBorder="1" applyAlignment="1">
      <alignment horizontal="center" vertical="center" wrapText="1"/>
    </xf>
    <xf numFmtId="166" fontId="4" fillId="25" borderId="43" xfId="41" applyNumberFormat="1" applyFont="1" applyFill="1" applyBorder="1" applyAlignment="1">
      <alignment horizontal="center" vertical="center"/>
    </xf>
    <xf numFmtId="0" fontId="39" fillId="0" borderId="39" xfId="67" applyFont="1" applyFill="1" applyBorder="1" applyAlignment="1" applyProtection="1">
      <alignment horizontal="left" vertical="center" wrapText="1" indent="1"/>
      <protection/>
    </xf>
    <xf numFmtId="188" fontId="3" fillId="25" borderId="36" xfId="67" applyNumberFormat="1" applyFont="1" applyFill="1" applyBorder="1" applyAlignment="1" applyProtection="1">
      <alignment horizontal="right" vertical="center" wrapText="1"/>
      <protection locked="0"/>
    </xf>
    <xf numFmtId="188" fontId="3" fillId="25" borderId="67" xfId="67" applyNumberFormat="1" applyFont="1" applyFill="1" applyBorder="1" applyAlignment="1" applyProtection="1">
      <alignment horizontal="right" vertical="center" wrapText="1"/>
      <protection locked="0"/>
    </xf>
    <xf numFmtId="188" fontId="3" fillId="25" borderId="11" xfId="67" applyNumberFormat="1" applyFont="1" applyFill="1" applyBorder="1" applyAlignment="1" applyProtection="1">
      <alignment horizontal="right" vertical="center" wrapText="1"/>
      <protection/>
    </xf>
    <xf numFmtId="188" fontId="3" fillId="25" borderId="37" xfId="67" applyNumberFormat="1" applyFont="1" applyFill="1" applyBorder="1" applyAlignment="1" applyProtection="1">
      <alignment horizontal="right" vertical="center" wrapText="1"/>
      <protection/>
    </xf>
    <xf numFmtId="188" fontId="3" fillId="0" borderId="11" xfId="67" applyNumberFormat="1" applyFont="1" applyFill="1" applyBorder="1" applyAlignment="1" applyProtection="1">
      <alignment horizontal="right" vertical="center" wrapText="1"/>
      <protection locked="0"/>
    </xf>
    <xf numFmtId="188" fontId="3" fillId="0" borderId="37" xfId="67" applyNumberFormat="1" applyFont="1" applyFill="1" applyBorder="1" applyAlignment="1" applyProtection="1">
      <alignment horizontal="right" vertical="center" wrapText="1"/>
      <protection locked="0"/>
    </xf>
    <xf numFmtId="188" fontId="2" fillId="0" borderId="11" xfId="67" applyNumberFormat="1" applyFont="1" applyFill="1" applyBorder="1" applyAlignment="1" applyProtection="1">
      <alignment horizontal="right" vertical="center" wrapText="1"/>
      <protection locked="0"/>
    </xf>
    <xf numFmtId="188" fontId="2" fillId="0" borderId="37" xfId="67" applyNumberFormat="1" applyFont="1" applyFill="1" applyBorder="1" applyAlignment="1" applyProtection="1">
      <alignment horizontal="right" vertical="center" wrapText="1"/>
      <protection locked="0"/>
    </xf>
    <xf numFmtId="188" fontId="2" fillId="25" borderId="11" xfId="67" applyNumberFormat="1" applyFont="1" applyFill="1" applyBorder="1" applyAlignment="1" applyProtection="1">
      <alignment horizontal="right" vertical="center" wrapText="1"/>
      <protection/>
    </xf>
    <xf numFmtId="188" fontId="2" fillId="25" borderId="37" xfId="67" applyNumberFormat="1" applyFont="1" applyFill="1" applyBorder="1" applyAlignment="1" applyProtection="1">
      <alignment horizontal="right" vertical="center" wrapText="1"/>
      <protection/>
    </xf>
    <xf numFmtId="188" fontId="2" fillId="0" borderId="11" xfId="67" applyNumberFormat="1" applyFont="1" applyFill="1" applyBorder="1" applyAlignment="1" applyProtection="1">
      <alignment horizontal="right" vertical="center" wrapText="1"/>
      <protection/>
    </xf>
    <xf numFmtId="188" fontId="2" fillId="0" borderId="37" xfId="67" applyNumberFormat="1" applyFont="1" applyFill="1" applyBorder="1" applyAlignment="1" applyProtection="1">
      <alignment horizontal="right" vertical="center" wrapText="1"/>
      <protection/>
    </xf>
    <xf numFmtId="188" fontId="2" fillId="25" borderId="37" xfId="67" applyNumberFormat="1" applyFont="1" applyFill="1" applyBorder="1" applyAlignment="1" applyProtection="1">
      <alignment horizontal="right" vertical="center" wrapText="1"/>
      <protection locked="0"/>
    </xf>
    <xf numFmtId="188" fontId="2" fillId="0" borderId="18" xfId="67" applyNumberFormat="1" applyFont="1" applyFill="1" applyBorder="1" applyAlignment="1" applyProtection="1">
      <alignment horizontal="right" vertical="center" wrapText="1"/>
      <protection locked="0"/>
    </xf>
    <xf numFmtId="188" fontId="2" fillId="0" borderId="21" xfId="67" applyNumberFormat="1" applyFont="1" applyFill="1" applyBorder="1" applyAlignment="1" applyProtection="1">
      <alignment horizontal="right" vertical="center" wrapText="1"/>
      <protection locked="0"/>
    </xf>
    <xf numFmtId="188" fontId="2" fillId="0" borderId="36" xfId="67" applyNumberFormat="1" applyFont="1" applyFill="1" applyBorder="1" applyAlignment="1" applyProtection="1">
      <alignment horizontal="right" vertical="center" wrapText="1"/>
      <protection locked="0"/>
    </xf>
    <xf numFmtId="188" fontId="2" fillId="0" borderId="67" xfId="67" applyNumberFormat="1" applyFont="1" applyFill="1" applyBorder="1" applyAlignment="1" applyProtection="1">
      <alignment horizontal="right" vertical="center" wrapText="1"/>
      <protection locked="0"/>
    </xf>
    <xf numFmtId="188" fontId="3" fillId="0" borderId="18" xfId="67" applyNumberFormat="1" applyFont="1" applyFill="1" applyBorder="1" applyAlignment="1" applyProtection="1">
      <alignment horizontal="right" vertical="center" wrapText="1"/>
      <protection/>
    </xf>
    <xf numFmtId="188" fontId="3" fillId="0" borderId="21" xfId="67" applyNumberFormat="1" applyFont="1" applyFill="1" applyBorder="1" applyAlignment="1" applyProtection="1">
      <alignment horizontal="right" vertical="center" wrapText="1"/>
      <protection/>
    </xf>
    <xf numFmtId="9" fontId="3" fillId="0" borderId="37" xfId="76" applyNumberFormat="1" applyFont="1" applyBorder="1" applyAlignment="1">
      <alignment/>
    </xf>
    <xf numFmtId="9" fontId="3" fillId="0" borderId="21" xfId="76" applyNumberFormat="1" applyFont="1" applyBorder="1" applyAlignment="1">
      <alignment/>
    </xf>
    <xf numFmtId="175" fontId="43" fillId="0" borderId="58" xfId="66" applyNumberFormat="1" applyFont="1" applyFill="1" applyBorder="1" applyAlignment="1" applyProtection="1">
      <alignment horizontal="right" vertical="center"/>
      <protection/>
    </xf>
    <xf numFmtId="175" fontId="43" fillId="0" borderId="103" xfId="66" applyNumberFormat="1" applyFont="1" applyFill="1" applyBorder="1" applyAlignment="1" applyProtection="1">
      <alignment horizontal="right" vertical="center"/>
      <protection/>
    </xf>
    <xf numFmtId="175" fontId="42" fillId="0" borderId="49" xfId="66" applyNumberFormat="1" applyFont="1" applyFill="1" applyBorder="1" applyAlignment="1" applyProtection="1">
      <alignment horizontal="right" vertical="center"/>
      <protection/>
    </xf>
    <xf numFmtId="175" fontId="43" fillId="0" borderId="37" xfId="66" applyNumberFormat="1" applyFont="1" applyFill="1" applyBorder="1" applyAlignment="1" applyProtection="1">
      <alignment horizontal="right" vertical="center"/>
      <protection/>
    </xf>
    <xf numFmtId="0" fontId="9" fillId="0" borderId="22" xfId="0" applyFont="1" applyFill="1" applyBorder="1" applyAlignment="1">
      <alignment horizontal="center" wrapText="1"/>
    </xf>
    <xf numFmtId="0" fontId="9" fillId="0" borderId="54" xfId="0" applyFont="1" applyFill="1" applyBorder="1" applyAlignment="1">
      <alignment horizontal="center" wrapText="1"/>
    </xf>
    <xf numFmtId="0" fontId="9" fillId="0" borderId="23" xfId="0" applyFont="1" applyFill="1" applyBorder="1" applyAlignment="1">
      <alignment horizontal="center" wrapText="1"/>
    </xf>
    <xf numFmtId="0" fontId="9" fillId="0" borderId="103" xfId="0" applyFont="1" applyFill="1" applyBorder="1" applyAlignment="1">
      <alignment horizontal="center" wrapText="1"/>
    </xf>
    <xf numFmtId="0" fontId="2" fillId="0" borderId="13" xfId="64" applyFont="1" applyFill="1" applyBorder="1" applyAlignment="1">
      <alignment vertical="center" wrapText="1"/>
      <protection/>
    </xf>
    <xf numFmtId="0" fontId="2" fillId="0" borderId="11" xfId="64" applyFont="1" applyBorder="1" applyAlignment="1">
      <alignment vertical="center" wrapText="1"/>
      <protection/>
    </xf>
    <xf numFmtId="0" fontId="2" fillId="0" borderId="13" xfId="64" applyFont="1" applyBorder="1" applyAlignment="1">
      <alignment vertical="center" wrapText="1"/>
      <protection/>
    </xf>
    <xf numFmtId="0" fontId="2" fillId="0" borderId="13" xfId="64" applyFont="1" applyBorder="1" applyAlignment="1">
      <alignment horizontal="left" vertical="center" wrapText="1"/>
      <protection/>
    </xf>
    <xf numFmtId="0" fontId="3" fillId="0" borderId="36" xfId="64" applyFont="1" applyBorder="1" applyAlignment="1">
      <alignment vertical="center"/>
      <protection/>
    </xf>
    <xf numFmtId="166" fontId="3" fillId="0" borderId="36" xfId="45" applyNumberFormat="1" applyFont="1" applyBorder="1" applyAlignment="1">
      <alignment vertical="center"/>
    </xf>
    <xf numFmtId="166" fontId="3" fillId="0" borderId="67" xfId="45" applyNumberFormat="1" applyFont="1" applyBorder="1" applyAlignment="1">
      <alignment vertical="center"/>
    </xf>
    <xf numFmtId="166" fontId="2" fillId="0" borderId="11" xfId="45" applyNumberFormat="1" applyFont="1" applyBorder="1" applyAlignment="1">
      <alignment vertical="center"/>
    </xf>
    <xf numFmtId="166" fontId="2" fillId="0" borderId="37" xfId="45" applyNumberFormat="1" applyFont="1" applyBorder="1" applyAlignment="1">
      <alignment vertical="center"/>
    </xf>
    <xf numFmtId="166" fontId="3" fillId="0" borderId="11" xfId="45" applyNumberFormat="1" applyFont="1" applyBorder="1" applyAlignment="1">
      <alignment vertical="center"/>
    </xf>
    <xf numFmtId="166" fontId="2" fillId="0" borderId="55" xfId="45" applyNumberFormat="1" applyFont="1" applyBorder="1" applyAlignment="1">
      <alignment vertical="center"/>
    </xf>
    <xf numFmtId="0" fontId="3" fillId="0" borderId="11" xfId="64" applyFont="1" applyBorder="1" applyAlignment="1">
      <alignment vertical="center" wrapText="1"/>
      <protection/>
    </xf>
    <xf numFmtId="166" fontId="3" fillId="0" borderId="11" xfId="0" applyNumberFormat="1" applyFont="1" applyBorder="1" applyAlignment="1">
      <alignment vertical="center"/>
    </xf>
    <xf numFmtId="166" fontId="3" fillId="0" borderId="37" xfId="0" applyNumberFormat="1" applyFont="1" applyBorder="1" applyAlignment="1">
      <alignment vertical="center"/>
    </xf>
    <xf numFmtId="0" fontId="2" fillId="0" borderId="11" xfId="64" applyFont="1" applyFill="1" applyBorder="1" applyAlignment="1">
      <alignment vertical="center" wrapText="1"/>
      <protection/>
    </xf>
    <xf numFmtId="0" fontId="2" fillId="0" borderId="11" xfId="0" applyFont="1" applyBorder="1" applyAlignment="1">
      <alignment vertical="center"/>
    </xf>
    <xf numFmtId="166" fontId="3" fillId="0" borderId="37" xfId="45" applyNumberFormat="1" applyFont="1" applyBorder="1" applyAlignment="1">
      <alignment vertical="center"/>
    </xf>
    <xf numFmtId="0" fontId="2" fillId="0" borderId="55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horizontal="left" wrapText="1" indent="1"/>
    </xf>
    <xf numFmtId="0" fontId="4" fillId="0" borderId="104" xfId="0" applyFont="1" applyFill="1" applyBorder="1" applyAlignment="1">
      <alignment horizontal="left" wrapText="1" indent="1"/>
    </xf>
    <xf numFmtId="0" fontId="4" fillId="0" borderId="59" xfId="0" applyFont="1" applyFill="1" applyBorder="1" applyAlignment="1">
      <alignment horizontal="left" wrapText="1" indent="1"/>
    </xf>
    <xf numFmtId="0" fontId="4" fillId="0" borderId="11" xfId="0" applyFont="1" applyFill="1" applyBorder="1" applyAlignment="1">
      <alignment horizontal="left" wrapText="1" indent="1"/>
    </xf>
    <xf numFmtId="0" fontId="4" fillId="0" borderId="27" xfId="0" applyFont="1" applyFill="1" applyBorder="1" applyAlignment="1">
      <alignment horizontal="left" wrapText="1" indent="1"/>
    </xf>
    <xf numFmtId="0" fontId="4" fillId="0" borderId="94" xfId="0" applyFont="1" applyFill="1" applyBorder="1" applyAlignment="1">
      <alignment horizontal="left" wrapText="1" indent="1"/>
    </xf>
    <xf numFmtId="0" fontId="5" fillId="0" borderId="27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35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 indent="1"/>
    </xf>
    <xf numFmtId="0" fontId="4" fillId="0" borderId="97" xfId="0" applyFont="1" applyBorder="1" applyAlignment="1">
      <alignment horizontal="left" wrapText="1" indent="1"/>
    </xf>
    <xf numFmtId="0" fontId="4" fillId="0" borderId="59" xfId="0" applyFont="1" applyBorder="1" applyAlignment="1">
      <alignment horizontal="left" wrapText="1" indent="1"/>
    </xf>
    <xf numFmtId="165" fontId="4" fillId="0" borderId="10" xfId="41" applyNumberFormat="1" applyFont="1" applyFill="1" applyBorder="1" applyAlignment="1" applyProtection="1">
      <alignment vertical="center"/>
      <protection/>
    </xf>
    <xf numFmtId="165" fontId="2" fillId="0" borderId="50" xfId="41" applyNumberFormat="1" applyFont="1" applyFill="1" applyBorder="1" applyAlignment="1" applyProtection="1">
      <alignment vertical="center"/>
      <protection/>
    </xf>
    <xf numFmtId="165" fontId="2" fillId="0" borderId="11" xfId="41" applyNumberFormat="1" applyFont="1" applyFill="1" applyBorder="1" applyAlignment="1" applyProtection="1">
      <alignment vertical="center"/>
      <protection/>
    </xf>
    <xf numFmtId="165" fontId="4" fillId="0" borderId="55" xfId="41" applyNumberFormat="1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>
      <alignment horizontal="center"/>
    </xf>
    <xf numFmtId="0" fontId="5" fillId="0" borderId="30" xfId="0" applyFont="1" applyFill="1" applyBorder="1" applyAlignment="1">
      <alignment wrapText="1"/>
    </xf>
    <xf numFmtId="0" fontId="4" fillId="0" borderId="30" xfId="0" applyFont="1" applyFill="1" applyBorder="1" applyAlignment="1">
      <alignment horizontal="left" wrapText="1" indent="1"/>
    </xf>
    <xf numFmtId="0" fontId="5" fillId="0" borderId="26" xfId="0" applyFont="1" applyFill="1" applyBorder="1" applyAlignment="1">
      <alignment horizontal="left" wrapText="1"/>
    </xf>
    <xf numFmtId="0" fontId="5" fillId="0" borderId="77" xfId="0" applyFont="1" applyFill="1" applyBorder="1" applyAlignment="1">
      <alignment horizontal="center"/>
    </xf>
    <xf numFmtId="0" fontId="5" fillId="0" borderId="0" xfId="0" applyFont="1" applyAlignment="1">
      <alignment/>
    </xf>
    <xf numFmtId="1" fontId="2" fillId="0" borderId="13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wrapText="1"/>
    </xf>
    <xf numFmtId="0" fontId="3" fillId="0" borderId="78" xfId="0" applyFont="1" applyBorder="1" applyAlignment="1">
      <alignment/>
    </xf>
    <xf numFmtId="166" fontId="3" fillId="0" borderId="49" xfId="41" applyNumberFormat="1" applyFon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9" fillId="25" borderId="14" xfId="0" applyFont="1" applyFill="1" applyBorder="1" applyAlignment="1">
      <alignment horizontal="left" vertical="center" wrapText="1" indent="1"/>
    </xf>
    <xf numFmtId="0" fontId="9" fillId="25" borderId="66" xfId="0" applyFont="1" applyFill="1" applyBorder="1" applyAlignment="1">
      <alignment horizontal="left" vertical="center" wrapText="1" indent="1"/>
    </xf>
    <xf numFmtId="0" fontId="9" fillId="0" borderId="66" xfId="0" applyFont="1" applyBorder="1" applyAlignment="1">
      <alignment horizontal="left" vertical="center" wrapText="1" indent="1"/>
    </xf>
    <xf numFmtId="0" fontId="9" fillId="25" borderId="13" xfId="0" applyFont="1" applyFill="1" applyBorder="1" applyAlignment="1">
      <alignment horizontal="left" indent="1"/>
    </xf>
    <xf numFmtId="0" fontId="9" fillId="25" borderId="66" xfId="0" applyFont="1" applyFill="1" applyBorder="1" applyAlignment="1">
      <alignment horizontal="left" wrapText="1" indent="1"/>
    </xf>
    <xf numFmtId="0" fontId="9" fillId="0" borderId="13" xfId="0" applyFont="1" applyFill="1" applyBorder="1" applyAlignment="1">
      <alignment horizontal="left" wrapText="1" indent="1"/>
    </xf>
    <xf numFmtId="0" fontId="9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vertical="center" wrapText="1"/>
    </xf>
    <xf numFmtId="0" fontId="8" fillId="0" borderId="62" xfId="0" applyFont="1" applyBorder="1" applyAlignment="1">
      <alignment horizontal="left" vertical="center" wrapText="1"/>
    </xf>
    <xf numFmtId="1" fontId="3" fillId="0" borderId="42" xfId="41" applyNumberFormat="1" applyFont="1" applyBorder="1" applyAlignment="1">
      <alignment/>
    </xf>
    <xf numFmtId="171" fontId="2" fillId="0" borderId="11" xfId="76" applyNumberFormat="1" applyFont="1" applyFill="1" applyBorder="1" applyAlignment="1">
      <alignment/>
    </xf>
    <xf numFmtId="0" fontId="4" fillId="0" borderId="41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3" fontId="2" fillId="0" borderId="55" xfId="0" applyNumberFormat="1" applyFont="1" applyFill="1" applyBorder="1" applyAlignment="1">
      <alignment/>
    </xf>
    <xf numFmtId="0" fontId="4" fillId="0" borderId="105" xfId="0" applyFont="1" applyBorder="1" applyAlignment="1">
      <alignment horizontal="left" wrapText="1" indent="1"/>
    </xf>
    <xf numFmtId="0" fontId="5" fillId="0" borderId="11" xfId="0" applyFont="1" applyBorder="1" applyAlignment="1">
      <alignment horizontal="center" wrapText="1"/>
    </xf>
    <xf numFmtId="165" fontId="5" fillId="25" borderId="11" xfId="41" applyNumberFormat="1" applyFont="1" applyFill="1" applyBorder="1" applyAlignment="1" applyProtection="1">
      <alignment/>
      <protection/>
    </xf>
    <xf numFmtId="165" fontId="3" fillId="2" borderId="63" xfId="41" applyNumberFormat="1" applyFont="1" applyFill="1" applyBorder="1" applyAlignment="1" applyProtection="1">
      <alignment/>
      <protection/>
    </xf>
    <xf numFmtId="165" fontId="2" fillId="2" borderId="0" xfId="41" applyNumberFormat="1" applyFont="1" applyFill="1" applyBorder="1" applyAlignment="1" applyProtection="1">
      <alignment/>
      <protection/>
    </xf>
    <xf numFmtId="165" fontId="4" fillId="2" borderId="12" xfId="41" applyNumberFormat="1" applyFont="1" applyFill="1" applyBorder="1" applyAlignment="1" applyProtection="1">
      <alignment/>
      <protection/>
    </xf>
    <xf numFmtId="0" fontId="4" fillId="0" borderId="15" xfId="0" applyFont="1" applyBorder="1" applyAlignment="1">
      <alignment horizontal="left" wrapText="1" indent="1"/>
    </xf>
    <xf numFmtId="165" fontId="4" fillId="2" borderId="10" xfId="41" applyNumberFormat="1" applyFont="1" applyFill="1" applyBorder="1" applyAlignment="1" applyProtection="1">
      <alignment/>
      <protection/>
    </xf>
    <xf numFmtId="165" fontId="2" fillId="0" borderId="15" xfId="41" applyNumberFormat="1" applyFont="1" applyFill="1" applyBorder="1" applyAlignment="1" applyProtection="1">
      <alignment/>
      <protection/>
    </xf>
    <xf numFmtId="165" fontId="3" fillId="0" borderId="56" xfId="41" applyNumberFormat="1" applyFont="1" applyFill="1" applyBorder="1" applyAlignment="1" applyProtection="1">
      <alignment/>
      <protection/>
    </xf>
    <xf numFmtId="165" fontId="2" fillId="0" borderId="55" xfId="41" applyNumberFormat="1" applyFont="1" applyFill="1" applyBorder="1" applyAlignment="1" applyProtection="1">
      <alignment/>
      <protection/>
    </xf>
    <xf numFmtId="0" fontId="4" fillId="0" borderId="33" xfId="0" applyFont="1" applyBorder="1" applyAlignment="1">
      <alignment horizontal="left" wrapText="1"/>
    </xf>
    <xf numFmtId="165" fontId="2" fillId="0" borderId="51" xfId="41" applyNumberFormat="1" applyFont="1" applyFill="1" applyBorder="1" applyAlignment="1" applyProtection="1">
      <alignment horizontal="center"/>
      <protection/>
    </xf>
    <xf numFmtId="165" fontId="2" fillId="0" borderId="12" xfId="41" applyNumberFormat="1" applyFont="1" applyFill="1" applyBorder="1" applyAlignment="1" applyProtection="1">
      <alignment horizontal="center"/>
      <protection/>
    </xf>
    <xf numFmtId="0" fontId="5" fillId="0" borderId="40" xfId="0" applyFont="1" applyBorder="1" applyAlignment="1">
      <alignment horizontal="center" wrapText="1"/>
    </xf>
    <xf numFmtId="165" fontId="3" fillId="0" borderId="52" xfId="41" applyNumberFormat="1" applyFont="1" applyFill="1" applyBorder="1" applyAlignment="1" applyProtection="1">
      <alignment horizontal="center"/>
      <protection/>
    </xf>
    <xf numFmtId="165" fontId="3" fillId="0" borderId="106" xfId="41" applyNumberFormat="1" applyFont="1" applyFill="1" applyBorder="1" applyAlignment="1" applyProtection="1">
      <alignment horizontal="center"/>
      <protection/>
    </xf>
    <xf numFmtId="165" fontId="3" fillId="0" borderId="15" xfId="41" applyNumberFormat="1" applyFont="1" applyFill="1" applyBorder="1" applyAlignment="1" applyProtection="1">
      <alignment horizontal="center"/>
      <protection/>
    </xf>
    <xf numFmtId="0" fontId="4" fillId="0" borderId="11" xfId="0" applyFont="1" applyBorder="1" applyAlignment="1">
      <alignment horizontal="left" wrapText="1"/>
    </xf>
    <xf numFmtId="0" fontId="4" fillId="0" borderId="30" xfId="0" applyFont="1" applyFill="1" applyBorder="1" applyAlignment="1">
      <alignment horizontal="left" wrapText="1" indent="2"/>
    </xf>
    <xf numFmtId="0" fontId="4" fillId="0" borderId="94" xfId="0" applyFont="1" applyFill="1" applyBorder="1" applyAlignment="1">
      <alignment horizontal="left" wrapText="1" indent="2"/>
    </xf>
    <xf numFmtId="0" fontId="9" fillId="25" borderId="14" xfId="0" applyFont="1" applyFill="1" applyBorder="1" applyAlignment="1">
      <alignment horizontal="left" wrapText="1" indent="1"/>
    </xf>
    <xf numFmtId="0" fontId="9" fillId="25" borderId="13" xfId="0" applyFont="1" applyFill="1" applyBorder="1" applyAlignment="1">
      <alignment horizontal="left" wrapText="1" indent="2"/>
    </xf>
    <xf numFmtId="166" fontId="2" fillId="0" borderId="69" xfId="41" applyNumberFormat="1" applyFont="1" applyFill="1" applyBorder="1" applyAlignment="1">
      <alignment/>
    </xf>
    <xf numFmtId="0" fontId="8" fillId="0" borderId="13" xfId="0" applyFont="1" applyFill="1" applyBorder="1" applyAlignment="1">
      <alignment horizontal="left" wrapText="1"/>
    </xf>
    <xf numFmtId="0" fontId="10" fillId="0" borderId="14" xfId="0" applyFont="1" applyFill="1" applyBorder="1" applyAlignment="1">
      <alignment horizontal="left" wrapText="1" indent="1"/>
    </xf>
    <xf numFmtId="0" fontId="10" fillId="0" borderId="13" xfId="0" applyFont="1" applyBorder="1" applyAlignment="1">
      <alignment horizontal="left" indent="1"/>
    </xf>
    <xf numFmtId="0" fontId="10" fillId="0" borderId="13" xfId="0" applyFont="1" applyFill="1" applyBorder="1" applyAlignment="1">
      <alignment horizontal="left" wrapText="1" indent="1"/>
    </xf>
    <xf numFmtId="0" fontId="10" fillId="0" borderId="41" xfId="0" applyFont="1" applyFill="1" applyBorder="1" applyAlignment="1">
      <alignment horizontal="left" wrapText="1" indent="1"/>
    </xf>
    <xf numFmtId="0" fontId="8" fillId="0" borderId="14" xfId="0" applyFont="1" applyFill="1" applyBorder="1" applyAlignment="1">
      <alignment horizontal="left" wrapText="1"/>
    </xf>
    <xf numFmtId="0" fontId="2" fillId="0" borderId="13" xfId="0" applyFont="1" applyBorder="1" applyAlignment="1">
      <alignment horizontal="left" indent="1"/>
    </xf>
    <xf numFmtId="0" fontId="2" fillId="0" borderId="13" xfId="0" applyFont="1" applyFill="1" applyBorder="1" applyAlignment="1">
      <alignment horizontal="left" vertical="top" wrapText="1" indent="1"/>
    </xf>
    <xf numFmtId="0" fontId="10" fillId="0" borderId="14" xfId="0" applyFont="1" applyBorder="1" applyAlignment="1">
      <alignment horizontal="left" indent="1"/>
    </xf>
    <xf numFmtId="3" fontId="2" fillId="0" borderId="36" xfId="0" applyNumberFormat="1" applyFont="1" applyFill="1" applyBorder="1" applyAlignment="1">
      <alignment/>
    </xf>
    <xf numFmtId="0" fontId="0" fillId="0" borderId="67" xfId="0" applyBorder="1" applyAlignment="1">
      <alignment/>
    </xf>
    <xf numFmtId="0" fontId="2" fillId="0" borderId="41" xfId="0" applyFont="1" applyFill="1" applyBorder="1" applyAlignment="1">
      <alignment horizontal="left" vertical="top" wrapText="1" indent="1"/>
    </xf>
    <xf numFmtId="0" fontId="2" fillId="0" borderId="39" xfId="0" applyFont="1" applyFill="1" applyBorder="1" applyAlignment="1">
      <alignment horizontal="left" vertical="top" wrapText="1"/>
    </xf>
    <xf numFmtId="0" fontId="2" fillId="0" borderId="67" xfId="0" applyFont="1" applyBorder="1" applyAlignment="1">
      <alignment/>
    </xf>
    <xf numFmtId="3" fontId="3" fillId="0" borderId="67" xfId="0" applyNumberFormat="1" applyFont="1" applyFill="1" applyBorder="1" applyAlignment="1">
      <alignment/>
    </xf>
    <xf numFmtId="3" fontId="3" fillId="0" borderId="37" xfId="0" applyNumberFormat="1" applyFont="1" applyFill="1" applyBorder="1" applyAlignment="1">
      <alignment/>
    </xf>
    <xf numFmtId="0" fontId="8" fillId="0" borderId="39" xfId="0" applyFont="1" applyFill="1" applyBorder="1" applyAlignment="1">
      <alignment horizontal="left" vertical="center" wrapText="1"/>
    </xf>
    <xf numFmtId="165" fontId="3" fillId="0" borderId="36" xfId="41" applyNumberFormat="1" applyFont="1" applyFill="1" applyBorder="1" applyAlignment="1">
      <alignment horizontal="left" vertical="center" wrapText="1"/>
    </xf>
    <xf numFmtId="165" fontId="3" fillId="0" borderId="67" xfId="41" applyNumberFormat="1" applyFont="1" applyFill="1" applyBorder="1" applyAlignment="1">
      <alignment horizontal="left" vertical="center" wrapText="1"/>
    </xf>
    <xf numFmtId="165" fontId="3" fillId="0" borderId="43" xfId="41" applyNumberFormat="1" applyFont="1" applyFill="1" applyBorder="1" applyAlignment="1">
      <alignment horizontal="left" vertical="center" wrapText="1"/>
    </xf>
    <xf numFmtId="0" fontId="8" fillId="0" borderId="39" xfId="0" applyFont="1" applyFill="1" applyBorder="1" applyAlignment="1">
      <alignment horizontal="left" wrapText="1"/>
    </xf>
    <xf numFmtId="166" fontId="2" fillId="0" borderId="38" xfId="41" applyNumberFormat="1" applyFont="1" applyFill="1" applyBorder="1" applyAlignment="1">
      <alignment horizontal="right"/>
    </xf>
    <xf numFmtId="166" fontId="2" fillId="0" borderId="38" xfId="41" applyNumberFormat="1" applyFont="1" applyFill="1" applyBorder="1" applyAlignment="1">
      <alignment/>
    </xf>
    <xf numFmtId="166" fontId="3" fillId="0" borderId="36" xfId="41" applyNumberFormat="1" applyFont="1" applyFill="1" applyBorder="1" applyAlignment="1">
      <alignment/>
    </xf>
    <xf numFmtId="166" fontId="2" fillId="0" borderId="81" xfId="41" applyNumberFormat="1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165" fontId="2" fillId="2" borderId="46" xfId="41" applyNumberFormat="1" applyFont="1" applyFill="1" applyBorder="1" applyAlignment="1" applyProtection="1">
      <alignment vertical="center"/>
      <protection/>
    </xf>
    <xf numFmtId="9" fontId="2" fillId="0" borderId="37" xfId="76" applyFont="1" applyBorder="1" applyAlignment="1">
      <alignment vertical="center"/>
    </xf>
    <xf numFmtId="165" fontId="3" fillId="0" borderId="99" xfId="41" applyNumberFormat="1" applyFont="1" applyFill="1" applyBorder="1" applyAlignment="1" applyProtection="1">
      <alignment/>
      <protection/>
    </xf>
    <xf numFmtId="9" fontId="3" fillId="0" borderId="37" xfId="76" applyFont="1" applyBorder="1" applyAlignment="1">
      <alignment vertical="center"/>
    </xf>
    <xf numFmtId="165" fontId="4" fillId="0" borderId="46" xfId="41" applyNumberFormat="1" applyFont="1" applyFill="1" applyBorder="1" applyAlignment="1" applyProtection="1">
      <alignment horizontal="center" vertical="center"/>
      <protection/>
    </xf>
    <xf numFmtId="165" fontId="4" fillId="0" borderId="11" xfId="41" applyNumberFormat="1" applyFont="1" applyFill="1" applyBorder="1" applyAlignment="1" applyProtection="1">
      <alignment horizontal="center" vertical="center"/>
      <protection/>
    </xf>
    <xf numFmtId="165" fontId="2" fillId="0" borderId="47" xfId="41" applyNumberFormat="1" applyFont="1" applyFill="1" applyBorder="1" applyAlignment="1" applyProtection="1">
      <alignment horizontal="center" vertical="center"/>
      <protection/>
    </xf>
    <xf numFmtId="165" fontId="2" fillId="0" borderId="55" xfId="0" applyNumberFormat="1" applyFont="1" applyBorder="1" applyAlignment="1">
      <alignment vertical="center"/>
    </xf>
    <xf numFmtId="165" fontId="2" fillId="0" borderId="11" xfId="41" applyNumberFormat="1" applyFont="1" applyFill="1" applyBorder="1" applyAlignment="1" applyProtection="1">
      <alignment horizontal="center" vertical="center"/>
      <protection/>
    </xf>
    <xf numFmtId="165" fontId="5" fillId="0" borderId="46" xfId="41" applyNumberFormat="1" applyFont="1" applyFill="1" applyBorder="1" applyAlignment="1" applyProtection="1">
      <alignment horizontal="center" vertical="center"/>
      <protection/>
    </xf>
    <xf numFmtId="165" fontId="3" fillId="0" borderId="46" xfId="41" applyNumberFormat="1" applyFont="1" applyFill="1" applyBorder="1" applyAlignment="1" applyProtection="1">
      <alignment horizontal="center" vertical="center"/>
      <protection/>
    </xf>
    <xf numFmtId="0" fontId="2" fillId="0" borderId="47" xfId="0" applyFont="1" applyBorder="1" applyAlignment="1">
      <alignment vertical="center"/>
    </xf>
    <xf numFmtId="165" fontId="2" fillId="0" borderId="63" xfId="0" applyNumberFormat="1" applyFont="1" applyBorder="1" applyAlignment="1">
      <alignment/>
    </xf>
    <xf numFmtId="9" fontId="3" fillId="0" borderId="37" xfId="76" applyNumberFormat="1" applyFont="1" applyBorder="1" applyAlignment="1">
      <alignment horizontal="center" vertical="center"/>
    </xf>
    <xf numFmtId="9" fontId="2" fillId="0" borderId="37" xfId="76" applyNumberFormat="1" applyFont="1" applyBorder="1" applyAlignment="1">
      <alignment vertical="center"/>
    </xf>
    <xf numFmtId="10" fontId="2" fillId="0" borderId="37" xfId="76" applyNumberFormat="1" applyFont="1" applyBorder="1" applyAlignment="1">
      <alignment vertical="center"/>
    </xf>
    <xf numFmtId="165" fontId="4" fillId="0" borderId="107" xfId="41" applyNumberFormat="1" applyFont="1" applyFill="1" applyBorder="1" applyAlignment="1" applyProtection="1">
      <alignment vertical="center"/>
      <protection/>
    </xf>
    <xf numFmtId="165" fontId="2" fillId="0" borderId="107" xfId="41" applyNumberFormat="1" applyFont="1" applyFill="1" applyBorder="1" applyAlignment="1" applyProtection="1">
      <alignment vertical="center"/>
      <protection/>
    </xf>
    <xf numFmtId="165" fontId="2" fillId="0" borderId="86" xfId="41" applyNumberFormat="1" applyFont="1" applyFill="1" applyBorder="1" applyAlignment="1" applyProtection="1">
      <alignment vertical="center"/>
      <protection/>
    </xf>
    <xf numFmtId="165" fontId="4" fillId="0" borderId="16" xfId="41" applyNumberFormat="1" applyFont="1" applyFill="1" applyBorder="1" applyAlignment="1" applyProtection="1">
      <alignment vertical="center"/>
      <protection/>
    </xf>
    <xf numFmtId="165" fontId="2" fillId="0" borderId="10" xfId="41" applyNumberFormat="1" applyFont="1" applyFill="1" applyBorder="1" applyAlignment="1" applyProtection="1">
      <alignment vertical="center"/>
      <protection/>
    </xf>
    <xf numFmtId="0" fontId="4" fillId="0" borderId="67" xfId="0" applyFont="1" applyBorder="1" applyAlignment="1">
      <alignment/>
    </xf>
    <xf numFmtId="165" fontId="4" fillId="0" borderId="46" xfId="41" applyNumberFormat="1" applyFont="1" applyFill="1" applyBorder="1" applyAlignment="1" applyProtection="1">
      <alignment horizontal="left" vertical="center" wrapText="1"/>
      <protection/>
    </xf>
    <xf numFmtId="165" fontId="4" fillId="0" borderId="55" xfId="41" applyNumberFormat="1" applyFont="1" applyFill="1" applyBorder="1" applyAlignment="1" applyProtection="1">
      <alignment horizontal="left" vertical="center" wrapText="1"/>
      <protection/>
    </xf>
    <xf numFmtId="165" fontId="2" fillId="0" borderId="11" xfId="41" applyNumberFormat="1" applyFont="1" applyFill="1" applyBorder="1" applyAlignment="1" applyProtection="1">
      <alignment horizontal="left" vertical="center" wrapText="1"/>
      <protection/>
    </xf>
    <xf numFmtId="165" fontId="2" fillId="0" borderId="34" xfId="41" applyNumberFormat="1" applyFont="1" applyFill="1" applyBorder="1" applyAlignment="1" applyProtection="1">
      <alignment horizontal="left" vertical="center" wrapText="1"/>
      <protection/>
    </xf>
    <xf numFmtId="1" fontId="2" fillId="0" borderId="0" xfId="0" applyNumberFormat="1" applyFont="1" applyAlignment="1">
      <alignment/>
    </xf>
    <xf numFmtId="0" fontId="7" fillId="0" borderId="24" xfId="0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/>
    </xf>
    <xf numFmtId="172" fontId="3" fillId="0" borderId="18" xfId="76" applyNumberFormat="1" applyFont="1" applyFill="1" applyBorder="1" applyAlignment="1">
      <alignment/>
    </xf>
    <xf numFmtId="1" fontId="2" fillId="0" borderId="57" xfId="41" applyNumberFormat="1" applyFont="1" applyFill="1" applyBorder="1" applyAlignment="1">
      <alignment/>
    </xf>
    <xf numFmtId="1" fontId="2" fillId="0" borderId="67" xfId="41" applyNumberFormat="1" applyFont="1" applyFill="1" applyBorder="1" applyAlignment="1">
      <alignment/>
    </xf>
    <xf numFmtId="0" fontId="3" fillId="0" borderId="81" xfId="0" applyFont="1" applyFill="1" applyBorder="1" applyAlignment="1">
      <alignment vertical="center" wrapText="1"/>
    </xf>
    <xf numFmtId="9" fontId="3" fillId="0" borderId="37" xfId="76" applyNumberFormat="1" applyFont="1" applyFill="1" applyBorder="1" applyAlignment="1">
      <alignment vertical="center" wrapText="1"/>
    </xf>
    <xf numFmtId="9" fontId="2" fillId="0" borderId="11" xfId="76" applyNumberFormat="1" applyFont="1" applyFill="1" applyBorder="1" applyAlignment="1">
      <alignment vertical="center" wrapText="1"/>
    </xf>
    <xf numFmtId="9" fontId="2" fillId="0" borderId="55" xfId="76" applyFont="1" applyFill="1" applyBorder="1" applyAlignment="1">
      <alignment vertical="center" wrapText="1"/>
    </xf>
    <xf numFmtId="0" fontId="9" fillId="25" borderId="39" xfId="0" applyFont="1" applyFill="1" applyBorder="1" applyAlignment="1">
      <alignment horizontal="left" vertical="center" wrapText="1"/>
    </xf>
    <xf numFmtId="0" fontId="3" fillId="0" borderId="67" xfId="0" applyFont="1" applyFill="1" applyBorder="1" applyAlignment="1">
      <alignment vertical="center" wrapText="1"/>
    </xf>
    <xf numFmtId="165" fontId="2" fillId="2" borderId="34" xfId="41" applyNumberFormat="1" applyFont="1" applyFill="1" applyBorder="1" applyAlignment="1" applyProtection="1">
      <alignment vertical="center"/>
      <protection/>
    </xf>
    <xf numFmtId="165" fontId="2" fillId="0" borderId="46" xfId="41" applyNumberFormat="1" applyFont="1" applyFill="1" applyBorder="1" applyAlignment="1" applyProtection="1">
      <alignment horizontal="center"/>
      <protection/>
    </xf>
    <xf numFmtId="165" fontId="4" fillId="0" borderId="12" xfId="41" applyNumberFormat="1" applyFont="1" applyFill="1" applyBorder="1" applyAlignment="1" applyProtection="1">
      <alignment horizontal="left" vertical="center" wrapText="1"/>
      <protection/>
    </xf>
    <xf numFmtId="0" fontId="2" fillId="0" borderId="69" xfId="0" applyFont="1" applyBorder="1" applyAlignment="1">
      <alignment vertical="center"/>
    </xf>
    <xf numFmtId="172" fontId="3" fillId="0" borderId="37" xfId="76" applyNumberFormat="1" applyFont="1" applyBorder="1" applyAlignment="1">
      <alignment/>
    </xf>
    <xf numFmtId="0" fontId="4" fillId="0" borderId="108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9" fontId="2" fillId="0" borderId="20" xfId="76" applyNumberFormat="1" applyFont="1" applyFill="1" applyBorder="1" applyAlignment="1">
      <alignment/>
    </xf>
    <xf numFmtId="9" fontId="2" fillId="0" borderId="55" xfId="76" applyNumberFormat="1" applyFont="1" applyFill="1" applyBorder="1" applyAlignment="1">
      <alignment/>
    </xf>
    <xf numFmtId="9" fontId="2" fillId="0" borderId="56" xfId="76" applyNumberFormat="1" applyFont="1" applyFill="1" applyBorder="1" applyAlignment="1">
      <alignment/>
    </xf>
    <xf numFmtId="9" fontId="3" fillId="0" borderId="20" xfId="76" applyNumberFormat="1" applyFont="1" applyFill="1" applyBorder="1" applyAlignment="1">
      <alignment/>
    </xf>
    <xf numFmtId="9" fontId="3" fillId="0" borderId="21" xfId="76" applyNumberFormat="1" applyFont="1" applyFill="1" applyBorder="1" applyAlignment="1">
      <alignment/>
    </xf>
    <xf numFmtId="9" fontId="2" fillId="0" borderId="70" xfId="76" applyNumberFormat="1" applyFont="1" applyFill="1" applyBorder="1" applyAlignment="1">
      <alignment/>
    </xf>
    <xf numFmtId="165" fontId="4" fillId="0" borderId="92" xfId="41" applyNumberFormat="1" applyFont="1" applyFill="1" applyBorder="1" applyAlignment="1" applyProtection="1">
      <alignment/>
      <protection/>
    </xf>
    <xf numFmtId="0" fontId="5" fillId="0" borderId="93" xfId="0" applyFont="1" applyBorder="1" applyAlignment="1">
      <alignment horizontal="center"/>
    </xf>
    <xf numFmtId="0" fontId="4" fillId="0" borderId="97" xfId="0" applyFont="1" applyFill="1" applyBorder="1" applyAlignment="1">
      <alignment horizontal="left" wrapText="1" indent="1"/>
    </xf>
    <xf numFmtId="0" fontId="5" fillId="0" borderId="0" xfId="0" applyFont="1" applyBorder="1" applyAlignment="1">
      <alignment horizontal="center"/>
    </xf>
    <xf numFmtId="165" fontId="3" fillId="2" borderId="50" xfId="41" applyNumberFormat="1" applyFont="1" applyFill="1" applyBorder="1" applyAlignment="1" applyProtection="1">
      <alignment vertical="center"/>
      <protection/>
    </xf>
    <xf numFmtId="10" fontId="3" fillId="0" borderId="43" xfId="76" applyNumberFormat="1" applyFont="1" applyBorder="1" applyAlignment="1">
      <alignment vertical="center"/>
    </xf>
    <xf numFmtId="166" fontId="5" fillId="0" borderId="16" xfId="41" applyNumberFormat="1" applyFont="1" applyFill="1" applyBorder="1" applyAlignment="1">
      <alignment/>
    </xf>
    <xf numFmtId="10" fontId="3" fillId="0" borderId="55" xfId="76" applyNumberFormat="1" applyFont="1" applyFill="1" applyBorder="1" applyAlignment="1">
      <alignment/>
    </xf>
    <xf numFmtId="166" fontId="3" fillId="0" borderId="37" xfId="41" applyNumberFormat="1" applyFont="1" applyFill="1" applyBorder="1" applyAlignment="1">
      <alignment/>
    </xf>
    <xf numFmtId="9" fontId="2" fillId="0" borderId="16" xfId="76" applyNumberFormat="1" applyFont="1" applyFill="1" applyBorder="1" applyAlignment="1">
      <alignment/>
    </xf>
    <xf numFmtId="166" fontId="2" fillId="25" borderId="55" xfId="41" applyNumberFormat="1" applyFont="1" applyFill="1" applyBorder="1" applyAlignment="1">
      <alignment vertical="center"/>
    </xf>
    <xf numFmtId="166" fontId="2" fillId="0" borderId="11" xfId="41" applyNumberFormat="1" applyFont="1" applyFill="1" applyBorder="1" applyAlignment="1">
      <alignment vertical="center"/>
    </xf>
    <xf numFmtId="166" fontId="2" fillId="0" borderId="43" xfId="41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 wrapText="1"/>
    </xf>
    <xf numFmtId="165" fontId="5" fillId="0" borderId="0" xfId="41" applyNumberFormat="1" applyFont="1" applyFill="1" applyBorder="1" applyAlignment="1" applyProtection="1">
      <alignment horizontal="left" wrapText="1"/>
      <protection/>
    </xf>
    <xf numFmtId="165" fontId="3" fillId="0" borderId="0" xfId="41" applyNumberFormat="1" applyFont="1" applyFill="1" applyBorder="1" applyAlignment="1" applyProtection="1">
      <alignment horizontal="left" wrapText="1"/>
      <protection/>
    </xf>
    <xf numFmtId="9" fontId="3" fillId="0" borderId="0" xfId="76" applyNumberFormat="1" applyFont="1" applyBorder="1" applyAlignment="1">
      <alignment/>
    </xf>
    <xf numFmtId="0" fontId="4" fillId="0" borderId="14" xfId="64" applyFont="1" applyBorder="1" applyAlignment="1">
      <alignment horizontal="center" vertical="center"/>
      <protection/>
    </xf>
    <xf numFmtId="0" fontId="4" fillId="25" borderId="10" xfId="64" applyFont="1" applyFill="1" applyBorder="1" applyAlignment="1">
      <alignment horizontal="left" vertical="center" wrapText="1"/>
      <protection/>
    </xf>
    <xf numFmtId="166" fontId="4" fillId="0" borderId="10" xfId="45" applyNumberFormat="1" applyFont="1" applyBorder="1" applyAlignment="1">
      <alignment horizontal="center" vertical="center"/>
    </xf>
    <xf numFmtId="166" fontId="4" fillId="0" borderId="43" xfId="45" applyNumberFormat="1" applyFont="1" applyBorder="1" applyAlignment="1">
      <alignment horizontal="center" vertical="center"/>
    </xf>
    <xf numFmtId="0" fontId="4" fillId="0" borderId="13" xfId="64" applyFont="1" applyBorder="1" applyAlignment="1">
      <alignment horizontal="center" vertical="center"/>
      <protection/>
    </xf>
    <xf numFmtId="0" fontId="4" fillId="25" borderId="11" xfId="64" applyFont="1" applyFill="1" applyBorder="1" applyAlignment="1">
      <alignment horizontal="left" vertical="center" wrapText="1"/>
      <protection/>
    </xf>
    <xf numFmtId="166" fontId="4" fillId="0" borderId="11" xfId="45" applyNumberFormat="1" applyFont="1" applyBorder="1" applyAlignment="1">
      <alignment horizontal="center" vertical="center"/>
    </xf>
    <xf numFmtId="166" fontId="4" fillId="0" borderId="37" xfId="45" applyNumberFormat="1" applyFont="1" applyBorder="1" applyAlignment="1">
      <alignment horizontal="center" vertical="center"/>
    </xf>
    <xf numFmtId="166" fontId="4" fillId="25" borderId="11" xfId="45" applyNumberFormat="1" applyFont="1" applyFill="1" applyBorder="1" applyAlignment="1">
      <alignment horizontal="center" vertical="center"/>
    </xf>
    <xf numFmtId="0" fontId="4" fillId="25" borderId="12" xfId="64" applyFont="1" applyFill="1" applyBorder="1" applyAlignment="1">
      <alignment vertical="center" wrapText="1"/>
      <protection/>
    </xf>
    <xf numFmtId="0" fontId="4" fillId="0" borderId="66" xfId="64" applyFont="1" applyBorder="1" applyAlignment="1">
      <alignment horizontal="center" vertical="center"/>
      <protection/>
    </xf>
    <xf numFmtId="0" fontId="4" fillId="25" borderId="12" xfId="64" applyFont="1" applyFill="1" applyBorder="1" applyAlignment="1">
      <alignment horizontal="left" vertical="center" wrapText="1"/>
      <protection/>
    </xf>
    <xf numFmtId="166" fontId="4" fillId="0" borderId="12" xfId="45" applyNumberFormat="1" applyFont="1" applyBorder="1" applyAlignment="1">
      <alignment horizontal="center" vertical="center"/>
    </xf>
    <xf numFmtId="0" fontId="4" fillId="0" borderId="11" xfId="64" applyFont="1" applyBorder="1" applyAlignment="1">
      <alignment horizontal="left" vertical="center" wrapText="1"/>
      <protection/>
    </xf>
    <xf numFmtId="0" fontId="4" fillId="0" borderId="12" xfId="64" applyFont="1" applyBorder="1" applyAlignment="1">
      <alignment horizontal="left" vertical="top" wrapText="1"/>
      <protection/>
    </xf>
    <xf numFmtId="166" fontId="4" fillId="0" borderId="10" xfId="45" applyNumberFormat="1" applyFont="1" applyFill="1" applyBorder="1" applyAlignment="1">
      <alignment horizontal="center" vertical="center"/>
    </xf>
    <xf numFmtId="166" fontId="5" fillId="0" borderId="109" xfId="45" applyNumberFormat="1" applyFont="1" applyBorder="1" applyAlignment="1">
      <alignment horizontal="center" vertical="center"/>
    </xf>
    <xf numFmtId="166" fontId="5" fillId="0" borderId="48" xfId="45" applyNumberFormat="1" applyFont="1" applyBorder="1" applyAlignment="1">
      <alignment horizontal="center" vertical="center"/>
    </xf>
    <xf numFmtId="166" fontId="5" fillId="0" borderId="49" xfId="45" applyNumberFormat="1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166" fontId="3" fillId="0" borderId="103" xfId="41" applyNumberFormat="1" applyFont="1" applyBorder="1" applyAlignment="1">
      <alignment/>
    </xf>
    <xf numFmtId="166" fontId="3" fillId="0" borderId="49" xfId="0" applyNumberFormat="1" applyFont="1" applyBorder="1" applyAlignment="1">
      <alignment/>
    </xf>
    <xf numFmtId="0" fontId="5" fillId="25" borderId="18" xfId="0" applyFont="1" applyFill="1" applyBorder="1" applyAlignment="1">
      <alignment horizontal="center" vertical="center" wrapText="1"/>
    </xf>
    <xf numFmtId="166" fontId="4" fillId="0" borderId="11" xfId="45" applyNumberFormat="1" applyFont="1" applyBorder="1" applyAlignment="1">
      <alignment vertical="center"/>
    </xf>
    <xf numFmtId="175" fontId="43" fillId="25" borderId="58" xfId="66" applyNumberFormat="1" applyFont="1" applyFill="1" applyBorder="1" applyAlignment="1" applyProtection="1">
      <alignment horizontal="right" vertical="center"/>
      <protection/>
    </xf>
    <xf numFmtId="188" fontId="3" fillId="0" borderId="11" xfId="67" applyNumberFormat="1" applyFont="1" applyFill="1" applyBorder="1" applyAlignment="1" applyProtection="1">
      <alignment horizontal="right" vertical="center" wrapText="1"/>
      <protection/>
    </xf>
    <xf numFmtId="188" fontId="3" fillId="0" borderId="37" xfId="67" applyNumberFormat="1" applyFont="1" applyFill="1" applyBorder="1" applyAlignment="1" applyProtection="1">
      <alignment horizontal="right" vertical="center" wrapText="1"/>
      <protection/>
    </xf>
    <xf numFmtId="166" fontId="4" fillId="0" borderId="12" xfId="41" applyNumberFormat="1" applyFont="1" applyBorder="1" applyAlignment="1">
      <alignment horizontal="center" vertical="center"/>
    </xf>
    <xf numFmtId="0" fontId="3" fillId="0" borderId="39" xfId="0" applyFont="1" applyBorder="1" applyAlignment="1">
      <alignment horizontal="left" vertical="center" wrapText="1"/>
    </xf>
    <xf numFmtId="166" fontId="3" fillId="0" borderId="36" xfId="0" applyNumberFormat="1" applyFont="1" applyBorder="1" applyAlignment="1">
      <alignment horizontal="center" vertical="center" wrapText="1"/>
    </xf>
    <xf numFmtId="0" fontId="3" fillId="0" borderId="36" xfId="0" applyFont="1" applyBorder="1" applyAlignment="1">
      <alignment horizontal="left" vertical="center" wrapText="1"/>
    </xf>
    <xf numFmtId="166" fontId="3" fillId="0" borderId="57" xfId="41" applyNumberFormat="1" applyFont="1" applyBorder="1" applyAlignment="1">
      <alignment horizontal="center" vertical="center" wrapText="1"/>
    </xf>
    <xf numFmtId="166" fontId="3" fillId="0" borderId="36" xfId="41" applyNumberFormat="1" applyFont="1" applyBorder="1" applyAlignment="1">
      <alignment horizontal="center" vertical="center" wrapText="1"/>
    </xf>
    <xf numFmtId="0" fontId="2" fillId="0" borderId="67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10" xfId="0" applyFont="1" applyBorder="1" applyAlignment="1">
      <alignment/>
    </xf>
    <xf numFmtId="0" fontId="5" fillId="0" borderId="93" xfId="0" applyFont="1" applyBorder="1" applyAlignment="1">
      <alignment horizontal="left" wrapText="1"/>
    </xf>
    <xf numFmtId="0" fontId="2" fillId="0" borderId="10" xfId="76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2" fillId="0" borderId="43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9" fontId="2" fillId="0" borderId="20" xfId="76" applyFont="1" applyFill="1" applyBorder="1" applyAlignment="1">
      <alignment vertical="center" wrapText="1"/>
    </xf>
    <xf numFmtId="10" fontId="3" fillId="0" borderId="21" xfId="76" applyNumberFormat="1" applyFont="1" applyFill="1" applyBorder="1" applyAlignment="1">
      <alignment vertical="center" wrapText="1"/>
    </xf>
    <xf numFmtId="0" fontId="5" fillId="0" borderId="111" xfId="0" applyFont="1" applyBorder="1" applyAlignment="1">
      <alignment horizontal="center"/>
    </xf>
    <xf numFmtId="165" fontId="2" fillId="2" borderId="52" xfId="41" applyNumberFormat="1" applyFont="1" applyFill="1" applyBorder="1" applyAlignment="1" applyProtection="1">
      <alignment vertical="center"/>
      <protection/>
    </xf>
    <xf numFmtId="0" fontId="4" fillId="0" borderId="106" xfId="0" applyFont="1" applyFill="1" applyBorder="1" applyAlignment="1">
      <alignment horizontal="left" wrapText="1" indent="1"/>
    </xf>
    <xf numFmtId="165" fontId="2" fillId="0" borderId="112" xfId="41" applyNumberFormat="1" applyFont="1" applyFill="1" applyBorder="1" applyAlignment="1" applyProtection="1">
      <alignment/>
      <protection/>
    </xf>
    <xf numFmtId="165" fontId="3" fillId="0" borderId="10" xfId="41" applyNumberFormat="1" applyFont="1" applyFill="1" applyBorder="1" applyAlignment="1" applyProtection="1">
      <alignment/>
      <protection/>
    </xf>
    <xf numFmtId="9" fontId="3" fillId="0" borderId="43" xfId="76" applyFont="1" applyBorder="1" applyAlignment="1">
      <alignment/>
    </xf>
    <xf numFmtId="165" fontId="4" fillId="0" borderId="34" xfId="41" applyNumberFormat="1" applyFont="1" applyFill="1" applyBorder="1" applyAlignment="1" applyProtection="1">
      <alignment/>
      <protection/>
    </xf>
    <xf numFmtId="0" fontId="5" fillId="0" borderId="42" xfId="0" applyFont="1" applyBorder="1" applyAlignment="1">
      <alignment horizontal="left" wrapText="1"/>
    </xf>
    <xf numFmtId="0" fontId="2" fillId="0" borderId="42" xfId="0" applyFont="1" applyBorder="1" applyAlignment="1">
      <alignment/>
    </xf>
    <xf numFmtId="0" fontId="2" fillId="0" borderId="38" xfId="0" applyFont="1" applyBorder="1" applyAlignment="1">
      <alignment/>
    </xf>
    <xf numFmtId="0" fontId="5" fillId="0" borderId="40" xfId="0" applyFont="1" applyBorder="1" applyAlignment="1">
      <alignment wrapText="1"/>
    </xf>
    <xf numFmtId="0" fontId="5" fillId="0" borderId="96" xfId="0" applyFont="1" applyBorder="1" applyAlignment="1">
      <alignment wrapText="1"/>
    </xf>
    <xf numFmtId="165" fontId="2" fillId="0" borderId="34" xfId="41" applyNumberFormat="1" applyFont="1" applyFill="1" applyBorder="1" applyAlignment="1" applyProtection="1">
      <alignment vertical="center"/>
      <protection/>
    </xf>
    <xf numFmtId="165" fontId="4" fillId="0" borderId="51" xfId="41" applyNumberFormat="1" applyFont="1" applyFill="1" applyBorder="1" applyAlignment="1" applyProtection="1">
      <alignment vertical="center"/>
      <protection/>
    </xf>
    <xf numFmtId="0" fontId="5" fillId="0" borderId="13" xfId="0" applyFont="1" applyFill="1" applyBorder="1" applyAlignment="1">
      <alignment horizontal="center"/>
    </xf>
    <xf numFmtId="10" fontId="3" fillId="0" borderId="43" xfId="76" applyNumberFormat="1" applyFont="1" applyBorder="1" applyAlignment="1">
      <alignment horizontal="center" vertical="center"/>
    </xf>
    <xf numFmtId="0" fontId="5" fillId="0" borderId="82" xfId="0" applyFont="1" applyBorder="1" applyAlignment="1">
      <alignment horizontal="left" wrapText="1"/>
    </xf>
    <xf numFmtId="0" fontId="5" fillId="0" borderId="88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165" fontId="5" fillId="0" borderId="52" xfId="41" applyNumberFormat="1" applyFont="1" applyFill="1" applyBorder="1" applyAlignment="1" applyProtection="1">
      <alignment vertical="center"/>
      <protection/>
    </xf>
    <xf numFmtId="0" fontId="5" fillId="0" borderId="47" xfId="0" applyFont="1" applyBorder="1" applyAlignment="1">
      <alignment wrapText="1"/>
    </xf>
    <xf numFmtId="0" fontId="5" fillId="0" borderId="13" xfId="0" applyFont="1" applyBorder="1" applyAlignment="1">
      <alignment horizontal="left" wrapText="1"/>
    </xf>
    <xf numFmtId="165" fontId="5" fillId="0" borderId="99" xfId="41" applyNumberFormat="1" applyFont="1" applyFill="1" applyBorder="1" applyAlignment="1" applyProtection="1">
      <alignment horizontal="center"/>
      <protection/>
    </xf>
    <xf numFmtId="0" fontId="4" fillId="0" borderId="35" xfId="0" applyFont="1" applyFill="1" applyBorder="1" applyAlignment="1">
      <alignment horizontal="left" wrapText="1" indent="1"/>
    </xf>
    <xf numFmtId="0" fontId="40" fillId="0" borderId="35" xfId="0" applyFont="1" applyFill="1" applyBorder="1" applyAlignment="1">
      <alignment horizontal="left" wrapText="1" indent="1"/>
    </xf>
    <xf numFmtId="0" fontId="4" fillId="0" borderId="0" xfId="0" applyFont="1" applyFill="1" applyBorder="1" applyAlignment="1">
      <alignment horizontal="left" wrapText="1" indent="1"/>
    </xf>
    <xf numFmtId="0" fontId="4" fillId="0" borderId="95" xfId="0" applyFont="1" applyFill="1" applyBorder="1" applyAlignment="1">
      <alignment horizontal="left" wrapText="1" indent="1"/>
    </xf>
    <xf numFmtId="0" fontId="4" fillId="0" borderId="47" xfId="0" applyFont="1" applyFill="1" applyBorder="1" applyAlignment="1">
      <alignment horizontal="left" wrapText="1" indent="1"/>
    </xf>
    <xf numFmtId="0" fontId="4" fillId="0" borderId="63" xfId="0" applyFont="1" applyFill="1" applyBorder="1" applyAlignment="1">
      <alignment horizontal="left" wrapText="1" indent="1"/>
    </xf>
    <xf numFmtId="0" fontId="5" fillId="0" borderId="80" xfId="0" applyFont="1" applyBorder="1" applyAlignment="1">
      <alignment horizontal="center"/>
    </xf>
    <xf numFmtId="165" fontId="2" fillId="0" borderId="16" xfId="0" applyNumberFormat="1" applyFont="1" applyBorder="1" applyAlignment="1">
      <alignment/>
    </xf>
    <xf numFmtId="0" fontId="4" fillId="0" borderId="113" xfId="0" applyFont="1" applyFill="1" applyBorder="1" applyAlignment="1">
      <alignment horizontal="left" wrapText="1" indent="1"/>
    </xf>
    <xf numFmtId="0" fontId="4" fillId="0" borderId="114" xfId="0" applyFont="1" applyFill="1" applyBorder="1" applyAlignment="1">
      <alignment horizontal="left" wrapText="1" indent="1"/>
    </xf>
    <xf numFmtId="172" fontId="3" fillId="0" borderId="21" xfId="76" applyNumberFormat="1" applyFont="1" applyBorder="1" applyAlignment="1">
      <alignment/>
    </xf>
    <xf numFmtId="165" fontId="4" fillId="0" borderId="51" xfId="41" applyNumberFormat="1" applyFont="1" applyFill="1" applyBorder="1" applyAlignment="1" applyProtection="1">
      <alignment horizontal="left" wrapText="1"/>
      <protection/>
    </xf>
    <xf numFmtId="165" fontId="4" fillId="0" borderId="56" xfId="41" applyNumberFormat="1" applyFont="1" applyFill="1" applyBorder="1" applyAlignment="1" applyProtection="1">
      <alignment horizontal="left" wrapText="1"/>
      <protection/>
    </xf>
    <xf numFmtId="165" fontId="2" fillId="0" borderId="12" xfId="41" applyNumberFormat="1" applyFont="1" applyFill="1" applyBorder="1" applyAlignment="1" applyProtection="1">
      <alignment horizontal="left" wrapText="1"/>
      <protection/>
    </xf>
    <xf numFmtId="165" fontId="2" fillId="0" borderId="89" xfId="41" applyNumberFormat="1" applyFont="1" applyFill="1" applyBorder="1" applyAlignment="1" applyProtection="1">
      <alignment horizontal="left" wrapText="1"/>
      <protection/>
    </xf>
    <xf numFmtId="165" fontId="5" fillId="0" borderId="50" xfId="41" applyNumberFormat="1" applyFont="1" applyFill="1" applyBorder="1" applyAlignment="1" applyProtection="1">
      <alignment horizontal="left" wrapText="1"/>
      <protection/>
    </xf>
    <xf numFmtId="165" fontId="3" fillId="0" borderId="10" xfId="41" applyNumberFormat="1" applyFont="1" applyFill="1" applyBorder="1" applyAlignment="1" applyProtection="1">
      <alignment horizontal="left" wrapText="1"/>
      <protection/>
    </xf>
    <xf numFmtId="165" fontId="3" fillId="0" borderId="35" xfId="41" applyNumberFormat="1" applyFont="1" applyFill="1" applyBorder="1" applyAlignment="1" applyProtection="1">
      <alignment horizontal="left" wrapText="1"/>
      <protection/>
    </xf>
    <xf numFmtId="0" fontId="4" fillId="0" borderId="42" xfId="0" applyFont="1" applyBorder="1" applyAlignment="1">
      <alignment wrapText="1"/>
    </xf>
    <xf numFmtId="0" fontId="4" fillId="0" borderId="4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25" borderId="66" xfId="0" applyFont="1" applyFill="1" applyBorder="1" applyAlignment="1">
      <alignment horizontal="center" vertical="center"/>
    </xf>
    <xf numFmtId="166" fontId="4" fillId="25" borderId="12" xfId="41" applyNumberFormat="1" applyFont="1" applyFill="1" applyBorder="1" applyAlignment="1">
      <alignment horizontal="center" vertical="center"/>
    </xf>
    <xf numFmtId="166" fontId="4" fillId="25" borderId="12" xfId="41" applyNumberFormat="1" applyFont="1" applyFill="1" applyBorder="1" applyAlignment="1">
      <alignment horizontal="center" vertical="center" wrapText="1"/>
    </xf>
    <xf numFmtId="166" fontId="4" fillId="25" borderId="15" xfId="41" applyNumberFormat="1" applyFont="1" applyFill="1" applyBorder="1" applyAlignment="1">
      <alignment horizontal="center" vertical="center"/>
    </xf>
    <xf numFmtId="166" fontId="4" fillId="25" borderId="81" xfId="41" applyNumberFormat="1" applyFont="1" applyFill="1" applyBorder="1" applyAlignment="1">
      <alignment horizontal="center" vertical="center"/>
    </xf>
    <xf numFmtId="0" fontId="5" fillId="25" borderId="78" xfId="0" applyFont="1" applyFill="1" applyBorder="1" applyAlignment="1">
      <alignment horizontal="center" vertical="center"/>
    </xf>
    <xf numFmtId="0" fontId="5" fillId="25" borderId="48" xfId="0" applyFont="1" applyFill="1" applyBorder="1" applyAlignment="1">
      <alignment horizontal="center" vertical="center" wrapText="1"/>
    </xf>
    <xf numFmtId="166" fontId="5" fillId="25" borderId="48" xfId="41" applyNumberFormat="1" applyFont="1" applyFill="1" applyBorder="1" applyAlignment="1">
      <alignment horizontal="center" vertical="center" wrapText="1"/>
    </xf>
    <xf numFmtId="166" fontId="5" fillId="25" borderId="48" xfId="41" applyNumberFormat="1" applyFont="1" applyFill="1" applyBorder="1" applyAlignment="1">
      <alignment horizontal="center" vertical="center"/>
    </xf>
    <xf numFmtId="165" fontId="4" fillId="0" borderId="86" xfId="41" applyNumberFormat="1" applyFont="1" applyFill="1" applyBorder="1" applyAlignment="1" applyProtection="1">
      <alignment vertical="center"/>
      <protection/>
    </xf>
    <xf numFmtId="165" fontId="2" fillId="2" borderId="94" xfId="41" applyNumberFormat="1" applyFont="1" applyFill="1" applyBorder="1" applyAlignment="1" applyProtection="1">
      <alignment vertical="center"/>
      <protection/>
    </xf>
    <xf numFmtId="165" fontId="4" fillId="2" borderId="52" xfId="41" applyNumberFormat="1" applyFont="1" applyFill="1" applyBorder="1" applyAlignment="1" applyProtection="1">
      <alignment vertical="center"/>
      <protection/>
    </xf>
    <xf numFmtId="166" fontId="4" fillId="25" borderId="11" xfId="45" applyNumberFormat="1" applyFont="1" applyFill="1" applyBorder="1" applyAlignment="1">
      <alignment vertical="center"/>
    </xf>
    <xf numFmtId="166" fontId="4" fillId="25" borderId="12" xfId="45" applyNumberFormat="1" applyFont="1" applyFill="1" applyBorder="1" applyAlignment="1">
      <alignment vertical="center"/>
    </xf>
    <xf numFmtId="166" fontId="4" fillId="0" borderId="12" xfId="45" applyNumberFormat="1" applyFont="1" applyBorder="1" applyAlignment="1">
      <alignment vertical="center"/>
    </xf>
    <xf numFmtId="0" fontId="5" fillId="0" borderId="39" xfId="0" applyFont="1" applyBorder="1" applyAlignment="1">
      <alignment horizontal="center" vertical="center"/>
    </xf>
    <xf numFmtId="0" fontId="8" fillId="0" borderId="13" xfId="0" applyFont="1" applyFill="1" applyBorder="1" applyAlignment="1">
      <alignment wrapText="1"/>
    </xf>
    <xf numFmtId="0" fontId="8" fillId="0" borderId="13" xfId="0" applyFont="1" applyBorder="1" applyAlignment="1">
      <alignment/>
    </xf>
    <xf numFmtId="0" fontId="8" fillId="0" borderId="66" xfId="0" applyFont="1" applyBorder="1" applyAlignment="1">
      <alignment/>
    </xf>
    <xf numFmtId="0" fontId="8" fillId="0" borderId="41" xfId="0" applyFont="1" applyFill="1" applyBorder="1" applyAlignment="1">
      <alignment wrapText="1"/>
    </xf>
    <xf numFmtId="1" fontId="3" fillId="0" borderId="58" xfId="41" applyNumberFormat="1" applyFont="1" applyBorder="1" applyAlignment="1">
      <alignment/>
    </xf>
    <xf numFmtId="1" fontId="3" fillId="0" borderId="37" xfId="41" applyNumberFormat="1" applyFont="1" applyBorder="1" applyAlignment="1">
      <alignment/>
    </xf>
    <xf numFmtId="1" fontId="3" fillId="0" borderId="11" xfId="41" applyNumberFormat="1" applyFont="1" applyFill="1" applyBorder="1" applyAlignment="1">
      <alignment/>
    </xf>
    <xf numFmtId="1" fontId="3" fillId="0" borderId="37" xfId="41" applyNumberFormat="1" applyFont="1" applyFill="1" applyBorder="1" applyAlignment="1">
      <alignment/>
    </xf>
    <xf numFmtId="1" fontId="3" fillId="0" borderId="11" xfId="0" applyNumberFormat="1" applyFont="1" applyFill="1" applyBorder="1" applyAlignment="1">
      <alignment/>
    </xf>
    <xf numFmtId="1" fontId="3" fillId="0" borderId="37" xfId="0" applyNumberFormat="1" applyFont="1" applyFill="1" applyBorder="1" applyAlignment="1">
      <alignment/>
    </xf>
    <xf numFmtId="165" fontId="2" fillId="0" borderId="10" xfId="41" applyNumberFormat="1" applyFont="1" applyFill="1" applyBorder="1" applyAlignment="1">
      <alignment vertical="center" wrapText="1"/>
    </xf>
    <xf numFmtId="165" fontId="2" fillId="0" borderId="16" xfId="41" applyNumberFormat="1" applyFont="1" applyFill="1" applyBorder="1" applyAlignment="1">
      <alignment vertical="center" wrapText="1"/>
    </xf>
    <xf numFmtId="0" fontId="3" fillId="0" borderId="58" xfId="0" applyFont="1" applyFill="1" applyBorder="1" applyAlignment="1">
      <alignment wrapText="1"/>
    </xf>
    <xf numFmtId="10" fontId="3" fillId="0" borderId="21" xfId="76" applyNumberFormat="1" applyFont="1" applyFill="1" applyBorder="1" applyAlignment="1">
      <alignment wrapText="1"/>
    </xf>
    <xf numFmtId="0" fontId="9" fillId="25" borderId="41" xfId="0" applyFont="1" applyFill="1" applyBorder="1" applyAlignment="1">
      <alignment horizontal="left" vertical="center" wrapText="1" indent="1"/>
    </xf>
    <xf numFmtId="10" fontId="2" fillId="0" borderId="18" xfId="76" applyNumberFormat="1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9" fontId="2" fillId="0" borderId="23" xfId="76" applyNumberFormat="1" applyFont="1" applyFill="1" applyBorder="1" applyAlignment="1">
      <alignment vertical="center" wrapText="1"/>
    </xf>
    <xf numFmtId="172" fontId="2" fillId="0" borderId="18" xfId="76" applyNumberFormat="1" applyFont="1" applyFill="1" applyBorder="1" applyAlignment="1">
      <alignment vertical="center" wrapText="1"/>
    </xf>
    <xf numFmtId="0" fontId="9" fillId="25" borderId="41" xfId="0" applyFont="1" applyFill="1" applyBorder="1" applyAlignment="1">
      <alignment horizontal="left" wrapText="1" indent="1"/>
    </xf>
    <xf numFmtId="10" fontId="2" fillId="0" borderId="23" xfId="76" applyNumberFormat="1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54" xfId="0" applyFont="1" applyFill="1" applyBorder="1" applyAlignment="1">
      <alignment vertical="center" wrapText="1"/>
    </xf>
    <xf numFmtId="9" fontId="3" fillId="0" borderId="21" xfId="76" applyFont="1" applyFill="1" applyBorder="1" applyAlignment="1">
      <alignment vertical="center" wrapText="1"/>
    </xf>
    <xf numFmtId="1" fontId="2" fillId="0" borderId="23" xfId="41" applyNumberFormat="1" applyFont="1" applyFill="1" applyBorder="1" applyAlignment="1">
      <alignment/>
    </xf>
    <xf numFmtId="10" fontId="2" fillId="0" borderId="23" xfId="76" applyNumberFormat="1" applyFont="1" applyFill="1" applyBorder="1" applyAlignment="1">
      <alignment/>
    </xf>
    <xf numFmtId="1" fontId="2" fillId="0" borderId="20" xfId="41" applyNumberFormat="1" applyFont="1" applyFill="1" applyBorder="1" applyAlignment="1">
      <alignment/>
    </xf>
    <xf numFmtId="10" fontId="2" fillId="0" borderId="103" xfId="76" applyNumberFormat="1" applyFont="1" applyFill="1" applyBorder="1" applyAlignment="1">
      <alignment/>
    </xf>
    <xf numFmtId="1" fontId="2" fillId="0" borderId="18" xfId="41" applyNumberFormat="1" applyFont="1" applyFill="1" applyBorder="1" applyAlignment="1">
      <alignment/>
    </xf>
    <xf numFmtId="9" fontId="2" fillId="0" borderId="18" xfId="76" applyNumberFormat="1" applyFont="1" applyFill="1" applyBorder="1" applyAlignment="1">
      <alignment/>
    </xf>
    <xf numFmtId="0" fontId="5" fillId="0" borderId="5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165" fontId="5" fillId="0" borderId="46" xfId="41" applyNumberFormat="1" applyFont="1" applyFill="1" applyBorder="1" applyAlignment="1" applyProtection="1">
      <alignment vertical="center"/>
      <protection/>
    </xf>
    <xf numFmtId="165" fontId="3" fillId="0" borderId="46" xfId="41" applyNumberFormat="1" applyFont="1" applyFill="1" applyBorder="1" applyAlignment="1" applyProtection="1">
      <alignment vertical="center"/>
      <protection/>
    </xf>
    <xf numFmtId="165" fontId="3" fillId="2" borderId="46" xfId="41" applyNumberFormat="1" applyFont="1" applyFill="1" applyBorder="1" applyAlignment="1" applyProtection="1">
      <alignment vertical="center"/>
      <protection/>
    </xf>
    <xf numFmtId="165" fontId="5" fillId="2" borderId="46" xfId="41" applyNumberFormat="1" applyFont="1" applyFill="1" applyBorder="1" applyAlignment="1" applyProtection="1">
      <alignment vertical="center"/>
      <protection/>
    </xf>
    <xf numFmtId="9" fontId="2" fillId="0" borderId="43" xfId="76" applyFont="1" applyBorder="1" applyAlignment="1">
      <alignment vertical="center"/>
    </xf>
    <xf numFmtId="165" fontId="2" fillId="2" borderId="51" xfId="41" applyNumberFormat="1" applyFont="1" applyFill="1" applyBorder="1" applyAlignment="1" applyProtection="1">
      <alignment vertical="center"/>
      <protection/>
    </xf>
    <xf numFmtId="9" fontId="2" fillId="0" borderId="45" xfId="76" applyFont="1" applyBorder="1" applyAlignment="1">
      <alignment vertical="center"/>
    </xf>
    <xf numFmtId="165" fontId="4" fillId="2" borderId="107" xfId="41" applyNumberFormat="1" applyFont="1" applyFill="1" applyBorder="1" applyAlignment="1" applyProtection="1">
      <alignment vertical="center"/>
      <protection/>
    </xf>
    <xf numFmtId="165" fontId="2" fillId="2" borderId="107" xfId="41" applyNumberFormat="1" applyFont="1" applyFill="1" applyBorder="1" applyAlignment="1" applyProtection="1">
      <alignment vertical="center"/>
      <protection/>
    </xf>
    <xf numFmtId="165" fontId="4" fillId="2" borderId="51" xfId="41" applyNumberFormat="1" applyFont="1" applyFill="1" applyBorder="1" applyAlignment="1" applyProtection="1">
      <alignment vertical="center"/>
      <protection/>
    </xf>
    <xf numFmtId="165" fontId="4" fillId="0" borderId="115" xfId="41" applyNumberFormat="1" applyFont="1" applyFill="1" applyBorder="1" applyAlignment="1" applyProtection="1">
      <alignment vertical="center"/>
      <protection/>
    </xf>
    <xf numFmtId="165" fontId="4" fillId="2" borderId="115" xfId="41" applyNumberFormat="1" applyFont="1" applyFill="1" applyBorder="1" applyAlignment="1" applyProtection="1">
      <alignment vertical="center"/>
      <protection/>
    </xf>
    <xf numFmtId="165" fontId="2" fillId="2" borderId="115" xfId="41" applyNumberFormat="1" applyFont="1" applyFill="1" applyBorder="1" applyAlignment="1" applyProtection="1">
      <alignment vertical="center"/>
      <protection/>
    </xf>
    <xf numFmtId="165" fontId="4" fillId="0" borderId="116" xfId="41" applyNumberFormat="1" applyFont="1" applyFill="1" applyBorder="1" applyAlignment="1" applyProtection="1">
      <alignment vertical="center"/>
      <protection/>
    </xf>
    <xf numFmtId="165" fontId="4" fillId="2" borderId="12" xfId="41" applyNumberFormat="1" applyFont="1" applyFill="1" applyBorder="1" applyAlignment="1" applyProtection="1">
      <alignment vertical="center"/>
      <protection/>
    </xf>
    <xf numFmtId="165" fontId="2" fillId="2" borderId="116" xfId="41" applyNumberFormat="1" applyFont="1" applyFill="1" applyBorder="1" applyAlignment="1" applyProtection="1">
      <alignment vertical="center"/>
      <protection/>
    </xf>
    <xf numFmtId="165" fontId="4" fillId="2" borderId="86" xfId="41" applyNumberFormat="1" applyFont="1" applyFill="1" applyBorder="1" applyAlignment="1" applyProtection="1">
      <alignment vertical="center"/>
      <protection/>
    </xf>
    <xf numFmtId="165" fontId="5" fillId="2" borderId="50" xfId="41" applyNumberFormat="1" applyFont="1" applyFill="1" applyBorder="1" applyAlignment="1" applyProtection="1">
      <alignment vertical="center"/>
      <protection/>
    </xf>
    <xf numFmtId="165" fontId="5" fillId="2" borderId="107" xfId="41" applyNumberFormat="1" applyFont="1" applyFill="1" applyBorder="1" applyAlignment="1" applyProtection="1">
      <alignment vertical="center"/>
      <protection/>
    </xf>
    <xf numFmtId="165" fontId="2" fillId="2" borderId="112" xfId="41" applyNumberFormat="1" applyFont="1" applyFill="1" applyBorder="1" applyAlignment="1" applyProtection="1">
      <alignment vertical="center"/>
      <protection/>
    </xf>
    <xf numFmtId="165" fontId="5" fillId="2" borderId="11" xfId="41" applyNumberFormat="1" applyFont="1" applyFill="1" applyBorder="1" applyAlignment="1" applyProtection="1">
      <alignment vertical="center"/>
      <protection/>
    </xf>
    <xf numFmtId="165" fontId="3" fillId="2" borderId="55" xfId="41" applyNumberFormat="1" applyFont="1" applyFill="1" applyBorder="1" applyAlignment="1" applyProtection="1">
      <alignment vertical="center"/>
      <protection/>
    </xf>
    <xf numFmtId="165" fontId="4" fillId="2" borderId="55" xfId="41" applyNumberFormat="1" applyFont="1" applyFill="1" applyBorder="1" applyAlignment="1" applyProtection="1">
      <alignment vertical="center"/>
      <protection/>
    </xf>
    <xf numFmtId="165" fontId="2" fillId="2" borderId="47" xfId="41" applyNumberFormat="1" applyFont="1" applyFill="1" applyBorder="1" applyAlignment="1" applyProtection="1">
      <alignment vertical="center"/>
      <protection/>
    </xf>
    <xf numFmtId="165" fontId="3" fillId="2" borderId="34" xfId="41" applyNumberFormat="1" applyFont="1" applyFill="1" applyBorder="1" applyAlignment="1" applyProtection="1">
      <alignment vertical="center"/>
      <protection/>
    </xf>
    <xf numFmtId="0" fontId="5" fillId="0" borderId="11" xfId="0" applyFont="1" applyBorder="1" applyAlignment="1">
      <alignment horizontal="left" vertical="center" wrapText="1"/>
    </xf>
    <xf numFmtId="165" fontId="3" fillId="0" borderId="52" xfId="41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/>
    </xf>
    <xf numFmtId="165" fontId="4" fillId="0" borderId="35" xfId="41" applyNumberFormat="1" applyFont="1" applyFill="1" applyBorder="1" applyAlignment="1" applyProtection="1">
      <alignment vertical="center"/>
      <protection/>
    </xf>
    <xf numFmtId="165" fontId="4" fillId="0" borderId="12" xfId="41" applyNumberFormat="1" applyFont="1" applyFill="1" applyBorder="1" applyAlignment="1" applyProtection="1">
      <alignment vertical="center"/>
      <protection/>
    </xf>
    <xf numFmtId="10" fontId="2" fillId="0" borderId="45" xfId="76" applyNumberFormat="1" applyFont="1" applyBorder="1" applyAlignment="1">
      <alignment vertical="center"/>
    </xf>
    <xf numFmtId="165" fontId="3" fillId="0" borderId="10" xfId="41" applyNumberFormat="1" applyFont="1" applyFill="1" applyBorder="1" applyAlignment="1" applyProtection="1">
      <alignment vertical="center"/>
      <protection/>
    </xf>
    <xf numFmtId="0" fontId="4" fillId="0" borderId="117" xfId="0" applyFont="1" applyFill="1" applyBorder="1" applyAlignment="1">
      <alignment horizontal="left" wrapText="1" indent="1"/>
    </xf>
    <xf numFmtId="0" fontId="5" fillId="0" borderId="118" xfId="0" applyFont="1" applyBorder="1" applyAlignment="1">
      <alignment horizontal="center" wrapText="1"/>
    </xf>
    <xf numFmtId="0" fontId="5" fillId="0" borderId="119" xfId="0" applyFont="1" applyBorder="1" applyAlignment="1">
      <alignment horizontal="left" wrapText="1"/>
    </xf>
    <xf numFmtId="165" fontId="5" fillId="0" borderId="98" xfId="41" applyNumberFormat="1" applyFont="1" applyFill="1" applyBorder="1" applyAlignment="1" applyProtection="1">
      <alignment/>
      <protection/>
    </xf>
    <xf numFmtId="165" fontId="3" fillId="0" borderId="36" xfId="41" applyNumberFormat="1" applyFont="1" applyFill="1" applyBorder="1" applyAlignment="1" applyProtection="1">
      <alignment/>
      <protection/>
    </xf>
    <xf numFmtId="10" fontId="3" fillId="0" borderId="67" xfId="76" applyNumberFormat="1" applyFont="1" applyBorder="1" applyAlignment="1">
      <alignment/>
    </xf>
    <xf numFmtId="0" fontId="4" fillId="0" borderId="12" xfId="0" applyFont="1" applyFill="1" applyBorder="1" applyAlignment="1">
      <alignment horizontal="left" wrapText="1" indent="1"/>
    </xf>
    <xf numFmtId="0" fontId="5" fillId="0" borderId="36" xfId="0" applyFont="1" applyBorder="1" applyAlignment="1">
      <alignment wrapText="1"/>
    </xf>
    <xf numFmtId="165" fontId="4" fillId="0" borderId="36" xfId="41" applyNumberFormat="1" applyFont="1" applyFill="1" applyBorder="1" applyAlignment="1" applyProtection="1">
      <alignment vertical="center"/>
      <protection/>
    </xf>
    <xf numFmtId="165" fontId="5" fillId="0" borderId="36" xfId="41" applyNumberFormat="1" applyFont="1" applyFill="1" applyBorder="1" applyAlignment="1" applyProtection="1">
      <alignment vertical="center"/>
      <protection/>
    </xf>
    <xf numFmtId="165" fontId="3" fillId="0" borderId="98" xfId="41" applyNumberFormat="1" applyFont="1" applyFill="1" applyBorder="1" applyAlignment="1" applyProtection="1">
      <alignment vertical="center"/>
      <protection/>
    </xf>
    <xf numFmtId="10" fontId="2" fillId="0" borderId="58" xfId="76" applyNumberFormat="1" applyFont="1" applyBorder="1" applyAlignment="1">
      <alignment vertical="center"/>
    </xf>
    <xf numFmtId="0" fontId="5" fillId="0" borderId="41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 indent="1"/>
    </xf>
    <xf numFmtId="165" fontId="4" fillId="0" borderId="24" xfId="41" applyNumberFormat="1" applyFont="1" applyFill="1" applyBorder="1" applyAlignment="1" applyProtection="1">
      <alignment/>
      <protection/>
    </xf>
    <xf numFmtId="165" fontId="4" fillId="0" borderId="18" xfId="41" applyNumberFormat="1" applyFont="1" applyFill="1" applyBorder="1" applyAlignment="1" applyProtection="1">
      <alignment/>
      <protection/>
    </xf>
    <xf numFmtId="165" fontId="2" fillId="0" borderId="18" xfId="41" applyNumberFormat="1" applyFont="1" applyFill="1" applyBorder="1" applyAlignment="1" applyProtection="1">
      <alignment/>
      <protection/>
    </xf>
    <xf numFmtId="9" fontId="2" fillId="0" borderId="21" xfId="76" applyFont="1" applyBorder="1" applyAlignment="1">
      <alignment/>
    </xf>
    <xf numFmtId="0" fontId="5" fillId="0" borderId="41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left" wrapText="1" indent="1"/>
    </xf>
    <xf numFmtId="165" fontId="4" fillId="0" borderId="18" xfId="41" applyNumberFormat="1" applyFont="1" applyFill="1" applyBorder="1" applyAlignment="1" applyProtection="1">
      <alignment vertical="center"/>
      <protection/>
    </xf>
    <xf numFmtId="0" fontId="2" fillId="0" borderId="18" xfId="0" applyFont="1" applyBorder="1" applyAlignment="1">
      <alignment vertical="center"/>
    </xf>
    <xf numFmtId="165" fontId="2" fillId="0" borderId="99" xfId="41" applyNumberFormat="1" applyFont="1" applyFill="1" applyBorder="1" applyAlignment="1" applyProtection="1">
      <alignment vertical="center"/>
      <protection/>
    </xf>
    <xf numFmtId="9" fontId="2" fillId="0" borderId="21" xfId="76" applyNumberFormat="1" applyFont="1" applyBorder="1" applyAlignment="1">
      <alignment vertical="center"/>
    </xf>
    <xf numFmtId="165" fontId="2" fillId="2" borderId="12" xfId="41" applyNumberFormat="1" applyFont="1" applyFill="1" applyBorder="1" applyAlignment="1" applyProtection="1">
      <alignment/>
      <protection/>
    </xf>
    <xf numFmtId="165" fontId="2" fillId="0" borderId="12" xfId="41" applyNumberFormat="1" applyFont="1" applyFill="1" applyBorder="1" applyAlignment="1" applyProtection="1">
      <alignment vertical="center"/>
      <protection/>
    </xf>
    <xf numFmtId="165" fontId="2" fillId="2" borderId="89" xfId="41" applyNumberFormat="1" applyFont="1" applyFill="1" applyBorder="1" applyAlignment="1" applyProtection="1">
      <alignment vertical="center"/>
      <protection/>
    </xf>
    <xf numFmtId="165" fontId="4" fillId="0" borderId="11" xfId="41" applyNumberFormat="1" applyFont="1" applyFill="1" applyBorder="1" applyAlignment="1" applyProtection="1">
      <alignment horizontal="left" indent="3"/>
      <protection/>
    </xf>
    <xf numFmtId="165" fontId="4" fillId="25" borderId="11" xfId="41" applyNumberFormat="1" applyFont="1" applyFill="1" applyBorder="1" applyAlignment="1" applyProtection="1">
      <alignment/>
      <protection/>
    </xf>
    <xf numFmtId="165" fontId="2" fillId="25" borderId="11" xfId="41" applyNumberFormat="1" applyFont="1" applyFill="1" applyBorder="1" applyAlignment="1" applyProtection="1">
      <alignment/>
      <protection/>
    </xf>
    <xf numFmtId="0" fontId="5" fillId="0" borderId="39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165" fontId="5" fillId="25" borderId="18" xfId="41" applyNumberFormat="1" applyFont="1" applyFill="1" applyBorder="1" applyAlignment="1" applyProtection="1">
      <alignment/>
      <protection/>
    </xf>
    <xf numFmtId="165" fontId="3" fillId="25" borderId="18" xfId="41" applyNumberFormat="1" applyFont="1" applyFill="1" applyBorder="1" applyAlignment="1" applyProtection="1">
      <alignment/>
      <protection/>
    </xf>
    <xf numFmtId="0" fontId="5" fillId="0" borderId="120" xfId="0" applyFont="1" applyBorder="1" applyAlignment="1">
      <alignment horizontal="center"/>
    </xf>
    <xf numFmtId="0" fontId="4" fillId="0" borderId="121" xfId="0" applyFont="1" applyFill="1" applyBorder="1" applyAlignment="1">
      <alignment horizontal="left" wrapText="1" indent="1"/>
    </xf>
    <xf numFmtId="165" fontId="4" fillId="0" borderId="98" xfId="41" applyNumberFormat="1" applyFont="1" applyFill="1" applyBorder="1" applyAlignment="1" applyProtection="1">
      <alignment vertical="center"/>
      <protection/>
    </xf>
    <xf numFmtId="165" fontId="4" fillId="2" borderId="98" xfId="41" applyNumberFormat="1" applyFont="1" applyFill="1" applyBorder="1" applyAlignment="1" applyProtection="1">
      <alignment vertical="center"/>
      <protection/>
    </xf>
    <xf numFmtId="165" fontId="2" fillId="0" borderId="98" xfId="41" applyNumberFormat="1" applyFont="1" applyFill="1" applyBorder="1" applyAlignment="1" applyProtection="1">
      <alignment vertical="center"/>
      <protection/>
    </xf>
    <xf numFmtId="165" fontId="2" fillId="2" borderId="98" xfId="41" applyNumberFormat="1" applyFont="1" applyFill="1" applyBorder="1" applyAlignment="1" applyProtection="1">
      <alignment vertical="center"/>
      <protection/>
    </xf>
    <xf numFmtId="10" fontId="2" fillId="0" borderId="67" xfId="76" applyNumberFormat="1" applyFont="1" applyBorder="1" applyAlignment="1">
      <alignment vertical="center"/>
    </xf>
    <xf numFmtId="0" fontId="4" fillId="0" borderId="36" xfId="0" applyFont="1" applyFill="1" applyBorder="1" applyAlignment="1">
      <alignment horizontal="left" wrapText="1" indent="1"/>
    </xf>
    <xf numFmtId="165" fontId="4" fillId="2" borderId="36" xfId="41" applyNumberFormat="1" applyFont="1" applyFill="1" applyBorder="1" applyAlignment="1" applyProtection="1">
      <alignment vertical="center"/>
      <protection/>
    </xf>
    <xf numFmtId="165" fontId="2" fillId="2" borderId="36" xfId="41" applyNumberFormat="1" applyFont="1" applyFill="1" applyBorder="1" applyAlignment="1" applyProtection="1">
      <alignment vertical="center"/>
      <protection/>
    </xf>
    <xf numFmtId="9" fontId="2" fillId="0" borderId="67" xfId="76" applyFont="1" applyBorder="1" applyAlignment="1">
      <alignment vertical="center"/>
    </xf>
    <xf numFmtId="0" fontId="4" fillId="0" borderId="122" xfId="0" applyFont="1" applyFill="1" applyBorder="1" applyAlignment="1">
      <alignment horizontal="left" wrapText="1" indent="1"/>
    </xf>
    <xf numFmtId="165" fontId="4" fillId="0" borderId="100" xfId="41" applyNumberFormat="1" applyFont="1" applyFill="1" applyBorder="1" applyAlignment="1" applyProtection="1">
      <alignment vertical="center"/>
      <protection/>
    </xf>
    <xf numFmtId="165" fontId="4" fillId="2" borderId="100" xfId="41" applyNumberFormat="1" applyFont="1" applyFill="1" applyBorder="1" applyAlignment="1" applyProtection="1">
      <alignment vertical="center"/>
      <protection/>
    </xf>
    <xf numFmtId="165" fontId="2" fillId="2" borderId="99" xfId="41" applyNumberFormat="1" applyFont="1" applyFill="1" applyBorder="1" applyAlignment="1" applyProtection="1">
      <alignment vertical="center"/>
      <protection/>
    </xf>
    <xf numFmtId="10" fontId="2" fillId="0" borderId="21" xfId="76" applyNumberFormat="1" applyFont="1" applyBorder="1" applyAlignment="1">
      <alignment vertical="center"/>
    </xf>
    <xf numFmtId="0" fontId="4" fillId="0" borderId="18" xfId="0" applyFont="1" applyFill="1" applyBorder="1" applyAlignment="1">
      <alignment horizontal="left" wrapText="1" indent="1"/>
    </xf>
    <xf numFmtId="165" fontId="4" fillId="2" borderId="18" xfId="41" applyNumberFormat="1" applyFont="1" applyFill="1" applyBorder="1" applyAlignment="1" applyProtection="1">
      <alignment vertical="center"/>
      <protection/>
    </xf>
    <xf numFmtId="165" fontId="2" fillId="2" borderId="18" xfId="41" applyNumberFormat="1" applyFont="1" applyFill="1" applyBorder="1" applyAlignment="1" applyProtection="1">
      <alignment vertical="center"/>
      <protection/>
    </xf>
    <xf numFmtId="9" fontId="2" fillId="0" borderId="21" xfId="76" applyFont="1" applyBorder="1" applyAlignment="1">
      <alignment vertical="center"/>
    </xf>
    <xf numFmtId="165" fontId="2" fillId="2" borderId="10" xfId="41" applyNumberFormat="1" applyFont="1" applyFill="1" applyBorder="1" applyAlignment="1" applyProtection="1">
      <alignment/>
      <protection/>
    </xf>
    <xf numFmtId="0" fontId="5" fillId="0" borderId="123" xfId="0" applyFont="1" applyBorder="1" applyAlignment="1">
      <alignment horizontal="center"/>
    </xf>
    <xf numFmtId="165" fontId="4" fillId="0" borderId="112" xfId="41" applyNumberFormat="1" applyFont="1" applyFill="1" applyBorder="1" applyAlignment="1" applyProtection="1">
      <alignment/>
      <protection/>
    </xf>
    <xf numFmtId="165" fontId="2" fillId="2" borderId="18" xfId="41" applyNumberFormat="1" applyFont="1" applyFill="1" applyBorder="1" applyAlignment="1" applyProtection="1">
      <alignment/>
      <protection/>
    </xf>
    <xf numFmtId="0" fontId="5" fillId="0" borderId="36" xfId="0" applyFont="1" applyBorder="1" applyAlignment="1">
      <alignment horizontal="left" wrapText="1"/>
    </xf>
    <xf numFmtId="165" fontId="5" fillId="0" borderId="36" xfId="41" applyNumberFormat="1" applyFont="1" applyFill="1" applyBorder="1" applyAlignment="1" applyProtection="1">
      <alignment/>
      <protection/>
    </xf>
    <xf numFmtId="165" fontId="3" fillId="2" borderId="36" xfId="41" applyNumberFormat="1" applyFont="1" applyFill="1" applyBorder="1" applyAlignment="1" applyProtection="1">
      <alignment/>
      <protection/>
    </xf>
    <xf numFmtId="9" fontId="3" fillId="0" borderId="67" xfId="76" applyFont="1" applyBorder="1" applyAlignment="1">
      <alignment/>
    </xf>
    <xf numFmtId="172" fontId="2" fillId="0" borderId="37" xfId="76" applyNumberFormat="1" applyFont="1" applyBorder="1" applyAlignment="1">
      <alignment/>
    </xf>
    <xf numFmtId="0" fontId="2" fillId="0" borderId="124" xfId="0" applyFont="1" applyBorder="1" applyAlignment="1">
      <alignment/>
    </xf>
    <xf numFmtId="165" fontId="3" fillId="0" borderId="51" xfId="41" applyNumberFormat="1" applyFont="1" applyFill="1" applyBorder="1" applyAlignment="1" applyProtection="1">
      <alignment horizontal="center" vertical="center"/>
      <protection/>
    </xf>
    <xf numFmtId="165" fontId="2" fillId="0" borderId="46" xfId="41" applyNumberFormat="1" applyFont="1" applyFill="1" applyBorder="1" applyAlignment="1" applyProtection="1">
      <alignment horizontal="left" wrapText="1"/>
      <protection/>
    </xf>
    <xf numFmtId="165" fontId="3" fillId="0" borderId="99" xfId="41" applyNumberFormat="1" applyFont="1" applyFill="1" applyBorder="1" applyAlignment="1" applyProtection="1">
      <alignment horizontal="center"/>
      <protection/>
    </xf>
    <xf numFmtId="0" fontId="2" fillId="0" borderId="68" xfId="0" applyFont="1" applyBorder="1" applyAlignment="1">
      <alignment/>
    </xf>
    <xf numFmtId="0" fontId="5" fillId="0" borderId="125" xfId="0" applyFont="1" applyBorder="1" applyAlignment="1">
      <alignment horizontal="center"/>
    </xf>
    <xf numFmtId="0" fontId="4" fillId="0" borderId="126" xfId="0" applyFont="1" applyFill="1" applyBorder="1" applyAlignment="1">
      <alignment horizontal="left" wrapText="1" indent="1"/>
    </xf>
    <xf numFmtId="165" fontId="4" fillId="0" borderId="18" xfId="41" applyNumberFormat="1" applyFont="1" applyFill="1" applyBorder="1" applyAlignment="1" applyProtection="1">
      <alignment horizontal="left" wrapText="1"/>
      <protection/>
    </xf>
    <xf numFmtId="0" fontId="2" fillId="0" borderId="75" xfId="0" applyFont="1" applyBorder="1" applyAlignment="1">
      <alignment/>
    </xf>
    <xf numFmtId="165" fontId="2" fillId="0" borderId="20" xfId="0" applyNumberFormat="1" applyFont="1" applyBorder="1" applyAlignment="1">
      <alignment vertical="center"/>
    </xf>
    <xf numFmtId="0" fontId="4" fillId="0" borderId="127" xfId="0" applyFont="1" applyFill="1" applyBorder="1" applyAlignment="1">
      <alignment horizontal="left" wrapText="1" indent="1"/>
    </xf>
    <xf numFmtId="165" fontId="4" fillId="0" borderId="36" xfId="41" applyNumberFormat="1" applyFont="1" applyFill="1" applyBorder="1" applyAlignment="1" applyProtection="1">
      <alignment horizontal="left" wrapText="1"/>
      <protection/>
    </xf>
    <xf numFmtId="165" fontId="2" fillId="0" borderId="57" xfId="0" applyNumberFormat="1" applyFont="1" applyBorder="1" applyAlignment="1">
      <alignment vertical="center"/>
    </xf>
    <xf numFmtId="0" fontId="2" fillId="0" borderId="43" xfId="0" applyFont="1" applyBorder="1" applyAlignment="1">
      <alignment/>
    </xf>
    <xf numFmtId="165" fontId="3" fillId="0" borderId="99" xfId="41" applyNumberFormat="1" applyFont="1" applyFill="1" applyBorder="1" applyAlignment="1" applyProtection="1">
      <alignment horizontal="left" wrapText="1"/>
      <protection/>
    </xf>
    <xf numFmtId="0" fontId="2" fillId="0" borderId="13" xfId="64" applyFont="1" applyBorder="1" applyAlignment="1">
      <alignment horizontal="left" vertical="center"/>
      <protection/>
    </xf>
    <xf numFmtId="166" fontId="2" fillId="0" borderId="11" xfId="41" applyNumberFormat="1" applyFont="1" applyBorder="1" applyAlignment="1">
      <alignment vertical="center"/>
    </xf>
    <xf numFmtId="166" fontId="3" fillId="0" borderId="37" xfId="41" applyNumberFormat="1" applyFont="1" applyBorder="1" applyAlignment="1">
      <alignment vertical="center"/>
    </xf>
    <xf numFmtId="166" fontId="2" fillId="0" borderId="12" xfId="41" applyNumberFormat="1" applyFont="1" applyBorder="1" applyAlignment="1">
      <alignment vertical="center"/>
    </xf>
    <xf numFmtId="166" fontId="2" fillId="0" borderId="55" xfId="41" applyNumberFormat="1" applyFont="1" applyBorder="1" applyAlignment="1">
      <alignment vertical="center"/>
    </xf>
    <xf numFmtId="0" fontId="28" fillId="0" borderId="18" xfId="67" applyFont="1" applyFill="1" applyBorder="1" applyAlignment="1">
      <alignment horizontal="right" indent="1"/>
      <protection/>
    </xf>
    <xf numFmtId="3" fontId="41" fillId="0" borderId="18" xfId="67" applyNumberFormat="1" applyFont="1" applyFill="1" applyBorder="1" applyProtection="1">
      <alignment/>
      <protection locked="0"/>
    </xf>
    <xf numFmtId="3" fontId="41" fillId="0" borderId="21" xfId="67" applyNumberFormat="1" applyFont="1" applyFill="1" applyBorder="1" applyProtection="1">
      <alignment/>
      <protection locked="0"/>
    </xf>
    <xf numFmtId="0" fontId="29" fillId="0" borderId="17" xfId="67" applyFont="1" applyFill="1" applyBorder="1" applyProtection="1">
      <alignment/>
      <protection locked="0"/>
    </xf>
    <xf numFmtId="0" fontId="28" fillId="0" borderId="41" xfId="67" applyFont="1" applyFill="1" applyBorder="1" applyProtection="1">
      <alignment/>
      <protection locked="0"/>
    </xf>
    <xf numFmtId="0" fontId="28" fillId="0" borderId="23" xfId="67" applyFont="1" applyFill="1" applyBorder="1" applyAlignment="1">
      <alignment horizontal="right" indent="1"/>
      <protection/>
    </xf>
    <xf numFmtId="3" fontId="41" fillId="0" borderId="23" xfId="67" applyNumberFormat="1" applyFont="1" applyFill="1" applyBorder="1" applyProtection="1">
      <alignment/>
      <protection locked="0"/>
    </xf>
    <xf numFmtId="3" fontId="41" fillId="0" borderId="103" xfId="67" applyNumberFormat="1" applyFont="1" applyFill="1" applyBorder="1" applyProtection="1">
      <alignment/>
      <protection locked="0"/>
    </xf>
    <xf numFmtId="166" fontId="4" fillId="25" borderId="11" xfId="45" applyNumberFormat="1" applyFont="1" applyFill="1" applyBorder="1" applyAlignment="1">
      <alignment/>
    </xf>
    <xf numFmtId="0" fontId="2" fillId="0" borderId="80" xfId="0" applyFont="1" applyBorder="1" applyAlignment="1">
      <alignment horizontal="center"/>
    </xf>
    <xf numFmtId="0" fontId="2" fillId="0" borderId="44" xfId="0" applyFont="1" applyBorder="1" applyAlignment="1">
      <alignment wrapText="1"/>
    </xf>
    <xf numFmtId="166" fontId="2" fillId="25" borderId="15" xfId="41" applyNumberFormat="1" applyFont="1" applyFill="1" applyBorder="1" applyAlignment="1">
      <alignment/>
    </xf>
    <xf numFmtId="166" fontId="2" fillId="0" borderId="103" xfId="41" applyNumberFormat="1" applyFont="1" applyFill="1" applyBorder="1" applyAlignment="1">
      <alignment/>
    </xf>
    <xf numFmtId="0" fontId="3" fillId="0" borderId="39" xfId="64" applyFont="1" applyBorder="1" applyAlignment="1">
      <alignment horizontal="center" vertical="center" wrapText="1"/>
      <protection/>
    </xf>
    <xf numFmtId="0" fontId="3" fillId="0" borderId="41" xfId="64" applyFont="1" applyBorder="1" applyAlignment="1">
      <alignment horizontal="center" vertical="center" wrapText="1"/>
      <protection/>
    </xf>
    <xf numFmtId="0" fontId="3" fillId="0" borderId="36" xfId="64" applyFont="1" applyBorder="1" applyAlignment="1">
      <alignment horizontal="center" vertical="center" wrapText="1"/>
      <protection/>
    </xf>
    <xf numFmtId="0" fontId="3" fillId="0" borderId="18" xfId="64" applyFont="1" applyBorder="1" applyAlignment="1">
      <alignment horizontal="center" vertical="center" wrapText="1"/>
      <protection/>
    </xf>
    <xf numFmtId="0" fontId="3" fillId="0" borderId="67" xfId="64" applyFont="1" applyBorder="1" applyAlignment="1">
      <alignment horizontal="center" vertical="center" wrapText="1"/>
      <protection/>
    </xf>
    <xf numFmtId="0" fontId="3" fillId="0" borderId="36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3" fillId="0" borderId="39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66" fontId="3" fillId="0" borderId="36" xfId="41" applyNumberFormat="1" applyFont="1" applyFill="1" applyBorder="1" applyAlignment="1">
      <alignment horizontal="center" vertical="center" wrapText="1"/>
    </xf>
    <xf numFmtId="166" fontId="3" fillId="0" borderId="18" xfId="41" applyNumberFormat="1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wrapText="1"/>
    </xf>
    <xf numFmtId="0" fontId="3" fillId="0" borderId="67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3" fillId="0" borderId="41" xfId="0" applyFont="1" applyBorder="1" applyAlignment="1">
      <alignment horizont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8" xfId="0" applyFont="1" applyFill="1" applyBorder="1" applyAlignment="1">
      <alignment horizontal="center" vertical="center" wrapText="1"/>
    </xf>
    <xf numFmtId="0" fontId="9" fillId="0" borderId="82" xfId="0" applyFont="1" applyFill="1" applyBorder="1" applyAlignment="1">
      <alignment horizontal="center" vertical="center" wrapText="1"/>
    </xf>
    <xf numFmtId="0" fontId="9" fillId="0" borderId="129" xfId="0" applyFont="1" applyFill="1" applyBorder="1" applyAlignment="1">
      <alignment horizontal="center" vertical="center" wrapText="1"/>
    </xf>
    <xf numFmtId="1" fontId="9" fillId="0" borderId="58" xfId="41" applyNumberFormat="1" applyFont="1" applyFill="1" applyBorder="1" applyAlignment="1">
      <alignment horizontal="center" vertical="center" wrapText="1"/>
    </xf>
    <xf numFmtId="1" fontId="9" fillId="0" borderId="81" xfId="41" applyNumberFormat="1" applyFont="1" applyFill="1" applyBorder="1" applyAlignment="1">
      <alignment horizontal="center" vertical="center" wrapText="1"/>
    </xf>
    <xf numFmtId="1" fontId="9" fillId="0" borderId="43" xfId="41" applyNumberFormat="1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92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68" xfId="0" applyFont="1" applyFill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/>
    </xf>
    <xf numFmtId="0" fontId="3" fillId="0" borderId="130" xfId="0" applyFont="1" applyBorder="1" applyAlignment="1">
      <alignment horizontal="center"/>
    </xf>
    <xf numFmtId="0" fontId="3" fillId="0" borderId="109" xfId="0" applyFont="1" applyBorder="1" applyAlignment="1">
      <alignment horizontal="center"/>
    </xf>
    <xf numFmtId="0" fontId="13" fillId="0" borderId="79" xfId="0" applyFont="1" applyBorder="1" applyAlignment="1">
      <alignment horizontal="center" vertical="center" wrapText="1"/>
    </xf>
    <xf numFmtId="0" fontId="13" fillId="0" borderId="130" xfId="0" applyFont="1" applyBorder="1" applyAlignment="1">
      <alignment horizontal="center" vertical="center" wrapText="1"/>
    </xf>
    <xf numFmtId="0" fontId="13" fillId="0" borderId="109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95" xfId="0" applyFont="1" applyBorder="1" applyAlignment="1">
      <alignment horizontal="center" vertical="center"/>
    </xf>
    <xf numFmtId="165" fontId="8" fillId="0" borderId="67" xfId="41" applyNumberFormat="1" applyFont="1" applyFill="1" applyBorder="1" applyAlignment="1">
      <alignment horizontal="center" vertical="center" wrapText="1"/>
    </xf>
    <xf numFmtId="165" fontId="8" fillId="0" borderId="37" xfId="41" applyNumberFormat="1" applyFont="1" applyFill="1" applyBorder="1" applyAlignment="1">
      <alignment horizontal="center" vertical="center" wrapText="1"/>
    </xf>
    <xf numFmtId="165" fontId="8" fillId="0" borderId="21" xfId="41" applyNumberFormat="1" applyFont="1" applyFill="1" applyBorder="1" applyAlignment="1">
      <alignment horizontal="center" vertical="center" wrapText="1"/>
    </xf>
    <xf numFmtId="165" fontId="8" fillId="0" borderId="57" xfId="41" applyNumberFormat="1" applyFont="1" applyFill="1" applyBorder="1" applyAlignment="1">
      <alignment horizontal="center" vertical="center" wrapText="1"/>
    </xf>
    <xf numFmtId="165" fontId="8" fillId="0" borderId="55" xfId="41" applyNumberFormat="1" applyFont="1" applyFill="1" applyBorder="1" applyAlignment="1">
      <alignment horizontal="center" vertical="center" wrapText="1"/>
    </xf>
    <xf numFmtId="165" fontId="8" fillId="0" borderId="20" xfId="41" applyNumberFormat="1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 wrapText="1"/>
    </xf>
    <xf numFmtId="0" fontId="8" fillId="0" borderId="8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165" fontId="8" fillId="0" borderId="12" xfId="41" applyNumberFormat="1" applyFont="1" applyFill="1" applyBorder="1" applyAlignment="1">
      <alignment horizontal="center" vertical="center" wrapText="1"/>
    </xf>
    <xf numFmtId="165" fontId="8" fillId="0" borderId="23" xfId="41" applyNumberFormat="1" applyFont="1" applyFill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/>
    </xf>
    <xf numFmtId="0" fontId="8" fillId="0" borderId="131" xfId="0" applyFont="1" applyBorder="1" applyAlignment="1">
      <alignment horizontal="center" vertical="center"/>
    </xf>
    <xf numFmtId="0" fontId="8" fillId="0" borderId="124" xfId="0" applyFont="1" applyBorder="1" applyAlignment="1">
      <alignment horizontal="center" vertical="center"/>
    </xf>
    <xf numFmtId="165" fontId="8" fillId="0" borderId="36" xfId="41" applyNumberFormat="1" applyFont="1" applyFill="1" applyBorder="1" applyAlignment="1">
      <alignment horizontal="center" vertical="center"/>
    </xf>
    <xf numFmtId="165" fontId="8" fillId="0" borderId="38" xfId="41" applyNumberFormat="1" applyFont="1" applyFill="1" applyBorder="1" applyAlignment="1">
      <alignment horizontal="center" vertical="center" wrapText="1"/>
    </xf>
    <xf numFmtId="165" fontId="8" fillId="0" borderId="44" xfId="41" applyNumberFormat="1" applyFont="1" applyFill="1" applyBorder="1" applyAlignment="1">
      <alignment horizontal="center" vertical="center" wrapText="1"/>
    </xf>
    <xf numFmtId="165" fontId="8" fillId="0" borderId="54" xfId="41" applyNumberFormat="1" applyFont="1" applyFill="1" applyBorder="1" applyAlignment="1">
      <alignment horizontal="center" vertical="center" wrapText="1"/>
    </xf>
    <xf numFmtId="165" fontId="8" fillId="0" borderId="36" xfId="41" applyNumberFormat="1" applyFont="1" applyFill="1" applyBorder="1" applyAlignment="1">
      <alignment horizontal="center" vertical="center" wrapText="1"/>
    </xf>
    <xf numFmtId="165" fontId="8" fillId="0" borderId="11" xfId="41" applyNumberFormat="1" applyFont="1" applyFill="1" applyBorder="1" applyAlignment="1">
      <alignment horizontal="center" vertical="center" wrapText="1"/>
    </xf>
    <xf numFmtId="165" fontId="8" fillId="0" borderId="18" xfId="41" applyNumberFormat="1" applyFont="1" applyFill="1" applyBorder="1" applyAlignment="1">
      <alignment horizontal="center" vertical="center" wrapText="1"/>
    </xf>
    <xf numFmtId="1" fontId="13" fillId="0" borderId="58" xfId="41" applyNumberFormat="1" applyFont="1" applyFill="1" applyBorder="1" applyAlignment="1">
      <alignment horizontal="center" vertical="center" wrapText="1"/>
    </xf>
    <xf numFmtId="1" fontId="13" fillId="0" borderId="81" xfId="41" applyNumberFormat="1" applyFont="1" applyFill="1" applyBorder="1" applyAlignment="1">
      <alignment horizontal="center" vertical="center" wrapText="1"/>
    </xf>
    <xf numFmtId="1" fontId="13" fillId="0" borderId="43" xfId="41" applyNumberFormat="1" applyFont="1" applyFill="1" applyBorder="1" applyAlignment="1">
      <alignment horizontal="center" vertical="center" wrapText="1"/>
    </xf>
    <xf numFmtId="0" fontId="13" fillId="0" borderId="62" xfId="0" applyFont="1" applyFill="1" applyBorder="1" applyAlignment="1">
      <alignment horizontal="center" vertical="center" wrapText="1"/>
    </xf>
    <xf numFmtId="0" fontId="0" fillId="0" borderId="80" xfId="0" applyBorder="1" applyAlignment="1">
      <alignment/>
    </xf>
    <xf numFmtId="0" fontId="0" fillId="0" borderId="14" xfId="0" applyBorder="1" applyAlignment="1">
      <alignment/>
    </xf>
    <xf numFmtId="0" fontId="9" fillId="0" borderId="57" xfId="0" applyFont="1" applyBorder="1" applyAlignment="1">
      <alignment horizontal="center"/>
    </xf>
    <xf numFmtId="0" fontId="9" fillId="0" borderId="131" xfId="0" applyFont="1" applyBorder="1" applyAlignment="1">
      <alignment horizontal="center"/>
    </xf>
    <xf numFmtId="0" fontId="9" fillId="0" borderId="124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64" xfId="0" applyFont="1" applyBorder="1" applyAlignment="1">
      <alignment horizontal="center"/>
    </xf>
    <xf numFmtId="0" fontId="13" fillId="0" borderId="48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/>
    </xf>
    <xf numFmtId="0" fontId="9" fillId="0" borderId="95" xfId="0" applyFont="1" applyBorder="1" applyAlignment="1">
      <alignment horizontal="center"/>
    </xf>
    <xf numFmtId="0" fontId="9" fillId="0" borderId="6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" fillId="0" borderId="80" xfId="0" applyFont="1" applyBorder="1" applyAlignment="1">
      <alignment/>
    </xf>
    <xf numFmtId="0" fontId="2" fillId="0" borderId="14" xfId="0" applyFont="1" applyBorder="1" applyAlignment="1">
      <alignment/>
    </xf>
    <xf numFmtId="0" fontId="13" fillId="0" borderId="57" xfId="0" applyFont="1" applyBorder="1" applyAlignment="1">
      <alignment horizontal="center" vertical="center"/>
    </xf>
    <xf numFmtId="0" fontId="13" fillId="0" borderId="131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wrapText="1"/>
    </xf>
    <xf numFmtId="0" fontId="13" fillId="0" borderId="64" xfId="0" applyFont="1" applyBorder="1" applyAlignment="1">
      <alignment horizontal="center" wrapText="1"/>
    </xf>
    <xf numFmtId="0" fontId="13" fillId="0" borderId="132" xfId="0" applyFont="1" applyBorder="1" applyAlignment="1">
      <alignment horizontal="center" wrapText="1"/>
    </xf>
    <xf numFmtId="0" fontId="8" fillId="0" borderId="36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 wrapText="1"/>
    </xf>
    <xf numFmtId="0" fontId="8" fillId="0" borderId="81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28" xfId="0" applyFont="1" applyBorder="1" applyAlignment="1">
      <alignment horizontal="left" wrapText="1"/>
    </xf>
    <xf numFmtId="0" fontId="5" fillId="0" borderId="96" xfId="0" applyFont="1" applyBorder="1" applyAlignment="1">
      <alignment horizontal="left" wrapText="1"/>
    </xf>
    <xf numFmtId="0" fontId="5" fillId="0" borderId="50" xfId="0" applyFont="1" applyBorder="1" applyAlignment="1">
      <alignment horizontal="left" wrapText="1"/>
    </xf>
    <xf numFmtId="165" fontId="4" fillId="0" borderId="12" xfId="41" applyNumberFormat="1" applyFont="1" applyFill="1" applyBorder="1" applyAlignment="1" applyProtection="1">
      <alignment horizontal="center" vertical="center"/>
      <protection/>
    </xf>
    <xf numFmtId="165" fontId="4" fillId="0" borderId="15" xfId="41" applyNumberFormat="1" applyFont="1" applyFill="1" applyBorder="1" applyAlignment="1" applyProtection="1">
      <alignment horizontal="center" vertical="center"/>
      <protection/>
    </xf>
    <xf numFmtId="165" fontId="4" fillId="0" borderId="10" xfId="41" applyNumberFormat="1" applyFont="1" applyFill="1" applyBorder="1" applyAlignment="1" applyProtection="1">
      <alignment horizontal="center" vertical="center"/>
      <protection/>
    </xf>
    <xf numFmtId="0" fontId="5" fillId="0" borderId="118" xfId="0" applyFont="1" applyBorder="1" applyAlignment="1">
      <alignment horizontal="left" wrapText="1"/>
    </xf>
    <xf numFmtId="0" fontId="5" fillId="0" borderId="64" xfId="0" applyFont="1" applyBorder="1" applyAlignment="1">
      <alignment horizontal="left" wrapText="1"/>
    </xf>
    <xf numFmtId="0" fontId="5" fillId="0" borderId="61" xfId="0" applyFont="1" applyBorder="1" applyAlignment="1">
      <alignment horizontal="left" wrapText="1"/>
    </xf>
    <xf numFmtId="0" fontId="5" fillId="0" borderId="63" xfId="0" applyFont="1" applyBorder="1" applyAlignment="1">
      <alignment horizontal="left" wrapText="1"/>
    </xf>
    <xf numFmtId="0" fontId="5" fillId="0" borderId="120" xfId="0" applyFont="1" applyBorder="1" applyAlignment="1">
      <alignment horizontal="left" wrapText="1"/>
    </xf>
    <xf numFmtId="0" fontId="5" fillId="0" borderId="133" xfId="0" applyFont="1" applyBorder="1" applyAlignment="1">
      <alignment horizontal="left" wrapText="1"/>
    </xf>
    <xf numFmtId="0" fontId="5" fillId="0" borderId="33" xfId="0" applyFont="1" applyBorder="1" applyAlignment="1">
      <alignment horizontal="left" wrapText="1"/>
    </xf>
    <xf numFmtId="0" fontId="5" fillId="0" borderId="104" xfId="0" applyFont="1" applyBorder="1" applyAlignment="1">
      <alignment horizontal="left" wrapText="1"/>
    </xf>
    <xf numFmtId="0" fontId="5" fillId="0" borderId="134" xfId="0" applyFont="1" applyBorder="1" applyAlignment="1">
      <alignment horizontal="left" wrapText="1"/>
    </xf>
    <xf numFmtId="0" fontId="5" fillId="0" borderId="135" xfId="0" applyFont="1" applyBorder="1" applyAlignment="1">
      <alignment horizontal="left" wrapText="1"/>
    </xf>
    <xf numFmtId="0" fontId="5" fillId="0" borderId="33" xfId="0" applyFont="1" applyBorder="1" applyAlignment="1">
      <alignment horizontal="left"/>
    </xf>
    <xf numFmtId="0" fontId="5" fillId="0" borderId="46" xfId="0" applyFont="1" applyBorder="1" applyAlignment="1">
      <alignment horizontal="left"/>
    </xf>
    <xf numFmtId="0" fontId="5" fillId="0" borderId="93" xfId="0" applyFont="1" applyBorder="1" applyAlignment="1">
      <alignment horizontal="left" wrapText="1"/>
    </xf>
    <xf numFmtId="0" fontId="5" fillId="0" borderId="27" xfId="0" applyFont="1" applyBorder="1" applyAlignment="1">
      <alignment horizontal="left" wrapText="1"/>
    </xf>
    <xf numFmtId="0" fontId="5" fillId="0" borderId="26" xfId="0" applyFont="1" applyBorder="1" applyAlignment="1">
      <alignment horizontal="left"/>
    </xf>
    <xf numFmtId="0" fontId="3" fillId="0" borderId="58" xfId="0" applyFont="1" applyBorder="1" applyAlignment="1">
      <alignment horizontal="center" vertical="center" wrapText="1"/>
    </xf>
    <xf numFmtId="0" fontId="3" fillId="0" borderId="103" xfId="0" applyFont="1" applyBorder="1" applyAlignment="1">
      <alignment/>
    </xf>
    <xf numFmtId="0" fontId="19" fillId="0" borderId="0" xfId="0" applyFont="1" applyAlignment="1">
      <alignment horizontal="left"/>
    </xf>
    <xf numFmtId="0" fontId="3" fillId="0" borderId="128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1" xfId="0" applyFont="1" applyFill="1" applyBorder="1" applyAlignment="1">
      <alignment horizontal="center"/>
    </xf>
    <xf numFmtId="0" fontId="3" fillId="0" borderId="58" xfId="0" applyFont="1" applyFill="1" applyBorder="1" applyAlignment="1">
      <alignment horizontal="center" vertical="center"/>
    </xf>
    <xf numFmtId="0" fontId="3" fillId="0" borderId="103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3" fillId="0" borderId="134" xfId="0" applyFont="1" applyBorder="1" applyAlignment="1">
      <alignment horizontal="center" vertical="center" wrapText="1"/>
    </xf>
    <xf numFmtId="0" fontId="3" fillId="0" borderId="13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/>
    </xf>
    <xf numFmtId="0" fontId="3" fillId="0" borderId="6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39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65" xfId="64" applyFont="1" applyBorder="1" applyAlignment="1">
      <alignment horizontal="center" vertical="center"/>
      <protection/>
    </xf>
    <xf numFmtId="0" fontId="5" fillId="0" borderId="109" xfId="64" applyFont="1" applyBorder="1" applyAlignment="1">
      <alignment horizontal="center" vertical="center"/>
      <protection/>
    </xf>
    <xf numFmtId="0" fontId="3" fillId="0" borderId="62" xfId="64" applyFont="1" applyBorder="1" applyAlignment="1">
      <alignment horizontal="center" vertical="center" wrapText="1"/>
      <protection/>
    </xf>
    <xf numFmtId="0" fontId="3" fillId="0" borderId="17" xfId="64" applyFont="1" applyBorder="1" applyAlignment="1">
      <alignment horizontal="center" vertical="center" wrapText="1"/>
      <protection/>
    </xf>
    <xf numFmtId="0" fontId="3" fillId="0" borderId="42" xfId="64" applyFont="1" applyBorder="1" applyAlignment="1">
      <alignment horizontal="center" vertical="center" wrapText="1"/>
      <protection/>
    </xf>
    <xf numFmtId="0" fontId="3" fillId="0" borderId="23" xfId="64" applyFont="1" applyBorder="1" applyAlignment="1">
      <alignment horizontal="center" vertical="center" wrapText="1"/>
      <protection/>
    </xf>
    <xf numFmtId="0" fontId="3" fillId="0" borderId="58" xfId="64" applyFont="1" applyBorder="1" applyAlignment="1">
      <alignment horizontal="center" vertical="center" wrapText="1"/>
      <protection/>
    </xf>
    <xf numFmtId="0" fontId="3" fillId="0" borderId="103" xfId="64" applyFont="1" applyBorder="1" applyAlignment="1">
      <alignment horizontal="center" vertical="center" wrapText="1"/>
      <protection/>
    </xf>
    <xf numFmtId="0" fontId="4" fillId="0" borderId="66" xfId="64" applyFont="1" applyBorder="1" applyAlignment="1">
      <alignment horizontal="center"/>
      <protection/>
    </xf>
    <xf numFmtId="0" fontId="4" fillId="0" borderId="12" xfId="64" applyFont="1" applyBorder="1" applyAlignment="1">
      <alignment horizontal="center"/>
      <protection/>
    </xf>
    <xf numFmtId="0" fontId="4" fillId="0" borderId="45" xfId="64" applyFont="1" applyBorder="1" applyAlignment="1">
      <alignment horizontal="center"/>
      <protection/>
    </xf>
    <xf numFmtId="0" fontId="4" fillId="0" borderId="66" xfId="64" applyFont="1" applyBorder="1" applyAlignment="1">
      <alignment horizontal="center" vertical="center"/>
      <protection/>
    </xf>
    <xf numFmtId="0" fontId="4" fillId="0" borderId="14" xfId="64" applyFont="1" applyBorder="1" applyAlignment="1">
      <alignment horizontal="center" vertical="center"/>
      <protection/>
    </xf>
    <xf numFmtId="0" fontId="4" fillId="0" borderId="61" xfId="64" applyFont="1" applyBorder="1" applyAlignment="1">
      <alignment horizontal="center" vertical="center"/>
      <protection/>
    </xf>
    <xf numFmtId="0" fontId="4" fillId="0" borderId="63" xfId="64" applyFont="1" applyBorder="1" applyAlignment="1">
      <alignment horizontal="center" vertical="center"/>
      <protection/>
    </xf>
    <xf numFmtId="0" fontId="4" fillId="0" borderId="73" xfId="64" applyFont="1" applyBorder="1" applyAlignment="1">
      <alignment horizontal="center" vertical="center"/>
      <protection/>
    </xf>
    <xf numFmtId="0" fontId="5" fillId="0" borderId="13" xfId="64" applyFont="1" applyBorder="1" applyAlignment="1">
      <alignment vertical="center"/>
      <protection/>
    </xf>
    <xf numFmtId="0" fontId="5" fillId="0" borderId="11" xfId="64" applyFont="1" applyBorder="1" applyAlignment="1">
      <alignment vertical="center"/>
      <protection/>
    </xf>
    <xf numFmtId="0" fontId="5" fillId="0" borderId="37" xfId="64" applyFont="1" applyBorder="1" applyAlignment="1">
      <alignment vertical="center"/>
      <protection/>
    </xf>
    <xf numFmtId="0" fontId="5" fillId="0" borderId="78" xfId="64" applyFont="1" applyBorder="1" applyAlignment="1">
      <alignment horizontal="left"/>
      <protection/>
    </xf>
    <xf numFmtId="0" fontId="5" fillId="0" borderId="48" xfId="64" applyFont="1" applyBorder="1" applyAlignment="1">
      <alignment horizontal="left"/>
      <protection/>
    </xf>
    <xf numFmtId="0" fontId="5" fillId="0" borderId="79" xfId="64" applyFont="1" applyBorder="1" applyAlignment="1">
      <alignment horizontal="center"/>
      <protection/>
    </xf>
    <xf numFmtId="0" fontId="5" fillId="0" borderId="109" xfId="64" applyFont="1" applyBorder="1" applyAlignment="1">
      <alignment horizontal="center"/>
      <protection/>
    </xf>
    <xf numFmtId="0" fontId="4" fillId="0" borderId="12" xfId="64" applyFont="1" applyBorder="1" applyAlignment="1">
      <alignment horizontal="left" vertical="center"/>
      <protection/>
    </xf>
    <xf numFmtId="0" fontId="4" fillId="0" borderId="10" xfId="64" applyFont="1" applyBorder="1" applyAlignment="1">
      <alignment horizontal="left" vertical="center"/>
      <protection/>
    </xf>
    <xf numFmtId="166" fontId="4" fillId="0" borderId="45" xfId="45" applyNumberFormat="1" applyFont="1" applyBorder="1" applyAlignment="1">
      <alignment horizontal="center" vertical="center"/>
    </xf>
    <xf numFmtId="166" fontId="4" fillId="0" borderId="43" xfId="45" applyNumberFormat="1" applyFont="1" applyBorder="1" applyAlignment="1">
      <alignment horizontal="center" vertical="center"/>
    </xf>
    <xf numFmtId="0" fontId="4" fillId="0" borderId="66" xfId="64" applyFont="1" applyBorder="1" applyAlignment="1">
      <alignment horizontal="center" vertical="center" wrapText="1"/>
      <protection/>
    </xf>
    <xf numFmtId="0" fontId="4" fillId="0" borderId="80" xfId="64" applyFont="1" applyBorder="1" applyAlignment="1">
      <alignment horizontal="center" vertical="center" wrapText="1"/>
      <protection/>
    </xf>
    <xf numFmtId="0" fontId="4" fillId="0" borderId="14" xfId="64" applyFont="1" applyBorder="1" applyAlignment="1">
      <alignment horizontal="center" vertical="center" wrapText="1"/>
      <protection/>
    </xf>
    <xf numFmtId="0" fontId="4" fillId="0" borderId="55" xfId="64" applyFont="1" applyBorder="1" applyAlignment="1">
      <alignment horizontal="center" vertical="center" wrapText="1"/>
      <protection/>
    </xf>
    <xf numFmtId="0" fontId="4" fillId="0" borderId="47" xfId="64" applyFont="1" applyBorder="1" applyAlignment="1">
      <alignment horizontal="center" vertical="center" wrapText="1"/>
      <protection/>
    </xf>
    <xf numFmtId="0" fontId="4" fillId="0" borderId="55" xfId="64" applyFont="1" applyBorder="1" applyAlignment="1">
      <alignment horizontal="center" wrapText="1"/>
      <protection/>
    </xf>
    <xf numFmtId="0" fontId="4" fillId="0" borderId="47" xfId="64" applyFont="1" applyBorder="1" applyAlignment="1">
      <alignment horizontal="center" wrapText="1"/>
      <protection/>
    </xf>
    <xf numFmtId="0" fontId="4" fillId="0" borderId="61" xfId="64" applyFont="1" applyBorder="1" applyAlignment="1">
      <alignment horizontal="center"/>
      <protection/>
    </xf>
    <xf numFmtId="0" fontId="4" fillId="0" borderId="63" xfId="64" applyFont="1" applyBorder="1" applyAlignment="1">
      <alignment horizontal="center"/>
      <protection/>
    </xf>
    <xf numFmtId="0" fontId="4" fillId="0" borderId="73" xfId="64" applyFont="1" applyBorder="1" applyAlignment="1">
      <alignment horizontal="center"/>
      <protection/>
    </xf>
    <xf numFmtId="0" fontId="5" fillId="0" borderId="13" xfId="64" applyFont="1" applyBorder="1" applyAlignment="1">
      <alignment horizontal="left"/>
      <protection/>
    </xf>
    <xf numFmtId="0" fontId="5" fillId="0" borderId="11" xfId="64" applyFont="1" applyBorder="1" applyAlignment="1">
      <alignment horizontal="left"/>
      <protection/>
    </xf>
    <xf numFmtId="0" fontId="5" fillId="0" borderId="12" xfId="64" applyFont="1" applyBorder="1" applyAlignment="1">
      <alignment horizontal="left"/>
      <protection/>
    </xf>
    <xf numFmtId="0" fontId="5" fillId="0" borderId="37" xfId="64" applyFont="1" applyBorder="1" applyAlignment="1">
      <alignment horizontal="left"/>
      <protection/>
    </xf>
    <xf numFmtId="0" fontId="4" fillId="0" borderId="12" xfId="64" applyFont="1" applyBorder="1" applyAlignment="1">
      <alignment horizontal="left" vertical="center" wrapText="1"/>
      <protection/>
    </xf>
    <xf numFmtId="0" fontId="4" fillId="0" borderId="15" xfId="64" applyFont="1" applyBorder="1" applyAlignment="1">
      <alignment horizontal="left" vertical="center" wrapText="1"/>
      <protection/>
    </xf>
    <xf numFmtId="0" fontId="4" fillId="0" borderId="10" xfId="64" applyFont="1" applyBorder="1" applyAlignment="1">
      <alignment horizontal="left" vertical="center" wrapText="1"/>
      <protection/>
    </xf>
    <xf numFmtId="166" fontId="4" fillId="0" borderId="81" xfId="45" applyNumberFormat="1" applyFont="1" applyBorder="1" applyAlignment="1">
      <alignment horizontal="center" vertical="center"/>
    </xf>
    <xf numFmtId="0" fontId="5" fillId="0" borderId="38" xfId="64" applyFont="1" applyBorder="1" applyAlignment="1">
      <alignment horizontal="center" vertical="center" wrapText="1"/>
      <protection/>
    </xf>
    <xf numFmtId="0" fontId="5" fillId="0" borderId="132" xfId="64" applyFont="1" applyBorder="1" applyAlignment="1">
      <alignment horizontal="center" vertical="center" wrapText="1"/>
      <protection/>
    </xf>
    <xf numFmtId="0" fontId="5" fillId="0" borderId="39" xfId="64" applyFont="1" applyBorder="1" applyAlignment="1">
      <alignment horizontal="left"/>
      <protection/>
    </xf>
    <xf numFmtId="0" fontId="5" fillId="0" borderId="36" xfId="64" applyFont="1" applyBorder="1" applyAlignment="1">
      <alignment horizontal="left"/>
      <protection/>
    </xf>
    <xf numFmtId="0" fontId="5" fillId="0" borderId="67" xfId="64" applyFont="1" applyBorder="1" applyAlignment="1">
      <alignment horizontal="left"/>
      <protection/>
    </xf>
    <xf numFmtId="0" fontId="4" fillId="0" borderId="11" xfId="64" applyFont="1" applyBorder="1" applyAlignment="1">
      <alignment horizontal="center" vertical="center" wrapText="1"/>
      <protection/>
    </xf>
    <xf numFmtId="0" fontId="5" fillId="25" borderId="39" xfId="0" applyFont="1" applyFill="1" applyBorder="1" applyAlignment="1">
      <alignment horizontal="center" vertical="center" wrapText="1"/>
    </xf>
    <xf numFmtId="0" fontId="5" fillId="25" borderId="13" xfId="0" applyFont="1" applyFill="1" applyBorder="1" applyAlignment="1">
      <alignment horizontal="center" vertical="center" wrapText="1"/>
    </xf>
    <xf numFmtId="0" fontId="5" fillId="25" borderId="41" xfId="0" applyFont="1" applyFill="1" applyBorder="1" applyAlignment="1">
      <alignment horizontal="center" vertical="center" wrapText="1"/>
    </xf>
    <xf numFmtId="0" fontId="5" fillId="25" borderId="124" xfId="0" applyFont="1" applyFill="1" applyBorder="1" applyAlignment="1">
      <alignment horizontal="center" vertical="center" wrapText="1"/>
    </xf>
    <xf numFmtId="0" fontId="5" fillId="25" borderId="47" xfId="0" applyFont="1" applyFill="1" applyBorder="1" applyAlignment="1">
      <alignment horizontal="center" vertical="center" wrapText="1"/>
    </xf>
    <xf numFmtId="0" fontId="5" fillId="25" borderId="75" xfId="0" applyFont="1" applyFill="1" applyBorder="1" applyAlignment="1">
      <alignment horizontal="center" vertical="center" wrapText="1"/>
    </xf>
    <xf numFmtId="0" fontId="5" fillId="25" borderId="36" xfId="0" applyFont="1" applyFill="1" applyBorder="1" applyAlignment="1">
      <alignment horizontal="center" vertical="center" wrapText="1"/>
    </xf>
    <xf numFmtId="0" fontId="5" fillId="25" borderId="11" xfId="0" applyFont="1" applyFill="1" applyBorder="1" applyAlignment="1">
      <alignment horizontal="center" vertical="center" wrapText="1"/>
    </xf>
    <xf numFmtId="0" fontId="5" fillId="25" borderId="18" xfId="0" applyFont="1" applyFill="1" applyBorder="1" applyAlignment="1">
      <alignment horizontal="center" vertical="center" wrapText="1"/>
    </xf>
    <xf numFmtId="0" fontId="5" fillId="25" borderId="55" xfId="0" applyFont="1" applyFill="1" applyBorder="1" applyAlignment="1">
      <alignment horizontal="center" vertical="center" wrapText="1"/>
    </xf>
    <xf numFmtId="0" fontId="5" fillId="25" borderId="63" xfId="0" applyFont="1" applyFill="1" applyBorder="1" applyAlignment="1">
      <alignment horizontal="center" vertical="center" wrapText="1"/>
    </xf>
    <xf numFmtId="0" fontId="5" fillId="25" borderId="7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 shrinkToFit="1"/>
    </xf>
    <xf numFmtId="0" fontId="5" fillId="25" borderId="131" xfId="0" applyFont="1" applyFill="1" applyBorder="1" applyAlignment="1">
      <alignment horizontal="center"/>
    </xf>
    <xf numFmtId="0" fontId="5" fillId="25" borderId="137" xfId="0" applyFont="1" applyFill="1" applyBorder="1" applyAlignment="1">
      <alignment horizontal="center"/>
    </xf>
    <xf numFmtId="0" fontId="30" fillId="0" borderId="0" xfId="67" applyFont="1" applyFill="1" applyAlignment="1" applyProtection="1">
      <alignment horizontal="left"/>
      <protection/>
    </xf>
    <xf numFmtId="0" fontId="35" fillId="0" borderId="0" xfId="67" applyFont="1" applyFill="1" applyAlignment="1" applyProtection="1">
      <alignment horizontal="center" vertical="center" wrapText="1"/>
      <protection/>
    </xf>
    <xf numFmtId="0" fontId="35" fillId="0" borderId="0" xfId="67" applyFont="1" applyFill="1" applyAlignment="1" applyProtection="1">
      <alignment horizontal="center" vertical="center"/>
      <protection/>
    </xf>
    <xf numFmtId="0" fontId="36" fillId="0" borderId="0" xfId="67" applyFont="1" applyFill="1" applyBorder="1" applyAlignment="1" applyProtection="1">
      <alignment horizontal="right"/>
      <protection/>
    </xf>
    <xf numFmtId="0" fontId="5" fillId="0" borderId="62" xfId="67" applyFont="1" applyFill="1" applyBorder="1" applyAlignment="1" applyProtection="1">
      <alignment horizontal="center" vertical="center" wrapText="1"/>
      <protection/>
    </xf>
    <xf numFmtId="0" fontId="5" fillId="0" borderId="80" xfId="67" applyFont="1" applyFill="1" applyBorder="1" applyAlignment="1" applyProtection="1">
      <alignment horizontal="center" vertical="center" wrapText="1"/>
      <protection/>
    </xf>
    <xf numFmtId="0" fontId="5" fillId="0" borderId="14" xfId="67" applyFont="1" applyFill="1" applyBorder="1" applyAlignment="1" applyProtection="1">
      <alignment horizontal="center" vertical="center" wrapText="1"/>
      <protection/>
    </xf>
    <xf numFmtId="0" fontId="36" fillId="0" borderId="42" xfId="66" applyFont="1" applyFill="1" applyBorder="1" applyAlignment="1" applyProtection="1">
      <alignment horizontal="center" vertical="center" textRotation="90"/>
      <protection/>
    </xf>
    <xf numFmtId="0" fontId="36" fillId="0" borderId="15" xfId="66" applyFont="1" applyFill="1" applyBorder="1" applyAlignment="1" applyProtection="1">
      <alignment horizontal="center" vertical="center" textRotation="90"/>
      <protection/>
    </xf>
    <xf numFmtId="0" fontId="36" fillId="0" borderId="10" xfId="66" applyFont="1" applyFill="1" applyBorder="1" applyAlignment="1" applyProtection="1">
      <alignment horizontal="center" vertical="center" textRotation="90"/>
      <protection/>
    </xf>
    <xf numFmtId="0" fontId="36" fillId="0" borderId="36" xfId="67" applyFont="1" applyFill="1" applyBorder="1" applyAlignment="1" applyProtection="1">
      <alignment horizontal="center" vertical="center" wrapText="1"/>
      <protection/>
    </xf>
    <xf numFmtId="0" fontId="36" fillId="0" borderId="11" xfId="67" applyFont="1" applyFill="1" applyBorder="1" applyAlignment="1" applyProtection="1">
      <alignment horizontal="center" vertical="center" wrapText="1"/>
      <protection/>
    </xf>
    <xf numFmtId="0" fontId="36" fillId="0" borderId="67" xfId="67" applyFont="1" applyFill="1" applyBorder="1" applyAlignment="1" applyProtection="1">
      <alignment horizontal="center" vertical="center" wrapText="1"/>
      <protection/>
    </xf>
    <xf numFmtId="0" fontId="36" fillId="0" borderId="37" xfId="67" applyFont="1" applyFill="1" applyBorder="1" applyAlignment="1" applyProtection="1">
      <alignment horizontal="center" vertical="center" wrapText="1"/>
      <protection/>
    </xf>
    <xf numFmtId="0" fontId="36" fillId="0" borderId="11" xfId="67" applyFont="1" applyFill="1" applyBorder="1" applyAlignment="1" applyProtection="1">
      <alignment horizontal="center" wrapText="1"/>
      <protection/>
    </xf>
    <xf numFmtId="0" fontId="36" fillId="0" borderId="37" xfId="67" applyFont="1" applyFill="1" applyBorder="1" applyAlignment="1" applyProtection="1">
      <alignment horizontal="center" wrapText="1"/>
      <protection/>
    </xf>
    <xf numFmtId="0" fontId="30" fillId="0" borderId="0" xfId="67" applyFont="1" applyFill="1" applyAlignment="1" applyProtection="1">
      <alignment horizontal="center"/>
      <protection/>
    </xf>
    <xf numFmtId="0" fontId="3" fillId="0" borderId="0" xfId="66" applyFont="1" applyFill="1" applyAlignment="1" applyProtection="1">
      <alignment horizontal="center" vertical="center" wrapText="1"/>
      <protection/>
    </xf>
    <xf numFmtId="0" fontId="35" fillId="0" borderId="0" xfId="66" applyFont="1" applyFill="1" applyAlignment="1" applyProtection="1">
      <alignment horizontal="center" vertical="center" wrapText="1"/>
      <protection/>
    </xf>
    <xf numFmtId="0" fontId="36" fillId="0" borderId="0" xfId="66" applyFont="1" applyFill="1" applyBorder="1" applyAlignment="1" applyProtection="1">
      <alignment horizontal="right" vertical="center"/>
      <protection/>
    </xf>
    <xf numFmtId="0" fontId="35" fillId="0" borderId="39" xfId="66" applyFont="1" applyFill="1" applyBorder="1" applyAlignment="1" applyProtection="1">
      <alignment horizontal="center" vertical="center" wrapText="1"/>
      <protection/>
    </xf>
    <xf numFmtId="0" fontId="35" fillId="0" borderId="13" xfId="66" applyFont="1" applyFill="1" applyBorder="1" applyAlignment="1" applyProtection="1">
      <alignment horizontal="center" vertical="center" wrapText="1"/>
      <protection/>
    </xf>
    <xf numFmtId="0" fontId="36" fillId="0" borderId="36" xfId="66" applyFont="1" applyFill="1" applyBorder="1" applyAlignment="1" applyProtection="1">
      <alignment horizontal="center" vertical="center" textRotation="90"/>
      <protection/>
    </xf>
    <xf numFmtId="0" fontId="36" fillId="0" borderId="11" xfId="66" applyFont="1" applyFill="1" applyBorder="1" applyAlignment="1" applyProtection="1">
      <alignment horizontal="center" vertical="center" textRotation="90"/>
      <protection/>
    </xf>
    <xf numFmtId="0" fontId="19" fillId="0" borderId="67" xfId="66" applyFont="1" applyFill="1" applyBorder="1" applyAlignment="1" applyProtection="1">
      <alignment horizontal="center" vertical="center" wrapText="1"/>
      <protection/>
    </xf>
    <xf numFmtId="0" fontId="19" fillId="0" borderId="37" xfId="66" applyFont="1" applyFill="1" applyBorder="1" applyAlignment="1" applyProtection="1">
      <alignment horizontal="center" vertical="center"/>
      <protection/>
    </xf>
    <xf numFmtId="0" fontId="31" fillId="0" borderId="0" xfId="67" applyFont="1" applyFill="1" applyAlignment="1">
      <alignment horizontal="center" vertical="center" wrapText="1"/>
      <protection/>
    </xf>
    <xf numFmtId="0" fontId="31" fillId="0" borderId="0" xfId="67" applyFont="1" applyFill="1" applyAlignment="1">
      <alignment horizontal="center" vertical="center"/>
      <protection/>
    </xf>
    <xf numFmtId="0" fontId="27" fillId="0" borderId="65" xfId="67" applyFont="1" applyFill="1" applyBorder="1" applyAlignment="1">
      <alignment horizontal="left"/>
      <protection/>
    </xf>
    <xf numFmtId="0" fontId="27" fillId="0" borderId="109" xfId="67" applyFont="1" applyFill="1" applyBorder="1" applyAlignment="1">
      <alignment horizontal="left"/>
      <protection/>
    </xf>
    <xf numFmtId="3" fontId="30" fillId="0" borderId="0" xfId="67" applyNumberFormat="1" applyFont="1" applyFill="1" applyAlignment="1">
      <alignment horizontal="center"/>
      <protection/>
    </xf>
    <xf numFmtId="0" fontId="5" fillId="0" borderId="39" xfId="64" applyFont="1" applyBorder="1" applyAlignment="1">
      <alignment horizontal="center" vertical="center" wrapText="1"/>
      <protection/>
    </xf>
    <xf numFmtId="0" fontId="5" fillId="0" borderId="41" xfId="64" applyFont="1" applyBorder="1" applyAlignment="1">
      <alignment horizontal="center" vertical="center" wrapText="1"/>
      <protection/>
    </xf>
    <xf numFmtId="0" fontId="5" fillId="0" borderId="36" xfId="64" applyFont="1" applyBorder="1" applyAlignment="1">
      <alignment horizontal="center" vertical="center" wrapText="1"/>
      <protection/>
    </xf>
    <xf numFmtId="0" fontId="5" fillId="0" borderId="67" xfId="64" applyFont="1" applyBorder="1" applyAlignment="1">
      <alignment horizontal="center" vertical="center"/>
      <protection/>
    </xf>
    <xf numFmtId="0" fontId="5" fillId="0" borderId="21" xfId="64" applyFont="1" applyBorder="1" applyAlignment="1">
      <alignment horizontal="center" vertical="center"/>
      <protection/>
    </xf>
  </cellXfs>
  <cellStyles count="6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" xfId="35"/>
    <cellStyle name="Címsor 1" xfId="36"/>
    <cellStyle name="Címsor 2" xfId="37"/>
    <cellStyle name="Címsor 3" xfId="38"/>
    <cellStyle name="Címsor 4" xfId="39"/>
    <cellStyle name="Ellenőrzőcella" xfId="40"/>
    <cellStyle name="Comma" xfId="41"/>
    <cellStyle name="Comma [0]" xfId="42"/>
    <cellStyle name="Ezres 2" xfId="43"/>
    <cellStyle name="Ezres 2 2" xfId="44"/>
    <cellStyle name="Ezres 3" xfId="45"/>
    <cellStyle name="Ezres 3 2" xfId="46"/>
    <cellStyle name="Ezres 4" xfId="47"/>
    <cellStyle name="Ezres 5" xfId="48"/>
    <cellStyle name="Figyelmeztetés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 2" xfId="63"/>
    <cellStyle name="Normál 3" xfId="64"/>
    <cellStyle name="Normál 4" xfId="65"/>
    <cellStyle name="Normál_VAGYONK" xfId="66"/>
    <cellStyle name="Normál_VAGYONKIM" xfId="67"/>
    <cellStyle name="Összesen" xfId="68"/>
    <cellStyle name="Currency" xfId="69"/>
    <cellStyle name="Currency [0]" xfId="70"/>
    <cellStyle name="Pénznem 2" xfId="71"/>
    <cellStyle name="Pénznem 3" xfId="72"/>
    <cellStyle name="Rossz" xfId="73"/>
    <cellStyle name="Semleges" xfId="74"/>
    <cellStyle name="Számítás" xfId="75"/>
    <cellStyle name="Percent" xfId="76"/>
    <cellStyle name="Százalék 2" xfId="77"/>
    <cellStyle name="Százalék 3" xfId="78"/>
    <cellStyle name="Százalék 4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I32" sqref="I32"/>
    </sheetView>
  </sheetViews>
  <sheetFormatPr defaultColWidth="9.140625" defaultRowHeight="12.75"/>
  <cols>
    <col min="1" max="1" width="24.8515625" style="1" customWidth="1"/>
    <col min="2" max="2" width="13.140625" style="1" bestFit="1" customWidth="1"/>
    <col min="3" max="3" width="12.7109375" style="1" customWidth="1"/>
    <col min="4" max="4" width="26.7109375" style="1" customWidth="1"/>
    <col min="5" max="5" width="13.140625" style="1" bestFit="1" customWidth="1"/>
    <col min="6" max="6" width="14.140625" style="1" bestFit="1" customWidth="1"/>
    <col min="7" max="16384" width="9.140625" style="1" customWidth="1"/>
  </cols>
  <sheetData>
    <row r="1" spans="1:6" ht="15">
      <c r="A1" s="1235" t="s">
        <v>106</v>
      </c>
      <c r="B1" s="1237" t="s">
        <v>107</v>
      </c>
      <c r="C1" s="1237"/>
      <c r="D1" s="1237" t="s">
        <v>108</v>
      </c>
      <c r="E1" s="1237" t="s">
        <v>107</v>
      </c>
      <c r="F1" s="1239"/>
    </row>
    <row r="2" spans="1:6" ht="19.5" customHeight="1" thickBot="1">
      <c r="A2" s="1236"/>
      <c r="B2" s="175" t="s">
        <v>197</v>
      </c>
      <c r="C2" s="175" t="s">
        <v>198</v>
      </c>
      <c r="D2" s="1238"/>
      <c r="E2" s="175" t="s">
        <v>197</v>
      </c>
      <c r="F2" s="177" t="s">
        <v>198</v>
      </c>
    </row>
    <row r="3" spans="1:6" ht="30">
      <c r="A3" s="351" t="s">
        <v>224</v>
      </c>
      <c r="B3" s="789">
        <f>SUM(B4+B7+B11+B13)</f>
        <v>34633347</v>
      </c>
      <c r="C3" s="789">
        <f>SUM(C4+C7+C11+C13)</f>
        <v>33377168</v>
      </c>
      <c r="D3" s="788" t="s">
        <v>209</v>
      </c>
      <c r="E3" s="789">
        <f>SUM(E4:E8)</f>
        <v>34466790</v>
      </c>
      <c r="F3" s="790">
        <f>SUM(F4:F8)</f>
        <v>33022885</v>
      </c>
    </row>
    <row r="4" spans="1:6" ht="27">
      <c r="A4" s="786" t="s">
        <v>109</v>
      </c>
      <c r="B4" s="791">
        <v>346</v>
      </c>
      <c r="C4" s="791">
        <v>179</v>
      </c>
      <c r="D4" s="353" t="s">
        <v>210</v>
      </c>
      <c r="E4" s="791">
        <v>37187420</v>
      </c>
      <c r="F4" s="792">
        <v>37187420</v>
      </c>
    </row>
    <row r="5" spans="1:6" ht="13.5">
      <c r="A5" s="786" t="s">
        <v>228</v>
      </c>
      <c r="B5" s="791">
        <v>144</v>
      </c>
      <c r="C5" s="791">
        <v>33</v>
      </c>
      <c r="D5" s="353" t="s">
        <v>211</v>
      </c>
      <c r="E5" s="212">
        <v>-273906</v>
      </c>
      <c r="F5" s="214">
        <v>-1027272</v>
      </c>
    </row>
    <row r="6" spans="1:6" ht="27">
      <c r="A6" s="786" t="s">
        <v>215</v>
      </c>
      <c r="B6" s="791">
        <v>202</v>
      </c>
      <c r="C6" s="791">
        <v>146</v>
      </c>
      <c r="D6" s="353" t="s">
        <v>237</v>
      </c>
      <c r="E6" s="791">
        <v>791507</v>
      </c>
      <c r="F6" s="792">
        <v>791507</v>
      </c>
    </row>
    <row r="7" spans="1:6" ht="13.5">
      <c r="A7" s="352" t="s">
        <v>110</v>
      </c>
      <c r="B7" s="212">
        <f>SUM(B8:B10)</f>
        <v>33642559</v>
      </c>
      <c r="C7" s="212">
        <f>SUM(C8:C10)</f>
        <v>32371482</v>
      </c>
      <c r="D7" s="353" t="s">
        <v>212</v>
      </c>
      <c r="E7" s="212">
        <v>-3479635</v>
      </c>
      <c r="F7" s="214">
        <v>-3238231</v>
      </c>
    </row>
    <row r="8" spans="1:6" ht="13.5">
      <c r="A8" s="354" t="s">
        <v>111</v>
      </c>
      <c r="B8" s="212">
        <v>32744684</v>
      </c>
      <c r="C8" s="212">
        <v>31341857</v>
      </c>
      <c r="D8" s="178" t="s">
        <v>213</v>
      </c>
      <c r="E8" s="212">
        <v>241404</v>
      </c>
      <c r="F8" s="214">
        <v>-690539</v>
      </c>
    </row>
    <row r="9" spans="1:6" ht="15">
      <c r="A9" s="354" t="s">
        <v>239</v>
      </c>
      <c r="B9" s="212">
        <v>490940</v>
      </c>
      <c r="C9" s="212">
        <v>403342</v>
      </c>
      <c r="D9" s="356" t="s">
        <v>227</v>
      </c>
      <c r="E9" s="213">
        <f>E10+E16+E23</f>
        <v>244206</v>
      </c>
      <c r="F9" s="355">
        <f>F10+F16+F23</f>
        <v>241329</v>
      </c>
    </row>
    <row r="10" spans="1:6" ht="27">
      <c r="A10" s="787" t="s">
        <v>199</v>
      </c>
      <c r="B10" s="791">
        <v>406935</v>
      </c>
      <c r="C10" s="791">
        <v>626283</v>
      </c>
      <c r="D10" s="353" t="s">
        <v>214</v>
      </c>
      <c r="E10" s="791">
        <f>SUM(E11:E15)</f>
        <v>29213</v>
      </c>
      <c r="F10" s="792">
        <f>SUM(F11:F15)</f>
        <v>27446</v>
      </c>
    </row>
    <row r="11" spans="1:6" ht="13.5">
      <c r="A11" s="352" t="s">
        <v>235</v>
      </c>
      <c r="B11" s="212">
        <f>SUM(B12:B12)</f>
        <v>861637</v>
      </c>
      <c r="C11" s="212">
        <f>SUM(C12:C12)</f>
        <v>878362</v>
      </c>
      <c r="D11" s="353" t="s">
        <v>216</v>
      </c>
      <c r="E11" s="212">
        <v>59</v>
      </c>
      <c r="F11" s="214">
        <v>0</v>
      </c>
    </row>
    <row r="12" spans="1:6" ht="13.5">
      <c r="A12" s="354" t="s">
        <v>112</v>
      </c>
      <c r="B12" s="212">
        <v>861637</v>
      </c>
      <c r="C12" s="212">
        <v>878362</v>
      </c>
      <c r="D12" s="353" t="s">
        <v>217</v>
      </c>
      <c r="E12" s="212">
        <v>27320</v>
      </c>
      <c r="F12" s="214">
        <v>17943</v>
      </c>
    </row>
    <row r="13" spans="1:6" ht="27">
      <c r="A13" s="352" t="s">
        <v>229</v>
      </c>
      <c r="B13" s="791">
        <f>SUM(B14:B14)</f>
        <v>128805</v>
      </c>
      <c r="C13" s="791">
        <f>SUM(C14:C14)</f>
        <v>127145</v>
      </c>
      <c r="D13" s="353" t="s">
        <v>665</v>
      </c>
      <c r="E13" s="212">
        <v>600</v>
      </c>
      <c r="F13" s="214">
        <v>1020</v>
      </c>
    </row>
    <row r="14" spans="1:6" ht="13.5">
      <c r="A14" s="354" t="s">
        <v>244</v>
      </c>
      <c r="B14" s="212">
        <v>128805</v>
      </c>
      <c r="C14" s="212">
        <v>127145</v>
      </c>
      <c r="D14" s="785" t="s">
        <v>218</v>
      </c>
      <c r="E14" s="791">
        <v>953</v>
      </c>
      <c r="F14" s="792">
        <v>8158</v>
      </c>
    </row>
    <row r="15" spans="1:6" ht="30">
      <c r="A15" s="357" t="s">
        <v>200</v>
      </c>
      <c r="B15" s="793">
        <f>SUM(B16)</f>
        <v>12134</v>
      </c>
      <c r="C15" s="793">
        <f>SUM(C16)</f>
        <v>3715</v>
      </c>
      <c r="D15" s="785" t="s">
        <v>219</v>
      </c>
      <c r="E15" s="791">
        <v>281</v>
      </c>
      <c r="F15" s="792">
        <v>325</v>
      </c>
    </row>
    <row r="16" spans="1:6" ht="32.25" customHeight="1">
      <c r="A16" s="1217" t="s">
        <v>113</v>
      </c>
      <c r="B16" s="791">
        <f>SUM(B17:B17)</f>
        <v>12134</v>
      </c>
      <c r="C16" s="791">
        <f>SUM(C17:C17)</f>
        <v>3715</v>
      </c>
      <c r="D16" s="353" t="s">
        <v>226</v>
      </c>
      <c r="E16" s="791">
        <v>116807</v>
      </c>
      <c r="F16" s="792">
        <f>SUM(F17:F19)</f>
        <v>119988</v>
      </c>
    </row>
    <row r="17" spans="1:6" ht="13.5">
      <c r="A17" s="367" t="s">
        <v>201</v>
      </c>
      <c r="B17" s="212">
        <v>12134</v>
      </c>
      <c r="C17" s="365">
        <v>3715</v>
      </c>
      <c r="D17" s="353" t="s">
        <v>217</v>
      </c>
      <c r="E17" s="212">
        <v>0</v>
      </c>
      <c r="F17" s="214">
        <v>0</v>
      </c>
    </row>
    <row r="18" spans="1:6" ht="15">
      <c r="A18" s="357" t="s">
        <v>202</v>
      </c>
      <c r="B18" s="213">
        <f>SUM(B19:B20)</f>
        <v>711435</v>
      </c>
      <c r="C18" s="213">
        <f>SUM(C19:C20)</f>
        <v>3816213</v>
      </c>
      <c r="D18" s="353" t="s">
        <v>242</v>
      </c>
      <c r="E18" s="212">
        <v>81438</v>
      </c>
      <c r="F18" s="214">
        <v>81438</v>
      </c>
    </row>
    <row r="19" spans="1:6" ht="13.5">
      <c r="A19" s="352" t="s">
        <v>203</v>
      </c>
      <c r="B19" s="212">
        <v>1341</v>
      </c>
      <c r="C19" s="212">
        <v>1670</v>
      </c>
      <c r="D19" s="353" t="s">
        <v>241</v>
      </c>
      <c r="E19" s="212">
        <v>35368</v>
      </c>
      <c r="F19" s="214">
        <v>38550</v>
      </c>
    </row>
    <row r="20" spans="1:6" ht="13.5">
      <c r="A20" s="352" t="s">
        <v>204</v>
      </c>
      <c r="B20" s="212">
        <v>710094</v>
      </c>
      <c r="C20" s="365">
        <v>3814543</v>
      </c>
      <c r="D20" s="353"/>
      <c r="E20" s="212"/>
      <c r="F20" s="214">
        <v>0</v>
      </c>
    </row>
    <row r="21" spans="1:6" ht="15">
      <c r="A21" s="357" t="s">
        <v>206</v>
      </c>
      <c r="B21" s="213">
        <f>B22+B28+B31</f>
        <v>369259</v>
      </c>
      <c r="C21" s="366">
        <f>C22+C28+C31</f>
        <v>344494</v>
      </c>
      <c r="D21" s="103"/>
      <c r="E21" s="103"/>
      <c r="F21" s="142"/>
    </row>
    <row r="22" spans="1:6" ht="27">
      <c r="A22" s="364" t="s">
        <v>207</v>
      </c>
      <c r="B22" s="791">
        <f>SUM(B23:B27)</f>
        <v>356887</v>
      </c>
      <c r="C22" s="791">
        <f>SUM(C23:C27)</f>
        <v>333998</v>
      </c>
      <c r="D22" s="103"/>
      <c r="E22" s="212"/>
      <c r="F22" s="214"/>
    </row>
    <row r="23" spans="1:6" ht="27">
      <c r="A23" s="364" t="s">
        <v>230</v>
      </c>
      <c r="B23" s="212">
        <v>101966</v>
      </c>
      <c r="C23" s="365">
        <v>49583</v>
      </c>
      <c r="D23" s="785" t="s">
        <v>220</v>
      </c>
      <c r="E23" s="791">
        <f>SUM(E24:E27)</f>
        <v>98186</v>
      </c>
      <c r="F23" s="792">
        <f>SUM(F24:F27)</f>
        <v>93895</v>
      </c>
    </row>
    <row r="24" spans="1:6" ht="13.5">
      <c r="A24" s="364" t="s">
        <v>231</v>
      </c>
      <c r="B24" s="212">
        <v>115507</v>
      </c>
      <c r="C24" s="365">
        <v>134818</v>
      </c>
      <c r="D24" s="353" t="s">
        <v>221</v>
      </c>
      <c r="E24" s="212">
        <v>91451</v>
      </c>
      <c r="F24" s="214">
        <v>89229</v>
      </c>
    </row>
    <row r="25" spans="1:6" ht="13.5">
      <c r="A25" s="784" t="s">
        <v>232</v>
      </c>
      <c r="B25" s="791">
        <v>60487</v>
      </c>
      <c r="C25" s="794">
        <v>70753</v>
      </c>
      <c r="D25" s="353"/>
      <c r="E25" s="212"/>
      <c r="F25" s="214"/>
    </row>
    <row r="26" spans="1:6" ht="27">
      <c r="A26" s="784" t="s">
        <v>245</v>
      </c>
      <c r="B26" s="791">
        <v>78326</v>
      </c>
      <c r="C26" s="794">
        <v>78326</v>
      </c>
      <c r="D26" s="785" t="s">
        <v>222</v>
      </c>
      <c r="E26" s="791">
        <v>4207</v>
      </c>
      <c r="F26" s="792">
        <v>2624</v>
      </c>
    </row>
    <row r="27" spans="1:6" ht="27">
      <c r="A27" s="364" t="s">
        <v>467</v>
      </c>
      <c r="B27" s="791">
        <v>601</v>
      </c>
      <c r="C27" s="794">
        <v>518</v>
      </c>
      <c r="D27" s="785" t="s">
        <v>468</v>
      </c>
      <c r="E27" s="791">
        <v>2528</v>
      </c>
      <c r="F27" s="792">
        <v>2042</v>
      </c>
    </row>
    <row r="28" spans="1:6" ht="30">
      <c r="A28" s="363" t="s">
        <v>225</v>
      </c>
      <c r="B28" s="791">
        <f>SUM(B29:B30)</f>
        <v>4685</v>
      </c>
      <c r="C28" s="791">
        <f>SUM(C29:C30)</f>
        <v>3498</v>
      </c>
      <c r="D28" s="795" t="s">
        <v>469</v>
      </c>
      <c r="E28" s="796">
        <f>SUM(E29:E30)</f>
        <v>1033476</v>
      </c>
      <c r="F28" s="797">
        <f>SUM(F29:F30)</f>
        <v>4278664</v>
      </c>
    </row>
    <row r="29" spans="1:6" ht="27">
      <c r="A29" s="364" t="s">
        <v>233</v>
      </c>
      <c r="B29" s="791">
        <v>0</v>
      </c>
      <c r="C29" s="794">
        <v>0</v>
      </c>
      <c r="D29" s="798" t="s">
        <v>470</v>
      </c>
      <c r="E29" s="791">
        <v>108363</v>
      </c>
      <c r="F29" s="792">
        <v>113849</v>
      </c>
    </row>
    <row r="30" spans="1:6" ht="27">
      <c r="A30" s="364" t="s">
        <v>234</v>
      </c>
      <c r="B30" s="791">
        <v>4685</v>
      </c>
      <c r="C30" s="794">
        <v>3498</v>
      </c>
      <c r="D30" s="798" t="s">
        <v>243</v>
      </c>
      <c r="E30" s="791">
        <v>925113</v>
      </c>
      <c r="F30" s="792">
        <v>4164815</v>
      </c>
    </row>
    <row r="31" spans="1:6" ht="27">
      <c r="A31" s="364" t="s">
        <v>208</v>
      </c>
      <c r="B31" s="791">
        <f>SUM(B32:B33)</f>
        <v>7687</v>
      </c>
      <c r="C31" s="365">
        <f>SUM(C32:C33)</f>
        <v>6998</v>
      </c>
      <c r="D31" s="799"/>
      <c r="E31" s="793">
        <f>SUM(E32:E35)</f>
        <v>0</v>
      </c>
      <c r="F31" s="800">
        <f>SUM(F32:F35)</f>
        <v>0</v>
      </c>
    </row>
    <row r="32" spans="1:6" ht="13.5">
      <c r="A32" s="364" t="s">
        <v>236</v>
      </c>
      <c r="B32" s="791">
        <v>6478</v>
      </c>
      <c r="C32" s="365">
        <v>5789</v>
      </c>
      <c r="D32" s="358"/>
      <c r="E32" s="212"/>
      <c r="F32" s="214"/>
    </row>
    <row r="33" spans="1:6" ht="13.5">
      <c r="A33" s="364" t="s">
        <v>223</v>
      </c>
      <c r="B33" s="791">
        <v>1209</v>
      </c>
      <c r="C33" s="365">
        <v>1209</v>
      </c>
      <c r="D33" s="103"/>
      <c r="E33" s="212"/>
      <c r="F33" s="214"/>
    </row>
    <row r="34" spans="1:6" ht="30">
      <c r="A34" s="357" t="s">
        <v>238</v>
      </c>
      <c r="B34" s="793">
        <v>18297</v>
      </c>
      <c r="C34" s="793">
        <v>1288</v>
      </c>
      <c r="D34" s="103"/>
      <c r="E34" s="212"/>
      <c r="F34" s="214"/>
    </row>
    <row r="35" spans="1:6" ht="15">
      <c r="A35" s="357" t="s">
        <v>240</v>
      </c>
      <c r="B35" s="213">
        <v>0</v>
      </c>
      <c r="C35" s="366">
        <v>0</v>
      </c>
      <c r="D35" s="103"/>
      <c r="E35" s="212"/>
      <c r="F35" s="214"/>
    </row>
    <row r="36" spans="1:6" ht="15.75" thickBot="1">
      <c r="A36" s="359" t="s">
        <v>114</v>
      </c>
      <c r="B36" s="360">
        <f>B3+B15+B18+B21+B34+B35</f>
        <v>35744472</v>
      </c>
      <c r="C36" s="360">
        <f>C3+C15+C18+C21+C34+C35</f>
        <v>37542878</v>
      </c>
      <c r="D36" s="361" t="s">
        <v>115</v>
      </c>
      <c r="E36" s="360">
        <f>E3+E9+E29+E30+E31</f>
        <v>35744472</v>
      </c>
      <c r="F36" s="362">
        <f>F3+F9+F29+F30+F31</f>
        <v>37542878</v>
      </c>
    </row>
    <row r="37" ht="13.5">
      <c r="A37" s="176"/>
    </row>
    <row r="38" ht="15">
      <c r="A38" s="824"/>
    </row>
  </sheetData>
  <sheetProtection/>
  <mergeCells count="4">
    <mergeCell ref="A1:A2"/>
    <mergeCell ref="B1:C1"/>
    <mergeCell ref="D1:D2"/>
    <mergeCell ref="E1:F1"/>
  </mergeCells>
  <printOptions/>
  <pageMargins left="0.3937007874015748" right="0.15748031496062992" top="0.7480314960629921" bottom="0.15748031496062992" header="0.2362204724409449" footer="0.31496062992125984"/>
  <pageSetup horizontalDpi="600" verticalDpi="600" orientation="portrait" paperSize="9" scale="95" r:id="rId1"/>
  <headerFooter>
    <oddHeader>&amp;C&amp;"Book Antiqua,Félkövér"&amp;11Keszthely Város Önkormányzata
mérlegadatai&amp;R&amp;"Book Antiqua,Félkövér"1. melléklet
ezer Ft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1">
      <pane xSplit="1" ySplit="4" topLeftCell="B2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44" sqref="F44"/>
    </sheetView>
  </sheetViews>
  <sheetFormatPr defaultColWidth="9.140625" defaultRowHeight="12.75"/>
  <cols>
    <col min="1" max="1" width="33.140625" style="3" customWidth="1"/>
    <col min="2" max="2" width="9.28125" style="1" customWidth="1"/>
    <col min="3" max="3" width="12.57421875" style="1" customWidth="1"/>
    <col min="4" max="4" width="10.00390625" style="1" customWidth="1"/>
    <col min="5" max="5" width="9.7109375" style="1" customWidth="1"/>
    <col min="6" max="6" width="10.7109375" style="1" customWidth="1"/>
    <col min="7" max="7" width="10.28125" style="9" customWidth="1"/>
    <col min="8" max="8" width="10.8515625" style="1" customWidth="1"/>
    <col min="9" max="9" width="8.57421875" style="1" customWidth="1"/>
    <col min="10" max="10" width="7.7109375" style="1" customWidth="1"/>
    <col min="11" max="11" width="9.57421875" style="1" customWidth="1"/>
    <col min="12" max="12" width="8.00390625" style="1" customWidth="1"/>
    <col min="13" max="16384" width="9.140625" style="1" customWidth="1"/>
  </cols>
  <sheetData>
    <row r="1" spans="1:14" ht="14.25" customHeight="1">
      <c r="A1" s="1340" t="s">
        <v>14</v>
      </c>
      <c r="B1" s="1332" t="s">
        <v>7</v>
      </c>
      <c r="C1" s="1332"/>
      <c r="D1" s="1332"/>
      <c r="E1" s="1332"/>
      <c r="F1" s="1332"/>
      <c r="G1" s="1332"/>
      <c r="H1" s="1332" t="s">
        <v>12</v>
      </c>
      <c r="I1" s="1332"/>
      <c r="J1" s="1332"/>
      <c r="K1" s="1338" t="s">
        <v>8</v>
      </c>
      <c r="L1" s="1336" t="s">
        <v>266</v>
      </c>
      <c r="M1" s="1333" t="s">
        <v>537</v>
      </c>
      <c r="N1"/>
    </row>
    <row r="2" spans="1:14" ht="27" customHeight="1">
      <c r="A2" s="1341"/>
      <c r="B2" s="1339" t="s">
        <v>0</v>
      </c>
      <c r="C2" s="1339" t="s">
        <v>262</v>
      </c>
      <c r="D2" s="1339" t="s">
        <v>9</v>
      </c>
      <c r="E2" s="1339" t="s">
        <v>261</v>
      </c>
      <c r="F2" s="1339" t="s">
        <v>6</v>
      </c>
      <c r="G2" s="1339"/>
      <c r="H2" s="1339" t="s">
        <v>68</v>
      </c>
      <c r="I2" s="1339" t="s">
        <v>10</v>
      </c>
      <c r="J2" s="1339" t="s">
        <v>536</v>
      </c>
      <c r="K2" s="1339"/>
      <c r="L2" s="1337"/>
      <c r="M2" s="1334"/>
      <c r="N2"/>
    </row>
    <row r="3" spans="1:14" ht="42.75" customHeight="1">
      <c r="A3" s="1341"/>
      <c r="B3" s="1339"/>
      <c r="C3" s="1339"/>
      <c r="D3" s="1339"/>
      <c r="E3" s="1339"/>
      <c r="F3" s="429" t="s">
        <v>69</v>
      </c>
      <c r="G3" s="429" t="s">
        <v>70</v>
      </c>
      <c r="H3" s="1339"/>
      <c r="I3" s="1339"/>
      <c r="J3" s="1339"/>
      <c r="K3" s="1339"/>
      <c r="L3" s="1337"/>
      <c r="M3" s="1335"/>
      <c r="N3"/>
    </row>
    <row r="4" spans="1:14" ht="17.25" thickBot="1">
      <c r="A4" s="842">
        <v>1</v>
      </c>
      <c r="B4" s="843">
        <v>2</v>
      </c>
      <c r="C4" s="843">
        <v>3</v>
      </c>
      <c r="D4" s="843">
        <v>4</v>
      </c>
      <c r="E4" s="843">
        <v>5</v>
      </c>
      <c r="F4" s="843">
        <v>6</v>
      </c>
      <c r="G4" s="843">
        <v>7</v>
      </c>
      <c r="H4" s="843">
        <v>8</v>
      </c>
      <c r="I4" s="843">
        <v>9</v>
      </c>
      <c r="J4" s="843">
        <v>10</v>
      </c>
      <c r="K4" s="843">
        <v>11</v>
      </c>
      <c r="L4" s="844">
        <v>12</v>
      </c>
      <c r="M4" s="845">
        <v>13</v>
      </c>
      <c r="N4"/>
    </row>
    <row r="5" spans="1:14" ht="28.5">
      <c r="A5" s="670" t="s">
        <v>465</v>
      </c>
      <c r="B5" s="880">
        <v>211370</v>
      </c>
      <c r="C5" s="880">
        <v>48663</v>
      </c>
      <c r="D5" s="880">
        <v>57118</v>
      </c>
      <c r="E5" s="880"/>
      <c r="F5" s="880"/>
      <c r="G5" s="880"/>
      <c r="H5" s="880">
        <v>4220</v>
      </c>
      <c r="I5" s="880">
        <v>1400</v>
      </c>
      <c r="J5" s="880">
        <v>3770</v>
      </c>
      <c r="K5" s="671">
        <f>SUM(B5:J5)</f>
        <v>326541</v>
      </c>
      <c r="L5" s="624">
        <v>51</v>
      </c>
      <c r="M5" s="881"/>
      <c r="N5"/>
    </row>
    <row r="6" spans="1:14" ht="15">
      <c r="A6" s="877" t="s">
        <v>88</v>
      </c>
      <c r="B6" s="314">
        <v>212706</v>
      </c>
      <c r="C6" s="314">
        <v>48844</v>
      </c>
      <c r="D6" s="314">
        <v>56753</v>
      </c>
      <c r="E6" s="314"/>
      <c r="F6" s="314"/>
      <c r="G6" s="314"/>
      <c r="H6" s="314">
        <v>3805</v>
      </c>
      <c r="I6" s="314">
        <v>1400</v>
      </c>
      <c r="J6" s="314">
        <v>3770</v>
      </c>
      <c r="K6" s="313">
        <f>SUM(B6:J6)</f>
        <v>327278</v>
      </c>
      <c r="L6" s="163">
        <v>51</v>
      </c>
      <c r="M6" s="665"/>
      <c r="N6"/>
    </row>
    <row r="7" spans="1:14" ht="15">
      <c r="A7" s="878" t="s">
        <v>185</v>
      </c>
      <c r="B7" s="314">
        <v>193884</v>
      </c>
      <c r="C7" s="314">
        <v>45747</v>
      </c>
      <c r="D7" s="314">
        <v>45441</v>
      </c>
      <c r="E7" s="314"/>
      <c r="F7" s="314"/>
      <c r="G7" s="314"/>
      <c r="H7" s="314">
        <v>2462</v>
      </c>
      <c r="I7" s="314">
        <v>1330</v>
      </c>
      <c r="J7" s="314"/>
      <c r="K7" s="313">
        <f>SUM(B7:J7)</f>
        <v>288864</v>
      </c>
      <c r="L7" s="163">
        <v>48</v>
      </c>
      <c r="M7" s="665"/>
      <c r="N7"/>
    </row>
    <row r="8" spans="1:14" ht="15">
      <c r="A8" s="878" t="s">
        <v>58</v>
      </c>
      <c r="B8" s="314">
        <v>127641</v>
      </c>
      <c r="C8" s="314">
        <v>29381</v>
      </c>
      <c r="D8" s="314">
        <v>34418</v>
      </c>
      <c r="E8" s="314"/>
      <c r="F8" s="314"/>
      <c r="G8" s="314"/>
      <c r="H8" s="314">
        <v>648</v>
      </c>
      <c r="I8" s="314">
        <v>814</v>
      </c>
      <c r="J8" s="314"/>
      <c r="K8" s="313">
        <f>SUM(B8:J8)</f>
        <v>192902</v>
      </c>
      <c r="L8" s="163">
        <v>42</v>
      </c>
      <c r="M8" s="665"/>
      <c r="N8"/>
    </row>
    <row r="9" spans="1:14" ht="15">
      <c r="A9" s="878" t="s">
        <v>186</v>
      </c>
      <c r="B9" s="304">
        <f>B7/B6</f>
        <v>0.9115116639869115</v>
      </c>
      <c r="C9" s="304">
        <f aca="true" t="shared" si="0" ref="C9:L9">C7/C6</f>
        <v>0.9365940545409877</v>
      </c>
      <c r="D9" s="304">
        <f t="shared" si="0"/>
        <v>0.8006801402569027</v>
      </c>
      <c r="E9" s="304"/>
      <c r="F9" s="304"/>
      <c r="G9" s="304"/>
      <c r="H9" s="304">
        <f t="shared" si="0"/>
        <v>0.6470433639947437</v>
      </c>
      <c r="I9" s="304">
        <f t="shared" si="0"/>
        <v>0.95</v>
      </c>
      <c r="J9" s="304">
        <f t="shared" si="0"/>
        <v>0</v>
      </c>
      <c r="K9" s="311">
        <f t="shared" si="0"/>
        <v>0.8826257799179902</v>
      </c>
      <c r="L9" s="944">
        <f t="shared" si="0"/>
        <v>0.9411764705882353</v>
      </c>
      <c r="M9" s="665"/>
      <c r="N9"/>
    </row>
    <row r="10" spans="1:14" s="6" customFormat="1" ht="15">
      <c r="A10" s="316" t="s">
        <v>268</v>
      </c>
      <c r="B10" s="314">
        <v>302216</v>
      </c>
      <c r="C10" s="314">
        <v>71505</v>
      </c>
      <c r="D10" s="314">
        <v>38360</v>
      </c>
      <c r="E10" s="317"/>
      <c r="F10" s="314"/>
      <c r="G10" s="314"/>
      <c r="H10" s="314">
        <v>3175</v>
      </c>
      <c r="I10" s="314">
        <v>5000</v>
      </c>
      <c r="J10" s="314"/>
      <c r="K10" s="313">
        <f>SUM(B10:J10)</f>
        <v>420256</v>
      </c>
      <c r="L10" s="163">
        <v>94</v>
      </c>
      <c r="M10" s="666"/>
      <c r="N10" s="1"/>
    </row>
    <row r="11" spans="1:14" s="6" customFormat="1" ht="15">
      <c r="A11" s="877" t="s">
        <v>88</v>
      </c>
      <c r="B11" s="314">
        <v>309505</v>
      </c>
      <c r="C11" s="314">
        <v>74259</v>
      </c>
      <c r="D11" s="314">
        <v>40736</v>
      </c>
      <c r="E11" s="314"/>
      <c r="F11" s="314"/>
      <c r="G11" s="314"/>
      <c r="H11" s="314">
        <v>3462</v>
      </c>
      <c r="I11" s="314">
        <v>4870</v>
      </c>
      <c r="J11" s="314"/>
      <c r="K11" s="313">
        <f>SUM(B11:J11)</f>
        <v>432832</v>
      </c>
      <c r="L11" s="163">
        <v>94</v>
      </c>
      <c r="M11" s="666"/>
      <c r="N11" s="1"/>
    </row>
    <row r="12" spans="1:14" s="6" customFormat="1" ht="15">
      <c r="A12" s="878" t="s">
        <v>185</v>
      </c>
      <c r="B12" s="314">
        <v>304471</v>
      </c>
      <c r="C12" s="314">
        <v>73066</v>
      </c>
      <c r="D12" s="314">
        <v>38272</v>
      </c>
      <c r="E12" s="314"/>
      <c r="F12" s="314"/>
      <c r="G12" s="314"/>
      <c r="H12" s="314">
        <v>3116</v>
      </c>
      <c r="I12" s="314">
        <v>4855</v>
      </c>
      <c r="J12" s="314"/>
      <c r="K12" s="313">
        <f>SUM(B12:J12)</f>
        <v>423780</v>
      </c>
      <c r="L12" s="163">
        <v>92</v>
      </c>
      <c r="M12" s="666"/>
      <c r="N12" s="1"/>
    </row>
    <row r="13" spans="1:14" s="6" customFormat="1" ht="15">
      <c r="A13" s="878" t="s">
        <v>58</v>
      </c>
      <c r="B13" s="314">
        <v>271160</v>
      </c>
      <c r="C13" s="314">
        <v>64020</v>
      </c>
      <c r="D13" s="314">
        <v>35678</v>
      </c>
      <c r="E13" s="314"/>
      <c r="F13" s="314"/>
      <c r="G13" s="314"/>
      <c r="H13" s="314"/>
      <c r="I13" s="314"/>
      <c r="J13" s="314"/>
      <c r="K13" s="313">
        <f>SUM(B13:J13)</f>
        <v>370858</v>
      </c>
      <c r="L13" s="163">
        <v>92</v>
      </c>
      <c r="M13" s="666"/>
      <c r="N13" s="1"/>
    </row>
    <row r="14" spans="1:14" s="6" customFormat="1" ht="15">
      <c r="A14" s="878" t="s">
        <v>186</v>
      </c>
      <c r="B14" s="304">
        <f>B12/B11</f>
        <v>0.9837353193001729</v>
      </c>
      <c r="C14" s="304">
        <f>C12/C11</f>
        <v>0.9839346072529929</v>
      </c>
      <c r="D14" s="304">
        <f>D12/D11</f>
        <v>0.9395129615082483</v>
      </c>
      <c r="E14" s="304"/>
      <c r="F14" s="304"/>
      <c r="G14" s="304"/>
      <c r="H14" s="304">
        <f>H12/H11</f>
        <v>0.9000577700751011</v>
      </c>
      <c r="I14" s="424">
        <f>I12/I11</f>
        <v>0.9969199178644764</v>
      </c>
      <c r="J14" s="304"/>
      <c r="K14" s="311">
        <f>K12/K11</f>
        <v>0.9790865740056188</v>
      </c>
      <c r="L14" s="944">
        <f>L12/L11</f>
        <v>0.9787234042553191</v>
      </c>
      <c r="M14" s="666"/>
      <c r="N14" s="1"/>
    </row>
    <row r="15" spans="1:14" ht="30">
      <c r="A15" s="316" t="s">
        <v>188</v>
      </c>
      <c r="B15" s="314">
        <v>36736</v>
      </c>
      <c r="C15" s="314">
        <v>9153</v>
      </c>
      <c r="D15" s="314">
        <v>122835</v>
      </c>
      <c r="E15" s="314"/>
      <c r="F15" s="314"/>
      <c r="G15" s="314"/>
      <c r="H15" s="314">
        <v>500</v>
      </c>
      <c r="I15" s="314">
        <v>500</v>
      </c>
      <c r="J15" s="314"/>
      <c r="K15" s="313">
        <f>SUM(B15:J15)</f>
        <v>169724</v>
      </c>
      <c r="L15" s="163"/>
      <c r="M15" s="110">
        <v>4</v>
      </c>
      <c r="N15"/>
    </row>
    <row r="16" spans="1:14" ht="16.5">
      <c r="A16" s="877" t="s">
        <v>88</v>
      </c>
      <c r="B16" s="314">
        <v>46387</v>
      </c>
      <c r="C16" s="314">
        <v>9996</v>
      </c>
      <c r="D16" s="314">
        <v>143916</v>
      </c>
      <c r="E16" s="314"/>
      <c r="F16" s="314"/>
      <c r="G16" s="314"/>
      <c r="H16" s="314">
        <v>745</v>
      </c>
      <c r="I16" s="314">
        <v>2087</v>
      </c>
      <c r="J16" s="314"/>
      <c r="K16" s="313">
        <f>SUM(B16:J16)</f>
        <v>203131</v>
      </c>
      <c r="L16" s="163">
        <v>13</v>
      </c>
      <c r="M16" s="110">
        <v>4</v>
      </c>
      <c r="N16"/>
    </row>
    <row r="17" spans="1:14" ht="16.5">
      <c r="A17" s="878" t="s">
        <v>185</v>
      </c>
      <c r="B17" s="314">
        <v>44691</v>
      </c>
      <c r="C17" s="314">
        <v>9626</v>
      </c>
      <c r="D17" s="314">
        <v>135335</v>
      </c>
      <c r="E17" s="314"/>
      <c r="F17" s="314"/>
      <c r="G17" s="314"/>
      <c r="H17" s="314">
        <v>703</v>
      </c>
      <c r="I17" s="314">
        <v>2086</v>
      </c>
      <c r="J17" s="314"/>
      <c r="K17" s="313">
        <f>SUM(B17:J17)</f>
        <v>192441</v>
      </c>
      <c r="L17" s="163">
        <v>13</v>
      </c>
      <c r="M17" s="110">
        <v>3</v>
      </c>
      <c r="N17"/>
    </row>
    <row r="18" spans="1:14" ht="16.5">
      <c r="A18" s="878" t="s">
        <v>58</v>
      </c>
      <c r="B18" s="314">
        <v>23601</v>
      </c>
      <c r="C18" s="314">
        <v>5726</v>
      </c>
      <c r="D18" s="314">
        <v>25273</v>
      </c>
      <c r="E18" s="314"/>
      <c r="F18" s="314"/>
      <c r="G18" s="314"/>
      <c r="H18" s="314"/>
      <c r="I18" s="314"/>
      <c r="J18" s="314"/>
      <c r="K18" s="313">
        <f>SUM(B18:J18)</f>
        <v>54600</v>
      </c>
      <c r="L18" s="163">
        <v>7</v>
      </c>
      <c r="M18" s="110"/>
      <c r="N18"/>
    </row>
    <row r="19" spans="1:14" ht="16.5">
      <c r="A19" s="878" t="s">
        <v>186</v>
      </c>
      <c r="B19" s="304">
        <f>B17/B16</f>
        <v>0.9634380322072995</v>
      </c>
      <c r="C19" s="304">
        <f>C17/C16</f>
        <v>0.9629851940776311</v>
      </c>
      <c r="D19" s="304">
        <f>D17/D16</f>
        <v>0.9403749409377693</v>
      </c>
      <c r="E19" s="304"/>
      <c r="F19" s="304"/>
      <c r="G19" s="304"/>
      <c r="H19" s="304">
        <f>H17/H16</f>
        <v>0.9436241610738255</v>
      </c>
      <c r="I19" s="304">
        <f>I17/I16</f>
        <v>0.9995208433157643</v>
      </c>
      <c r="J19" s="304"/>
      <c r="K19" s="311">
        <f>K17/K16</f>
        <v>0.9473738621874553</v>
      </c>
      <c r="L19" s="944">
        <f>L17/L16</f>
        <v>1</v>
      </c>
      <c r="M19" s="110"/>
      <c r="N19"/>
    </row>
    <row r="20" spans="1:13" ht="16.5">
      <c r="A20" s="316" t="s">
        <v>189</v>
      </c>
      <c r="B20" s="314">
        <v>26631</v>
      </c>
      <c r="C20" s="314">
        <v>5859</v>
      </c>
      <c r="D20" s="314">
        <v>12400</v>
      </c>
      <c r="E20" s="314"/>
      <c r="F20" s="314"/>
      <c r="G20" s="314"/>
      <c r="H20" s="314">
        <v>3715</v>
      </c>
      <c r="I20" s="314">
        <v>4000</v>
      </c>
      <c r="J20" s="314"/>
      <c r="K20" s="313">
        <f>SUM(B20:J20)</f>
        <v>52605</v>
      </c>
      <c r="L20" s="163">
        <v>11</v>
      </c>
      <c r="M20" s="110">
        <v>1</v>
      </c>
    </row>
    <row r="21" spans="1:13" ht="16.5">
      <c r="A21" s="877" t="s">
        <v>88</v>
      </c>
      <c r="B21" s="314">
        <v>33003</v>
      </c>
      <c r="C21" s="314">
        <v>7142</v>
      </c>
      <c r="D21" s="314">
        <v>11560</v>
      </c>
      <c r="E21" s="314"/>
      <c r="F21" s="314"/>
      <c r="G21" s="314"/>
      <c r="H21" s="314">
        <v>4385</v>
      </c>
      <c r="I21" s="314">
        <v>4229</v>
      </c>
      <c r="J21" s="314"/>
      <c r="K21" s="313">
        <f>SUM(B21:J21)</f>
        <v>60319</v>
      </c>
      <c r="L21" s="163">
        <v>11</v>
      </c>
      <c r="M21" s="110">
        <v>1</v>
      </c>
    </row>
    <row r="22" spans="1:13" ht="16.5">
      <c r="A22" s="878" t="s">
        <v>185</v>
      </c>
      <c r="B22" s="314">
        <v>32014</v>
      </c>
      <c r="C22" s="314">
        <v>6975</v>
      </c>
      <c r="D22" s="314">
        <v>10841</v>
      </c>
      <c r="E22" s="314"/>
      <c r="F22" s="314"/>
      <c r="G22" s="314"/>
      <c r="H22" s="314">
        <v>4374</v>
      </c>
      <c r="I22" s="314">
        <v>229</v>
      </c>
      <c r="J22" s="314"/>
      <c r="K22" s="313">
        <f>SUM(B22:J22)</f>
        <v>54433</v>
      </c>
      <c r="L22" s="163">
        <v>11</v>
      </c>
      <c r="M22" s="110">
        <v>2</v>
      </c>
    </row>
    <row r="23" spans="1:13" ht="15">
      <c r="A23" s="878" t="s">
        <v>267</v>
      </c>
      <c r="B23" s="314">
        <v>8726</v>
      </c>
      <c r="C23" s="314">
        <v>1925</v>
      </c>
      <c r="D23" s="314">
        <v>666</v>
      </c>
      <c r="E23" s="314"/>
      <c r="F23" s="314"/>
      <c r="G23" s="314"/>
      <c r="H23" s="314">
        <v>3667</v>
      </c>
      <c r="I23" s="314"/>
      <c r="J23" s="314"/>
      <c r="K23" s="313">
        <f>SUM(B23:J23)</f>
        <v>14984</v>
      </c>
      <c r="L23" s="163">
        <v>11</v>
      </c>
      <c r="M23" s="142"/>
    </row>
    <row r="24" spans="1:13" ht="15">
      <c r="A24" s="878" t="s">
        <v>186</v>
      </c>
      <c r="B24" s="304">
        <f>B22/B21</f>
        <v>0.9700330273005484</v>
      </c>
      <c r="C24" s="304">
        <f>C22/C21</f>
        <v>0.9766171940632876</v>
      </c>
      <c r="D24" s="304">
        <f>D22/D21</f>
        <v>0.93780276816609</v>
      </c>
      <c r="E24" s="304"/>
      <c r="F24" s="304"/>
      <c r="G24" s="304"/>
      <c r="H24" s="304">
        <f>H22/H21</f>
        <v>0.9974914481185861</v>
      </c>
      <c r="I24" s="304">
        <f>I22/I21</f>
        <v>0.05414991723811776</v>
      </c>
      <c r="J24" s="304"/>
      <c r="K24" s="311">
        <f>K22/K21</f>
        <v>0.9024188066778296</v>
      </c>
      <c r="L24" s="944">
        <f>L22/L21</f>
        <v>1</v>
      </c>
      <c r="M24" s="142"/>
    </row>
    <row r="25" spans="1:13" ht="30">
      <c r="A25" s="316" t="s">
        <v>190</v>
      </c>
      <c r="B25" s="314">
        <v>57885</v>
      </c>
      <c r="C25" s="314">
        <v>12586</v>
      </c>
      <c r="D25" s="314">
        <v>84513</v>
      </c>
      <c r="E25" s="314"/>
      <c r="F25" s="314"/>
      <c r="G25" s="314"/>
      <c r="H25" s="314"/>
      <c r="I25" s="314"/>
      <c r="J25" s="314"/>
      <c r="K25" s="313">
        <f>SUM(B25:J25)</f>
        <v>154984</v>
      </c>
      <c r="L25" s="163">
        <v>19</v>
      </c>
      <c r="M25" s="142"/>
    </row>
    <row r="26" spans="1:13" ht="15">
      <c r="A26" s="877" t="s">
        <v>88</v>
      </c>
      <c r="B26" s="314">
        <v>61745</v>
      </c>
      <c r="C26" s="314">
        <v>13434</v>
      </c>
      <c r="D26" s="314">
        <v>95436</v>
      </c>
      <c r="E26" s="314"/>
      <c r="F26" s="314">
        <v>169</v>
      </c>
      <c r="G26" s="314"/>
      <c r="H26" s="314">
        <v>2882</v>
      </c>
      <c r="I26" s="314"/>
      <c r="J26" s="314"/>
      <c r="K26" s="313">
        <f>SUM(B26:J26)</f>
        <v>173666</v>
      </c>
      <c r="L26" s="163">
        <v>20</v>
      </c>
      <c r="M26" s="142"/>
    </row>
    <row r="27" spans="1:13" ht="15">
      <c r="A27" s="878" t="s">
        <v>185</v>
      </c>
      <c r="B27" s="314">
        <v>55446</v>
      </c>
      <c r="C27" s="314">
        <v>12158</v>
      </c>
      <c r="D27" s="314">
        <v>84366</v>
      </c>
      <c r="E27" s="314"/>
      <c r="F27" s="314">
        <v>168</v>
      </c>
      <c r="G27" s="314"/>
      <c r="H27" s="314">
        <v>650</v>
      </c>
      <c r="I27" s="314"/>
      <c r="J27" s="314"/>
      <c r="K27" s="313">
        <f>SUM(B27:J27)</f>
        <v>152788</v>
      </c>
      <c r="L27" s="163">
        <v>18</v>
      </c>
      <c r="M27" s="142"/>
    </row>
    <row r="28" spans="1:13" ht="15">
      <c r="A28" s="878" t="s">
        <v>267</v>
      </c>
      <c r="B28" s="314">
        <v>48425</v>
      </c>
      <c r="C28" s="314">
        <v>10539</v>
      </c>
      <c r="D28" s="314">
        <v>68692</v>
      </c>
      <c r="E28" s="314"/>
      <c r="F28" s="314"/>
      <c r="G28" s="314"/>
      <c r="H28" s="314"/>
      <c r="I28" s="314"/>
      <c r="J28" s="314"/>
      <c r="K28" s="313">
        <f>SUM(B28:J28)</f>
        <v>127656</v>
      </c>
      <c r="L28" s="163">
        <v>14</v>
      </c>
      <c r="M28" s="142"/>
    </row>
    <row r="29" spans="1:13" ht="15.75" thickBot="1">
      <c r="A29" s="882" t="s">
        <v>186</v>
      </c>
      <c r="B29" s="305">
        <f>B27/B26</f>
        <v>0.8979836424001943</v>
      </c>
      <c r="C29" s="305">
        <f>C27/C26</f>
        <v>0.9050171207384249</v>
      </c>
      <c r="D29" s="305">
        <f>D27/D26</f>
        <v>0.8840060354583176</v>
      </c>
      <c r="E29" s="305"/>
      <c r="F29" s="305">
        <f>F27/F26</f>
        <v>0.9940828402366864</v>
      </c>
      <c r="G29" s="305"/>
      <c r="H29" s="305">
        <f>H27/H26</f>
        <v>0.22553782095766828</v>
      </c>
      <c r="I29" s="305"/>
      <c r="J29" s="305"/>
      <c r="K29" s="306">
        <f>K27/K26</f>
        <v>0.8797807285248695</v>
      </c>
      <c r="L29" s="943">
        <f>L27/L26</f>
        <v>0.9</v>
      </c>
      <c r="M29" s="667"/>
    </row>
    <row r="30" spans="1:13" ht="30">
      <c r="A30" s="883" t="s">
        <v>191</v>
      </c>
      <c r="B30" s="880">
        <v>129473</v>
      </c>
      <c r="C30" s="880">
        <v>31982</v>
      </c>
      <c r="D30" s="880">
        <v>88170</v>
      </c>
      <c r="E30" s="880">
        <v>7</v>
      </c>
      <c r="F30" s="880"/>
      <c r="G30" s="880"/>
      <c r="H30" s="880">
        <v>635</v>
      </c>
      <c r="I30" s="880"/>
      <c r="J30" s="880"/>
      <c r="K30" s="671">
        <f>SUM(B30:J30)</f>
        <v>250267</v>
      </c>
      <c r="L30" s="624">
        <v>54</v>
      </c>
      <c r="M30" s="884">
        <v>6</v>
      </c>
    </row>
    <row r="31" spans="1:13" ht="15">
      <c r="A31" s="877" t="s">
        <v>88</v>
      </c>
      <c r="B31" s="314">
        <v>154525</v>
      </c>
      <c r="C31" s="314">
        <v>35338</v>
      </c>
      <c r="D31" s="314">
        <v>86979</v>
      </c>
      <c r="E31" s="314">
        <v>0</v>
      </c>
      <c r="F31" s="314"/>
      <c r="G31" s="314"/>
      <c r="H31" s="314">
        <v>5252</v>
      </c>
      <c r="I31" s="314">
        <v>642</v>
      </c>
      <c r="J31" s="314"/>
      <c r="K31" s="313">
        <f>SUM(B31:J31)</f>
        <v>282736</v>
      </c>
      <c r="L31" s="163">
        <v>56</v>
      </c>
      <c r="M31" s="142">
        <v>6</v>
      </c>
    </row>
    <row r="32" spans="1:13" ht="15">
      <c r="A32" s="878" t="s">
        <v>185</v>
      </c>
      <c r="B32" s="314">
        <v>147594</v>
      </c>
      <c r="C32" s="314">
        <v>33627</v>
      </c>
      <c r="D32" s="314">
        <v>86105</v>
      </c>
      <c r="E32" s="314">
        <v>0</v>
      </c>
      <c r="F32" s="314"/>
      <c r="G32" s="314"/>
      <c r="H32" s="314">
        <v>4705</v>
      </c>
      <c r="I32" s="314">
        <v>400</v>
      </c>
      <c r="J32" s="314"/>
      <c r="K32" s="313">
        <f>SUM(B32:J32)</f>
        <v>272431</v>
      </c>
      <c r="L32" s="163">
        <v>51</v>
      </c>
      <c r="M32" s="142">
        <v>4</v>
      </c>
    </row>
    <row r="33" spans="1:13" ht="15">
      <c r="A33" s="878" t="s">
        <v>267</v>
      </c>
      <c r="B33" s="314">
        <v>66186</v>
      </c>
      <c r="C33" s="314">
        <v>15683</v>
      </c>
      <c r="D33" s="314">
        <v>10920</v>
      </c>
      <c r="E33" s="314"/>
      <c r="F33" s="314"/>
      <c r="G33" s="314"/>
      <c r="H33" s="314">
        <v>619</v>
      </c>
      <c r="I33" s="314"/>
      <c r="J33" s="314"/>
      <c r="K33" s="313">
        <f>SUM(B33:J33)</f>
        <v>93408</v>
      </c>
      <c r="L33" s="163">
        <v>21</v>
      </c>
      <c r="M33" s="142"/>
    </row>
    <row r="34" spans="1:13" ht="15">
      <c r="A34" s="878" t="s">
        <v>186</v>
      </c>
      <c r="B34" s="304">
        <f>B32/B31</f>
        <v>0.9551464164374697</v>
      </c>
      <c r="C34" s="304">
        <f>C32/C31</f>
        <v>0.9515818665459279</v>
      </c>
      <c r="D34" s="304">
        <f>D32/D31</f>
        <v>0.9899515975120431</v>
      </c>
      <c r="E34" s="304"/>
      <c r="F34" s="304"/>
      <c r="G34" s="304"/>
      <c r="H34" s="304">
        <f>H32/H31</f>
        <v>0.8958492003046459</v>
      </c>
      <c r="I34" s="424">
        <f>I32/I31</f>
        <v>0.6230529595015576</v>
      </c>
      <c r="J34" s="304"/>
      <c r="K34" s="311">
        <f>K32/K31</f>
        <v>0.9635525720106389</v>
      </c>
      <c r="L34" s="944">
        <f>L32/L31</f>
        <v>0.9107142857142857</v>
      </c>
      <c r="M34" s="142"/>
    </row>
    <row r="35" spans="1:13" ht="15">
      <c r="A35" s="316" t="s">
        <v>192</v>
      </c>
      <c r="B35" s="314">
        <v>33044</v>
      </c>
      <c r="C35" s="314">
        <v>6948</v>
      </c>
      <c r="D35" s="314">
        <v>22792</v>
      </c>
      <c r="E35" s="314"/>
      <c r="F35" s="314"/>
      <c r="G35" s="314"/>
      <c r="H35" s="314"/>
      <c r="I35" s="314">
        <v>250</v>
      </c>
      <c r="J35" s="314"/>
      <c r="K35" s="313">
        <f>SUM(B35:J35)</f>
        <v>63034</v>
      </c>
      <c r="L35" s="846">
        <v>14</v>
      </c>
      <c r="M35" s="142">
        <v>2</v>
      </c>
    </row>
    <row r="36" spans="1:13" ht="15">
      <c r="A36" s="877" t="s">
        <v>88</v>
      </c>
      <c r="B36" s="314">
        <v>40232</v>
      </c>
      <c r="C36" s="314">
        <v>8761</v>
      </c>
      <c r="D36" s="314">
        <v>25328</v>
      </c>
      <c r="E36" s="314"/>
      <c r="F36" s="314"/>
      <c r="G36" s="314"/>
      <c r="H36" s="314">
        <v>3796</v>
      </c>
      <c r="I36" s="314">
        <v>974</v>
      </c>
      <c r="J36" s="314"/>
      <c r="K36" s="313">
        <f>SUM(B36:J36)</f>
        <v>79091</v>
      </c>
      <c r="L36" s="163">
        <v>14</v>
      </c>
      <c r="M36" s="142">
        <v>2</v>
      </c>
    </row>
    <row r="37" spans="1:13" ht="15">
      <c r="A37" s="878" t="s">
        <v>185</v>
      </c>
      <c r="B37" s="314">
        <v>39349</v>
      </c>
      <c r="C37" s="314">
        <v>8485</v>
      </c>
      <c r="D37" s="314">
        <v>24220</v>
      </c>
      <c r="E37" s="314"/>
      <c r="F37" s="314"/>
      <c r="G37" s="314"/>
      <c r="H37" s="314">
        <v>2596</v>
      </c>
      <c r="I37" s="314">
        <v>610</v>
      </c>
      <c r="J37" s="314"/>
      <c r="K37" s="313">
        <f>SUM(B37:J37)</f>
        <v>75260</v>
      </c>
      <c r="L37" s="163">
        <v>14</v>
      </c>
      <c r="M37" s="142">
        <v>2</v>
      </c>
    </row>
    <row r="38" spans="1:13" ht="15">
      <c r="A38" s="878" t="s">
        <v>186</v>
      </c>
      <c r="B38" s="304">
        <f>B37/B36</f>
        <v>0.9780522966792603</v>
      </c>
      <c r="C38" s="304">
        <f>C37/C36</f>
        <v>0.9684967469466956</v>
      </c>
      <c r="D38" s="304">
        <f>D37/D36</f>
        <v>0.956253948199621</v>
      </c>
      <c r="E38" s="304"/>
      <c r="F38" s="304"/>
      <c r="G38" s="304"/>
      <c r="H38" s="304">
        <f>H37/H36</f>
        <v>0.6838777660695469</v>
      </c>
      <c r="I38" s="304">
        <f>I37/I36</f>
        <v>0.6262833675564682</v>
      </c>
      <c r="J38" s="304"/>
      <c r="K38" s="311">
        <f>K37/K36</f>
        <v>0.951562124641236</v>
      </c>
      <c r="L38" s="944">
        <f>L37/L36</f>
        <v>1</v>
      </c>
      <c r="M38" s="142"/>
    </row>
    <row r="39" spans="1:13" ht="30">
      <c r="A39" s="316" t="s">
        <v>551</v>
      </c>
      <c r="B39" s="314">
        <v>29289</v>
      </c>
      <c r="C39" s="314">
        <v>6254</v>
      </c>
      <c r="D39" s="314">
        <v>8591</v>
      </c>
      <c r="E39" s="314"/>
      <c r="F39" s="314"/>
      <c r="G39" s="314"/>
      <c r="H39" s="314"/>
      <c r="I39" s="314"/>
      <c r="J39" s="314"/>
      <c r="K39" s="313">
        <f>SUM(B39:J39)</f>
        <v>44134</v>
      </c>
      <c r="L39" s="846">
        <v>13</v>
      </c>
      <c r="M39" s="142">
        <v>1</v>
      </c>
    </row>
    <row r="40" spans="1:13" ht="15">
      <c r="A40" s="877" t="s">
        <v>88</v>
      </c>
      <c r="B40" s="314">
        <v>39379</v>
      </c>
      <c r="C40" s="314">
        <v>8726</v>
      </c>
      <c r="D40" s="314">
        <v>7803</v>
      </c>
      <c r="E40" s="314"/>
      <c r="F40" s="314"/>
      <c r="G40" s="314"/>
      <c r="H40" s="314">
        <v>985</v>
      </c>
      <c r="I40" s="314"/>
      <c r="J40" s="314"/>
      <c r="K40" s="313">
        <f>SUM(B40:J40)</f>
        <v>56893</v>
      </c>
      <c r="L40" s="163">
        <v>13</v>
      </c>
      <c r="M40" s="142">
        <v>1</v>
      </c>
    </row>
    <row r="41" spans="1:13" ht="15">
      <c r="A41" s="878" t="s">
        <v>185</v>
      </c>
      <c r="B41" s="314">
        <v>37231</v>
      </c>
      <c r="C41" s="314">
        <v>8252</v>
      </c>
      <c r="D41" s="314">
        <v>5954</v>
      </c>
      <c r="E41" s="314"/>
      <c r="F41" s="314"/>
      <c r="G41" s="314"/>
      <c r="H41" s="314">
        <v>984</v>
      </c>
      <c r="I41" s="314"/>
      <c r="J41" s="314"/>
      <c r="K41" s="313">
        <f>SUM(B41:J41)</f>
        <v>52421</v>
      </c>
      <c r="L41" s="163">
        <v>12</v>
      </c>
      <c r="M41" s="142">
        <v>1</v>
      </c>
    </row>
    <row r="42" spans="1:13" ht="15">
      <c r="A42" s="878" t="s">
        <v>267</v>
      </c>
      <c r="B42" s="314">
        <v>37231</v>
      </c>
      <c r="C42" s="314">
        <v>8252</v>
      </c>
      <c r="D42" s="314">
        <v>4879</v>
      </c>
      <c r="E42" s="314"/>
      <c r="F42" s="314"/>
      <c r="G42" s="314"/>
      <c r="H42" s="314">
        <v>849</v>
      </c>
      <c r="I42" s="314"/>
      <c r="J42" s="314"/>
      <c r="K42" s="313">
        <f>SUM(B42:J42)</f>
        <v>51211</v>
      </c>
      <c r="L42" s="163">
        <v>12</v>
      </c>
      <c r="M42" s="142"/>
    </row>
    <row r="43" spans="1:13" ht="15">
      <c r="A43" s="878" t="s">
        <v>186</v>
      </c>
      <c r="B43" s="304">
        <f>B41/B40</f>
        <v>0.9454531603138728</v>
      </c>
      <c r="C43" s="304">
        <f>C41/C40</f>
        <v>0.9456795782718314</v>
      </c>
      <c r="D43" s="304">
        <f>D41/D40</f>
        <v>0.763039856465462</v>
      </c>
      <c r="E43" s="304"/>
      <c r="F43" s="304"/>
      <c r="G43" s="304"/>
      <c r="H43" s="304">
        <f>H41/H40</f>
        <v>0.9989847715736041</v>
      </c>
      <c r="I43" s="304"/>
      <c r="J43" s="304"/>
      <c r="K43" s="311">
        <f>K41/K40</f>
        <v>0.9213963053451215</v>
      </c>
      <c r="L43" s="944">
        <f>L41/L40</f>
        <v>0.9230769230769231</v>
      </c>
      <c r="M43" s="142"/>
    </row>
    <row r="44" spans="1:13" ht="30">
      <c r="A44" s="316" t="s">
        <v>193</v>
      </c>
      <c r="B44" s="314">
        <v>298801</v>
      </c>
      <c r="C44" s="314">
        <v>73944</v>
      </c>
      <c r="D44" s="314">
        <v>405804</v>
      </c>
      <c r="E44" s="314"/>
      <c r="F44" s="314"/>
      <c r="G44" s="314"/>
      <c r="H44" s="314">
        <v>11359</v>
      </c>
      <c r="I44" s="314">
        <v>24730</v>
      </c>
      <c r="J44" s="314"/>
      <c r="K44" s="313">
        <f>SUM(B44:J44)</f>
        <v>814638</v>
      </c>
      <c r="L44" s="846">
        <v>124</v>
      </c>
      <c r="M44" s="142">
        <v>20</v>
      </c>
    </row>
    <row r="45" spans="1:13" ht="15">
      <c r="A45" s="877" t="s">
        <v>88</v>
      </c>
      <c r="B45" s="314">
        <v>315819</v>
      </c>
      <c r="C45" s="314">
        <v>76333</v>
      </c>
      <c r="D45" s="314">
        <v>416284</v>
      </c>
      <c r="E45" s="314"/>
      <c r="F45" s="314"/>
      <c r="G45" s="314"/>
      <c r="H45" s="314">
        <v>55196</v>
      </c>
      <c r="I45" s="314">
        <v>19986</v>
      </c>
      <c r="J45" s="314"/>
      <c r="K45" s="313">
        <f>SUM(B45:J45)</f>
        <v>883618</v>
      </c>
      <c r="L45" s="163">
        <v>124</v>
      </c>
      <c r="M45" s="142">
        <v>20</v>
      </c>
    </row>
    <row r="46" spans="1:13" ht="15">
      <c r="A46" s="878" t="s">
        <v>185</v>
      </c>
      <c r="B46" s="314">
        <v>304966</v>
      </c>
      <c r="C46" s="314">
        <v>73975</v>
      </c>
      <c r="D46" s="314">
        <v>410179</v>
      </c>
      <c r="E46" s="314"/>
      <c r="F46" s="314"/>
      <c r="G46" s="314"/>
      <c r="H46" s="314">
        <v>28308</v>
      </c>
      <c r="I46" s="314">
        <v>11180</v>
      </c>
      <c r="J46" s="314"/>
      <c r="K46" s="313">
        <f>SUM(B46:J46)</f>
        <v>828608</v>
      </c>
      <c r="L46" s="163">
        <v>106</v>
      </c>
      <c r="M46" s="142">
        <v>17</v>
      </c>
    </row>
    <row r="47" spans="1:13" ht="15">
      <c r="A47" s="878" t="s">
        <v>267</v>
      </c>
      <c r="B47" s="314">
        <v>130843</v>
      </c>
      <c r="C47" s="314">
        <v>32314</v>
      </c>
      <c r="D47" s="314">
        <v>175392</v>
      </c>
      <c r="E47" s="314"/>
      <c r="F47" s="314"/>
      <c r="G47" s="314"/>
      <c r="H47" s="314">
        <v>0</v>
      </c>
      <c r="I47" s="314">
        <v>2008</v>
      </c>
      <c r="J47" s="314"/>
      <c r="K47" s="313">
        <f>SUM(B47:J47)</f>
        <v>340557</v>
      </c>
      <c r="L47" s="163">
        <v>106</v>
      </c>
      <c r="M47" s="142"/>
    </row>
    <row r="48" spans="1:13" s="8" customFormat="1" ht="15.75" thickBot="1">
      <c r="A48" s="877" t="s">
        <v>186</v>
      </c>
      <c r="B48" s="308">
        <f>B46/B45</f>
        <v>0.9656353797586592</v>
      </c>
      <c r="C48" s="308">
        <f aca="true" t="shared" si="1" ref="C48:L48">C46/C45</f>
        <v>0.969109035410635</v>
      </c>
      <c r="D48" s="308">
        <f t="shared" si="1"/>
        <v>0.9853345312334848</v>
      </c>
      <c r="E48" s="308"/>
      <c r="F48" s="308"/>
      <c r="G48" s="308"/>
      <c r="H48" s="308">
        <f t="shared" si="1"/>
        <v>0.5128632509602145</v>
      </c>
      <c r="I48" s="308">
        <f t="shared" si="1"/>
        <v>0.5593915741018713</v>
      </c>
      <c r="J48" s="308"/>
      <c r="K48" s="669">
        <f t="shared" si="1"/>
        <v>0.9377445909884136</v>
      </c>
      <c r="L48" s="945">
        <f t="shared" si="1"/>
        <v>0.8548387096774194</v>
      </c>
      <c r="M48" s="398"/>
    </row>
    <row r="49" spans="1:13" ht="30">
      <c r="A49" s="670" t="s">
        <v>194</v>
      </c>
      <c r="B49" s="671">
        <f>B5+B10+B15+B20+B25+B30+B35+B44+B39</f>
        <v>1125445</v>
      </c>
      <c r="C49" s="671">
        <f aca="true" t="shared" si="2" ref="C49:M49">C5+C10+C15+C20+C25+C30+C35+C44+C39</f>
        <v>266894</v>
      </c>
      <c r="D49" s="671">
        <f t="shared" si="2"/>
        <v>840583</v>
      </c>
      <c r="E49" s="671">
        <f t="shared" si="2"/>
        <v>7</v>
      </c>
      <c r="F49" s="671">
        <f t="shared" si="2"/>
        <v>0</v>
      </c>
      <c r="G49" s="671">
        <f t="shared" si="2"/>
        <v>0</v>
      </c>
      <c r="H49" s="671">
        <f t="shared" si="2"/>
        <v>23604</v>
      </c>
      <c r="I49" s="671">
        <f t="shared" si="2"/>
        <v>35880</v>
      </c>
      <c r="J49" s="671">
        <f t="shared" si="2"/>
        <v>3770</v>
      </c>
      <c r="K49" s="671">
        <f t="shared" si="2"/>
        <v>2296183</v>
      </c>
      <c r="L49" s="671">
        <f t="shared" si="2"/>
        <v>380</v>
      </c>
      <c r="M49" s="885">
        <f t="shared" si="2"/>
        <v>34</v>
      </c>
    </row>
    <row r="50" spans="1:13" ht="15">
      <c r="A50" s="495" t="s">
        <v>88</v>
      </c>
      <c r="B50" s="313">
        <f>B6+B11+B16+B21+B26+B31+B36+B45+B40</f>
        <v>1213301</v>
      </c>
      <c r="C50" s="313">
        <f aca="true" t="shared" si="3" ref="C50:M50">C6+C11+C16+C21+C26+C31+C36+C45+C40</f>
        <v>282833</v>
      </c>
      <c r="D50" s="313">
        <f t="shared" si="3"/>
        <v>884795</v>
      </c>
      <c r="E50" s="313">
        <f t="shared" si="3"/>
        <v>0</v>
      </c>
      <c r="F50" s="313">
        <f t="shared" si="3"/>
        <v>169</v>
      </c>
      <c r="G50" s="313">
        <f t="shared" si="3"/>
        <v>0</v>
      </c>
      <c r="H50" s="313">
        <f t="shared" si="3"/>
        <v>80508</v>
      </c>
      <c r="I50" s="313">
        <f t="shared" si="3"/>
        <v>34188</v>
      </c>
      <c r="J50" s="313">
        <f t="shared" si="3"/>
        <v>3770</v>
      </c>
      <c r="K50" s="313">
        <f t="shared" si="3"/>
        <v>2499564</v>
      </c>
      <c r="L50" s="313">
        <f t="shared" si="3"/>
        <v>396</v>
      </c>
      <c r="M50" s="886">
        <f t="shared" si="3"/>
        <v>34</v>
      </c>
    </row>
    <row r="51" spans="1:13" ht="15">
      <c r="A51" s="495" t="s">
        <v>185</v>
      </c>
      <c r="B51" s="313">
        <f>B7+B12+B17+B22+B27+B32+B37+B46+B41</f>
        <v>1159646</v>
      </c>
      <c r="C51" s="313">
        <f aca="true" t="shared" si="4" ref="C51:M51">C7+C12+C17+C22+C27+C32+C37+C46+C41</f>
        <v>271911</v>
      </c>
      <c r="D51" s="313">
        <f t="shared" si="4"/>
        <v>840713</v>
      </c>
      <c r="E51" s="313">
        <f t="shared" si="4"/>
        <v>0</v>
      </c>
      <c r="F51" s="313">
        <f t="shared" si="4"/>
        <v>168</v>
      </c>
      <c r="G51" s="313">
        <f t="shared" si="4"/>
        <v>0</v>
      </c>
      <c r="H51" s="313">
        <f t="shared" si="4"/>
        <v>47898</v>
      </c>
      <c r="I51" s="313">
        <f t="shared" si="4"/>
        <v>20690</v>
      </c>
      <c r="J51" s="313">
        <f t="shared" si="4"/>
        <v>0</v>
      </c>
      <c r="K51" s="313">
        <f t="shared" si="4"/>
        <v>2341026</v>
      </c>
      <c r="L51" s="313">
        <f t="shared" si="4"/>
        <v>365</v>
      </c>
      <c r="M51" s="886">
        <f t="shared" si="4"/>
        <v>29</v>
      </c>
    </row>
    <row r="52" spans="1:13" ht="15">
      <c r="A52" s="495" t="s">
        <v>58</v>
      </c>
      <c r="B52" s="313">
        <f>B8+B13+B18+B23+B28+B33+B47+B42</f>
        <v>713813</v>
      </c>
      <c r="C52" s="313">
        <f aca="true" t="shared" si="5" ref="C52:M52">C8+C13+C18+C23+C28+C33+C47+C42</f>
        <v>167840</v>
      </c>
      <c r="D52" s="313">
        <f t="shared" si="5"/>
        <v>355918</v>
      </c>
      <c r="E52" s="313">
        <f t="shared" si="5"/>
        <v>0</v>
      </c>
      <c r="F52" s="313">
        <f t="shared" si="5"/>
        <v>0</v>
      </c>
      <c r="G52" s="313">
        <f t="shared" si="5"/>
        <v>0</v>
      </c>
      <c r="H52" s="313">
        <f t="shared" si="5"/>
        <v>5783</v>
      </c>
      <c r="I52" s="313">
        <f t="shared" si="5"/>
        <v>2822</v>
      </c>
      <c r="J52" s="313">
        <f t="shared" si="5"/>
        <v>0</v>
      </c>
      <c r="K52" s="313">
        <f t="shared" si="5"/>
        <v>1246176</v>
      </c>
      <c r="L52" s="313">
        <f t="shared" si="5"/>
        <v>305</v>
      </c>
      <c r="M52" s="886">
        <f t="shared" si="5"/>
        <v>0</v>
      </c>
    </row>
    <row r="53" spans="1:13" ht="15.75" thickBot="1">
      <c r="A53" s="318" t="s">
        <v>186</v>
      </c>
      <c r="B53" s="306">
        <f>B51/B50</f>
        <v>0.9557776677015843</v>
      </c>
      <c r="C53" s="306">
        <f>C51/C50</f>
        <v>0.9613835726382707</v>
      </c>
      <c r="D53" s="306">
        <f>D51/D50</f>
        <v>0.9501782898863579</v>
      </c>
      <c r="E53" s="306">
        <v>0</v>
      </c>
      <c r="F53" s="306">
        <f>F51/F50</f>
        <v>0.9940828402366864</v>
      </c>
      <c r="G53" s="306">
        <v>0</v>
      </c>
      <c r="H53" s="306">
        <f aca="true" t="shared" si="6" ref="H53:M53">H51/H50</f>
        <v>0.5949470860038754</v>
      </c>
      <c r="I53" s="306">
        <f t="shared" si="6"/>
        <v>0.6051831051831051</v>
      </c>
      <c r="J53" s="306">
        <f t="shared" si="6"/>
        <v>0</v>
      </c>
      <c r="K53" s="306">
        <f t="shared" si="6"/>
        <v>0.9365737384599874</v>
      </c>
      <c r="L53" s="946">
        <f t="shared" si="6"/>
        <v>0.9217171717171717</v>
      </c>
      <c r="M53" s="947">
        <f t="shared" si="6"/>
        <v>0.8529411764705882</v>
      </c>
    </row>
  </sheetData>
  <sheetProtection/>
  <mergeCells count="14">
    <mergeCell ref="F2:G2"/>
    <mergeCell ref="B2:B3"/>
    <mergeCell ref="C2:C3"/>
    <mergeCell ref="D2:D3"/>
    <mergeCell ref="B1:G1"/>
    <mergeCell ref="M1:M3"/>
    <mergeCell ref="L1:L3"/>
    <mergeCell ref="K1:K3"/>
    <mergeCell ref="A1:A3"/>
    <mergeCell ref="E2:E3"/>
    <mergeCell ref="H2:H3"/>
    <mergeCell ref="I2:I3"/>
    <mergeCell ref="J2:J3"/>
    <mergeCell ref="H1:J1"/>
  </mergeCells>
  <printOptions/>
  <pageMargins left="0.31496062992125984" right="0.15748031496062992" top="0.7480314960629921" bottom="0.2362204724409449" header="0.1968503937007874" footer="0.1968503937007874"/>
  <pageSetup horizontalDpi="600" verticalDpi="600" orientation="landscape" paperSize="9" scale="95" r:id="rId1"/>
  <headerFooter>
    <oddHeader>&amp;C&amp;"Book Antiqua,Félkövér"&amp;11Önkormányzati költségvetési szervek 
2017. évi főbb kiadásai jogcím-csoportonként&amp;R&amp;"Book Antiqua,Félkövér"&amp;11 10. melléklet
ezer Ft</oddHeader>
    <oddFooter>&amp;C&amp;P</oddFooter>
  </headerFooter>
  <rowBreaks count="1" manualBreakCount="1">
    <brk id="29" max="1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H164"/>
  <sheetViews>
    <sheetView zoomScalePageLayoutView="0" workbookViewId="0" topLeftCell="A37">
      <selection activeCell="J44" sqref="J44"/>
    </sheetView>
  </sheetViews>
  <sheetFormatPr defaultColWidth="9.140625" defaultRowHeight="12.75"/>
  <cols>
    <col min="1" max="1" width="4.140625" style="61" customWidth="1"/>
    <col min="2" max="2" width="50.8515625" style="62" customWidth="1"/>
    <col min="3" max="3" width="12.28125" style="15" customWidth="1"/>
    <col min="4" max="4" width="14.7109375" style="15" bestFit="1" customWidth="1"/>
    <col min="5" max="5" width="13.00390625" style="15" bestFit="1" customWidth="1"/>
    <col min="6" max="6" width="11.28125" style="3" bestFit="1" customWidth="1"/>
    <col min="7" max="7" width="12.421875" style="3" bestFit="1" customWidth="1"/>
    <col min="8" max="8" width="8.28125" style="3" customWidth="1"/>
    <col min="9" max="13" width="9.140625" style="3" customWidth="1"/>
    <col min="14" max="14" width="9.140625" style="18" customWidth="1"/>
    <col min="15" max="16384" width="9.140625" style="3" customWidth="1"/>
  </cols>
  <sheetData>
    <row r="1" spans="1:8" ht="45.75" thickBot="1">
      <c r="A1" s="630" t="s">
        <v>13</v>
      </c>
      <c r="B1" s="114" t="s">
        <v>46</v>
      </c>
      <c r="C1" s="114" t="s">
        <v>184</v>
      </c>
      <c r="D1" s="114" t="s">
        <v>248</v>
      </c>
      <c r="E1" s="114" t="s">
        <v>185</v>
      </c>
      <c r="F1" s="114" t="s">
        <v>86</v>
      </c>
      <c r="G1" s="114" t="s">
        <v>87</v>
      </c>
      <c r="H1" s="115" t="s">
        <v>186</v>
      </c>
    </row>
    <row r="2" spans="1:8" ht="16.5" customHeight="1">
      <c r="A2" s="1344" t="s">
        <v>49</v>
      </c>
      <c r="B2" s="1345"/>
      <c r="C2" s="1346"/>
      <c r="D2" s="82"/>
      <c r="E2" s="82"/>
      <c r="F2" s="143"/>
      <c r="G2" s="162"/>
      <c r="H2" s="112"/>
    </row>
    <row r="3" spans="1:8" ht="16.5">
      <c r="A3" s="556">
        <v>1</v>
      </c>
      <c r="B3" s="20" t="s">
        <v>692</v>
      </c>
      <c r="C3" s="557">
        <f>SUM(C4:C5)</f>
        <v>0</v>
      </c>
      <c r="D3" s="557">
        <f>SUM(D4:D5)</f>
        <v>5662</v>
      </c>
      <c r="E3" s="557">
        <f>SUM(E4:E5)</f>
        <v>2102</v>
      </c>
      <c r="F3" s="557"/>
      <c r="G3" s="746">
        <f>E3-F3</f>
        <v>2102</v>
      </c>
      <c r="H3" s="747">
        <f>E3/D3</f>
        <v>0.3712469092193571</v>
      </c>
    </row>
    <row r="4" spans="1:8" ht="33">
      <c r="A4" s="17"/>
      <c r="B4" s="802" t="s">
        <v>693</v>
      </c>
      <c r="C4" s="566">
        <v>0</v>
      </c>
      <c r="D4" s="566">
        <v>3560</v>
      </c>
      <c r="E4" s="738">
        <v>0</v>
      </c>
      <c r="F4" s="1021"/>
      <c r="G4" s="897">
        <f>E4-F4</f>
        <v>0</v>
      </c>
      <c r="H4" s="898">
        <f>E4/D4</f>
        <v>0</v>
      </c>
    </row>
    <row r="5" spans="1:8" ht="16.5">
      <c r="A5" s="17"/>
      <c r="B5" s="802" t="s">
        <v>694</v>
      </c>
      <c r="C5" s="566">
        <v>0</v>
      </c>
      <c r="D5" s="566">
        <v>2102</v>
      </c>
      <c r="E5" s="738">
        <v>2102</v>
      </c>
      <c r="F5" s="1021"/>
      <c r="G5" s="897">
        <f>E5-F5</f>
        <v>2102</v>
      </c>
      <c r="H5" s="898">
        <f>E5/D5</f>
        <v>1</v>
      </c>
    </row>
    <row r="6" spans="1:8" ht="16.5" customHeight="1">
      <c r="A6" s="588"/>
      <c r="B6" s="57"/>
      <c r="C6" s="1101"/>
      <c r="D6" s="1102"/>
      <c r="E6" s="1102"/>
      <c r="F6" s="1103"/>
      <c r="G6" s="1104"/>
      <c r="H6" s="1105"/>
    </row>
    <row r="7" spans="1:8" ht="16.5" customHeight="1">
      <c r="A7" s="51">
        <v>2</v>
      </c>
      <c r="B7" s="52" t="s">
        <v>642</v>
      </c>
      <c r="C7" s="1106">
        <f>SUM(C8:C12)</f>
        <v>11327</v>
      </c>
      <c r="D7" s="1106">
        <f>SUM(D8:D12)</f>
        <v>56552</v>
      </c>
      <c r="E7" s="1106">
        <f>SUM(E8:E12)</f>
        <v>31552</v>
      </c>
      <c r="F7" s="1107">
        <f>SUM(F8)</f>
        <v>0</v>
      </c>
      <c r="G7" s="1108">
        <f aca="true" t="shared" si="0" ref="G7:G12">E7-F7</f>
        <v>31552</v>
      </c>
      <c r="H7" s="900">
        <f aca="true" t="shared" si="1" ref="H7:H12">E7/D7</f>
        <v>0.5579289857122648</v>
      </c>
    </row>
    <row r="8" spans="1:8" ht="16.5" customHeight="1">
      <c r="A8" s="51"/>
      <c r="B8" s="802" t="s">
        <v>695</v>
      </c>
      <c r="C8" s="565">
        <v>0</v>
      </c>
      <c r="D8" s="565">
        <v>15000</v>
      </c>
      <c r="E8" s="538">
        <v>15000</v>
      </c>
      <c r="F8" s="631"/>
      <c r="G8" s="897">
        <f t="shared" si="0"/>
        <v>15000</v>
      </c>
      <c r="H8" s="898">
        <f t="shared" si="1"/>
        <v>1</v>
      </c>
    </row>
    <row r="9" spans="1:8" ht="16.5" customHeight="1">
      <c r="A9" s="51"/>
      <c r="B9" s="803" t="s">
        <v>696</v>
      </c>
      <c r="C9" s="565">
        <v>0</v>
      </c>
      <c r="D9" s="565">
        <v>1725</v>
      </c>
      <c r="E9" s="538">
        <v>1725</v>
      </c>
      <c r="F9" s="631"/>
      <c r="G9" s="897">
        <f t="shared" si="0"/>
        <v>1725</v>
      </c>
      <c r="H9" s="898">
        <f t="shared" si="1"/>
        <v>1</v>
      </c>
    </row>
    <row r="10" spans="1:8" ht="16.5" customHeight="1">
      <c r="A10" s="51"/>
      <c r="B10" s="804" t="s">
        <v>552</v>
      </c>
      <c r="C10" s="565">
        <v>11327</v>
      </c>
      <c r="D10" s="565">
        <v>11327</v>
      </c>
      <c r="E10" s="538">
        <v>11327</v>
      </c>
      <c r="F10" s="631"/>
      <c r="G10" s="897">
        <f t="shared" si="0"/>
        <v>11327</v>
      </c>
      <c r="H10" s="898">
        <f t="shared" si="1"/>
        <v>1</v>
      </c>
    </row>
    <row r="11" spans="1:8" ht="33">
      <c r="A11" s="51"/>
      <c r="B11" s="805" t="s">
        <v>960</v>
      </c>
      <c r="C11" s="565">
        <v>0</v>
      </c>
      <c r="D11" s="565">
        <v>25000</v>
      </c>
      <c r="E11" s="538">
        <v>0</v>
      </c>
      <c r="F11" s="631"/>
      <c r="G11" s="897">
        <f t="shared" si="0"/>
        <v>0</v>
      </c>
      <c r="H11" s="898">
        <f t="shared" si="1"/>
        <v>0</v>
      </c>
    </row>
    <row r="12" spans="1:8" ht="16.5" customHeight="1">
      <c r="A12" s="51"/>
      <c r="B12" s="804" t="s">
        <v>697</v>
      </c>
      <c r="C12" s="565">
        <v>0</v>
      </c>
      <c r="D12" s="565">
        <v>3500</v>
      </c>
      <c r="E12" s="538">
        <v>3500</v>
      </c>
      <c r="F12" s="631"/>
      <c r="G12" s="897">
        <f t="shared" si="0"/>
        <v>3500</v>
      </c>
      <c r="H12" s="898">
        <f t="shared" si="1"/>
        <v>1</v>
      </c>
    </row>
    <row r="13" spans="1:8" ht="16.5" customHeight="1">
      <c r="A13" s="588"/>
      <c r="B13" s="57"/>
      <c r="C13" s="1101"/>
      <c r="D13" s="1102"/>
      <c r="E13" s="1102"/>
      <c r="F13" s="1103"/>
      <c r="G13" s="1104"/>
      <c r="H13" s="1105"/>
    </row>
    <row r="14" spans="1:8" s="18" customFormat="1" ht="15">
      <c r="A14" s="51">
        <v>3</v>
      </c>
      <c r="B14" s="52" t="s">
        <v>459</v>
      </c>
      <c r="C14" s="1109">
        <f>SUM(C15:C22)</f>
        <v>57300</v>
      </c>
      <c r="D14" s="1109">
        <f>SUM(D15:D22)</f>
        <v>203923</v>
      </c>
      <c r="E14" s="1109">
        <f>SUM(E15:E22)</f>
        <v>60641</v>
      </c>
      <c r="F14" s="1108">
        <f>SUM(F15:F22)</f>
        <v>0</v>
      </c>
      <c r="G14" s="1108">
        <f aca="true" t="shared" si="2" ref="G14:G22">E14-F14</f>
        <v>60641</v>
      </c>
      <c r="H14" s="747">
        <f aca="true" t="shared" si="3" ref="H14:H22">E14/D14</f>
        <v>0.29737204729236033</v>
      </c>
    </row>
    <row r="15" spans="1:8" s="18" customFormat="1" ht="33">
      <c r="A15" s="51"/>
      <c r="B15" s="802" t="s">
        <v>698</v>
      </c>
      <c r="C15" s="537">
        <v>4400</v>
      </c>
      <c r="D15" s="537">
        <v>4400</v>
      </c>
      <c r="E15" s="538">
        <v>4400</v>
      </c>
      <c r="F15" s="631"/>
      <c r="G15" s="897">
        <f t="shared" si="2"/>
        <v>4400</v>
      </c>
      <c r="H15" s="898">
        <f t="shared" si="3"/>
        <v>1</v>
      </c>
    </row>
    <row r="16" spans="1:8" s="18" customFormat="1" ht="16.5">
      <c r="A16" s="51"/>
      <c r="B16" s="802" t="s">
        <v>699</v>
      </c>
      <c r="C16" s="537">
        <v>14400</v>
      </c>
      <c r="D16" s="537">
        <v>14400</v>
      </c>
      <c r="E16" s="538">
        <v>14400</v>
      </c>
      <c r="F16" s="631"/>
      <c r="G16" s="897">
        <f t="shared" si="2"/>
        <v>14400</v>
      </c>
      <c r="H16" s="898">
        <f t="shared" si="3"/>
        <v>1</v>
      </c>
    </row>
    <row r="17" spans="1:8" s="18" customFormat="1" ht="33">
      <c r="A17" s="51"/>
      <c r="B17" s="802" t="s">
        <v>700</v>
      </c>
      <c r="C17" s="537">
        <v>10000</v>
      </c>
      <c r="D17" s="537">
        <v>12000</v>
      </c>
      <c r="E17" s="538">
        <v>12000</v>
      </c>
      <c r="F17" s="631"/>
      <c r="G17" s="897">
        <f t="shared" si="2"/>
        <v>12000</v>
      </c>
      <c r="H17" s="898">
        <f t="shared" si="3"/>
        <v>1</v>
      </c>
    </row>
    <row r="18" spans="1:8" s="18" customFormat="1" ht="16.5">
      <c r="A18" s="51"/>
      <c r="B18" s="802" t="s">
        <v>701</v>
      </c>
      <c r="C18" s="537">
        <v>24000</v>
      </c>
      <c r="D18" s="537">
        <v>24000</v>
      </c>
      <c r="E18" s="538">
        <v>24000</v>
      </c>
      <c r="F18" s="631"/>
      <c r="G18" s="897">
        <f t="shared" si="2"/>
        <v>24000</v>
      </c>
      <c r="H18" s="898">
        <f t="shared" si="3"/>
        <v>1</v>
      </c>
    </row>
    <row r="19" spans="1:8" s="18" customFormat="1" ht="33">
      <c r="A19" s="51"/>
      <c r="B19" s="802" t="s">
        <v>702</v>
      </c>
      <c r="C19" s="537">
        <v>4500</v>
      </c>
      <c r="D19" s="537">
        <v>4500</v>
      </c>
      <c r="E19" s="538">
        <v>4500</v>
      </c>
      <c r="F19" s="631"/>
      <c r="G19" s="897">
        <f t="shared" si="2"/>
        <v>4500</v>
      </c>
      <c r="H19" s="898">
        <f t="shared" si="3"/>
        <v>1</v>
      </c>
    </row>
    <row r="20" spans="1:8" s="18" customFormat="1" ht="33.75" customHeight="1">
      <c r="A20" s="51"/>
      <c r="B20" s="802" t="s">
        <v>705</v>
      </c>
      <c r="C20" s="537">
        <v>0</v>
      </c>
      <c r="D20" s="537">
        <v>1100</v>
      </c>
      <c r="E20" s="538">
        <v>1100</v>
      </c>
      <c r="F20" s="631"/>
      <c r="G20" s="897">
        <f t="shared" si="2"/>
        <v>1100</v>
      </c>
      <c r="H20" s="898">
        <f t="shared" si="3"/>
        <v>1</v>
      </c>
    </row>
    <row r="21" spans="1:8" s="18" customFormat="1" ht="33">
      <c r="A21" s="51"/>
      <c r="B21" s="802" t="s">
        <v>704</v>
      </c>
      <c r="C21" s="537">
        <v>0</v>
      </c>
      <c r="D21" s="537">
        <v>6117</v>
      </c>
      <c r="E21" s="538">
        <v>0</v>
      </c>
      <c r="F21" s="631"/>
      <c r="G21" s="897">
        <f t="shared" si="2"/>
        <v>0</v>
      </c>
      <c r="H21" s="898">
        <f t="shared" si="3"/>
        <v>0</v>
      </c>
    </row>
    <row r="22" spans="1:8" s="18" customFormat="1" ht="49.5">
      <c r="A22" s="51"/>
      <c r="B22" s="802" t="s">
        <v>703</v>
      </c>
      <c r="C22" s="537">
        <v>0</v>
      </c>
      <c r="D22" s="537">
        <v>137406</v>
      </c>
      <c r="E22" s="538">
        <v>241</v>
      </c>
      <c r="F22" s="631"/>
      <c r="G22" s="897">
        <f t="shared" si="2"/>
        <v>241</v>
      </c>
      <c r="H22" s="898">
        <f t="shared" si="3"/>
        <v>0.0017539263205391322</v>
      </c>
    </row>
    <row r="23" spans="1:8" s="18" customFormat="1" ht="16.5">
      <c r="A23" s="950"/>
      <c r="B23" s="805"/>
      <c r="C23" s="566"/>
      <c r="D23" s="566"/>
      <c r="E23" s="738"/>
      <c r="F23" s="817"/>
      <c r="G23" s="737"/>
      <c r="H23" s="1110"/>
    </row>
    <row r="24" spans="1:8" s="18" customFormat="1" ht="15">
      <c r="A24" s="739">
        <v>4</v>
      </c>
      <c r="B24" s="53" t="s">
        <v>961</v>
      </c>
      <c r="C24" s="578">
        <f>SUM(C25:C40)</f>
        <v>18624</v>
      </c>
      <c r="D24" s="578">
        <f>SUM(D25:D40)</f>
        <v>141326</v>
      </c>
      <c r="E24" s="578">
        <f>SUM(E25:E40)</f>
        <v>19206</v>
      </c>
      <c r="F24" s="633">
        <f>SUM(F25:F40)</f>
        <v>16453</v>
      </c>
      <c r="G24" s="953">
        <f aca="true" t="shared" si="4" ref="G24:G40">E24-F24</f>
        <v>2753</v>
      </c>
      <c r="H24" s="954">
        <f aca="true" t="shared" si="5" ref="H24:H40">E24/D24</f>
        <v>0.1358985607743798</v>
      </c>
    </row>
    <row r="25" spans="1:8" s="18" customFormat="1" ht="33">
      <c r="A25" s="51"/>
      <c r="B25" s="802" t="s">
        <v>431</v>
      </c>
      <c r="C25" s="542">
        <v>800</v>
      </c>
      <c r="D25" s="542">
        <v>800</v>
      </c>
      <c r="E25" s="538">
        <v>580</v>
      </c>
      <c r="F25" s="631">
        <v>580</v>
      </c>
      <c r="G25" s="897">
        <f t="shared" si="4"/>
        <v>0</v>
      </c>
      <c r="H25" s="954">
        <f t="shared" si="5"/>
        <v>0.725</v>
      </c>
    </row>
    <row r="26" spans="1:8" s="18" customFormat="1" ht="33">
      <c r="A26" s="51"/>
      <c r="B26" s="802" t="s">
        <v>706</v>
      </c>
      <c r="C26" s="542">
        <v>5000</v>
      </c>
      <c r="D26" s="542">
        <v>5000</v>
      </c>
      <c r="E26" s="538">
        <v>4445</v>
      </c>
      <c r="F26" s="701">
        <v>4445</v>
      </c>
      <c r="G26" s="897">
        <f t="shared" si="4"/>
        <v>0</v>
      </c>
      <c r="H26" s="912">
        <f t="shared" si="5"/>
        <v>0.889</v>
      </c>
    </row>
    <row r="27" spans="1:8" s="18" customFormat="1" ht="33">
      <c r="A27" s="51"/>
      <c r="B27" s="802" t="s">
        <v>707</v>
      </c>
      <c r="C27" s="542">
        <v>1000</v>
      </c>
      <c r="D27" s="542">
        <v>1000</v>
      </c>
      <c r="E27" s="538">
        <v>975</v>
      </c>
      <c r="F27" s="701">
        <v>975</v>
      </c>
      <c r="G27" s="897">
        <f t="shared" si="4"/>
        <v>0</v>
      </c>
      <c r="H27" s="898">
        <f t="shared" si="5"/>
        <v>0.975</v>
      </c>
    </row>
    <row r="28" spans="1:8" s="18" customFormat="1" ht="33">
      <c r="A28" s="174"/>
      <c r="B28" s="802" t="s">
        <v>708</v>
      </c>
      <c r="C28" s="568">
        <v>124</v>
      </c>
      <c r="D28" s="568">
        <v>124</v>
      </c>
      <c r="E28" s="1066">
        <v>124</v>
      </c>
      <c r="F28" s="1010">
        <v>124</v>
      </c>
      <c r="G28" s="1111">
        <f t="shared" si="4"/>
        <v>0</v>
      </c>
      <c r="H28" s="1112">
        <f t="shared" si="5"/>
        <v>1</v>
      </c>
    </row>
    <row r="29" spans="1:8" s="18" customFormat="1" ht="33">
      <c r="A29" s="17"/>
      <c r="B29" s="802" t="s">
        <v>709</v>
      </c>
      <c r="C29" s="566">
        <v>3300</v>
      </c>
      <c r="D29" s="566">
        <v>2638</v>
      </c>
      <c r="E29" s="738">
        <v>2452</v>
      </c>
      <c r="F29" s="737">
        <v>2452</v>
      </c>
      <c r="G29" s="737">
        <f t="shared" si="4"/>
        <v>0</v>
      </c>
      <c r="H29" s="898">
        <f t="shared" si="5"/>
        <v>0.9294920394238059</v>
      </c>
    </row>
    <row r="30" spans="1:8" s="18" customFormat="1" ht="16.5">
      <c r="A30" s="17"/>
      <c r="B30" s="802" t="s">
        <v>962</v>
      </c>
      <c r="C30" s="566">
        <v>1000</v>
      </c>
      <c r="D30" s="566">
        <v>1000</v>
      </c>
      <c r="E30" s="738">
        <v>997</v>
      </c>
      <c r="F30" s="737">
        <v>997</v>
      </c>
      <c r="G30" s="737">
        <f t="shared" si="4"/>
        <v>0</v>
      </c>
      <c r="H30" s="898">
        <f t="shared" si="5"/>
        <v>0.997</v>
      </c>
    </row>
    <row r="31" spans="1:8" s="18" customFormat="1" ht="33">
      <c r="A31" s="551"/>
      <c r="B31" s="802" t="s">
        <v>710</v>
      </c>
      <c r="C31" s="913">
        <v>400</v>
      </c>
      <c r="D31" s="913">
        <v>400</v>
      </c>
      <c r="E31" s="1113">
        <v>400</v>
      </c>
      <c r="F31" s="701">
        <v>400</v>
      </c>
      <c r="G31" s="1114">
        <f t="shared" si="4"/>
        <v>0</v>
      </c>
      <c r="H31" s="1110">
        <f t="shared" si="5"/>
        <v>1</v>
      </c>
    </row>
    <row r="32" spans="1:8" s="18" customFormat="1" ht="33">
      <c r="A32" s="54"/>
      <c r="B32" s="802" t="s">
        <v>711</v>
      </c>
      <c r="C32" s="542">
        <v>700</v>
      </c>
      <c r="D32" s="542">
        <v>700</v>
      </c>
      <c r="E32" s="538">
        <v>700</v>
      </c>
      <c r="F32" s="701">
        <v>700</v>
      </c>
      <c r="G32" s="701">
        <f t="shared" si="4"/>
        <v>0</v>
      </c>
      <c r="H32" s="898">
        <f t="shared" si="5"/>
        <v>1</v>
      </c>
    </row>
    <row r="33" spans="1:8" s="18" customFormat="1" ht="33">
      <c r="A33" s="174"/>
      <c r="B33" s="802" t="s">
        <v>712</v>
      </c>
      <c r="C33" s="1022">
        <v>500</v>
      </c>
      <c r="D33" s="1022">
        <v>500</v>
      </c>
      <c r="E33" s="1115">
        <v>500</v>
      </c>
      <c r="F33" s="701">
        <v>500</v>
      </c>
      <c r="G33" s="1111">
        <f t="shared" si="4"/>
        <v>0</v>
      </c>
      <c r="H33" s="898">
        <f t="shared" si="5"/>
        <v>1</v>
      </c>
    </row>
    <row r="34" spans="1:8" s="18" customFormat="1" ht="33">
      <c r="A34" s="155"/>
      <c r="B34" s="802" t="s">
        <v>713</v>
      </c>
      <c r="C34" s="1116">
        <v>1400</v>
      </c>
      <c r="D34" s="1116">
        <v>1400</v>
      </c>
      <c r="E34" s="1117">
        <v>1400</v>
      </c>
      <c r="F34" s="701">
        <v>1400</v>
      </c>
      <c r="G34" s="1118">
        <f t="shared" si="4"/>
        <v>0</v>
      </c>
      <c r="H34" s="898">
        <f t="shared" si="5"/>
        <v>1</v>
      </c>
    </row>
    <row r="35" spans="1:8" s="18" customFormat="1" ht="33">
      <c r="A35" s="1009"/>
      <c r="B35" s="803" t="s">
        <v>714</v>
      </c>
      <c r="C35" s="1119">
        <v>800</v>
      </c>
      <c r="D35" s="1119">
        <v>800</v>
      </c>
      <c r="E35" s="1120">
        <v>800</v>
      </c>
      <c r="F35" s="1010">
        <v>800</v>
      </c>
      <c r="G35" s="1121">
        <f t="shared" si="4"/>
        <v>0</v>
      </c>
      <c r="H35" s="898">
        <f t="shared" si="5"/>
        <v>1</v>
      </c>
    </row>
    <row r="36" spans="1:8" s="18" customFormat="1" ht="33.75" thickBot="1">
      <c r="A36" s="1169"/>
      <c r="B36" s="1189" t="s">
        <v>715</v>
      </c>
      <c r="C36" s="1158">
        <v>600</v>
      </c>
      <c r="D36" s="1158">
        <v>600</v>
      </c>
      <c r="E36" s="1190">
        <v>600</v>
      </c>
      <c r="F36" s="1191">
        <v>600</v>
      </c>
      <c r="G36" s="1191">
        <f t="shared" si="4"/>
        <v>0</v>
      </c>
      <c r="H36" s="1192">
        <f t="shared" si="5"/>
        <v>1</v>
      </c>
    </row>
    <row r="37" spans="1:8" s="18" customFormat="1" ht="33">
      <c r="A37" s="1168"/>
      <c r="B37" s="1180" t="s">
        <v>716</v>
      </c>
      <c r="C37" s="1146">
        <v>2000</v>
      </c>
      <c r="D37" s="1146">
        <v>2000</v>
      </c>
      <c r="E37" s="1181">
        <v>1980</v>
      </c>
      <c r="F37" s="1182">
        <v>1980</v>
      </c>
      <c r="G37" s="1182">
        <f t="shared" si="4"/>
        <v>0</v>
      </c>
      <c r="H37" s="1183">
        <f t="shared" si="5"/>
        <v>0.99</v>
      </c>
    </row>
    <row r="38" spans="1:8" s="18" customFormat="1" ht="32.25" customHeight="1">
      <c r="A38" s="54"/>
      <c r="B38" s="1011" t="s">
        <v>717</v>
      </c>
      <c r="C38" s="542">
        <v>500</v>
      </c>
      <c r="D38" s="542">
        <v>500</v>
      </c>
      <c r="E38" s="538">
        <v>500</v>
      </c>
      <c r="F38" s="701">
        <v>500</v>
      </c>
      <c r="G38" s="701">
        <f t="shared" si="4"/>
        <v>0</v>
      </c>
      <c r="H38" s="898">
        <f t="shared" si="5"/>
        <v>1</v>
      </c>
    </row>
    <row r="39" spans="1:8" s="18" customFormat="1" ht="32.25" customHeight="1">
      <c r="A39" s="54"/>
      <c r="B39" s="1034" t="s">
        <v>933</v>
      </c>
      <c r="C39" s="568">
        <v>500</v>
      </c>
      <c r="D39" s="568">
        <v>0</v>
      </c>
      <c r="E39" s="1066">
        <v>0</v>
      </c>
      <c r="F39" s="1010"/>
      <c r="G39" s="701">
        <f t="shared" si="4"/>
        <v>0</v>
      </c>
      <c r="H39" s="898">
        <v>0</v>
      </c>
    </row>
    <row r="40" spans="1:8" s="18" customFormat="1" ht="49.5">
      <c r="A40" s="51"/>
      <c r="B40" s="807" t="s">
        <v>963</v>
      </c>
      <c r="C40" s="1064">
        <v>0</v>
      </c>
      <c r="D40" s="1064">
        <v>123864</v>
      </c>
      <c r="E40" s="1122">
        <v>2753</v>
      </c>
      <c r="F40" s="1065"/>
      <c r="G40" s="897">
        <f t="shared" si="4"/>
        <v>2753</v>
      </c>
      <c r="H40" s="898">
        <f t="shared" si="5"/>
        <v>0.02222598979525932</v>
      </c>
    </row>
    <row r="41" spans="1:8" s="18" customFormat="1" ht="16.5">
      <c r="A41" s="51"/>
      <c r="B41" s="812"/>
      <c r="C41" s="542"/>
      <c r="D41" s="542"/>
      <c r="E41" s="1123"/>
      <c r="F41" s="816"/>
      <c r="G41" s="1108"/>
      <c r="H41" s="898"/>
    </row>
    <row r="42" spans="1:8" ht="17.25" customHeight="1">
      <c r="A42" s="17">
        <v>6</v>
      </c>
      <c r="B42" s="810" t="s">
        <v>656</v>
      </c>
      <c r="C42" s="557">
        <f>SUM(C43:C53)</f>
        <v>86718</v>
      </c>
      <c r="D42" s="557">
        <f>SUM(D43:D53)</f>
        <v>2695076</v>
      </c>
      <c r="E42" s="557">
        <f>SUM(E43:E53)</f>
        <v>100931</v>
      </c>
      <c r="F42" s="557">
        <f>SUM(F43:F53)</f>
        <v>0</v>
      </c>
      <c r="G42" s="1130">
        <f>SUM(G43:G53)</f>
        <v>100931</v>
      </c>
      <c r="H42" s="747">
        <f>E42/D42</f>
        <v>0.03745014982879889</v>
      </c>
    </row>
    <row r="43" spans="1:8" ht="66">
      <c r="A43" s="17"/>
      <c r="B43" s="805" t="s">
        <v>964</v>
      </c>
      <c r="C43" s="1347">
        <v>45000</v>
      </c>
      <c r="D43" s="566">
        <v>249731</v>
      </c>
      <c r="E43" s="566">
        <v>12827</v>
      </c>
      <c r="F43" s="817"/>
      <c r="G43" s="935">
        <f>E43-F43</f>
        <v>12827</v>
      </c>
      <c r="H43" s="898">
        <f>E43/D43</f>
        <v>0.051363266875157666</v>
      </c>
    </row>
    <row r="44" spans="1:8" ht="82.5">
      <c r="A44" s="17"/>
      <c r="B44" s="805" t="s">
        <v>965</v>
      </c>
      <c r="C44" s="1348"/>
      <c r="D44" s="566">
        <v>293773</v>
      </c>
      <c r="E44" s="566">
        <v>0</v>
      </c>
      <c r="F44" s="817"/>
      <c r="G44" s="935">
        <f aca="true" t="shared" si="6" ref="G44:G53">E44-F44</f>
        <v>0</v>
      </c>
      <c r="H44" s="898">
        <f aca="true" t="shared" si="7" ref="H44:H53">E44/D44</f>
        <v>0</v>
      </c>
    </row>
    <row r="45" spans="1:8" ht="66">
      <c r="A45" s="17"/>
      <c r="B45" s="805" t="s">
        <v>718</v>
      </c>
      <c r="C45" s="1348"/>
      <c r="D45" s="566">
        <v>6000</v>
      </c>
      <c r="E45" s="566">
        <v>0</v>
      </c>
      <c r="F45" s="817"/>
      <c r="G45" s="935">
        <f t="shared" si="6"/>
        <v>0</v>
      </c>
      <c r="H45" s="898">
        <f t="shared" si="7"/>
        <v>0</v>
      </c>
    </row>
    <row r="46" spans="1:8" ht="49.5">
      <c r="A46" s="17"/>
      <c r="B46" s="805" t="s">
        <v>719</v>
      </c>
      <c r="C46" s="1349"/>
      <c r="D46" s="566">
        <v>18000</v>
      </c>
      <c r="E46" s="566">
        <v>6626</v>
      </c>
      <c r="F46" s="817"/>
      <c r="G46" s="935">
        <f t="shared" si="6"/>
        <v>6626</v>
      </c>
      <c r="H46" s="898">
        <f t="shared" si="7"/>
        <v>0.3681111111111111</v>
      </c>
    </row>
    <row r="47" spans="1:8" ht="49.5">
      <c r="A47" s="17"/>
      <c r="B47" s="805" t="s">
        <v>720</v>
      </c>
      <c r="C47" s="566">
        <v>18288</v>
      </c>
      <c r="D47" s="566">
        <v>881288</v>
      </c>
      <c r="E47" s="566">
        <v>10858</v>
      </c>
      <c r="F47" s="817"/>
      <c r="G47" s="935">
        <f t="shared" si="6"/>
        <v>10858</v>
      </c>
      <c r="H47" s="898">
        <f t="shared" si="7"/>
        <v>0.012320603480360563</v>
      </c>
    </row>
    <row r="48" spans="1:8" ht="16.5">
      <c r="A48" s="17"/>
      <c r="B48" s="805" t="s">
        <v>721</v>
      </c>
      <c r="C48" s="566"/>
      <c r="D48" s="566">
        <v>55165</v>
      </c>
      <c r="E48" s="566">
        <v>55165</v>
      </c>
      <c r="F48" s="817"/>
      <c r="G48" s="935">
        <f t="shared" si="6"/>
        <v>55165</v>
      </c>
      <c r="H48" s="898">
        <f t="shared" si="7"/>
        <v>1</v>
      </c>
    </row>
    <row r="49" spans="1:8" ht="66">
      <c r="A49" s="17"/>
      <c r="B49" s="805" t="s">
        <v>722</v>
      </c>
      <c r="C49" s="566">
        <v>1778</v>
      </c>
      <c r="D49" s="566">
        <v>628</v>
      </c>
      <c r="E49" s="566">
        <v>0</v>
      </c>
      <c r="F49" s="817"/>
      <c r="G49" s="935">
        <f t="shared" si="6"/>
        <v>0</v>
      </c>
      <c r="H49" s="898">
        <f t="shared" si="7"/>
        <v>0</v>
      </c>
    </row>
    <row r="50" spans="1:8" ht="33">
      <c r="A50" s="17"/>
      <c r="B50" s="805" t="s">
        <v>723</v>
      </c>
      <c r="C50" s="566">
        <v>9652</v>
      </c>
      <c r="D50" s="566">
        <v>1050468</v>
      </c>
      <c r="E50" s="566">
        <v>2612</v>
      </c>
      <c r="F50" s="817"/>
      <c r="G50" s="935">
        <f t="shared" si="6"/>
        <v>2612</v>
      </c>
      <c r="H50" s="898">
        <f t="shared" si="7"/>
        <v>0.002486510774245384</v>
      </c>
    </row>
    <row r="51" spans="1:8" ht="66">
      <c r="A51" s="17"/>
      <c r="B51" s="805" t="s">
        <v>724</v>
      </c>
      <c r="C51" s="566">
        <v>0</v>
      </c>
      <c r="D51" s="566">
        <v>128023</v>
      </c>
      <c r="E51" s="566">
        <v>1577</v>
      </c>
      <c r="F51" s="817"/>
      <c r="G51" s="935">
        <f t="shared" si="6"/>
        <v>1577</v>
      </c>
      <c r="H51" s="898">
        <f t="shared" si="7"/>
        <v>0.012318099091569484</v>
      </c>
    </row>
    <row r="52" spans="1:8" ht="82.5">
      <c r="A52" s="17"/>
      <c r="B52" s="805" t="s">
        <v>725</v>
      </c>
      <c r="C52" s="566">
        <v>4000</v>
      </c>
      <c r="D52" s="566">
        <v>4000</v>
      </c>
      <c r="E52" s="566">
        <v>3266</v>
      </c>
      <c r="F52" s="817"/>
      <c r="G52" s="935">
        <f t="shared" si="6"/>
        <v>3266</v>
      </c>
      <c r="H52" s="898">
        <f t="shared" si="7"/>
        <v>0.8165</v>
      </c>
    </row>
    <row r="53" spans="1:8" ht="16.5">
      <c r="A53" s="17"/>
      <c r="B53" s="1144" t="s">
        <v>966</v>
      </c>
      <c r="C53" s="1135">
        <v>8000</v>
      </c>
      <c r="D53" s="1135">
        <v>8000</v>
      </c>
      <c r="E53" s="1135">
        <v>8000</v>
      </c>
      <c r="F53" s="1163"/>
      <c r="G53" s="1164">
        <f t="shared" si="6"/>
        <v>8000</v>
      </c>
      <c r="H53" s="898">
        <f t="shared" si="7"/>
        <v>1</v>
      </c>
    </row>
    <row r="54" spans="1:8" ht="16.5">
      <c r="A54" s="559"/>
      <c r="B54" s="805"/>
      <c r="C54" s="566"/>
      <c r="D54" s="566"/>
      <c r="E54" s="566"/>
      <c r="F54" s="817"/>
      <c r="G54" s="737"/>
      <c r="H54" s="898"/>
    </row>
    <row r="55" spans="1:8" ht="16.5">
      <c r="A55" s="51">
        <v>7</v>
      </c>
      <c r="B55" s="53" t="s">
        <v>539</v>
      </c>
      <c r="C55" s="578">
        <f>SUM(C56:C58)</f>
        <v>4200</v>
      </c>
      <c r="D55" s="578">
        <f>SUM(D56:D58)</f>
        <v>4825</v>
      </c>
      <c r="E55" s="578">
        <f>SUM(E56:E58)</f>
        <v>4685</v>
      </c>
      <c r="F55" s="633">
        <f>SUM(F56:F58)</f>
        <v>4018</v>
      </c>
      <c r="G55" s="953">
        <f>E55-F55</f>
        <v>667</v>
      </c>
      <c r="H55" s="747">
        <f>E55/D55</f>
        <v>0.9709844559585492</v>
      </c>
    </row>
    <row r="56" spans="1:8" ht="66.75" thickBot="1">
      <c r="A56" s="55"/>
      <c r="B56" s="1184" t="s">
        <v>727</v>
      </c>
      <c r="C56" s="1185">
        <v>700</v>
      </c>
      <c r="D56" s="1185">
        <v>955</v>
      </c>
      <c r="E56" s="1186">
        <v>833</v>
      </c>
      <c r="F56" s="1160">
        <v>833</v>
      </c>
      <c r="G56" s="1187">
        <f>E56-F56</f>
        <v>0</v>
      </c>
      <c r="H56" s="1188">
        <f>E56/D56</f>
        <v>0.8722513089005236</v>
      </c>
    </row>
    <row r="57" spans="1:8" ht="33">
      <c r="A57" s="1173"/>
      <c r="B57" s="1174" t="s">
        <v>728</v>
      </c>
      <c r="C57" s="1175">
        <v>1000</v>
      </c>
      <c r="D57" s="1175">
        <v>1000</v>
      </c>
      <c r="E57" s="1176">
        <v>997</v>
      </c>
      <c r="F57" s="1177">
        <v>330</v>
      </c>
      <c r="G57" s="1178">
        <f>E57-F57</f>
        <v>667</v>
      </c>
      <c r="H57" s="1179">
        <f>E57/D57</f>
        <v>0.997</v>
      </c>
    </row>
    <row r="58" spans="1:8" ht="49.5">
      <c r="A58" s="51"/>
      <c r="B58" s="803" t="s">
        <v>726</v>
      </c>
      <c r="C58" s="542">
        <v>2500</v>
      </c>
      <c r="D58" s="542">
        <v>2870</v>
      </c>
      <c r="E58" s="538">
        <v>2855</v>
      </c>
      <c r="F58" s="631">
        <v>2855</v>
      </c>
      <c r="G58" s="897">
        <f>E58-F58</f>
        <v>0</v>
      </c>
      <c r="H58" s="898">
        <f>E58/D58</f>
        <v>0.9947735191637631</v>
      </c>
    </row>
    <row r="59" spans="1:8" ht="16.5">
      <c r="A59" s="315"/>
      <c r="B59" s="847"/>
      <c r="C59" s="1064"/>
      <c r="D59" s="566"/>
      <c r="E59" s="1124"/>
      <c r="F59" s="817"/>
      <c r="G59" s="1125"/>
      <c r="H59" s="898"/>
    </row>
    <row r="60" spans="1:8" s="18" customFormat="1" ht="15">
      <c r="A60" s="51">
        <v>8</v>
      </c>
      <c r="B60" s="52" t="s">
        <v>430</v>
      </c>
      <c r="C60" s="1106">
        <f>SUM(C61:C63)</f>
        <v>1100</v>
      </c>
      <c r="D60" s="1106">
        <f>SUM(D61:D63)</f>
        <v>2100</v>
      </c>
      <c r="E60" s="1106">
        <f>SUM(E61:E63)</f>
        <v>2003</v>
      </c>
      <c r="F60" s="1106">
        <f>SUM(F61:F63)</f>
        <v>0</v>
      </c>
      <c r="G60" s="1108">
        <f>SUM(G61:G63)</f>
        <v>2003</v>
      </c>
      <c r="H60" s="747">
        <f>E60/D60</f>
        <v>0.9538095238095238</v>
      </c>
    </row>
    <row r="61" spans="1:8" s="18" customFormat="1" ht="16.5">
      <c r="A61" s="51"/>
      <c r="B61" s="802" t="s">
        <v>731</v>
      </c>
      <c r="C61" s="565">
        <v>0</v>
      </c>
      <c r="D61" s="565">
        <v>1000</v>
      </c>
      <c r="E61" s="538">
        <v>1000</v>
      </c>
      <c r="F61" s="631"/>
      <c r="G61" s="897">
        <f aca="true" t="shared" si="8" ref="G61:G66">E61-F61</f>
        <v>1000</v>
      </c>
      <c r="H61" s="912">
        <f>E61/D61</f>
        <v>1</v>
      </c>
    </row>
    <row r="62" spans="1:8" s="18" customFormat="1" ht="16.5">
      <c r="A62" s="51"/>
      <c r="B62" s="802" t="s">
        <v>729</v>
      </c>
      <c r="C62" s="565">
        <v>100</v>
      </c>
      <c r="D62" s="565">
        <v>100</v>
      </c>
      <c r="E62" s="538">
        <v>91</v>
      </c>
      <c r="F62" s="631"/>
      <c r="G62" s="897">
        <f t="shared" si="8"/>
        <v>91</v>
      </c>
      <c r="H62" s="912">
        <f>E62/D62</f>
        <v>0.91</v>
      </c>
    </row>
    <row r="63" spans="1:8" s="18" customFormat="1" ht="16.5">
      <c r="A63" s="51"/>
      <c r="B63" s="802" t="s">
        <v>730</v>
      </c>
      <c r="C63" s="565">
        <v>1000</v>
      </c>
      <c r="D63" s="565">
        <v>1000</v>
      </c>
      <c r="E63" s="538">
        <v>912</v>
      </c>
      <c r="F63" s="631"/>
      <c r="G63" s="897">
        <f t="shared" si="8"/>
        <v>912</v>
      </c>
      <c r="H63" s="912">
        <f>E63/D63</f>
        <v>0.912</v>
      </c>
    </row>
    <row r="64" spans="1:8" ht="16.5">
      <c r="A64" s="17"/>
      <c r="B64" s="146"/>
      <c r="C64" s="566"/>
      <c r="D64" s="566"/>
      <c r="E64" s="1126"/>
      <c r="F64" s="817"/>
      <c r="G64" s="1127">
        <f t="shared" si="8"/>
        <v>0</v>
      </c>
      <c r="H64" s="898"/>
    </row>
    <row r="65" spans="1:8" ht="30.75">
      <c r="A65" s="17">
        <v>9</v>
      </c>
      <c r="B65" s="808" t="s">
        <v>554</v>
      </c>
      <c r="C65" s="557">
        <f>SUM(C66)</f>
        <v>5000</v>
      </c>
      <c r="D65" s="557">
        <f>SUM(D66)</f>
        <v>5000</v>
      </c>
      <c r="E65" s="557">
        <f>SUM(E66)</f>
        <v>0</v>
      </c>
      <c r="F65" s="746">
        <f>SUM(F66:F66)</f>
        <v>0</v>
      </c>
      <c r="G65" s="1127">
        <f t="shared" si="8"/>
        <v>0</v>
      </c>
      <c r="H65" s="900">
        <f>E65/D65</f>
        <v>0</v>
      </c>
    </row>
    <row r="66" spans="1:8" ht="16.5">
      <c r="A66" s="551"/>
      <c r="B66" s="807" t="s">
        <v>47</v>
      </c>
      <c r="C66" s="913">
        <v>5000</v>
      </c>
      <c r="D66" s="815">
        <v>5000</v>
      </c>
      <c r="E66" s="1128">
        <v>0</v>
      </c>
      <c r="F66" s="817"/>
      <c r="G66" s="1129">
        <f t="shared" si="8"/>
        <v>0</v>
      </c>
      <c r="H66" s="898">
        <f>E66/D66</f>
        <v>0</v>
      </c>
    </row>
    <row r="67" spans="1:8" ht="16.5">
      <c r="A67" s="559"/>
      <c r="B67" s="805"/>
      <c r="C67" s="949"/>
      <c r="D67" s="554"/>
      <c r="E67" s="560"/>
      <c r="F67" s="855"/>
      <c r="G67" s="851"/>
      <c r="H67" s="684"/>
    </row>
    <row r="68" spans="1:8" ht="16.5">
      <c r="A68" s="17"/>
      <c r="B68" s="848" t="s">
        <v>22</v>
      </c>
      <c r="C68" s="849">
        <f>C14+C7+C60+C55+C24+C65+C3+C42</f>
        <v>184269</v>
      </c>
      <c r="D68" s="849">
        <f>D14+D7+D60+D55+D24+D65+D3+D42</f>
        <v>3114464</v>
      </c>
      <c r="E68" s="849">
        <f>E14+E7+E60+E55+E24+E65+E3+E42</f>
        <v>221120</v>
      </c>
      <c r="F68" s="849">
        <f>F14+F7+F60+F55+F24+F65+F3+F42</f>
        <v>20471</v>
      </c>
      <c r="G68" s="849">
        <f>G14+G7+G60+G55+G24+G65+G3+G42</f>
        <v>200649</v>
      </c>
      <c r="H68" s="697">
        <f>E68/D68</f>
        <v>0.07099777040286868</v>
      </c>
    </row>
    <row r="69" spans="1:8" ht="16.5">
      <c r="A69" s="17"/>
      <c r="B69" s="848"/>
      <c r="C69" s="849"/>
      <c r="D69" s="849"/>
      <c r="E69" s="849"/>
      <c r="F69" s="561"/>
      <c r="G69" s="850"/>
      <c r="H69" s="698"/>
    </row>
    <row r="70" spans="1:8" s="18" customFormat="1" ht="15" customHeight="1">
      <c r="A70" s="1342" t="s">
        <v>50</v>
      </c>
      <c r="B70" s="1343"/>
      <c r="C70" s="742"/>
      <c r="D70" s="742"/>
      <c r="E70" s="743"/>
      <c r="F70" s="744"/>
      <c r="G70" s="745"/>
      <c r="H70" s="736"/>
    </row>
    <row r="71" spans="1:8" s="18" customFormat="1" ht="15.75">
      <c r="A71" s="51">
        <v>1</v>
      </c>
      <c r="B71" s="57" t="s">
        <v>432</v>
      </c>
      <c r="C71" s="541">
        <f>SUM(C72:C77)</f>
        <v>4220</v>
      </c>
      <c r="D71" s="541">
        <f>SUM(D72:D77)</f>
        <v>3805</v>
      </c>
      <c r="E71" s="541">
        <f>SUM(E72:E77)</f>
        <v>2462</v>
      </c>
      <c r="F71" s="130">
        <f>SUM(F72:F77)</f>
        <v>648</v>
      </c>
      <c r="G71" s="536">
        <f aca="true" t="shared" si="9" ref="G71:G77">E71-F71</f>
        <v>1814</v>
      </c>
      <c r="H71" s="698">
        <f aca="true" t="shared" si="10" ref="H71:H77">E71/D71</f>
        <v>0.6470433639947437</v>
      </c>
    </row>
    <row r="72" spans="1:8" s="18" customFormat="1" ht="16.5">
      <c r="A72" s="51"/>
      <c r="B72" s="146" t="s">
        <v>959</v>
      </c>
      <c r="C72" s="549">
        <v>1000</v>
      </c>
      <c r="D72" s="549">
        <v>1000</v>
      </c>
      <c r="E72" s="545">
        <v>1304</v>
      </c>
      <c r="F72" s="128">
        <v>0</v>
      </c>
      <c r="G72" s="625">
        <f t="shared" si="9"/>
        <v>1304</v>
      </c>
      <c r="H72" s="684">
        <f t="shared" si="10"/>
        <v>1.304</v>
      </c>
    </row>
    <row r="73" spans="1:8" s="18" customFormat="1" ht="16.5">
      <c r="A73" s="51"/>
      <c r="B73" s="146" t="s">
        <v>934</v>
      </c>
      <c r="C73" s="126">
        <v>2300</v>
      </c>
      <c r="D73" s="126">
        <v>0</v>
      </c>
      <c r="E73" s="546">
        <v>0</v>
      </c>
      <c r="F73" s="133">
        <v>0</v>
      </c>
      <c r="G73" s="625">
        <f t="shared" si="9"/>
        <v>0</v>
      </c>
      <c r="H73" s="684">
        <v>0</v>
      </c>
    </row>
    <row r="74" spans="1:8" s="18" customFormat="1" ht="16.5">
      <c r="A74" s="51"/>
      <c r="B74" s="146" t="s">
        <v>732</v>
      </c>
      <c r="C74" s="544">
        <v>0</v>
      </c>
      <c r="D74" s="552">
        <v>1400</v>
      </c>
      <c r="E74" s="553">
        <v>648</v>
      </c>
      <c r="F74" s="128">
        <v>648</v>
      </c>
      <c r="G74" s="625">
        <f t="shared" si="9"/>
        <v>0</v>
      </c>
      <c r="H74" s="684">
        <f t="shared" si="10"/>
        <v>0.46285714285714286</v>
      </c>
    </row>
    <row r="75" spans="1:8" s="18" customFormat="1" ht="16.5">
      <c r="A75" s="51"/>
      <c r="B75" s="146" t="s">
        <v>733</v>
      </c>
      <c r="C75" s="549">
        <v>320</v>
      </c>
      <c r="D75" s="126">
        <v>320</v>
      </c>
      <c r="E75" s="553">
        <v>0</v>
      </c>
      <c r="F75" s="128">
        <v>0</v>
      </c>
      <c r="G75" s="625">
        <f t="shared" si="9"/>
        <v>0</v>
      </c>
      <c r="H75" s="684">
        <f t="shared" si="10"/>
        <v>0</v>
      </c>
    </row>
    <row r="76" spans="1:8" s="18" customFormat="1" ht="16.5">
      <c r="A76" s="51"/>
      <c r="B76" s="146" t="s">
        <v>734</v>
      </c>
      <c r="C76" s="549">
        <v>200</v>
      </c>
      <c r="D76" s="126">
        <v>200</v>
      </c>
      <c r="E76" s="560">
        <v>0</v>
      </c>
      <c r="F76" s="128">
        <v>0</v>
      </c>
      <c r="G76" s="625">
        <f t="shared" si="9"/>
        <v>0</v>
      </c>
      <c r="H76" s="684">
        <f t="shared" si="10"/>
        <v>0</v>
      </c>
    </row>
    <row r="77" spans="1:8" s="18" customFormat="1" ht="16.5">
      <c r="A77" s="315"/>
      <c r="B77" s="146" t="s">
        <v>556</v>
      </c>
      <c r="C77" s="547">
        <v>400</v>
      </c>
      <c r="D77" s="126">
        <v>885</v>
      </c>
      <c r="E77" s="546">
        <v>510</v>
      </c>
      <c r="F77" s="1012">
        <v>0</v>
      </c>
      <c r="G77" s="626">
        <f t="shared" si="9"/>
        <v>510</v>
      </c>
      <c r="H77" s="684">
        <f t="shared" si="10"/>
        <v>0.576271186440678</v>
      </c>
    </row>
    <row r="78" spans="1:8" s="18" customFormat="1" ht="16.5">
      <c r="A78" s="559"/>
      <c r="B78" s="853"/>
      <c r="C78" s="577"/>
      <c r="D78" s="552"/>
      <c r="E78" s="854"/>
      <c r="F78" s="151"/>
      <c r="G78" s="851"/>
      <c r="H78" s="736"/>
    </row>
    <row r="79" spans="1:8" s="18" customFormat="1" ht="15.75">
      <c r="A79" s="562">
        <v>2</v>
      </c>
      <c r="B79" s="533" t="s">
        <v>96</v>
      </c>
      <c r="C79" s="563">
        <f>SUM(C80:C86)</f>
        <v>3175</v>
      </c>
      <c r="D79" s="563">
        <f>SUM(D80:D86)</f>
        <v>3462</v>
      </c>
      <c r="E79" s="563">
        <f>SUM(E80:E86)</f>
        <v>3116</v>
      </c>
      <c r="F79" s="564">
        <f>SUM(F80)</f>
        <v>0</v>
      </c>
      <c r="G79" s="629">
        <f aca="true" t="shared" si="11" ref="G79:G95">E79-F79</f>
        <v>3116</v>
      </c>
      <c r="H79" s="698">
        <f aca="true" t="shared" si="12" ref="H79:H86">E79/D79</f>
        <v>0.9000577700751011</v>
      </c>
    </row>
    <row r="80" spans="1:8" s="18" customFormat="1" ht="16.5">
      <c r="A80" s="51"/>
      <c r="B80" s="146" t="s">
        <v>558</v>
      </c>
      <c r="C80" s="111">
        <v>3175</v>
      </c>
      <c r="D80" s="111">
        <v>2760</v>
      </c>
      <c r="E80" s="539">
        <v>2423</v>
      </c>
      <c r="F80" s="128">
        <v>0</v>
      </c>
      <c r="G80" s="625">
        <f t="shared" si="11"/>
        <v>2423</v>
      </c>
      <c r="H80" s="684">
        <f t="shared" si="12"/>
        <v>0.8778985507246376</v>
      </c>
    </row>
    <row r="81" spans="1:8" s="18" customFormat="1" ht="16.5">
      <c r="A81" s="567"/>
      <c r="B81" s="432" t="s">
        <v>735</v>
      </c>
      <c r="C81" s="740">
        <v>0</v>
      </c>
      <c r="D81" s="549">
        <v>29</v>
      </c>
      <c r="E81" s="545">
        <v>29</v>
      </c>
      <c r="F81" s="144"/>
      <c r="G81" s="625">
        <f t="shared" si="11"/>
        <v>29</v>
      </c>
      <c r="H81" s="684">
        <f t="shared" si="12"/>
        <v>1</v>
      </c>
    </row>
    <row r="82" spans="1:8" s="18" customFormat="1" ht="16.5">
      <c r="A82" s="269"/>
      <c r="B82" s="432" t="s">
        <v>736</v>
      </c>
      <c r="C82" s="555">
        <v>0</v>
      </c>
      <c r="D82" s="555">
        <v>75</v>
      </c>
      <c r="E82" s="852">
        <v>74</v>
      </c>
      <c r="F82" s="171"/>
      <c r="G82" s="628">
        <f t="shared" si="11"/>
        <v>74</v>
      </c>
      <c r="H82" s="684">
        <f t="shared" si="12"/>
        <v>0.9866666666666667</v>
      </c>
    </row>
    <row r="83" spans="1:8" s="18" customFormat="1" ht="16.5">
      <c r="A83" s="17"/>
      <c r="B83" s="146" t="s">
        <v>737</v>
      </c>
      <c r="C83" s="126">
        <v>0</v>
      </c>
      <c r="D83" s="126">
        <v>23</v>
      </c>
      <c r="E83" s="546">
        <v>16</v>
      </c>
      <c r="F83" s="129"/>
      <c r="G83" s="703">
        <f t="shared" si="11"/>
        <v>16</v>
      </c>
      <c r="H83" s="684">
        <f t="shared" si="12"/>
        <v>0.6956521739130435</v>
      </c>
    </row>
    <row r="84" spans="1:8" s="18" customFormat="1" ht="16.5">
      <c r="A84" s="17"/>
      <c r="B84" s="146" t="s">
        <v>738</v>
      </c>
      <c r="C84" s="126">
        <v>0</v>
      </c>
      <c r="D84" s="126">
        <v>110</v>
      </c>
      <c r="E84" s="546">
        <v>110</v>
      </c>
      <c r="F84" s="129"/>
      <c r="G84" s="703">
        <f t="shared" si="11"/>
        <v>110</v>
      </c>
      <c r="H84" s="684">
        <f t="shared" si="12"/>
        <v>1</v>
      </c>
    </row>
    <row r="85" spans="1:8" s="18" customFormat="1" ht="16.5">
      <c r="A85" s="17"/>
      <c r="B85" s="146" t="s">
        <v>739</v>
      </c>
      <c r="C85" s="126">
        <v>0</v>
      </c>
      <c r="D85" s="126">
        <v>50</v>
      </c>
      <c r="E85" s="546">
        <v>50</v>
      </c>
      <c r="F85" s="129"/>
      <c r="G85" s="703">
        <f t="shared" si="11"/>
        <v>50</v>
      </c>
      <c r="H85" s="684">
        <f t="shared" si="12"/>
        <v>1</v>
      </c>
    </row>
    <row r="86" spans="1:8" s="18" customFormat="1" ht="16.5">
      <c r="A86" s="54"/>
      <c r="B86" s="152" t="s">
        <v>557</v>
      </c>
      <c r="C86" s="543">
        <v>0</v>
      </c>
      <c r="D86" s="543">
        <v>415</v>
      </c>
      <c r="E86" s="539">
        <v>414</v>
      </c>
      <c r="F86" s="134">
        <v>0</v>
      </c>
      <c r="G86" s="627">
        <f t="shared" si="11"/>
        <v>414</v>
      </c>
      <c r="H86" s="684">
        <f t="shared" si="12"/>
        <v>0.9975903614457832</v>
      </c>
    </row>
    <row r="87" spans="1:8" s="18" customFormat="1" ht="16.5">
      <c r="A87" s="559"/>
      <c r="B87" s="432"/>
      <c r="C87" s="577"/>
      <c r="D87" s="126"/>
      <c r="E87" s="546"/>
      <c r="F87" s="129"/>
      <c r="G87" s="625">
        <f t="shared" si="11"/>
        <v>0</v>
      </c>
      <c r="H87" s="684"/>
    </row>
    <row r="88" spans="1:8" s="18" customFormat="1" ht="15.75">
      <c r="A88" s="51">
        <v>3</v>
      </c>
      <c r="B88" s="533" t="s">
        <v>104</v>
      </c>
      <c r="C88" s="540">
        <f>SUM(C89:C93)</f>
        <v>500</v>
      </c>
      <c r="D88" s="540">
        <f>SUM(D89:D93)</f>
        <v>745</v>
      </c>
      <c r="E88" s="540">
        <f>SUM(E89:E93)</f>
        <v>703</v>
      </c>
      <c r="F88" s="540">
        <f>SUM(F89:F93)</f>
        <v>0</v>
      </c>
      <c r="G88" s="629">
        <f>SUM(G89:G93)</f>
        <v>703</v>
      </c>
      <c r="H88" s="697">
        <v>0</v>
      </c>
    </row>
    <row r="89" spans="1:8" s="18" customFormat="1" ht="16.5">
      <c r="A89" s="174"/>
      <c r="B89" s="432" t="s">
        <v>740</v>
      </c>
      <c r="C89" s="549">
        <v>75</v>
      </c>
      <c r="D89" s="549">
        <v>75</v>
      </c>
      <c r="E89" s="544">
        <v>75</v>
      </c>
      <c r="F89" s="144"/>
      <c r="G89" s="628">
        <f t="shared" si="11"/>
        <v>75</v>
      </c>
      <c r="H89" s="735">
        <v>0</v>
      </c>
    </row>
    <row r="90" spans="1:8" s="18" customFormat="1" ht="16.5">
      <c r="A90" s="17"/>
      <c r="B90" s="146" t="s">
        <v>741</v>
      </c>
      <c r="C90" s="126">
        <v>195</v>
      </c>
      <c r="D90" s="126">
        <v>270</v>
      </c>
      <c r="E90" s="126">
        <v>228</v>
      </c>
      <c r="F90" s="129"/>
      <c r="G90" s="703">
        <f t="shared" si="11"/>
        <v>228</v>
      </c>
      <c r="H90" s="735">
        <v>0</v>
      </c>
    </row>
    <row r="91" spans="1:8" s="18" customFormat="1" ht="16.5">
      <c r="A91" s="17"/>
      <c r="B91" s="146" t="s">
        <v>742</v>
      </c>
      <c r="C91" s="126">
        <v>230</v>
      </c>
      <c r="D91" s="126">
        <v>272</v>
      </c>
      <c r="E91" s="126">
        <v>272</v>
      </c>
      <c r="F91" s="129"/>
      <c r="G91" s="703">
        <f t="shared" si="11"/>
        <v>272</v>
      </c>
      <c r="H91" s="735">
        <v>0</v>
      </c>
    </row>
    <row r="92" spans="1:8" s="18" customFormat="1" ht="16.5">
      <c r="A92" s="17"/>
      <c r="B92" s="146" t="s">
        <v>743</v>
      </c>
      <c r="C92" s="126">
        <v>0</v>
      </c>
      <c r="D92" s="126">
        <v>78</v>
      </c>
      <c r="E92" s="126">
        <v>78</v>
      </c>
      <c r="F92" s="129"/>
      <c r="G92" s="703">
        <f t="shared" si="11"/>
        <v>78</v>
      </c>
      <c r="H92" s="735">
        <v>0</v>
      </c>
    </row>
    <row r="93" spans="1:8" s="18" customFormat="1" ht="16.5">
      <c r="A93" s="17"/>
      <c r="B93" s="146" t="s">
        <v>736</v>
      </c>
      <c r="C93" s="126">
        <v>0</v>
      </c>
      <c r="D93" s="126">
        <v>50</v>
      </c>
      <c r="E93" s="126">
        <v>50</v>
      </c>
      <c r="F93" s="129"/>
      <c r="G93" s="703">
        <f t="shared" si="11"/>
        <v>50</v>
      </c>
      <c r="H93" s="735">
        <v>0</v>
      </c>
    </row>
    <row r="94" spans="1:8" s="18" customFormat="1" ht="16.5">
      <c r="A94" s="17"/>
      <c r="B94" s="146"/>
      <c r="C94" s="126"/>
      <c r="D94" s="126"/>
      <c r="E94" s="126"/>
      <c r="F94" s="129"/>
      <c r="G94" s="703"/>
      <c r="H94" s="684"/>
    </row>
    <row r="95" spans="1:8" s="18" customFormat="1" ht="15.75">
      <c r="A95" s="950">
        <v>4</v>
      </c>
      <c r="B95" s="82" t="s">
        <v>105</v>
      </c>
      <c r="C95" s="742">
        <f>SUM(C96:C99)</f>
        <v>3715</v>
      </c>
      <c r="D95" s="742">
        <f>SUM(D96:D99)</f>
        <v>4385</v>
      </c>
      <c r="E95" s="742">
        <f>SUM(E96:E99)</f>
        <v>4374</v>
      </c>
      <c r="F95" s="1013">
        <f>SUM(F96:F99)</f>
        <v>3667</v>
      </c>
      <c r="G95" s="744">
        <f t="shared" si="11"/>
        <v>707</v>
      </c>
      <c r="H95" s="1014">
        <f>E95/D95</f>
        <v>0.9974914481185861</v>
      </c>
    </row>
    <row r="96" spans="1:8" s="18" customFormat="1" ht="16.5">
      <c r="A96" s="174"/>
      <c r="B96" s="146" t="s">
        <v>603</v>
      </c>
      <c r="C96" s="549">
        <v>3334</v>
      </c>
      <c r="D96" s="549">
        <v>3676</v>
      </c>
      <c r="E96" s="546">
        <v>3667</v>
      </c>
      <c r="F96" s="558">
        <v>3667</v>
      </c>
      <c r="G96" s="703">
        <f>E96-F96</f>
        <v>0</v>
      </c>
      <c r="H96" s="684">
        <f>E96/D96</f>
        <v>0.9975516866158868</v>
      </c>
    </row>
    <row r="97" spans="1:8" s="18" customFormat="1" ht="16.5">
      <c r="A97" s="174"/>
      <c r="B97" s="146" t="s">
        <v>602</v>
      </c>
      <c r="C97" s="549">
        <v>381</v>
      </c>
      <c r="D97" s="549">
        <v>300</v>
      </c>
      <c r="E97" s="546">
        <v>300</v>
      </c>
      <c r="F97" s="558"/>
      <c r="G97" s="703">
        <f>E97-F97</f>
        <v>300</v>
      </c>
      <c r="H97" s="684">
        <f>E97/D97</f>
        <v>1</v>
      </c>
    </row>
    <row r="98" spans="1:8" s="18" customFormat="1" ht="16.5">
      <c r="A98" s="174"/>
      <c r="B98" s="146" t="s">
        <v>744</v>
      </c>
      <c r="C98" s="549">
        <v>0</v>
      </c>
      <c r="D98" s="549">
        <v>86</v>
      </c>
      <c r="E98" s="546">
        <v>85</v>
      </c>
      <c r="F98" s="558"/>
      <c r="G98" s="703">
        <f>E98-F98</f>
        <v>85</v>
      </c>
      <c r="H98" s="684">
        <f>E98/D98</f>
        <v>0.9883720930232558</v>
      </c>
    </row>
    <row r="99" spans="1:8" s="18" customFormat="1" ht="16.5">
      <c r="A99" s="269"/>
      <c r="B99" s="432" t="s">
        <v>604</v>
      </c>
      <c r="C99" s="555">
        <v>0</v>
      </c>
      <c r="D99" s="740">
        <v>323</v>
      </c>
      <c r="E99" s="852">
        <v>322</v>
      </c>
      <c r="F99" s="171"/>
      <c r="G99" s="1162">
        <f>E99-F99</f>
        <v>322</v>
      </c>
      <c r="H99" s="735">
        <f>E99/D99</f>
        <v>0.9969040247678018</v>
      </c>
    </row>
    <row r="100" spans="1:8" s="18" customFormat="1" ht="16.5">
      <c r="A100" s="17"/>
      <c r="B100" s="146"/>
      <c r="C100" s="126"/>
      <c r="D100" s="126"/>
      <c r="E100" s="546"/>
      <c r="F100" s="129"/>
      <c r="G100" s="703"/>
      <c r="H100" s="684"/>
    </row>
    <row r="101" spans="1:8" s="18" customFormat="1" ht="15.75">
      <c r="A101" s="54">
        <v>5</v>
      </c>
      <c r="B101" s="57" t="s">
        <v>433</v>
      </c>
      <c r="C101" s="541">
        <f>SUM(C102:C109)</f>
        <v>0</v>
      </c>
      <c r="D101" s="541">
        <f>SUM(D102:D109)</f>
        <v>2882</v>
      </c>
      <c r="E101" s="541">
        <f>SUM(E102:E109)</f>
        <v>650</v>
      </c>
      <c r="F101" s="541">
        <f>SUM(F102:F109)</f>
        <v>0</v>
      </c>
      <c r="G101" s="130">
        <f>SUM(G102:G109)</f>
        <v>650</v>
      </c>
      <c r="H101" s="1014">
        <f>E101/D101</f>
        <v>0.22553782095766828</v>
      </c>
    </row>
    <row r="102" spans="1:8" s="18" customFormat="1" ht="16.5">
      <c r="A102" s="51"/>
      <c r="B102" s="432" t="s">
        <v>602</v>
      </c>
      <c r="C102" s="111">
        <v>0</v>
      </c>
      <c r="D102" s="111">
        <v>40</v>
      </c>
      <c r="E102" s="111">
        <v>40</v>
      </c>
      <c r="F102" s="111"/>
      <c r="G102" s="625">
        <f aca="true" t="shared" si="13" ref="G102:G109">E102-F102</f>
        <v>40</v>
      </c>
      <c r="H102" s="684">
        <f>E102/D102</f>
        <v>1</v>
      </c>
    </row>
    <row r="103" spans="1:8" s="18" customFormat="1" ht="16.5">
      <c r="A103" s="51"/>
      <c r="B103" s="432" t="s">
        <v>745</v>
      </c>
      <c r="C103" s="549">
        <v>0</v>
      </c>
      <c r="D103" s="549">
        <v>21</v>
      </c>
      <c r="E103" s="549">
        <v>21</v>
      </c>
      <c r="F103" s="111"/>
      <c r="G103" s="625">
        <f t="shared" si="13"/>
        <v>21</v>
      </c>
      <c r="H103" s="684">
        <f>E103/D103</f>
        <v>1</v>
      </c>
    </row>
    <row r="104" spans="1:8" s="18" customFormat="1" ht="16.5">
      <c r="A104" s="67"/>
      <c r="B104" s="146" t="s">
        <v>746</v>
      </c>
      <c r="C104" s="126">
        <v>0</v>
      </c>
      <c r="D104" s="126">
        <v>195</v>
      </c>
      <c r="E104" s="126">
        <v>195</v>
      </c>
      <c r="F104" s="1015"/>
      <c r="G104" s="625">
        <f t="shared" si="13"/>
        <v>195</v>
      </c>
      <c r="H104" s="684">
        <f aca="true" t="shared" si="14" ref="H104:H109">E104/D104</f>
        <v>1</v>
      </c>
    </row>
    <row r="105" spans="1:8" s="18" customFormat="1" ht="16.5">
      <c r="A105" s="67"/>
      <c r="B105" s="146" t="s">
        <v>747</v>
      </c>
      <c r="C105" s="126">
        <v>0</v>
      </c>
      <c r="D105" s="126">
        <v>1157</v>
      </c>
      <c r="E105" s="126">
        <v>225</v>
      </c>
      <c r="F105" s="1015"/>
      <c r="G105" s="625">
        <f t="shared" si="13"/>
        <v>225</v>
      </c>
      <c r="H105" s="684">
        <f t="shared" si="14"/>
        <v>0.1944684528954192</v>
      </c>
    </row>
    <row r="106" spans="1:8" s="18" customFormat="1" ht="16.5">
      <c r="A106" s="67"/>
      <c r="B106" s="146" t="s">
        <v>736</v>
      </c>
      <c r="C106" s="126">
        <v>0</v>
      </c>
      <c r="D106" s="126">
        <v>40</v>
      </c>
      <c r="E106" s="126">
        <v>40</v>
      </c>
      <c r="F106" s="1015"/>
      <c r="G106" s="625">
        <f t="shared" si="13"/>
        <v>40</v>
      </c>
      <c r="H106" s="684">
        <f t="shared" si="14"/>
        <v>1</v>
      </c>
    </row>
    <row r="107" spans="1:8" s="18" customFormat="1" ht="16.5">
      <c r="A107" s="1194"/>
      <c r="B107" s="146" t="s">
        <v>748</v>
      </c>
      <c r="C107" s="126">
        <v>0</v>
      </c>
      <c r="D107" s="126">
        <v>109</v>
      </c>
      <c r="E107" s="126">
        <v>109</v>
      </c>
      <c r="F107" s="1195"/>
      <c r="G107" s="626">
        <f t="shared" si="13"/>
        <v>109</v>
      </c>
      <c r="H107" s="684">
        <f t="shared" si="14"/>
        <v>1</v>
      </c>
    </row>
    <row r="108" spans="1:8" s="18" customFormat="1" ht="16.5">
      <c r="A108" s="19"/>
      <c r="B108" s="153" t="s">
        <v>749</v>
      </c>
      <c r="C108" s="552">
        <v>0</v>
      </c>
      <c r="D108" s="552">
        <v>20</v>
      </c>
      <c r="E108" s="552">
        <v>20</v>
      </c>
      <c r="F108" s="552"/>
      <c r="G108" s="1193">
        <f t="shared" si="13"/>
        <v>20</v>
      </c>
      <c r="H108" s="736">
        <f t="shared" si="14"/>
        <v>1</v>
      </c>
    </row>
    <row r="109" spans="1:8" s="18" customFormat="1" ht="17.25" thickBot="1">
      <c r="A109" s="1169"/>
      <c r="B109" s="1151" t="s">
        <v>750</v>
      </c>
      <c r="C109" s="1153">
        <v>0</v>
      </c>
      <c r="D109" s="1153">
        <v>1300</v>
      </c>
      <c r="E109" s="1153">
        <v>0</v>
      </c>
      <c r="F109" s="1154"/>
      <c r="G109" s="1196">
        <f t="shared" si="13"/>
        <v>0</v>
      </c>
      <c r="H109" s="1155">
        <f t="shared" si="14"/>
        <v>0</v>
      </c>
    </row>
    <row r="110" spans="1:8" s="18" customFormat="1" ht="15.75">
      <c r="A110" s="1168">
        <v>6</v>
      </c>
      <c r="B110" s="1197" t="s">
        <v>149</v>
      </c>
      <c r="C110" s="1198">
        <f>SUM(C111:C116)</f>
        <v>635</v>
      </c>
      <c r="D110" s="1198">
        <f>SUM(D111:D116)</f>
        <v>5252</v>
      </c>
      <c r="E110" s="1198">
        <f>SUM(E111:E116)</f>
        <v>4705</v>
      </c>
      <c r="F110" s="1199">
        <f>SUM(F111:F116)</f>
        <v>619</v>
      </c>
      <c r="G110" s="1199">
        <f aca="true" t="shared" si="15" ref="G110:G117">E110-F110</f>
        <v>4086</v>
      </c>
      <c r="H110" s="1200">
        <f aca="true" t="shared" si="16" ref="H110:H116">E110/D110</f>
        <v>0.8958492003046459</v>
      </c>
    </row>
    <row r="111" spans="1:8" s="18" customFormat="1" ht="16.5">
      <c r="A111" s="17"/>
      <c r="B111" s="146" t="s">
        <v>751</v>
      </c>
      <c r="C111" s="126">
        <v>635</v>
      </c>
      <c r="D111" s="126">
        <v>620</v>
      </c>
      <c r="E111" s="126">
        <v>619</v>
      </c>
      <c r="F111" s="129">
        <v>619</v>
      </c>
      <c r="G111" s="703">
        <f t="shared" si="15"/>
        <v>0</v>
      </c>
      <c r="H111" s="427">
        <f t="shared" si="16"/>
        <v>0.9983870967741936</v>
      </c>
    </row>
    <row r="112" spans="1:8" s="18" customFormat="1" ht="16.5">
      <c r="A112" s="17"/>
      <c r="B112" s="146" t="s">
        <v>752</v>
      </c>
      <c r="C112" s="126">
        <v>0</v>
      </c>
      <c r="D112" s="126">
        <v>23</v>
      </c>
      <c r="E112" s="126">
        <v>23</v>
      </c>
      <c r="F112" s="129"/>
      <c r="G112" s="703">
        <f t="shared" si="15"/>
        <v>23</v>
      </c>
      <c r="H112" s="684">
        <f t="shared" si="16"/>
        <v>1</v>
      </c>
    </row>
    <row r="113" spans="1:8" s="18" customFormat="1" ht="16.5">
      <c r="A113" s="17"/>
      <c r="B113" s="146" t="s">
        <v>753</v>
      </c>
      <c r="C113" s="126">
        <v>0</v>
      </c>
      <c r="D113" s="126">
        <v>2700</v>
      </c>
      <c r="E113" s="126">
        <v>2700</v>
      </c>
      <c r="F113" s="129"/>
      <c r="G113" s="703">
        <f t="shared" si="15"/>
        <v>2700</v>
      </c>
      <c r="H113" s="684">
        <f t="shared" si="16"/>
        <v>1</v>
      </c>
    </row>
    <row r="114" spans="1:8" s="18" customFormat="1" ht="16.5">
      <c r="A114" s="17"/>
      <c r="B114" s="146" t="s">
        <v>754</v>
      </c>
      <c r="C114" s="126">
        <v>0</v>
      </c>
      <c r="D114" s="126">
        <v>225</v>
      </c>
      <c r="E114" s="126">
        <v>225</v>
      </c>
      <c r="F114" s="129"/>
      <c r="G114" s="703">
        <f t="shared" si="15"/>
        <v>225</v>
      </c>
      <c r="H114" s="684">
        <f t="shared" si="16"/>
        <v>1</v>
      </c>
    </row>
    <row r="115" spans="1:8" s="18" customFormat="1" ht="16.5">
      <c r="A115" s="17"/>
      <c r="B115" s="146" t="s">
        <v>755</v>
      </c>
      <c r="C115" s="126">
        <v>0</v>
      </c>
      <c r="D115" s="126">
        <v>1000</v>
      </c>
      <c r="E115" s="126">
        <v>624</v>
      </c>
      <c r="F115" s="129"/>
      <c r="G115" s="703">
        <f t="shared" si="15"/>
        <v>624</v>
      </c>
      <c r="H115" s="684">
        <f t="shared" si="16"/>
        <v>0.624</v>
      </c>
    </row>
    <row r="116" spans="1:8" s="18" customFormat="1" ht="16.5">
      <c r="A116" s="17"/>
      <c r="B116" s="146" t="s">
        <v>553</v>
      </c>
      <c r="C116" s="126">
        <v>0</v>
      </c>
      <c r="D116" s="126">
        <v>684</v>
      </c>
      <c r="E116" s="546">
        <v>514</v>
      </c>
      <c r="F116" s="129"/>
      <c r="G116" s="703">
        <f t="shared" si="15"/>
        <v>514</v>
      </c>
      <c r="H116" s="684">
        <f t="shared" si="16"/>
        <v>0.7514619883040936</v>
      </c>
    </row>
    <row r="117" spans="1:8" s="18" customFormat="1" ht="16.5">
      <c r="A117" s="17"/>
      <c r="B117" s="146"/>
      <c r="C117" s="126"/>
      <c r="D117" s="126"/>
      <c r="E117" s="126"/>
      <c r="F117" s="129"/>
      <c r="G117" s="703">
        <f t="shared" si="15"/>
        <v>0</v>
      </c>
      <c r="H117" s="684"/>
    </row>
    <row r="118" spans="1:8" s="18" customFormat="1" ht="15.75">
      <c r="A118" s="17">
        <v>7</v>
      </c>
      <c r="B118" s="99" t="s">
        <v>103</v>
      </c>
      <c r="C118" s="127">
        <f>SUM(C119:C122)</f>
        <v>0</v>
      </c>
      <c r="D118" s="127">
        <f>SUM(D119:D122)</f>
        <v>3796</v>
      </c>
      <c r="E118" s="127">
        <f>SUM(E119:E122)</f>
        <v>2596</v>
      </c>
      <c r="F118" s="127">
        <f>SUM(F119:F122)</f>
        <v>0</v>
      </c>
      <c r="G118" s="135">
        <f>SUM(G119:G122)</f>
        <v>2596</v>
      </c>
      <c r="H118" s="697">
        <f>E118/D118</f>
        <v>0.6838777660695469</v>
      </c>
    </row>
    <row r="119" spans="1:8" s="18" customFormat="1" ht="16.5">
      <c r="A119" s="17"/>
      <c r="B119" s="146" t="s">
        <v>606</v>
      </c>
      <c r="C119" s="126">
        <v>0</v>
      </c>
      <c r="D119" s="126">
        <v>1200</v>
      </c>
      <c r="E119" s="126">
        <v>0</v>
      </c>
      <c r="F119" s="129"/>
      <c r="G119" s="703">
        <f>E119-F119</f>
        <v>0</v>
      </c>
      <c r="H119" s="684">
        <f>E119/D119</f>
        <v>0</v>
      </c>
    </row>
    <row r="120" spans="1:8" s="18" customFormat="1" ht="16.5">
      <c r="A120" s="17"/>
      <c r="B120" s="146" t="s">
        <v>756</v>
      </c>
      <c r="C120" s="126">
        <v>0</v>
      </c>
      <c r="D120" s="126">
        <v>944</v>
      </c>
      <c r="E120" s="126">
        <v>944</v>
      </c>
      <c r="F120" s="129"/>
      <c r="G120" s="703">
        <f>E120-F120</f>
        <v>944</v>
      </c>
      <c r="H120" s="684">
        <f>E120/D120</f>
        <v>1</v>
      </c>
    </row>
    <row r="121" spans="1:8" s="18" customFormat="1" ht="16.5">
      <c r="A121" s="17"/>
      <c r="B121" s="146" t="s">
        <v>601</v>
      </c>
      <c r="C121" s="126">
        <v>0</v>
      </c>
      <c r="D121" s="126">
        <v>255</v>
      </c>
      <c r="E121" s="126">
        <v>255</v>
      </c>
      <c r="F121" s="129"/>
      <c r="G121" s="703">
        <f>E121-F121</f>
        <v>255</v>
      </c>
      <c r="H121" s="684">
        <f>E121/D121</f>
        <v>1</v>
      </c>
    </row>
    <row r="122" spans="1:8" s="18" customFormat="1" ht="16.5">
      <c r="A122" s="17"/>
      <c r="B122" s="146" t="s">
        <v>757</v>
      </c>
      <c r="C122" s="126">
        <v>0</v>
      </c>
      <c r="D122" s="126">
        <v>1397</v>
      </c>
      <c r="E122" s="126">
        <v>1397</v>
      </c>
      <c r="F122" s="129"/>
      <c r="G122" s="703">
        <f>E122-F122</f>
        <v>1397</v>
      </c>
      <c r="H122" s="684">
        <f>E122/D122</f>
        <v>1</v>
      </c>
    </row>
    <row r="123" spans="1:8" s="18" customFormat="1" ht="16.5">
      <c r="A123" s="17"/>
      <c r="B123" s="430"/>
      <c r="C123" s="1165"/>
      <c r="D123" s="126"/>
      <c r="E123" s="126"/>
      <c r="F123" s="129"/>
      <c r="G123" s="703"/>
      <c r="H123" s="684"/>
    </row>
    <row r="124" spans="1:8" s="18" customFormat="1" ht="15.75">
      <c r="A124" s="17">
        <v>8</v>
      </c>
      <c r="B124" s="99" t="s">
        <v>559</v>
      </c>
      <c r="C124" s="127">
        <f>SUM(C125:C129)</f>
        <v>0</v>
      </c>
      <c r="D124" s="127">
        <f>SUM(D125:D129)</f>
        <v>985</v>
      </c>
      <c r="E124" s="127">
        <f>SUM(E125:E129)</f>
        <v>984</v>
      </c>
      <c r="F124" s="135">
        <f>SUM(F125:F129)</f>
        <v>849</v>
      </c>
      <c r="G124" s="561">
        <f aca="true" t="shared" si="17" ref="G124:G129">E124-F124</f>
        <v>135</v>
      </c>
      <c r="H124" s="698">
        <f aca="true" t="shared" si="18" ref="H124:H129">E124/D124</f>
        <v>0.9989847715736041</v>
      </c>
    </row>
    <row r="125" spans="1:8" s="18" customFormat="1" ht="16.5">
      <c r="A125" s="17"/>
      <c r="B125" s="146" t="s">
        <v>758</v>
      </c>
      <c r="C125" s="126">
        <v>0</v>
      </c>
      <c r="D125" s="126">
        <v>10</v>
      </c>
      <c r="E125" s="126">
        <v>10</v>
      </c>
      <c r="F125" s="129">
        <v>10</v>
      </c>
      <c r="G125" s="703">
        <f t="shared" si="17"/>
        <v>0</v>
      </c>
      <c r="H125" s="672">
        <f t="shared" si="18"/>
        <v>1</v>
      </c>
    </row>
    <row r="126" spans="1:8" s="18" customFormat="1" ht="16.5">
      <c r="A126" s="17"/>
      <c r="B126" s="146" t="s">
        <v>740</v>
      </c>
      <c r="C126" s="126">
        <v>0</v>
      </c>
      <c r="D126" s="126">
        <v>33</v>
      </c>
      <c r="E126" s="126">
        <v>33</v>
      </c>
      <c r="F126" s="129">
        <v>33</v>
      </c>
      <c r="G126" s="703">
        <f t="shared" si="17"/>
        <v>0</v>
      </c>
      <c r="H126" s="672">
        <f t="shared" si="18"/>
        <v>1</v>
      </c>
    </row>
    <row r="127" spans="1:8" s="18" customFormat="1" ht="16.5">
      <c r="A127" s="17"/>
      <c r="B127" s="146" t="s">
        <v>605</v>
      </c>
      <c r="C127" s="126">
        <v>0</v>
      </c>
      <c r="D127" s="126">
        <v>721</v>
      </c>
      <c r="E127" s="126">
        <v>721</v>
      </c>
      <c r="F127" s="129">
        <v>721</v>
      </c>
      <c r="G127" s="703">
        <f t="shared" si="17"/>
        <v>0</v>
      </c>
      <c r="H127" s="672">
        <f t="shared" si="18"/>
        <v>1</v>
      </c>
    </row>
    <row r="128" spans="1:8" s="18" customFormat="1" ht="16.5">
      <c r="A128" s="17"/>
      <c r="B128" s="146" t="s">
        <v>555</v>
      </c>
      <c r="C128" s="126">
        <v>0</v>
      </c>
      <c r="D128" s="126">
        <v>85</v>
      </c>
      <c r="E128" s="126">
        <v>85</v>
      </c>
      <c r="F128" s="129">
        <v>85</v>
      </c>
      <c r="G128" s="703">
        <f t="shared" si="17"/>
        <v>0</v>
      </c>
      <c r="H128" s="673">
        <f t="shared" si="18"/>
        <v>1</v>
      </c>
    </row>
    <row r="129" spans="1:8" s="18" customFormat="1" ht="16.5">
      <c r="A129" s="17"/>
      <c r="B129" s="146" t="s">
        <v>556</v>
      </c>
      <c r="C129" s="126">
        <v>0</v>
      </c>
      <c r="D129" s="126">
        <v>136</v>
      </c>
      <c r="E129" s="126">
        <v>135</v>
      </c>
      <c r="F129" s="129"/>
      <c r="G129" s="703">
        <f t="shared" si="17"/>
        <v>135</v>
      </c>
      <c r="H129" s="673">
        <f t="shared" si="18"/>
        <v>0.9926470588235294</v>
      </c>
    </row>
    <row r="130" spans="1:8" s="18" customFormat="1" ht="16.5">
      <c r="A130" s="17"/>
      <c r="B130" s="430"/>
      <c r="C130" s="126"/>
      <c r="D130" s="126"/>
      <c r="E130" s="550"/>
      <c r="F130" s="129"/>
      <c r="G130" s="741"/>
      <c r="H130" s="684"/>
    </row>
    <row r="131" spans="1:8" s="18" customFormat="1" ht="15.75">
      <c r="A131" s="17">
        <v>9</v>
      </c>
      <c r="B131" s="99" t="s">
        <v>72</v>
      </c>
      <c r="C131" s="127">
        <f>SUM(C132:C152)</f>
        <v>11359</v>
      </c>
      <c r="D131" s="127">
        <f>SUM(D132:D152)</f>
        <v>55196</v>
      </c>
      <c r="E131" s="127">
        <f>SUM(E132:E152)</f>
        <v>28308</v>
      </c>
      <c r="F131" s="135">
        <f>SUM(F132:F152)</f>
        <v>0</v>
      </c>
      <c r="G131" s="561">
        <f aca="true" t="shared" si="19" ref="G131:G142">E131-F131</f>
        <v>28308</v>
      </c>
      <c r="H131" s="698">
        <f>E131/D131</f>
        <v>0.5128632509602145</v>
      </c>
    </row>
    <row r="132" spans="1:8" s="18" customFormat="1" ht="16.5">
      <c r="A132" s="17"/>
      <c r="B132" s="805" t="s">
        <v>759</v>
      </c>
      <c r="C132" s="126">
        <v>3000</v>
      </c>
      <c r="D132" s="126">
        <v>3000</v>
      </c>
      <c r="E132" s="546">
        <v>0</v>
      </c>
      <c r="F132" s="129"/>
      <c r="G132" s="703">
        <f t="shared" si="19"/>
        <v>0</v>
      </c>
      <c r="H132" s="684"/>
    </row>
    <row r="133" spans="1:8" s="18" customFormat="1" ht="16.5">
      <c r="A133" s="17"/>
      <c r="B133" s="805" t="s">
        <v>760</v>
      </c>
      <c r="C133" s="126">
        <v>600</v>
      </c>
      <c r="D133" s="126">
        <v>600</v>
      </c>
      <c r="E133" s="546">
        <v>0</v>
      </c>
      <c r="F133" s="129"/>
      <c r="G133" s="703">
        <f t="shared" si="19"/>
        <v>0</v>
      </c>
      <c r="H133" s="684">
        <f aca="true" t="shared" si="20" ref="H133:H152">E133/D133</f>
        <v>0</v>
      </c>
    </row>
    <row r="134" spans="1:8" s="18" customFormat="1" ht="16.5">
      <c r="A134" s="17"/>
      <c r="B134" s="805" t="s">
        <v>935</v>
      </c>
      <c r="C134" s="126">
        <v>2400</v>
      </c>
      <c r="D134" s="126">
        <v>0</v>
      </c>
      <c r="E134" s="546">
        <v>0</v>
      </c>
      <c r="F134" s="129"/>
      <c r="G134" s="703"/>
      <c r="H134" s="684"/>
    </row>
    <row r="135" spans="1:8" s="18" customFormat="1" ht="16.5">
      <c r="A135" s="17"/>
      <c r="B135" s="805" t="s">
        <v>761</v>
      </c>
      <c r="C135" s="126">
        <v>1100</v>
      </c>
      <c r="D135" s="126">
        <v>4345</v>
      </c>
      <c r="E135" s="546">
        <v>4338</v>
      </c>
      <c r="F135" s="129"/>
      <c r="G135" s="703">
        <f t="shared" si="19"/>
        <v>4338</v>
      </c>
      <c r="H135" s="684">
        <f t="shared" si="20"/>
        <v>0.9983889528193326</v>
      </c>
    </row>
    <row r="136" spans="1:8" s="18" customFormat="1" ht="16.5">
      <c r="A136" s="17"/>
      <c r="B136" s="805" t="s">
        <v>762</v>
      </c>
      <c r="C136" s="126">
        <v>659</v>
      </c>
      <c r="D136" s="126">
        <v>659</v>
      </c>
      <c r="E136" s="546"/>
      <c r="F136" s="129"/>
      <c r="G136" s="703">
        <f t="shared" si="19"/>
        <v>0</v>
      </c>
      <c r="H136" s="684">
        <f t="shared" si="20"/>
        <v>0</v>
      </c>
    </row>
    <row r="137" spans="1:8" s="18" customFormat="1" ht="16.5">
      <c r="A137" s="17"/>
      <c r="B137" s="805" t="s">
        <v>553</v>
      </c>
      <c r="C137" s="126">
        <v>3600</v>
      </c>
      <c r="D137" s="126">
        <v>6523</v>
      </c>
      <c r="E137" s="546">
        <v>6522</v>
      </c>
      <c r="F137" s="129"/>
      <c r="G137" s="703">
        <f t="shared" si="19"/>
        <v>6522</v>
      </c>
      <c r="H137" s="684">
        <f t="shared" si="20"/>
        <v>0.9998466963053809</v>
      </c>
    </row>
    <row r="138" spans="1:8" s="18" customFormat="1" ht="16.5">
      <c r="A138" s="17"/>
      <c r="B138" s="805" t="s">
        <v>763</v>
      </c>
      <c r="C138" s="126">
        <v>0</v>
      </c>
      <c r="D138" s="126">
        <v>3466</v>
      </c>
      <c r="E138" s="546">
        <v>3400</v>
      </c>
      <c r="F138" s="129"/>
      <c r="G138" s="703">
        <f t="shared" si="19"/>
        <v>3400</v>
      </c>
      <c r="H138" s="684">
        <f t="shared" si="20"/>
        <v>0.9809578765147143</v>
      </c>
    </row>
    <row r="139" spans="1:8" s="18" customFormat="1" ht="33">
      <c r="A139" s="17"/>
      <c r="B139" s="805" t="s">
        <v>764</v>
      </c>
      <c r="C139" s="126">
        <v>0</v>
      </c>
      <c r="D139" s="126">
        <v>120</v>
      </c>
      <c r="E139" s="546">
        <v>120</v>
      </c>
      <c r="F139" s="129"/>
      <c r="G139" s="703">
        <f t="shared" si="19"/>
        <v>120</v>
      </c>
      <c r="H139" s="684">
        <f t="shared" si="20"/>
        <v>1</v>
      </c>
    </row>
    <row r="140" spans="1:8" s="18" customFormat="1" ht="16.5">
      <c r="A140" s="17"/>
      <c r="B140" s="805" t="s">
        <v>765</v>
      </c>
      <c r="C140" s="126">
        <v>0</v>
      </c>
      <c r="D140" s="126">
        <v>381</v>
      </c>
      <c r="E140" s="546">
        <v>381</v>
      </c>
      <c r="F140" s="129"/>
      <c r="G140" s="703">
        <f t="shared" si="19"/>
        <v>381</v>
      </c>
      <c r="H140" s="684">
        <f t="shared" si="20"/>
        <v>1</v>
      </c>
    </row>
    <row r="141" spans="1:8" s="18" customFormat="1" ht="33">
      <c r="A141" s="17"/>
      <c r="B141" s="805" t="s">
        <v>766</v>
      </c>
      <c r="C141" s="126">
        <v>0</v>
      </c>
      <c r="D141" s="126">
        <v>772</v>
      </c>
      <c r="E141" s="546">
        <v>772</v>
      </c>
      <c r="F141" s="129"/>
      <c r="G141" s="703">
        <f t="shared" si="19"/>
        <v>772</v>
      </c>
      <c r="H141" s="684">
        <f t="shared" si="20"/>
        <v>1</v>
      </c>
    </row>
    <row r="142" spans="1:8" s="18" customFormat="1" ht="16.5">
      <c r="A142" s="17"/>
      <c r="B142" s="805" t="s">
        <v>767</v>
      </c>
      <c r="C142" s="126">
        <v>0</v>
      </c>
      <c r="D142" s="126">
        <v>1203</v>
      </c>
      <c r="E142" s="546">
        <v>1203</v>
      </c>
      <c r="F142" s="129"/>
      <c r="G142" s="703">
        <f t="shared" si="19"/>
        <v>1203</v>
      </c>
      <c r="H142" s="684">
        <f t="shared" si="20"/>
        <v>1</v>
      </c>
    </row>
    <row r="143" spans="1:8" s="18" customFormat="1" ht="33">
      <c r="A143" s="17"/>
      <c r="B143" s="805" t="s">
        <v>768</v>
      </c>
      <c r="C143" s="126">
        <v>0</v>
      </c>
      <c r="D143" s="126">
        <v>1083</v>
      </c>
      <c r="E143" s="546">
        <v>1083</v>
      </c>
      <c r="F143" s="129"/>
      <c r="G143" s="703">
        <f aca="true" t="shared" si="21" ref="G143:G152">E143-F143</f>
        <v>1083</v>
      </c>
      <c r="H143" s="684">
        <f t="shared" si="20"/>
        <v>1</v>
      </c>
    </row>
    <row r="144" spans="1:8" s="18" customFormat="1" ht="16.5">
      <c r="A144" s="17"/>
      <c r="B144" s="805" t="s">
        <v>769</v>
      </c>
      <c r="C144" s="126">
        <v>0</v>
      </c>
      <c r="D144" s="126">
        <v>874</v>
      </c>
      <c r="E144" s="546">
        <v>874</v>
      </c>
      <c r="F144" s="129"/>
      <c r="G144" s="703">
        <f t="shared" si="21"/>
        <v>874</v>
      </c>
      <c r="H144" s="684">
        <f t="shared" si="20"/>
        <v>1</v>
      </c>
    </row>
    <row r="145" spans="1:8" s="18" customFormat="1" ht="16.5">
      <c r="A145" s="17"/>
      <c r="B145" s="805" t="s">
        <v>770</v>
      </c>
      <c r="C145" s="126">
        <v>0</v>
      </c>
      <c r="D145" s="126">
        <v>16749</v>
      </c>
      <c r="E145" s="546"/>
      <c r="F145" s="129"/>
      <c r="G145" s="703">
        <f t="shared" si="21"/>
        <v>0</v>
      </c>
      <c r="H145" s="684">
        <f t="shared" si="20"/>
        <v>0</v>
      </c>
    </row>
    <row r="146" spans="1:8" s="18" customFormat="1" ht="16.5">
      <c r="A146" s="17"/>
      <c r="B146" s="805" t="s">
        <v>771</v>
      </c>
      <c r="C146" s="126">
        <v>0</v>
      </c>
      <c r="D146" s="126">
        <v>4200</v>
      </c>
      <c r="E146" s="546">
        <v>4200</v>
      </c>
      <c r="F146" s="129"/>
      <c r="G146" s="703">
        <f t="shared" si="21"/>
        <v>4200</v>
      </c>
      <c r="H146" s="684">
        <f t="shared" si="20"/>
        <v>1</v>
      </c>
    </row>
    <row r="147" spans="1:8" s="18" customFormat="1" ht="16.5">
      <c r="A147" s="17"/>
      <c r="B147" s="805" t="s">
        <v>772</v>
      </c>
      <c r="C147" s="126">
        <v>0</v>
      </c>
      <c r="D147" s="126">
        <v>1370</v>
      </c>
      <c r="E147" s="546">
        <v>1367</v>
      </c>
      <c r="F147" s="129"/>
      <c r="G147" s="703">
        <f t="shared" si="21"/>
        <v>1367</v>
      </c>
      <c r="H147" s="684">
        <f t="shared" si="20"/>
        <v>0.9978102189781022</v>
      </c>
    </row>
    <row r="148" spans="1:8" s="18" customFormat="1" ht="16.5">
      <c r="A148" s="17"/>
      <c r="B148" s="805" t="s">
        <v>773</v>
      </c>
      <c r="C148" s="126">
        <v>0</v>
      </c>
      <c r="D148" s="126">
        <v>1786</v>
      </c>
      <c r="E148" s="546">
        <v>1785</v>
      </c>
      <c r="F148" s="129"/>
      <c r="G148" s="703">
        <f t="shared" si="21"/>
        <v>1785</v>
      </c>
      <c r="H148" s="684">
        <f t="shared" si="20"/>
        <v>0.9994400895856663</v>
      </c>
    </row>
    <row r="149" spans="1:8" s="18" customFormat="1" ht="16.5">
      <c r="A149" s="17"/>
      <c r="B149" s="805" t="s">
        <v>774</v>
      </c>
      <c r="C149" s="126">
        <v>0</v>
      </c>
      <c r="D149" s="126">
        <v>500</v>
      </c>
      <c r="E149" s="546">
        <v>499</v>
      </c>
      <c r="F149" s="129"/>
      <c r="G149" s="703">
        <f t="shared" si="21"/>
        <v>499</v>
      </c>
      <c r="H149" s="684">
        <f t="shared" si="20"/>
        <v>0.998</v>
      </c>
    </row>
    <row r="150" spans="1:8" s="18" customFormat="1" ht="16.5">
      <c r="A150" s="17"/>
      <c r="B150" s="805" t="s">
        <v>775</v>
      </c>
      <c r="C150" s="126">
        <v>0</v>
      </c>
      <c r="D150" s="126">
        <v>1537</v>
      </c>
      <c r="E150" s="546">
        <v>1536</v>
      </c>
      <c r="F150" s="129"/>
      <c r="G150" s="703">
        <f t="shared" si="21"/>
        <v>1536</v>
      </c>
      <c r="H150" s="684">
        <f t="shared" si="20"/>
        <v>0.9993493819128172</v>
      </c>
    </row>
    <row r="151" spans="1:8" s="18" customFormat="1" ht="16.5">
      <c r="A151" s="17"/>
      <c r="B151" s="805" t="s">
        <v>776</v>
      </c>
      <c r="C151" s="126">
        <v>0</v>
      </c>
      <c r="D151" s="126">
        <v>5800</v>
      </c>
      <c r="E151" s="546">
        <v>0</v>
      </c>
      <c r="F151" s="129"/>
      <c r="G151" s="703">
        <f t="shared" si="21"/>
        <v>0</v>
      </c>
      <c r="H151" s="684">
        <f t="shared" si="20"/>
        <v>0</v>
      </c>
    </row>
    <row r="152" spans="1:8" s="18" customFormat="1" ht="16.5">
      <c r="A152" s="17"/>
      <c r="B152" s="805" t="s">
        <v>777</v>
      </c>
      <c r="C152" s="126">
        <v>0</v>
      </c>
      <c r="D152" s="126">
        <v>228</v>
      </c>
      <c r="E152" s="546">
        <v>228</v>
      </c>
      <c r="F152" s="129"/>
      <c r="G152" s="703">
        <f t="shared" si="21"/>
        <v>228</v>
      </c>
      <c r="H152" s="684">
        <f t="shared" si="20"/>
        <v>1</v>
      </c>
    </row>
    <row r="153" spans="1:8" s="18" customFormat="1" ht="16.5">
      <c r="A153" s="17"/>
      <c r="B153" s="430"/>
      <c r="C153" s="126"/>
      <c r="D153" s="126"/>
      <c r="E153" s="550"/>
      <c r="F153" s="129"/>
      <c r="G153" s="561"/>
      <c r="H153" s="684"/>
    </row>
    <row r="154" spans="1:8" ht="16.5">
      <c r="A154" s="17"/>
      <c r="B154" s="848" t="s">
        <v>22</v>
      </c>
      <c r="C154" s="849">
        <f>C71+C131+C95+C110+C79+C101+C124+C88+C118</f>
        <v>23604</v>
      </c>
      <c r="D154" s="849">
        <f>D71+D131+D95+D110+D79+D101+D124+D88+D118</f>
        <v>80508</v>
      </c>
      <c r="E154" s="849">
        <f>E71+E131+E95+E110+E79+E101+E124+E88+E118</f>
        <v>47898</v>
      </c>
      <c r="F154" s="741">
        <f>F71+F131+F95+F110+F79+F101+F124+F88+F118</f>
        <v>5783</v>
      </c>
      <c r="G154" s="741">
        <f>G71+G131+G95+G110+G79+G101+G124+G88+G118</f>
        <v>42115</v>
      </c>
      <c r="H154" s="698">
        <f>E154/D154</f>
        <v>0.5949470860038754</v>
      </c>
    </row>
    <row r="155" spans="1:8" ht="16.5">
      <c r="A155" s="17"/>
      <c r="B155" s="71"/>
      <c r="C155" s="1166"/>
      <c r="D155" s="1166"/>
      <c r="E155" s="849"/>
      <c r="F155" s="1167"/>
      <c r="G155" s="561">
        <f>E155-F155</f>
        <v>0</v>
      </c>
      <c r="H155" s="673"/>
    </row>
    <row r="156" spans="1:8" ht="17.25" thickBot="1">
      <c r="A156" s="1169"/>
      <c r="B156" s="1170" t="s">
        <v>48</v>
      </c>
      <c r="C156" s="1171">
        <f>SUM(C68+C154)</f>
        <v>207873</v>
      </c>
      <c r="D156" s="1171">
        <f>SUM(D68+D154)</f>
        <v>3194972</v>
      </c>
      <c r="E156" s="1171">
        <f>SUM(E68+E154)</f>
        <v>269018</v>
      </c>
      <c r="F156" s="1172">
        <f>SUM(F68+F154)</f>
        <v>26254</v>
      </c>
      <c r="G156" s="1172">
        <f>E156-F156</f>
        <v>242764</v>
      </c>
      <c r="H156" s="420">
        <f>E156/D156</f>
        <v>0.08420042491765187</v>
      </c>
    </row>
    <row r="158" ht="16.5">
      <c r="B158" s="3"/>
    </row>
    <row r="162" ht="16.5">
      <c r="E162" s="3"/>
    </row>
    <row r="164" ht="16.5">
      <c r="B164" s="62" t="s">
        <v>607</v>
      </c>
    </row>
  </sheetData>
  <sheetProtection/>
  <mergeCells count="3">
    <mergeCell ref="A70:B70"/>
    <mergeCell ref="A2:C2"/>
    <mergeCell ref="C43:C46"/>
  </mergeCells>
  <printOptions/>
  <pageMargins left="0.31496062992125984" right="0.1968503937007874" top="0.7874015748031497" bottom="0.2755905511811024" header="0.2362204724409449" footer="0.1968503937007874"/>
  <pageSetup horizontalDpi="600" verticalDpi="600" orientation="portrait" paperSize="9" scale="79" r:id="rId1"/>
  <headerFooter>
    <oddHeader>&amp;C&amp;"Book Antiqua,Félkövér"&amp;11Keszthely Város Önkormányzata
beruházási kiadásai feladatonként&amp;R&amp;"Book Antiqua,Félkövér"11. melléklet
ezer Ft</oddHeader>
    <oddFooter>&amp;C&amp;P</oddFooter>
  </headerFooter>
  <rowBreaks count="3" manualBreakCount="3">
    <brk id="36" max="255" man="1"/>
    <brk id="56" max="255" man="1"/>
    <brk id="109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N96"/>
  <sheetViews>
    <sheetView zoomScalePageLayoutView="0" workbookViewId="0" topLeftCell="A1">
      <selection activeCell="K49" sqref="K49"/>
    </sheetView>
  </sheetViews>
  <sheetFormatPr defaultColWidth="9.140625" defaultRowHeight="12.75"/>
  <cols>
    <col min="1" max="1" width="3.8515625" style="61" customWidth="1"/>
    <col min="2" max="2" width="49.8515625" style="3" customWidth="1"/>
    <col min="3" max="5" width="12.28125" style="3" bestFit="1" customWidth="1"/>
    <col min="6" max="6" width="11.140625" style="3" bestFit="1" customWidth="1"/>
    <col min="7" max="7" width="10.57421875" style="3" bestFit="1" customWidth="1"/>
    <col min="8" max="8" width="7.140625" style="3" bestFit="1" customWidth="1"/>
    <col min="9" max="9" width="9.140625" style="3" customWidth="1"/>
    <col min="10" max="10" width="11.140625" style="3" bestFit="1" customWidth="1"/>
    <col min="11" max="16384" width="9.140625" style="3" customWidth="1"/>
  </cols>
  <sheetData>
    <row r="1" spans="1:14" ht="45.75" thickBot="1">
      <c r="A1" s="534" t="s">
        <v>13</v>
      </c>
      <c r="B1" s="535" t="s">
        <v>51</v>
      </c>
      <c r="C1" s="114" t="s">
        <v>184</v>
      </c>
      <c r="D1" s="114" t="s">
        <v>248</v>
      </c>
      <c r="E1" s="114" t="s">
        <v>185</v>
      </c>
      <c r="F1" s="114" t="s">
        <v>86</v>
      </c>
      <c r="G1" s="114" t="s">
        <v>87</v>
      </c>
      <c r="H1" s="115" t="s">
        <v>186</v>
      </c>
      <c r="N1" s="18"/>
    </row>
    <row r="2" spans="1:14" ht="16.5" customHeight="1">
      <c r="A2" s="1350" t="s">
        <v>52</v>
      </c>
      <c r="B2" s="1351"/>
      <c r="C2" s="1351"/>
      <c r="D2" s="1016"/>
      <c r="E2" s="1016"/>
      <c r="F2" s="1017"/>
      <c r="G2" s="1018"/>
      <c r="H2" s="918"/>
      <c r="N2" s="18"/>
    </row>
    <row r="3" spans="1:14" ht="16.5" customHeight="1">
      <c r="A3" s="1002"/>
      <c r="B3" s="99"/>
      <c r="C3" s="99"/>
      <c r="D3" s="99"/>
      <c r="E3" s="99"/>
      <c r="F3" s="103"/>
      <c r="G3" s="103"/>
      <c r="H3" s="112"/>
      <c r="N3" s="18"/>
    </row>
    <row r="4" spans="1:14" ht="16.5" customHeight="1">
      <c r="A4" s="950">
        <v>1</v>
      </c>
      <c r="B4" s="20" t="s">
        <v>561</v>
      </c>
      <c r="C4" s="557">
        <f>SUM(C5:C7)</f>
        <v>3900</v>
      </c>
      <c r="D4" s="557">
        <f>SUM(D5:D7)</f>
        <v>3900</v>
      </c>
      <c r="E4" s="557">
        <f>SUM(E5:E7)</f>
        <v>3900</v>
      </c>
      <c r="F4" s="746">
        <f>SUM(F5:F7)</f>
        <v>3900</v>
      </c>
      <c r="G4" s="746">
        <f>E4-F4</f>
        <v>0</v>
      </c>
      <c r="H4" s="910">
        <f>E4/D4</f>
        <v>1</v>
      </c>
      <c r="N4" s="18"/>
    </row>
    <row r="5" spans="1:14" ht="16.5" customHeight="1">
      <c r="A5" s="174"/>
      <c r="B5" s="89" t="s">
        <v>778</v>
      </c>
      <c r="C5" s="815">
        <v>500</v>
      </c>
      <c r="D5" s="815">
        <v>500</v>
      </c>
      <c r="E5" s="916">
        <v>500</v>
      </c>
      <c r="F5" s="917">
        <v>500</v>
      </c>
      <c r="G5" s="917">
        <f>E5-F5</f>
        <v>0</v>
      </c>
      <c r="H5" s="700">
        <f>E5/D5</f>
        <v>1</v>
      </c>
      <c r="N5" s="18"/>
    </row>
    <row r="6" spans="1:14" ht="33">
      <c r="A6" s="155"/>
      <c r="B6" s="814" t="s">
        <v>779</v>
      </c>
      <c r="C6" s="566">
        <v>800</v>
      </c>
      <c r="D6" s="566">
        <v>800</v>
      </c>
      <c r="E6" s="818">
        <v>800</v>
      </c>
      <c r="F6" s="817">
        <v>800</v>
      </c>
      <c r="G6" s="817">
        <f>E6-F6</f>
        <v>0</v>
      </c>
      <c r="H6" s="700">
        <f>E6/D6</f>
        <v>1</v>
      </c>
      <c r="N6" s="18"/>
    </row>
    <row r="7" spans="1:14" ht="16.5" customHeight="1">
      <c r="A7" s="17"/>
      <c r="B7" s="146" t="s">
        <v>780</v>
      </c>
      <c r="C7" s="566">
        <v>2600</v>
      </c>
      <c r="D7" s="566">
        <v>2600</v>
      </c>
      <c r="E7" s="566">
        <v>2600</v>
      </c>
      <c r="F7" s="817">
        <v>2600</v>
      </c>
      <c r="G7" s="817">
        <f>E7-F7</f>
        <v>0</v>
      </c>
      <c r="H7" s="700">
        <f>E7/D7</f>
        <v>1</v>
      </c>
      <c r="N7" s="18"/>
    </row>
    <row r="8" spans="1:14" ht="16.5" customHeight="1">
      <c r="A8" s="1002"/>
      <c r="B8" s="99"/>
      <c r="C8" s="1131"/>
      <c r="D8" s="1131"/>
      <c r="E8" s="1131"/>
      <c r="F8" s="799"/>
      <c r="G8" s="799"/>
      <c r="H8" s="1105"/>
      <c r="N8" s="18"/>
    </row>
    <row r="9" spans="1:14" ht="16.5" customHeight="1">
      <c r="A9" s="51">
        <v>2</v>
      </c>
      <c r="B9" s="1019" t="s">
        <v>643</v>
      </c>
      <c r="C9" s="1028">
        <f>SUM(C10:C15)</f>
        <v>48317</v>
      </c>
      <c r="D9" s="1028">
        <f>SUM(D10:D15)</f>
        <v>68002</v>
      </c>
      <c r="E9" s="1028">
        <f>SUM(E10:E15)</f>
        <v>39361</v>
      </c>
      <c r="F9" s="1132">
        <f>SUM(F10:F15)</f>
        <v>0</v>
      </c>
      <c r="G9" s="633">
        <f aca="true" t="shared" si="0" ref="G9:G15">E9-F9</f>
        <v>39361</v>
      </c>
      <c r="H9" s="912">
        <f aca="true" t="shared" si="1" ref="H9:H15">E9/D9</f>
        <v>0.5788212111408488</v>
      </c>
      <c r="N9" s="18"/>
    </row>
    <row r="10" spans="1:14" ht="16.5" customHeight="1">
      <c r="A10" s="67"/>
      <c r="B10" s="65" t="s">
        <v>53</v>
      </c>
      <c r="C10" s="537">
        <v>3747</v>
      </c>
      <c r="D10" s="537">
        <v>3747</v>
      </c>
      <c r="E10" s="537">
        <v>3706</v>
      </c>
      <c r="F10" s="631"/>
      <c r="G10" s="631">
        <f t="shared" si="0"/>
        <v>3706</v>
      </c>
      <c r="H10" s="912">
        <f t="shared" si="1"/>
        <v>0.9890579129970644</v>
      </c>
      <c r="N10" s="18"/>
    </row>
    <row r="11" spans="1:14" ht="16.5" customHeight="1">
      <c r="A11" s="67"/>
      <c r="B11" s="65" t="s">
        <v>434</v>
      </c>
      <c r="C11" s="537">
        <v>750</v>
      </c>
      <c r="D11" s="537">
        <v>750</v>
      </c>
      <c r="E11" s="537">
        <v>750</v>
      </c>
      <c r="F11" s="631"/>
      <c r="G11" s="631">
        <f t="shared" si="0"/>
        <v>750</v>
      </c>
      <c r="H11" s="898">
        <f t="shared" si="1"/>
        <v>1</v>
      </c>
      <c r="N11" s="18"/>
    </row>
    <row r="12" spans="1:14" ht="16.5" customHeight="1">
      <c r="A12" s="67"/>
      <c r="B12" s="65" t="s">
        <v>435</v>
      </c>
      <c r="C12" s="537">
        <v>820</v>
      </c>
      <c r="D12" s="537">
        <v>820</v>
      </c>
      <c r="E12" s="537">
        <v>820</v>
      </c>
      <c r="F12" s="631"/>
      <c r="G12" s="631">
        <f t="shared" si="0"/>
        <v>820</v>
      </c>
      <c r="H12" s="898">
        <f t="shared" si="1"/>
        <v>1</v>
      </c>
      <c r="N12" s="18"/>
    </row>
    <row r="13" spans="1:14" ht="16.5" customHeight="1">
      <c r="A13" s="67"/>
      <c r="B13" s="65" t="s">
        <v>781</v>
      </c>
      <c r="C13" s="537">
        <v>18000</v>
      </c>
      <c r="D13" s="537">
        <v>18000</v>
      </c>
      <c r="E13" s="537">
        <v>14400</v>
      </c>
      <c r="F13" s="631"/>
      <c r="G13" s="631">
        <f t="shared" si="0"/>
        <v>14400</v>
      </c>
      <c r="H13" s="911">
        <f t="shared" si="1"/>
        <v>0.8</v>
      </c>
      <c r="N13" s="18"/>
    </row>
    <row r="14" spans="1:14" ht="16.5" customHeight="1">
      <c r="A14" s="67"/>
      <c r="B14" s="65" t="s">
        <v>782</v>
      </c>
      <c r="C14" s="537">
        <v>25000</v>
      </c>
      <c r="D14" s="537">
        <v>19685</v>
      </c>
      <c r="E14" s="537">
        <v>19685</v>
      </c>
      <c r="F14" s="631"/>
      <c r="G14" s="631">
        <f t="shared" si="0"/>
        <v>19685</v>
      </c>
      <c r="H14" s="911">
        <f t="shared" si="1"/>
        <v>1</v>
      </c>
      <c r="N14" s="18"/>
    </row>
    <row r="15" spans="1:14" ht="33">
      <c r="A15" s="67"/>
      <c r="B15" s="813" t="s">
        <v>958</v>
      </c>
      <c r="C15" s="1115">
        <v>0</v>
      </c>
      <c r="D15" s="1115">
        <v>25000</v>
      </c>
      <c r="E15" s="1115">
        <v>0</v>
      </c>
      <c r="F15" s="632"/>
      <c r="G15" s="631">
        <f t="shared" si="0"/>
        <v>0</v>
      </c>
      <c r="H15" s="911">
        <f t="shared" si="1"/>
        <v>0</v>
      </c>
      <c r="N15" s="18"/>
    </row>
    <row r="16" spans="1:14" ht="16.5" customHeight="1">
      <c r="A16" s="1002"/>
      <c r="B16" s="99"/>
      <c r="C16" s="1131"/>
      <c r="D16" s="1131"/>
      <c r="E16" s="1131"/>
      <c r="F16" s="799"/>
      <c r="G16" s="1133"/>
      <c r="H16" s="1105"/>
      <c r="N16" s="18"/>
    </row>
    <row r="17" spans="1:14" ht="16.5">
      <c r="A17" s="51">
        <v>3</v>
      </c>
      <c r="B17" s="1020" t="s">
        <v>80</v>
      </c>
      <c r="C17" s="578">
        <f>SUM(C18:C33)</f>
        <v>55100</v>
      </c>
      <c r="D17" s="578">
        <f>SUM(D18:D33)</f>
        <v>56598</v>
      </c>
      <c r="E17" s="578">
        <f>SUM(E18:E33)</f>
        <v>55078</v>
      </c>
      <c r="F17" s="746">
        <f>SUM(F18:F33)</f>
        <v>49580</v>
      </c>
      <c r="G17" s="746">
        <f>SUM(G18:G33)</f>
        <v>5498</v>
      </c>
      <c r="H17" s="900">
        <f>E17/D17</f>
        <v>0.9731439273472561</v>
      </c>
      <c r="N17" s="18"/>
    </row>
    <row r="18" spans="1:14" ht="16.5">
      <c r="A18" s="51"/>
      <c r="B18" s="821" t="s">
        <v>783</v>
      </c>
      <c r="C18" s="565">
        <v>2000</v>
      </c>
      <c r="D18" s="565">
        <v>2000</v>
      </c>
      <c r="E18" s="565">
        <v>480</v>
      </c>
      <c r="F18" s="631">
        <v>480</v>
      </c>
      <c r="G18" s="816">
        <f aca="true" t="shared" si="2" ref="G18:G33">E18-F18</f>
        <v>0</v>
      </c>
      <c r="H18" s="911">
        <f aca="true" t="shared" si="3" ref="H18:H92">E18/D18</f>
        <v>0.24</v>
      </c>
      <c r="N18" s="18"/>
    </row>
    <row r="19" spans="1:14" ht="33">
      <c r="A19" s="51"/>
      <c r="B19" s="821" t="s">
        <v>936</v>
      </c>
      <c r="C19" s="565">
        <v>2000</v>
      </c>
      <c r="D19" s="565">
        <v>0</v>
      </c>
      <c r="E19" s="565">
        <v>0</v>
      </c>
      <c r="F19" s="631"/>
      <c r="G19" s="816"/>
      <c r="H19" s="911">
        <v>0</v>
      </c>
      <c r="N19" s="18"/>
    </row>
    <row r="20" spans="1:14" ht="15.75" customHeight="1">
      <c r="A20" s="51"/>
      <c r="B20" s="821" t="s">
        <v>784</v>
      </c>
      <c r="C20" s="565">
        <v>500</v>
      </c>
      <c r="D20" s="565">
        <v>500</v>
      </c>
      <c r="E20" s="565">
        <v>500</v>
      </c>
      <c r="F20" s="631">
        <v>500</v>
      </c>
      <c r="G20" s="631">
        <f t="shared" si="2"/>
        <v>0</v>
      </c>
      <c r="H20" s="898">
        <f t="shared" si="3"/>
        <v>1</v>
      </c>
      <c r="N20" s="18"/>
    </row>
    <row r="21" spans="1:14" ht="16.5">
      <c r="A21" s="51"/>
      <c r="B21" s="821" t="s">
        <v>785</v>
      </c>
      <c r="C21" s="565">
        <v>2000</v>
      </c>
      <c r="D21" s="565">
        <v>2000</v>
      </c>
      <c r="E21" s="565">
        <v>2000</v>
      </c>
      <c r="F21" s="631">
        <v>2000</v>
      </c>
      <c r="G21" s="631">
        <f t="shared" si="2"/>
        <v>0</v>
      </c>
      <c r="H21" s="898">
        <f t="shared" si="3"/>
        <v>1</v>
      </c>
      <c r="N21" s="18"/>
    </row>
    <row r="22" spans="1:14" ht="16.5">
      <c r="A22" s="51"/>
      <c r="B22" s="821" t="s">
        <v>956</v>
      </c>
      <c r="C22" s="565">
        <v>1200</v>
      </c>
      <c r="D22" s="565">
        <v>1200</v>
      </c>
      <c r="E22" s="565">
        <v>1200</v>
      </c>
      <c r="F22" s="631">
        <v>1200</v>
      </c>
      <c r="G22" s="631">
        <f t="shared" si="2"/>
        <v>0</v>
      </c>
      <c r="H22" s="898">
        <f t="shared" si="3"/>
        <v>1</v>
      </c>
      <c r="N22" s="18"/>
    </row>
    <row r="23" spans="1:14" ht="16.5">
      <c r="A23" s="51"/>
      <c r="B23" s="821" t="s">
        <v>786</v>
      </c>
      <c r="C23" s="565">
        <v>5000</v>
      </c>
      <c r="D23" s="565">
        <v>5000</v>
      </c>
      <c r="E23" s="565">
        <v>5000</v>
      </c>
      <c r="F23" s="631">
        <v>5000</v>
      </c>
      <c r="G23" s="631">
        <f t="shared" si="2"/>
        <v>0</v>
      </c>
      <c r="H23" s="898">
        <f t="shared" si="3"/>
        <v>1</v>
      </c>
      <c r="N23" s="18"/>
    </row>
    <row r="24" spans="1:14" ht="16.5">
      <c r="A24" s="51"/>
      <c r="B24" s="821" t="s">
        <v>957</v>
      </c>
      <c r="C24" s="565">
        <v>600</v>
      </c>
      <c r="D24" s="1022">
        <v>600</v>
      </c>
      <c r="E24" s="1022">
        <v>600</v>
      </c>
      <c r="F24" s="632">
        <v>600</v>
      </c>
      <c r="G24" s="631">
        <f t="shared" si="2"/>
        <v>0</v>
      </c>
      <c r="H24" s="898">
        <f t="shared" si="3"/>
        <v>1</v>
      </c>
      <c r="N24" s="18"/>
    </row>
    <row r="25" spans="1:14" ht="16.5">
      <c r="A25" s="51"/>
      <c r="B25" s="821" t="s">
        <v>787</v>
      </c>
      <c r="C25" s="565">
        <v>8000</v>
      </c>
      <c r="D25" s="566">
        <v>8000</v>
      </c>
      <c r="E25" s="566">
        <v>8000</v>
      </c>
      <c r="F25" s="817">
        <v>8000</v>
      </c>
      <c r="G25" s="1021">
        <f t="shared" si="2"/>
        <v>0</v>
      </c>
      <c r="H25" s="898">
        <f t="shared" si="3"/>
        <v>1</v>
      </c>
      <c r="N25" s="18"/>
    </row>
    <row r="26" spans="1:14" ht="33">
      <c r="A26" s="51"/>
      <c r="B26" s="821" t="s">
        <v>788</v>
      </c>
      <c r="C26" s="565">
        <v>2500</v>
      </c>
      <c r="D26" s="566">
        <v>2500</v>
      </c>
      <c r="E26" s="566">
        <v>2500</v>
      </c>
      <c r="F26" s="817">
        <v>2500</v>
      </c>
      <c r="G26" s="1021">
        <f t="shared" si="2"/>
        <v>0</v>
      </c>
      <c r="H26" s="898">
        <f t="shared" si="3"/>
        <v>1</v>
      </c>
      <c r="N26" s="18"/>
    </row>
    <row r="27" spans="1:14" ht="33">
      <c r="A27" s="51"/>
      <c r="B27" s="821" t="s">
        <v>937</v>
      </c>
      <c r="C27" s="565">
        <v>2000</v>
      </c>
      <c r="D27" s="566">
        <v>0</v>
      </c>
      <c r="E27" s="566">
        <v>0</v>
      </c>
      <c r="F27" s="817"/>
      <c r="G27" s="1021">
        <f t="shared" si="2"/>
        <v>0</v>
      </c>
      <c r="H27" s="898">
        <v>0</v>
      </c>
      <c r="N27" s="18"/>
    </row>
    <row r="28" spans="1:14" ht="33">
      <c r="A28" s="51"/>
      <c r="B28" s="821" t="s">
        <v>789</v>
      </c>
      <c r="C28" s="565">
        <v>13000</v>
      </c>
      <c r="D28" s="566">
        <v>13000</v>
      </c>
      <c r="E28" s="566">
        <v>13000</v>
      </c>
      <c r="F28" s="817">
        <v>13000</v>
      </c>
      <c r="G28" s="1021">
        <f t="shared" si="2"/>
        <v>0</v>
      </c>
      <c r="H28" s="898">
        <f t="shared" si="3"/>
        <v>1</v>
      </c>
      <c r="N28" s="18"/>
    </row>
    <row r="29" spans="1:14" ht="16.5">
      <c r="A29" s="51"/>
      <c r="B29" s="821" t="s">
        <v>790</v>
      </c>
      <c r="C29" s="565">
        <v>500</v>
      </c>
      <c r="D29" s="566">
        <v>500</v>
      </c>
      <c r="E29" s="566">
        <v>500</v>
      </c>
      <c r="F29" s="817">
        <v>500</v>
      </c>
      <c r="G29" s="1021">
        <f t="shared" si="2"/>
        <v>0</v>
      </c>
      <c r="H29" s="898">
        <f t="shared" si="3"/>
        <v>1</v>
      </c>
      <c r="N29" s="18"/>
    </row>
    <row r="30" spans="1:14" ht="33">
      <c r="A30" s="51"/>
      <c r="B30" s="821" t="s">
        <v>791</v>
      </c>
      <c r="C30" s="565">
        <v>800</v>
      </c>
      <c r="D30" s="566">
        <v>800</v>
      </c>
      <c r="E30" s="566">
        <v>800</v>
      </c>
      <c r="F30" s="817">
        <v>800</v>
      </c>
      <c r="G30" s="1021">
        <f t="shared" si="2"/>
        <v>0</v>
      </c>
      <c r="H30" s="898">
        <f t="shared" si="3"/>
        <v>1</v>
      </c>
      <c r="N30" s="18"/>
    </row>
    <row r="31" spans="1:14" ht="16.5">
      <c r="A31" s="51"/>
      <c r="B31" s="821" t="s">
        <v>792</v>
      </c>
      <c r="C31" s="565">
        <v>15000</v>
      </c>
      <c r="D31" s="566">
        <v>15000</v>
      </c>
      <c r="E31" s="566">
        <v>15000</v>
      </c>
      <c r="F31" s="817">
        <v>15000</v>
      </c>
      <c r="G31" s="1021">
        <f t="shared" si="2"/>
        <v>0</v>
      </c>
      <c r="H31" s="898">
        <f t="shared" si="3"/>
        <v>1</v>
      </c>
      <c r="N31" s="18"/>
    </row>
    <row r="32" spans="1:14" ht="16.5">
      <c r="A32" s="51"/>
      <c r="B32" s="821" t="s">
        <v>793</v>
      </c>
      <c r="C32" s="565">
        <v>0</v>
      </c>
      <c r="D32" s="566">
        <v>640</v>
      </c>
      <c r="E32" s="566">
        <v>640</v>
      </c>
      <c r="F32" s="799">
        <v>0</v>
      </c>
      <c r="G32" s="1021">
        <f t="shared" si="2"/>
        <v>640</v>
      </c>
      <c r="H32" s="898">
        <f t="shared" si="3"/>
        <v>1</v>
      </c>
      <c r="N32" s="18"/>
    </row>
    <row r="33" spans="1:14" ht="49.5">
      <c r="A33" s="67"/>
      <c r="B33" s="951" t="s">
        <v>794</v>
      </c>
      <c r="C33" s="542">
        <v>0</v>
      </c>
      <c r="D33" s="566">
        <v>4858</v>
      </c>
      <c r="E33" s="566">
        <v>4858</v>
      </c>
      <c r="F33" s="817">
        <v>0</v>
      </c>
      <c r="G33" s="1021">
        <f t="shared" si="2"/>
        <v>4858</v>
      </c>
      <c r="H33" s="898">
        <f t="shared" si="3"/>
        <v>1</v>
      </c>
      <c r="N33" s="18"/>
    </row>
    <row r="34" spans="1:14" ht="16.5">
      <c r="A34" s="67"/>
      <c r="B34" s="805"/>
      <c r="C34" s="1134"/>
      <c r="D34" s="542"/>
      <c r="E34" s="542"/>
      <c r="F34" s="816"/>
      <c r="G34" s="1107"/>
      <c r="H34" s="912"/>
      <c r="N34" s="18"/>
    </row>
    <row r="35" spans="1:14" ht="16.5">
      <c r="A35" s="67">
        <v>4</v>
      </c>
      <c r="B35" s="809" t="s">
        <v>795</v>
      </c>
      <c r="C35" s="578">
        <f>SUM(C36:C37)</f>
        <v>43600</v>
      </c>
      <c r="D35" s="578">
        <f>SUM(D36:D37)</f>
        <v>44096</v>
      </c>
      <c r="E35" s="578">
        <f>SUM(E36:E37)</f>
        <v>42131</v>
      </c>
      <c r="F35" s="633">
        <f>SUM(F36:F37)</f>
        <v>0</v>
      </c>
      <c r="G35" s="1107">
        <f>E35-F35</f>
        <v>42131</v>
      </c>
      <c r="H35" s="747">
        <f t="shared" si="3"/>
        <v>0.9554381349782293</v>
      </c>
      <c r="N35" s="18"/>
    </row>
    <row r="36" spans="1:14" ht="33">
      <c r="A36" s="67"/>
      <c r="B36" s="805" t="s">
        <v>796</v>
      </c>
      <c r="C36" s="542">
        <v>22600</v>
      </c>
      <c r="D36" s="566">
        <v>26364</v>
      </c>
      <c r="E36" s="566">
        <v>25064</v>
      </c>
      <c r="F36" s="631"/>
      <c r="G36" s="631">
        <f>E36-F36</f>
        <v>25064</v>
      </c>
      <c r="H36" s="699">
        <f t="shared" si="3"/>
        <v>0.9506903353057199</v>
      </c>
      <c r="N36" s="18"/>
    </row>
    <row r="37" spans="1:14" ht="33">
      <c r="A37" s="67"/>
      <c r="B37" s="805" t="s">
        <v>797</v>
      </c>
      <c r="C37" s="542">
        <v>21000</v>
      </c>
      <c r="D37" s="566">
        <v>17732</v>
      </c>
      <c r="E37" s="566">
        <v>17067</v>
      </c>
      <c r="F37" s="631"/>
      <c r="G37" s="631">
        <f>E37-F37</f>
        <v>17067</v>
      </c>
      <c r="H37" s="912">
        <f t="shared" si="3"/>
        <v>0.9624971802391157</v>
      </c>
      <c r="N37" s="18"/>
    </row>
    <row r="38" spans="1:14" ht="16.5">
      <c r="A38" s="67"/>
      <c r="B38" s="805"/>
      <c r="C38" s="568"/>
      <c r="D38" s="1135"/>
      <c r="E38" s="1135"/>
      <c r="F38" s="938"/>
      <c r="G38" s="631">
        <f aca="true" t="shared" si="4" ref="G38:G48">E38-F38</f>
        <v>0</v>
      </c>
      <c r="H38" s="912"/>
      <c r="N38" s="18"/>
    </row>
    <row r="39" spans="1:14" ht="30.75">
      <c r="A39" s="1023">
        <v>5</v>
      </c>
      <c r="B39" s="811" t="s">
        <v>799</v>
      </c>
      <c r="C39" s="557">
        <f>SUM(C40)</f>
        <v>0</v>
      </c>
      <c r="D39" s="557">
        <f>SUM(D40)</f>
        <v>58251</v>
      </c>
      <c r="E39" s="557">
        <f>SUM(E40)</f>
        <v>58251</v>
      </c>
      <c r="F39" s="557">
        <f>SUM(F40)</f>
        <v>0</v>
      </c>
      <c r="G39" s="1107">
        <f t="shared" si="4"/>
        <v>58251</v>
      </c>
      <c r="H39" s="911">
        <f t="shared" si="3"/>
        <v>1</v>
      </c>
      <c r="N39" s="18"/>
    </row>
    <row r="40" spans="1:14" ht="33.75" thickBot="1">
      <c r="A40" s="1156"/>
      <c r="B40" s="1157" t="s">
        <v>800</v>
      </c>
      <c r="C40" s="1158">
        <v>0</v>
      </c>
      <c r="D40" s="1158">
        <v>58251</v>
      </c>
      <c r="E40" s="1158">
        <v>58251</v>
      </c>
      <c r="F40" s="1159"/>
      <c r="G40" s="1160">
        <f t="shared" si="4"/>
        <v>58251</v>
      </c>
      <c r="H40" s="1161">
        <f t="shared" si="3"/>
        <v>1</v>
      </c>
      <c r="N40" s="18"/>
    </row>
    <row r="41" spans="1:14" ht="30.75">
      <c r="A41" s="1070">
        <v>6</v>
      </c>
      <c r="B41" s="1145" t="s">
        <v>436</v>
      </c>
      <c r="C41" s="1146">
        <f>SUM(C42:C43)</f>
        <v>0</v>
      </c>
      <c r="D41" s="1147">
        <f>SUM(D42:D43)</f>
        <v>272904</v>
      </c>
      <c r="E41" s="1147">
        <f>SUM(E42:E43)</f>
        <v>1261</v>
      </c>
      <c r="F41" s="1146">
        <f>SUM(F42:F43)</f>
        <v>0</v>
      </c>
      <c r="G41" s="1148">
        <f t="shared" si="4"/>
        <v>1261</v>
      </c>
      <c r="H41" s="1149">
        <f t="shared" si="3"/>
        <v>0.00462067247090552</v>
      </c>
      <c r="N41" s="18"/>
    </row>
    <row r="42" spans="1:14" ht="49.5">
      <c r="A42" s="17"/>
      <c r="B42" s="805" t="s">
        <v>801</v>
      </c>
      <c r="C42" s="566">
        <v>0</v>
      </c>
      <c r="D42" s="566">
        <v>62942</v>
      </c>
      <c r="E42" s="566">
        <v>1261</v>
      </c>
      <c r="F42" s="799"/>
      <c r="G42" s="631">
        <f t="shared" si="4"/>
        <v>1261</v>
      </c>
      <c r="H42" s="1136">
        <f t="shared" si="3"/>
        <v>0.02003431730799784</v>
      </c>
      <c r="N42" s="18"/>
    </row>
    <row r="43" spans="1:14" ht="33">
      <c r="A43" s="17"/>
      <c r="B43" s="805" t="s">
        <v>798</v>
      </c>
      <c r="C43" s="566">
        <v>0</v>
      </c>
      <c r="D43" s="566">
        <v>209962</v>
      </c>
      <c r="E43" s="566">
        <v>0</v>
      </c>
      <c r="F43" s="799"/>
      <c r="G43" s="631">
        <f t="shared" si="4"/>
        <v>0</v>
      </c>
      <c r="H43" s="1136">
        <f t="shared" si="3"/>
        <v>0</v>
      </c>
      <c r="N43" s="18"/>
    </row>
    <row r="44" spans="1:14" ht="16.5">
      <c r="A44" s="1023"/>
      <c r="B44" s="805"/>
      <c r="C44" s="566"/>
      <c r="D44" s="566"/>
      <c r="E44" s="566"/>
      <c r="F44" s="799"/>
      <c r="G44" s="631">
        <f t="shared" si="4"/>
        <v>0</v>
      </c>
      <c r="H44" s="1136"/>
      <c r="N44" s="18"/>
    </row>
    <row r="45" spans="1:14" ht="30.75">
      <c r="A45" s="1023">
        <v>7</v>
      </c>
      <c r="B45" s="809" t="s">
        <v>802</v>
      </c>
      <c r="C45" s="557">
        <f>SUM(C46)</f>
        <v>0</v>
      </c>
      <c r="D45" s="557">
        <f>SUM(D46)</f>
        <v>81847</v>
      </c>
      <c r="E45" s="557">
        <f>SUM(E46)</f>
        <v>730</v>
      </c>
      <c r="F45" s="557">
        <f>SUM(F46)</f>
        <v>0</v>
      </c>
      <c r="G45" s="1107">
        <f t="shared" si="4"/>
        <v>730</v>
      </c>
      <c r="H45" s="1136">
        <f t="shared" si="3"/>
        <v>0.00891908072378951</v>
      </c>
      <c r="N45" s="18"/>
    </row>
    <row r="46" spans="1:14" ht="49.5">
      <c r="A46" s="1023"/>
      <c r="B46" s="805" t="s">
        <v>803</v>
      </c>
      <c r="C46" s="566"/>
      <c r="D46" s="566">
        <v>81847</v>
      </c>
      <c r="E46" s="566">
        <v>730</v>
      </c>
      <c r="F46" s="799"/>
      <c r="G46" s="631">
        <f t="shared" si="4"/>
        <v>730</v>
      </c>
      <c r="H46" s="1136">
        <f t="shared" si="3"/>
        <v>0.00891908072378951</v>
      </c>
      <c r="N46" s="18"/>
    </row>
    <row r="47" spans="1:14" ht="16.5">
      <c r="A47" s="19"/>
      <c r="B47" s="812"/>
      <c r="C47" s="126"/>
      <c r="D47" s="126"/>
      <c r="E47" s="126"/>
      <c r="F47" s="103"/>
      <c r="G47" s="631">
        <f t="shared" si="4"/>
        <v>0</v>
      </c>
      <c r="H47" s="673"/>
      <c r="N47" s="18"/>
    </row>
    <row r="48" spans="1:14" ht="30.75">
      <c r="A48" s="950">
        <v>8</v>
      </c>
      <c r="B48" s="1019" t="s">
        <v>805</v>
      </c>
      <c r="C48" s="578">
        <f>SUM(C49:C49)</f>
        <v>0</v>
      </c>
      <c r="D48" s="578">
        <f>SUM(D49:D49)</f>
        <v>115942</v>
      </c>
      <c r="E48" s="578">
        <f>SUM(E49:E49)</f>
        <v>2613</v>
      </c>
      <c r="F48" s="633">
        <f>SUM(F49:F49)</f>
        <v>0</v>
      </c>
      <c r="G48" s="1107">
        <f t="shared" si="4"/>
        <v>2613</v>
      </c>
      <c r="H48" s="1024">
        <f t="shared" si="3"/>
        <v>0.02253713063428266</v>
      </c>
      <c r="N48" s="18"/>
    </row>
    <row r="49" spans="1:14" ht="49.5">
      <c r="A49" s="67"/>
      <c r="B49" s="805" t="s">
        <v>804</v>
      </c>
      <c r="C49" s="913"/>
      <c r="D49" s="913">
        <v>115942</v>
      </c>
      <c r="E49" s="913">
        <v>2613</v>
      </c>
      <c r="F49" s="914"/>
      <c r="G49" s="915">
        <f>E49-F49</f>
        <v>2613</v>
      </c>
      <c r="H49" s="699">
        <f t="shared" si="3"/>
        <v>0.02253713063428266</v>
      </c>
      <c r="N49" s="18"/>
    </row>
    <row r="50" spans="1:14" ht="16.5">
      <c r="A50" s="17"/>
      <c r="B50" s="146"/>
      <c r="C50" s="126"/>
      <c r="D50" s="126"/>
      <c r="E50" s="576"/>
      <c r="F50" s="103"/>
      <c r="G50" s="135"/>
      <c r="H50" s="684"/>
      <c r="I50" s="81"/>
      <c r="N50" s="18"/>
    </row>
    <row r="51" spans="1:14" ht="16.5">
      <c r="A51" s="155"/>
      <c r="B51" s="173" t="s">
        <v>22</v>
      </c>
      <c r="C51" s="570">
        <f>C48+C45+C41+C39+C35+C17+C9+C4</f>
        <v>150917</v>
      </c>
      <c r="D51" s="570">
        <f>D48+D45+D41+D39+D35+D17+D9+D4</f>
        <v>701540</v>
      </c>
      <c r="E51" s="570">
        <f>E48+E45+E41+E39+E35+E17+E9+E4</f>
        <v>203325</v>
      </c>
      <c r="F51" s="1137">
        <f>F48+F45+F41+F39+F35+F17+F9+F4</f>
        <v>53480</v>
      </c>
      <c r="G51" s="1137">
        <f>G48+G45+G41+G39+G35+G17+G9+G4</f>
        <v>149845</v>
      </c>
      <c r="H51" s="698">
        <f t="shared" si="3"/>
        <v>0.2898266670467828</v>
      </c>
      <c r="N51" s="18"/>
    </row>
    <row r="52" spans="1:14" ht="16.5">
      <c r="A52" s="569"/>
      <c r="B52" s="848"/>
      <c r="C52" s="570"/>
      <c r="D52" s="570"/>
      <c r="E52" s="570"/>
      <c r="F52" s="570"/>
      <c r="G52" s="570"/>
      <c r="H52" s="698"/>
      <c r="N52" s="18"/>
    </row>
    <row r="53" spans="1:14" ht="16.5" customHeight="1">
      <c r="A53" s="1352" t="s">
        <v>50</v>
      </c>
      <c r="B53" s="1353"/>
      <c r="C53" s="1029"/>
      <c r="D53" s="99"/>
      <c r="E53" s="99"/>
      <c r="F53" s="103"/>
      <c r="G53" s="135"/>
      <c r="H53" s="684"/>
      <c r="N53" s="18"/>
    </row>
    <row r="54" spans="1:14" ht="16.5">
      <c r="A54" s="572">
        <v>1</v>
      </c>
      <c r="B54" s="82" t="s">
        <v>432</v>
      </c>
      <c r="C54" s="586">
        <f>SUM(C55:C56)</f>
        <v>1400</v>
      </c>
      <c r="D54" s="541">
        <f>SUM(D55:D56)</f>
        <v>1400</v>
      </c>
      <c r="E54" s="541">
        <f>SUM(E55:E56)</f>
        <v>1330</v>
      </c>
      <c r="F54" s="130">
        <f>SUM(F55:F56)</f>
        <v>814</v>
      </c>
      <c r="G54" s="130">
        <f>SUM(G55:G56)</f>
        <v>516</v>
      </c>
      <c r="H54" s="736">
        <f>E54/D54</f>
        <v>0.95</v>
      </c>
      <c r="N54" s="18"/>
    </row>
    <row r="55" spans="1:14" ht="33">
      <c r="A55" s="1026"/>
      <c r="B55" s="146" t="s">
        <v>806</v>
      </c>
      <c r="C55" s="126">
        <v>400</v>
      </c>
      <c r="D55" s="555">
        <v>400</v>
      </c>
      <c r="E55" s="555">
        <v>516</v>
      </c>
      <c r="F55" s="172"/>
      <c r="G55" s="129">
        <f>E55-F55</f>
        <v>516</v>
      </c>
      <c r="H55" s="684">
        <f>E55/D55</f>
        <v>1.29</v>
      </c>
      <c r="N55" s="18"/>
    </row>
    <row r="56" spans="1:14" ht="16.5">
      <c r="A56" s="1030"/>
      <c r="B56" s="89" t="s">
        <v>807</v>
      </c>
      <c r="C56" s="577">
        <v>1000</v>
      </c>
      <c r="D56" s="555">
        <v>1000</v>
      </c>
      <c r="E56" s="555">
        <v>814</v>
      </c>
      <c r="F56" s="171">
        <v>814</v>
      </c>
      <c r="G56" s="135"/>
      <c r="H56" s="684">
        <f aca="true" t="shared" si="5" ref="H56:H70">E56/D56</f>
        <v>0.814</v>
      </c>
      <c r="N56" s="18"/>
    </row>
    <row r="57" spans="1:14" ht="16.5">
      <c r="A57" s="1030"/>
      <c r="B57" s="99"/>
      <c r="C57" s="99"/>
      <c r="D57" s="555"/>
      <c r="E57" s="555"/>
      <c r="F57" s="555"/>
      <c r="G57" s="135"/>
      <c r="H57" s="684"/>
      <c r="N57" s="18"/>
    </row>
    <row r="58" spans="1:14" ht="16.5">
      <c r="A58" s="98">
        <v>2</v>
      </c>
      <c r="B58" s="99" t="s">
        <v>96</v>
      </c>
      <c r="C58" s="127">
        <f>SUM(C59:C60)</f>
        <v>5000</v>
      </c>
      <c r="D58" s="127">
        <f>SUM(D59:D60)</f>
        <v>4870</v>
      </c>
      <c r="E58" s="127">
        <f>SUM(E59:E60)</f>
        <v>4855</v>
      </c>
      <c r="F58" s="135">
        <f>SUM(F59:F60)</f>
        <v>0</v>
      </c>
      <c r="G58" s="600">
        <f>SUM(G59:G60)</f>
        <v>4855</v>
      </c>
      <c r="H58" s="697">
        <f>E58/D58</f>
        <v>0.9969199178644764</v>
      </c>
      <c r="N58" s="18"/>
    </row>
    <row r="59" spans="1:14" ht="16.5">
      <c r="A59" s="94"/>
      <c r="B59" s="146" t="s">
        <v>562</v>
      </c>
      <c r="C59" s="126">
        <v>5000</v>
      </c>
      <c r="D59" s="126">
        <v>4021</v>
      </c>
      <c r="E59" s="126">
        <v>4006</v>
      </c>
      <c r="F59" s="103"/>
      <c r="G59" s="133">
        <f>E59-F59</f>
        <v>4006</v>
      </c>
      <c r="H59" s="684">
        <f>E59/D59</f>
        <v>0.9962695846804277</v>
      </c>
      <c r="N59" s="18"/>
    </row>
    <row r="60" spans="1:14" ht="16.5">
      <c r="A60" s="94"/>
      <c r="B60" s="89" t="s">
        <v>808</v>
      </c>
      <c r="C60" s="126">
        <v>0</v>
      </c>
      <c r="D60" s="126">
        <v>849</v>
      </c>
      <c r="E60" s="126">
        <v>849</v>
      </c>
      <c r="F60" s="103"/>
      <c r="G60" s="133">
        <f>E60-F60</f>
        <v>849</v>
      </c>
      <c r="H60" s="684">
        <f>E60/D60</f>
        <v>1</v>
      </c>
      <c r="N60" s="18"/>
    </row>
    <row r="61" spans="1:14" ht="16.5">
      <c r="A61" s="1030"/>
      <c r="B61" s="99"/>
      <c r="C61" s="99"/>
      <c r="D61" s="99"/>
      <c r="E61" s="99"/>
      <c r="F61" s="103"/>
      <c r="G61" s="135"/>
      <c r="H61" s="684"/>
      <c r="N61" s="18"/>
    </row>
    <row r="62" spans="1:14" ht="16.5">
      <c r="A62" s="98">
        <v>3</v>
      </c>
      <c r="B62" s="99" t="s">
        <v>104</v>
      </c>
      <c r="C62" s="127">
        <f>SUM(C63:C66)</f>
        <v>500</v>
      </c>
      <c r="D62" s="127">
        <f>SUM(D63:D66)</f>
        <v>2087</v>
      </c>
      <c r="E62" s="127">
        <f>SUM(E63:E66)</f>
        <v>2086</v>
      </c>
      <c r="F62" s="127">
        <f>SUM(F63:F66)</f>
        <v>0</v>
      </c>
      <c r="G62" s="135">
        <f>SUM(G63:G66)</f>
        <v>2086</v>
      </c>
      <c r="H62" s="697">
        <f>E62/D62</f>
        <v>0.9995208433157643</v>
      </c>
      <c r="N62" s="18"/>
    </row>
    <row r="63" spans="1:14" ht="16.5">
      <c r="A63" s="94"/>
      <c r="B63" s="146" t="s">
        <v>809</v>
      </c>
      <c r="C63" s="126">
        <v>161</v>
      </c>
      <c r="D63" s="126">
        <v>161</v>
      </c>
      <c r="E63" s="126">
        <v>161</v>
      </c>
      <c r="F63" s="857"/>
      <c r="G63" s="129">
        <f>E63-F63</f>
        <v>161</v>
      </c>
      <c r="H63" s="684">
        <f>E63/D63</f>
        <v>1</v>
      </c>
      <c r="N63" s="18"/>
    </row>
    <row r="64" spans="1:14" ht="16.5">
      <c r="A64" s="1030"/>
      <c r="B64" s="89" t="s">
        <v>810</v>
      </c>
      <c r="C64" s="126">
        <v>339</v>
      </c>
      <c r="D64" s="126">
        <v>149</v>
      </c>
      <c r="E64" s="126">
        <v>149</v>
      </c>
      <c r="F64" s="126"/>
      <c r="G64" s="129">
        <f>E64-F64</f>
        <v>149</v>
      </c>
      <c r="H64" s="684">
        <f t="shared" si="5"/>
        <v>1</v>
      </c>
      <c r="N64" s="18"/>
    </row>
    <row r="65" spans="1:14" ht="16.5">
      <c r="A65" s="1030"/>
      <c r="B65" s="146" t="s">
        <v>811</v>
      </c>
      <c r="C65" s="126">
        <v>0</v>
      </c>
      <c r="D65" s="126">
        <v>318</v>
      </c>
      <c r="E65" s="126">
        <v>318</v>
      </c>
      <c r="F65" s="126"/>
      <c r="G65" s="129">
        <f>E65-F65</f>
        <v>318</v>
      </c>
      <c r="H65" s="684">
        <f t="shared" si="5"/>
        <v>1</v>
      </c>
      <c r="N65" s="18"/>
    </row>
    <row r="66" spans="1:14" ht="16.5">
      <c r="A66" s="1030"/>
      <c r="B66" s="89" t="s">
        <v>812</v>
      </c>
      <c r="C66" s="126">
        <v>0</v>
      </c>
      <c r="D66" s="126">
        <v>1459</v>
      </c>
      <c r="E66" s="126">
        <v>1458</v>
      </c>
      <c r="F66" s="126"/>
      <c r="G66" s="129">
        <f>E66-F66</f>
        <v>1458</v>
      </c>
      <c r="H66" s="684">
        <f t="shared" si="5"/>
        <v>0.9993145990404386</v>
      </c>
      <c r="N66" s="18"/>
    </row>
    <row r="67" spans="1:14" ht="16.5">
      <c r="A67" s="1030"/>
      <c r="B67" s="99"/>
      <c r="C67" s="99"/>
      <c r="D67" s="126"/>
      <c r="E67" s="126"/>
      <c r="F67" s="126"/>
      <c r="G67" s="126"/>
      <c r="H67" s="684"/>
      <c r="N67" s="18"/>
    </row>
    <row r="68" spans="1:14" ht="16.5">
      <c r="A68" s="98">
        <v>4</v>
      </c>
      <c r="B68" s="82" t="s">
        <v>105</v>
      </c>
      <c r="C68" s="541">
        <f>SUM(C69:C70)</f>
        <v>4000</v>
      </c>
      <c r="D68" s="541">
        <f>SUM(D69:D70)</f>
        <v>4229</v>
      </c>
      <c r="E68" s="541">
        <f>SUM(E69:E70)</f>
        <v>229</v>
      </c>
      <c r="F68" s="130">
        <f>SUM(F69:F70)</f>
        <v>0</v>
      </c>
      <c r="G68" s="130">
        <f>SUM(G69:G70)</f>
        <v>229</v>
      </c>
      <c r="H68" s="684">
        <f t="shared" si="5"/>
        <v>0.05414991723811776</v>
      </c>
      <c r="N68" s="18"/>
    </row>
    <row r="69" spans="1:14" ht="49.5">
      <c r="A69" s="94"/>
      <c r="B69" s="146" t="s">
        <v>813</v>
      </c>
      <c r="C69" s="126">
        <v>4000</v>
      </c>
      <c r="D69" s="126">
        <v>4000</v>
      </c>
      <c r="E69" s="126">
        <v>0</v>
      </c>
      <c r="F69" s="857"/>
      <c r="G69" s="129">
        <f>E69-F69</f>
        <v>0</v>
      </c>
      <c r="H69" s="684">
        <f t="shared" si="5"/>
        <v>0</v>
      </c>
      <c r="N69" s="18"/>
    </row>
    <row r="70" spans="1:14" ht="16.5">
      <c r="A70" s="1030"/>
      <c r="B70" s="146" t="s">
        <v>814</v>
      </c>
      <c r="C70" s="126">
        <v>0</v>
      </c>
      <c r="D70" s="126">
        <v>229</v>
      </c>
      <c r="E70" s="126">
        <v>229</v>
      </c>
      <c r="F70" s="126"/>
      <c r="G70" s="129">
        <f>E70-F70</f>
        <v>229</v>
      </c>
      <c r="H70" s="684">
        <f t="shared" si="5"/>
        <v>1</v>
      </c>
      <c r="N70" s="18"/>
    </row>
    <row r="71" spans="1:14" ht="16.5">
      <c r="A71" s="1030"/>
      <c r="B71" s="152"/>
      <c r="C71" s="99"/>
      <c r="D71" s="126"/>
      <c r="E71" s="126"/>
      <c r="F71" s="126"/>
      <c r="G71" s="126"/>
      <c r="H71" s="684"/>
      <c r="N71" s="18"/>
    </row>
    <row r="72" spans="1:14" ht="30.75">
      <c r="A72" s="98">
        <v>5</v>
      </c>
      <c r="B72" s="1027" t="s">
        <v>74</v>
      </c>
      <c r="C72" s="1028">
        <f>SUM(C73:C75)</f>
        <v>0</v>
      </c>
      <c r="D72" s="1028">
        <f>SUM(D73:D75)</f>
        <v>642</v>
      </c>
      <c r="E72" s="578">
        <f>SUM(E73:E75)</f>
        <v>400</v>
      </c>
      <c r="F72" s="633">
        <f>SUM(F73:F75)</f>
        <v>0</v>
      </c>
      <c r="G72" s="746">
        <f>E72-F72</f>
        <v>400</v>
      </c>
      <c r="H72" s="900">
        <f>E72/D72</f>
        <v>0.6230529595015576</v>
      </c>
      <c r="N72" s="18"/>
    </row>
    <row r="73" spans="1:14" ht="16.5">
      <c r="A73" s="94"/>
      <c r="B73" s="146" t="s">
        <v>815</v>
      </c>
      <c r="C73" s="126">
        <v>0</v>
      </c>
      <c r="D73" s="126">
        <v>70</v>
      </c>
      <c r="E73" s="579">
        <v>70</v>
      </c>
      <c r="F73" s="129"/>
      <c r="G73" s="136">
        <f>E73-F73</f>
        <v>70</v>
      </c>
      <c r="H73" s="684">
        <f>E73/D73</f>
        <v>1</v>
      </c>
      <c r="N73" s="18"/>
    </row>
    <row r="74" spans="1:14" ht="16.5">
      <c r="A74" s="94"/>
      <c r="B74" s="146" t="s">
        <v>816</v>
      </c>
      <c r="C74" s="126">
        <v>0</v>
      </c>
      <c r="D74" s="126">
        <v>172</v>
      </c>
      <c r="E74" s="579">
        <v>172</v>
      </c>
      <c r="F74" s="129"/>
      <c r="G74" s="136">
        <f>E74-F74</f>
        <v>172</v>
      </c>
      <c r="H74" s="684">
        <f>E74/D74</f>
        <v>1</v>
      </c>
      <c r="N74" s="18"/>
    </row>
    <row r="75" spans="1:14" ht="16.5">
      <c r="A75" s="94"/>
      <c r="B75" s="146" t="s">
        <v>817</v>
      </c>
      <c r="C75" s="126">
        <v>0</v>
      </c>
      <c r="D75" s="579">
        <v>400</v>
      </c>
      <c r="E75" s="579">
        <v>158</v>
      </c>
      <c r="F75" s="129"/>
      <c r="G75" s="558">
        <f>E75-F75</f>
        <v>158</v>
      </c>
      <c r="H75" s="684">
        <f>E75/D75</f>
        <v>0.395</v>
      </c>
      <c r="N75" s="18"/>
    </row>
    <row r="76" spans="1:14" ht="16.5">
      <c r="A76" s="1025"/>
      <c r="B76" s="146"/>
      <c r="C76" s="126"/>
      <c r="D76" s="126"/>
      <c r="E76" s="126"/>
      <c r="F76" s="129"/>
      <c r="G76" s="129"/>
      <c r="H76" s="684"/>
      <c r="N76" s="18"/>
    </row>
    <row r="77" spans="1:14" ht="16.5">
      <c r="A77" s="98">
        <v>6</v>
      </c>
      <c r="B77" s="82" t="s">
        <v>103</v>
      </c>
      <c r="C77" s="586">
        <f>SUM(C78:C79)</f>
        <v>250</v>
      </c>
      <c r="D77" s="541">
        <f>SUM(D78:D79)</f>
        <v>974</v>
      </c>
      <c r="E77" s="541">
        <f>SUM(E78:E79)</f>
        <v>610</v>
      </c>
      <c r="F77" s="130">
        <f>SUM(F78:F79)</f>
        <v>0</v>
      </c>
      <c r="G77" s="130">
        <f>SUM(G78:G79)</f>
        <v>610</v>
      </c>
      <c r="H77" s="697">
        <f>E77/D77</f>
        <v>0.6262833675564682</v>
      </c>
      <c r="N77" s="18"/>
    </row>
    <row r="78" spans="1:14" ht="16.5">
      <c r="A78" s="98"/>
      <c r="B78" s="146" t="s">
        <v>73</v>
      </c>
      <c r="C78" s="126">
        <v>250</v>
      </c>
      <c r="D78" s="555">
        <v>570</v>
      </c>
      <c r="E78" s="555">
        <v>570</v>
      </c>
      <c r="F78" s="856"/>
      <c r="G78" s="129">
        <f>E78-F78</f>
        <v>570</v>
      </c>
      <c r="H78" s="684">
        <f>E78/D78</f>
        <v>1</v>
      </c>
      <c r="N78" s="18"/>
    </row>
    <row r="79" spans="1:14" ht="17.25" thickBot="1">
      <c r="A79" s="1150"/>
      <c r="B79" s="1151" t="s">
        <v>818</v>
      </c>
      <c r="C79" s="1152">
        <v>0</v>
      </c>
      <c r="D79" s="1153">
        <v>404</v>
      </c>
      <c r="E79" s="1153">
        <v>40</v>
      </c>
      <c r="F79" s="1153"/>
      <c r="G79" s="1154">
        <f>E79-F79</f>
        <v>40</v>
      </c>
      <c r="H79" s="1155">
        <f>E79/D79</f>
        <v>0.09900990099009901</v>
      </c>
      <c r="N79" s="18"/>
    </row>
    <row r="80" spans="1:14" ht="16.5">
      <c r="A80" s="1139">
        <v>7</v>
      </c>
      <c r="B80" s="1140" t="s">
        <v>72</v>
      </c>
      <c r="C80" s="1141">
        <f>SUM(C81:C92)</f>
        <v>24730</v>
      </c>
      <c r="D80" s="1141">
        <f>SUM(D81:D92)</f>
        <v>19986</v>
      </c>
      <c r="E80" s="1141">
        <f>SUM(E81:E92)</f>
        <v>11180</v>
      </c>
      <c r="F80" s="1142">
        <f>SUM(F81:F92)</f>
        <v>2008</v>
      </c>
      <c r="G80" s="1142">
        <f>SUM(G81:G92)</f>
        <v>9172</v>
      </c>
      <c r="H80" s="1143">
        <f t="shared" si="3"/>
        <v>0.5593915741018713</v>
      </c>
      <c r="N80" s="18"/>
    </row>
    <row r="81" spans="1:14" ht="16.5">
      <c r="A81" s="94"/>
      <c r="B81" s="821" t="s">
        <v>819</v>
      </c>
      <c r="C81" s="543">
        <v>3000</v>
      </c>
      <c r="D81" s="543">
        <v>1500</v>
      </c>
      <c r="E81" s="543">
        <v>0</v>
      </c>
      <c r="F81" s="131"/>
      <c r="G81" s="131">
        <f aca="true" t="shared" si="6" ref="G81:G92">E81-F81</f>
        <v>0</v>
      </c>
      <c r="H81" s="673">
        <f t="shared" si="3"/>
        <v>0</v>
      </c>
      <c r="N81" s="18"/>
    </row>
    <row r="82" spans="1:14" ht="16.5">
      <c r="A82" s="94"/>
      <c r="B82" s="1138" t="s">
        <v>763</v>
      </c>
      <c r="C82" s="544">
        <v>1000</v>
      </c>
      <c r="D82" s="544">
        <v>0</v>
      </c>
      <c r="E82" s="544">
        <v>0</v>
      </c>
      <c r="F82" s="134"/>
      <c r="G82" s="131"/>
      <c r="H82" s="673">
        <v>0</v>
      </c>
      <c r="N82" s="18"/>
    </row>
    <row r="83" spans="1:14" ht="16.5">
      <c r="A83" s="94"/>
      <c r="B83" s="805" t="s">
        <v>820</v>
      </c>
      <c r="C83" s="547">
        <v>0</v>
      </c>
      <c r="D83" s="547">
        <v>455</v>
      </c>
      <c r="E83" s="547">
        <v>455</v>
      </c>
      <c r="F83" s="573"/>
      <c r="G83" s="128">
        <f t="shared" si="6"/>
        <v>455</v>
      </c>
      <c r="H83" s="684">
        <f t="shared" si="3"/>
        <v>1</v>
      </c>
      <c r="N83" s="18"/>
    </row>
    <row r="84" spans="1:14" ht="16.5">
      <c r="A84" s="94"/>
      <c r="B84" s="805" t="s">
        <v>821</v>
      </c>
      <c r="C84" s="126">
        <v>750</v>
      </c>
      <c r="D84" s="126">
        <v>1250</v>
      </c>
      <c r="E84" s="547">
        <v>1248</v>
      </c>
      <c r="F84" s="129"/>
      <c r="G84" s="128">
        <f t="shared" si="6"/>
        <v>1248</v>
      </c>
      <c r="H84" s="684">
        <f t="shared" si="3"/>
        <v>0.9984</v>
      </c>
      <c r="N84" s="18"/>
    </row>
    <row r="85" spans="1:14" ht="16.5">
      <c r="A85" s="94"/>
      <c r="B85" s="805" t="s">
        <v>822</v>
      </c>
      <c r="C85" s="126">
        <v>6000</v>
      </c>
      <c r="D85" s="126">
        <v>5378</v>
      </c>
      <c r="E85" s="547">
        <v>5378</v>
      </c>
      <c r="F85" s="129"/>
      <c r="G85" s="128">
        <f t="shared" si="6"/>
        <v>5378</v>
      </c>
      <c r="H85" s="684">
        <f t="shared" si="3"/>
        <v>1</v>
      </c>
      <c r="N85" s="18"/>
    </row>
    <row r="86" spans="1:14" ht="16.5">
      <c r="A86" s="94"/>
      <c r="B86" s="805" t="s">
        <v>938</v>
      </c>
      <c r="C86" s="126">
        <v>1200</v>
      </c>
      <c r="D86" s="126">
        <v>0</v>
      </c>
      <c r="E86" s="547">
        <v>0</v>
      </c>
      <c r="F86" s="129"/>
      <c r="G86" s="128">
        <f t="shared" si="6"/>
        <v>0</v>
      </c>
      <c r="H86" s="684">
        <v>0</v>
      </c>
      <c r="N86" s="18"/>
    </row>
    <row r="87" spans="1:14" ht="16.5">
      <c r="A87" s="94"/>
      <c r="B87" s="805" t="s">
        <v>823</v>
      </c>
      <c r="C87" s="126">
        <v>3500</v>
      </c>
      <c r="D87" s="126">
        <v>1292</v>
      </c>
      <c r="E87" s="547">
        <v>1291</v>
      </c>
      <c r="F87" s="129"/>
      <c r="G87" s="128">
        <f t="shared" si="6"/>
        <v>1291</v>
      </c>
      <c r="H87" s="684">
        <f t="shared" si="3"/>
        <v>0.9992260061919505</v>
      </c>
      <c r="N87" s="18"/>
    </row>
    <row r="88" spans="1:14" ht="16.5">
      <c r="A88" s="94"/>
      <c r="B88" s="805" t="s">
        <v>824</v>
      </c>
      <c r="C88" s="126">
        <v>940</v>
      </c>
      <c r="D88" s="126">
        <v>152</v>
      </c>
      <c r="E88" s="547">
        <v>152</v>
      </c>
      <c r="F88" s="129"/>
      <c r="G88" s="128">
        <f t="shared" si="6"/>
        <v>152</v>
      </c>
      <c r="H88" s="672">
        <f t="shared" si="3"/>
        <v>1</v>
      </c>
      <c r="N88" s="18"/>
    </row>
    <row r="89" spans="1:14" ht="16.5">
      <c r="A89" s="94"/>
      <c r="B89" s="805" t="s">
        <v>560</v>
      </c>
      <c r="C89" s="126">
        <v>4000</v>
      </c>
      <c r="D89" s="126">
        <v>4000</v>
      </c>
      <c r="E89" s="574">
        <v>560</v>
      </c>
      <c r="F89" s="129"/>
      <c r="G89" s="133">
        <f t="shared" si="6"/>
        <v>560</v>
      </c>
      <c r="H89" s="684">
        <f t="shared" si="3"/>
        <v>0.14</v>
      </c>
      <c r="N89" s="18"/>
    </row>
    <row r="90" spans="1:14" ht="16.5">
      <c r="A90" s="94"/>
      <c r="B90" s="805" t="s">
        <v>825</v>
      </c>
      <c r="C90" s="126">
        <v>2100</v>
      </c>
      <c r="D90" s="126">
        <v>2100</v>
      </c>
      <c r="E90" s="126">
        <v>0</v>
      </c>
      <c r="F90" s="129"/>
      <c r="G90" s="133">
        <f t="shared" si="6"/>
        <v>0</v>
      </c>
      <c r="H90" s="672">
        <f t="shared" si="3"/>
        <v>0</v>
      </c>
      <c r="N90" s="18"/>
    </row>
    <row r="91" spans="1:14" ht="33">
      <c r="A91" s="94"/>
      <c r="B91" s="805" t="s">
        <v>826</v>
      </c>
      <c r="C91" s="126">
        <v>2240</v>
      </c>
      <c r="D91" s="126">
        <v>3771</v>
      </c>
      <c r="E91" s="126">
        <v>2008</v>
      </c>
      <c r="F91" s="129">
        <v>2008</v>
      </c>
      <c r="G91" s="133">
        <f t="shared" si="6"/>
        <v>0</v>
      </c>
      <c r="H91" s="684">
        <f t="shared" si="3"/>
        <v>0.5324847520551578</v>
      </c>
      <c r="N91" s="18"/>
    </row>
    <row r="92" spans="1:14" ht="16.5">
      <c r="A92" s="94"/>
      <c r="B92" s="805" t="s">
        <v>827</v>
      </c>
      <c r="C92" s="575">
        <v>0</v>
      </c>
      <c r="D92" s="576">
        <v>88</v>
      </c>
      <c r="E92" s="126">
        <v>88</v>
      </c>
      <c r="F92" s="434"/>
      <c r="G92" s="133">
        <f t="shared" si="6"/>
        <v>88</v>
      </c>
      <c r="H92" s="672">
        <f t="shared" si="3"/>
        <v>1</v>
      </c>
      <c r="N92" s="18"/>
    </row>
    <row r="93" spans="1:8" s="58" customFormat="1" ht="16.5">
      <c r="A93" s="51"/>
      <c r="B93" s="581"/>
      <c r="C93" s="582"/>
      <c r="D93" s="583"/>
      <c r="E93" s="583"/>
      <c r="F93" s="584"/>
      <c r="G93" s="130"/>
      <c r="H93" s="684"/>
    </row>
    <row r="94" spans="1:8" s="66" customFormat="1" ht="15.75">
      <c r="A94" s="51"/>
      <c r="B94" s="56" t="s">
        <v>1</v>
      </c>
      <c r="C94" s="541">
        <f>C80+C72+C58+C54+C68+C62+C77</f>
        <v>35880</v>
      </c>
      <c r="D94" s="541">
        <f>D80+D72+D58+D54+D68+D62+D77</f>
        <v>34188</v>
      </c>
      <c r="E94" s="541">
        <f>E80+E72+E58+E54+E68+E62+E77</f>
        <v>20690</v>
      </c>
      <c r="F94" s="130">
        <f>F80+F72+F58+F54+F68+F62+F77</f>
        <v>2822</v>
      </c>
      <c r="G94" s="130">
        <f>G80+G72+G58+G54+G68+G62+G77</f>
        <v>17868</v>
      </c>
      <c r="H94" s="698">
        <f>E94/D94</f>
        <v>0.6051831051831051</v>
      </c>
    </row>
    <row r="95" spans="1:8" s="66" customFormat="1" ht="15.75">
      <c r="A95" s="174"/>
      <c r="B95" s="585"/>
      <c r="C95" s="586"/>
      <c r="D95" s="586"/>
      <c r="E95" s="586"/>
      <c r="F95" s="132"/>
      <c r="G95" s="132"/>
      <c r="H95" s="698"/>
    </row>
    <row r="96" spans="1:14" ht="17.25" thickBot="1">
      <c r="A96" s="55"/>
      <c r="B96" s="63" t="s">
        <v>48</v>
      </c>
      <c r="C96" s="702">
        <f>SUM(C51+C94)</f>
        <v>186797</v>
      </c>
      <c r="D96" s="702">
        <f>SUM(D51+D94)</f>
        <v>735728</v>
      </c>
      <c r="E96" s="702">
        <f>SUM(E51+E94)</f>
        <v>224015</v>
      </c>
      <c r="F96" s="696">
        <f>SUM(F51+F94)</f>
        <v>56302</v>
      </c>
      <c r="G96" s="899">
        <f>E96-F96</f>
        <v>167713</v>
      </c>
      <c r="H96" s="420">
        <f>E96/D96</f>
        <v>0.30448073200965575</v>
      </c>
      <c r="N96" s="18"/>
    </row>
  </sheetData>
  <sheetProtection/>
  <mergeCells count="2">
    <mergeCell ref="A2:C2"/>
    <mergeCell ref="A53:B53"/>
  </mergeCells>
  <printOptions/>
  <pageMargins left="0.15748031496062992" right="0.2362204724409449" top="0.9055118110236221" bottom="0.5118110236220472" header="0.31496062992125984" footer="0.1968503937007874"/>
  <pageSetup horizontalDpi="600" verticalDpi="600" orientation="portrait" paperSize="9" scale="80" r:id="rId1"/>
  <headerFooter>
    <oddHeader>&amp;C&amp;"Book Antiqua,Félkövér"&amp;11Keszthely Város Önkormányzata
felújítási előirányzatai célonként&amp;R&amp;"Book Antiqua,Félkövér"12. melléklet
ezer Ft</oddHeader>
    <oddFooter>&amp;C&amp;P</oddFooter>
  </headerFooter>
  <rowBreaks count="2" manualBreakCount="2">
    <brk id="40" max="255" man="1"/>
    <brk id="79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24">
      <selection activeCell="C40" sqref="C40"/>
    </sheetView>
  </sheetViews>
  <sheetFormatPr defaultColWidth="9.140625" defaultRowHeight="12.75"/>
  <cols>
    <col min="1" max="1" width="5.421875" style="61" customWidth="1"/>
    <col min="2" max="2" width="45.421875" style="3" customWidth="1"/>
    <col min="3" max="3" width="10.8515625" style="3" customWidth="1"/>
    <col min="4" max="5" width="12.28125" style="3" bestFit="1" customWidth="1"/>
    <col min="6" max="7" width="9.57421875" style="1" bestFit="1" customWidth="1"/>
    <col min="8" max="8" width="6.8515625" style="1" customWidth="1"/>
    <col min="9" max="16384" width="9.140625" style="3" customWidth="1"/>
  </cols>
  <sheetData>
    <row r="1" spans="1:8" ht="45.75" thickBot="1">
      <c r="A1" s="630" t="s">
        <v>13</v>
      </c>
      <c r="B1" s="114" t="s">
        <v>437</v>
      </c>
      <c r="C1" s="114" t="s">
        <v>184</v>
      </c>
      <c r="D1" s="114" t="s">
        <v>248</v>
      </c>
      <c r="E1" s="114" t="s">
        <v>185</v>
      </c>
      <c r="F1" s="114" t="s">
        <v>86</v>
      </c>
      <c r="G1" s="114" t="s">
        <v>87</v>
      </c>
      <c r="H1" s="115" t="s">
        <v>186</v>
      </c>
    </row>
    <row r="2" spans="1:8" ht="16.5">
      <c r="A2" s="1354" t="s">
        <v>52</v>
      </c>
      <c r="B2" s="1355"/>
      <c r="C2" s="587"/>
      <c r="D2" s="154"/>
      <c r="E2" s="154"/>
      <c r="F2" s="1202"/>
      <c r="G2" s="624"/>
      <c r="H2" s="884"/>
    </row>
    <row r="3" spans="1:8" ht="16.5">
      <c r="A3" s="588"/>
      <c r="B3" s="589"/>
      <c r="C3" s="590"/>
      <c r="D3" s="16"/>
      <c r="E3" s="16"/>
      <c r="F3" s="113"/>
      <c r="G3" s="163"/>
      <c r="H3" s="142"/>
    </row>
    <row r="4" spans="1:8" ht="16.5">
      <c r="A4" s="819">
        <v>1</v>
      </c>
      <c r="B4" s="820" t="s">
        <v>828</v>
      </c>
      <c r="C4" s="591">
        <f>SUM(C5)</f>
        <v>0</v>
      </c>
      <c r="D4" s="591">
        <f>SUM(D5)</f>
        <v>7885</v>
      </c>
      <c r="E4" s="591">
        <f>SUM(E5)</f>
        <v>7791</v>
      </c>
      <c r="F4" s="678">
        <f>SUM(F5)</f>
        <v>7791</v>
      </c>
      <c r="G4" s="678">
        <f>SUM(G5)</f>
        <v>0</v>
      </c>
      <c r="H4" s="698">
        <f>E4/D4</f>
        <v>0.9880786303107165</v>
      </c>
    </row>
    <row r="5" spans="1:8" ht="16.5">
      <c r="A5" s="819"/>
      <c r="B5" s="821" t="s">
        <v>829</v>
      </c>
      <c r="C5" s="592">
        <v>0</v>
      </c>
      <c r="D5" s="592">
        <v>7885</v>
      </c>
      <c r="E5" s="592">
        <v>7791</v>
      </c>
      <c r="F5" s="679">
        <v>7791</v>
      </c>
      <c r="G5" s="682">
        <f>E5-F5</f>
        <v>0</v>
      </c>
      <c r="H5" s="673">
        <f aca="true" t="shared" si="0" ref="H5:H37">E5/D5</f>
        <v>0.9880786303107165</v>
      </c>
    </row>
    <row r="6" spans="1:8" ht="16.5">
      <c r="A6" s="819"/>
      <c r="B6" s="821"/>
      <c r="C6" s="592"/>
      <c r="D6" s="593"/>
      <c r="E6" s="593"/>
      <c r="F6" s="683"/>
      <c r="G6" s="682">
        <f>E6-F6</f>
        <v>0</v>
      </c>
      <c r="H6" s="673"/>
    </row>
    <row r="7" spans="1:8" ht="16.5">
      <c r="A7" s="819">
        <v>2</v>
      </c>
      <c r="B7" s="822" t="s">
        <v>566</v>
      </c>
      <c r="C7" s="591">
        <f>SUM(C8+C16+C17+C18+C20+C21+C22+C23+C24)</f>
        <v>61373</v>
      </c>
      <c r="D7" s="591">
        <f>SUM(D8+D16+D17+D18+D20+D21+D22+D23+D24+D19)</f>
        <v>94807</v>
      </c>
      <c r="E7" s="591">
        <f>SUM(E8+E16+E17+E18+E20+E21+E22+E23+E24)</f>
        <v>94286</v>
      </c>
      <c r="F7" s="678">
        <f>SUM(F8+F16+F17+F18+F20+F21+F22+F23+F24)</f>
        <v>40056</v>
      </c>
      <c r="G7" s="678">
        <f>SUM(G8+G16+G17+G18+G20+G21+G22+G23+G24)</f>
        <v>54230</v>
      </c>
      <c r="H7" s="698">
        <f t="shared" si="0"/>
        <v>0.994504625185904</v>
      </c>
    </row>
    <row r="8" spans="1:8" ht="30.75" customHeight="1">
      <c r="A8" s="819"/>
      <c r="B8" s="821" t="s">
        <v>830</v>
      </c>
      <c r="C8" s="592">
        <f>SUM(C9:C15)</f>
        <v>60573</v>
      </c>
      <c r="D8" s="592">
        <f>SUM(D9:D15)</f>
        <v>88967</v>
      </c>
      <c r="E8" s="592">
        <f>SUM(E9:E15)</f>
        <v>88943</v>
      </c>
      <c r="F8" s="936">
        <f>SUM(F9:F15)</f>
        <v>40056</v>
      </c>
      <c r="G8" s="936">
        <f>SUM(G9:G15)</f>
        <v>48887</v>
      </c>
      <c r="H8" s="684">
        <f t="shared" si="0"/>
        <v>0.9997302370541886</v>
      </c>
    </row>
    <row r="9" spans="1:8" ht="33">
      <c r="A9" s="819"/>
      <c r="B9" s="866" t="s">
        <v>833</v>
      </c>
      <c r="C9" s="592">
        <v>48911</v>
      </c>
      <c r="D9" s="593">
        <v>48911</v>
      </c>
      <c r="E9" s="593">
        <v>48887</v>
      </c>
      <c r="F9" s="683">
        <v>0</v>
      </c>
      <c r="G9" s="634">
        <f>E9-F9</f>
        <v>48887</v>
      </c>
      <c r="H9" s="684">
        <f t="shared" si="0"/>
        <v>0.999509312833514</v>
      </c>
    </row>
    <row r="10" spans="1:8" ht="16.5">
      <c r="A10" s="819"/>
      <c r="B10" s="866" t="s">
        <v>831</v>
      </c>
      <c r="C10" s="592">
        <v>0</v>
      </c>
      <c r="D10" s="593">
        <v>11739</v>
      </c>
      <c r="E10" s="593">
        <v>11739</v>
      </c>
      <c r="F10" s="683">
        <v>11739</v>
      </c>
      <c r="G10" s="634">
        <f aca="true" t="shared" si="1" ref="G10:G24">E10-F10</f>
        <v>0</v>
      </c>
      <c r="H10" s="684">
        <f t="shared" si="0"/>
        <v>1</v>
      </c>
    </row>
    <row r="11" spans="1:8" ht="16.5">
      <c r="A11" s="819"/>
      <c r="B11" s="866" t="s">
        <v>439</v>
      </c>
      <c r="C11" s="592">
        <v>0</v>
      </c>
      <c r="D11" s="593">
        <v>1050</v>
      </c>
      <c r="E11" s="593">
        <v>1050</v>
      </c>
      <c r="F11" s="683">
        <v>1050</v>
      </c>
      <c r="G11" s="634">
        <f t="shared" si="1"/>
        <v>0</v>
      </c>
      <c r="H11" s="684">
        <f t="shared" si="0"/>
        <v>1</v>
      </c>
    </row>
    <row r="12" spans="1:8" ht="16.5">
      <c r="A12" s="819"/>
      <c r="B12" s="866" t="s">
        <v>563</v>
      </c>
      <c r="C12" s="592">
        <v>7225</v>
      </c>
      <c r="D12" s="593">
        <v>13705</v>
      </c>
      <c r="E12" s="593">
        <v>13705</v>
      </c>
      <c r="F12" s="683">
        <v>13705</v>
      </c>
      <c r="G12" s="634">
        <f t="shared" si="1"/>
        <v>0</v>
      </c>
      <c r="H12" s="684">
        <f t="shared" si="0"/>
        <v>1</v>
      </c>
    </row>
    <row r="13" spans="1:8" ht="16.5">
      <c r="A13" s="819"/>
      <c r="B13" s="866" t="s">
        <v>564</v>
      </c>
      <c r="C13" s="592">
        <v>637</v>
      </c>
      <c r="D13" s="593">
        <v>486</v>
      </c>
      <c r="E13" s="593">
        <v>486</v>
      </c>
      <c r="F13" s="683">
        <v>486</v>
      </c>
      <c r="G13" s="634">
        <f t="shared" si="1"/>
        <v>0</v>
      </c>
      <c r="H13" s="684">
        <f t="shared" si="0"/>
        <v>1</v>
      </c>
    </row>
    <row r="14" spans="1:8" ht="33">
      <c r="A14" s="823"/>
      <c r="B14" s="867" t="s">
        <v>832</v>
      </c>
      <c r="C14" s="592">
        <v>0</v>
      </c>
      <c r="D14" s="593">
        <v>9276</v>
      </c>
      <c r="E14" s="593">
        <v>9276</v>
      </c>
      <c r="F14" s="683">
        <v>9276</v>
      </c>
      <c r="G14" s="634">
        <f t="shared" si="1"/>
        <v>0</v>
      </c>
      <c r="H14" s="684">
        <f t="shared" si="0"/>
        <v>1</v>
      </c>
    </row>
    <row r="15" spans="1:8" ht="16.5">
      <c r="A15" s="819"/>
      <c r="B15" s="866" t="s">
        <v>438</v>
      </c>
      <c r="C15" s="592">
        <v>3800</v>
      </c>
      <c r="D15" s="902">
        <v>3800</v>
      </c>
      <c r="E15" s="902">
        <v>3800</v>
      </c>
      <c r="F15" s="903">
        <v>3800</v>
      </c>
      <c r="G15" s="904">
        <f t="shared" si="1"/>
        <v>0</v>
      </c>
      <c r="H15" s="684">
        <f t="shared" si="0"/>
        <v>1</v>
      </c>
    </row>
    <row r="16" spans="1:8" ht="16.5">
      <c r="A16" s="819"/>
      <c r="B16" s="821" t="s">
        <v>837</v>
      </c>
      <c r="C16" s="592"/>
      <c r="D16" s="902">
        <v>480</v>
      </c>
      <c r="E16" s="902">
        <v>480</v>
      </c>
      <c r="F16" s="905"/>
      <c r="G16" s="904">
        <f t="shared" si="1"/>
        <v>480</v>
      </c>
      <c r="H16" s="684">
        <f t="shared" si="0"/>
        <v>1</v>
      </c>
    </row>
    <row r="17" spans="1:8" ht="16.5">
      <c r="A17" s="819"/>
      <c r="B17" s="821" t="s">
        <v>838</v>
      </c>
      <c r="C17" s="591">
        <v>0</v>
      </c>
      <c r="D17" s="901">
        <v>100</v>
      </c>
      <c r="E17" s="901">
        <v>100</v>
      </c>
      <c r="F17" s="907">
        <f>SUM(F18:F21)</f>
        <v>0</v>
      </c>
      <c r="G17" s="904">
        <f t="shared" si="1"/>
        <v>100</v>
      </c>
      <c r="H17" s="684">
        <f t="shared" si="0"/>
        <v>1</v>
      </c>
    </row>
    <row r="18" spans="1:8" ht="33">
      <c r="A18" s="819"/>
      <c r="B18" s="821" t="s">
        <v>565</v>
      </c>
      <c r="C18" s="592">
        <v>0</v>
      </c>
      <c r="D18" s="902">
        <v>50</v>
      </c>
      <c r="E18" s="902">
        <v>50</v>
      </c>
      <c r="F18" s="905"/>
      <c r="G18" s="904">
        <f t="shared" si="1"/>
        <v>50</v>
      </c>
      <c r="H18" s="898">
        <f t="shared" si="0"/>
        <v>1</v>
      </c>
    </row>
    <row r="19" spans="1:8" ht="33">
      <c r="A19" s="819"/>
      <c r="B19" s="821" t="s">
        <v>836</v>
      </c>
      <c r="C19" s="592">
        <v>0</v>
      </c>
      <c r="D19" s="902">
        <v>30</v>
      </c>
      <c r="E19" s="902">
        <v>0</v>
      </c>
      <c r="F19" s="905"/>
      <c r="G19" s="904"/>
      <c r="H19" s="898">
        <f t="shared" si="0"/>
        <v>0</v>
      </c>
    </row>
    <row r="20" spans="1:8" ht="16.5">
      <c r="A20" s="819"/>
      <c r="B20" s="821" t="s">
        <v>567</v>
      </c>
      <c r="C20" s="592">
        <v>0</v>
      </c>
      <c r="D20" s="902">
        <v>220</v>
      </c>
      <c r="E20" s="902">
        <v>220</v>
      </c>
      <c r="F20" s="905"/>
      <c r="G20" s="904">
        <f t="shared" si="1"/>
        <v>220</v>
      </c>
      <c r="H20" s="898">
        <f t="shared" si="0"/>
        <v>1</v>
      </c>
    </row>
    <row r="21" spans="1:8" ht="16.5">
      <c r="A21" s="819"/>
      <c r="B21" s="821" t="s">
        <v>835</v>
      </c>
      <c r="C21" s="592">
        <v>0</v>
      </c>
      <c r="D21" s="902">
        <v>60</v>
      </c>
      <c r="E21" s="902">
        <v>60</v>
      </c>
      <c r="F21" s="905"/>
      <c r="G21" s="904">
        <f t="shared" si="1"/>
        <v>60</v>
      </c>
      <c r="H21" s="898">
        <f t="shared" si="0"/>
        <v>1</v>
      </c>
    </row>
    <row r="22" spans="1:8" ht="33">
      <c r="A22" s="819"/>
      <c r="B22" s="821" t="s">
        <v>440</v>
      </c>
      <c r="C22" s="592">
        <v>800</v>
      </c>
      <c r="D22" s="902">
        <v>2300</v>
      </c>
      <c r="E22" s="902">
        <v>2200</v>
      </c>
      <c r="F22" s="905"/>
      <c r="G22" s="904">
        <f t="shared" si="1"/>
        <v>2200</v>
      </c>
      <c r="H22" s="898">
        <f t="shared" si="0"/>
        <v>0.9565217391304348</v>
      </c>
    </row>
    <row r="23" spans="1:8" ht="16.5" customHeight="1">
      <c r="A23" s="819"/>
      <c r="B23" s="802" t="s">
        <v>54</v>
      </c>
      <c r="C23" s="592">
        <v>0</v>
      </c>
      <c r="D23" s="901">
        <v>2500</v>
      </c>
      <c r="E23" s="901">
        <v>2133</v>
      </c>
      <c r="F23" s="907">
        <f>SUM(F24)</f>
        <v>0</v>
      </c>
      <c r="G23" s="904">
        <f t="shared" si="1"/>
        <v>2133</v>
      </c>
      <c r="H23" s="684">
        <f t="shared" si="0"/>
        <v>0.8532</v>
      </c>
    </row>
    <row r="24" spans="1:8" ht="16.5">
      <c r="A24" s="819"/>
      <c r="B24" s="802" t="s">
        <v>834</v>
      </c>
      <c r="C24" s="592">
        <v>0</v>
      </c>
      <c r="D24" s="902">
        <v>100</v>
      </c>
      <c r="E24" s="902">
        <v>100</v>
      </c>
      <c r="F24" s="908"/>
      <c r="G24" s="904">
        <f t="shared" si="1"/>
        <v>100</v>
      </c>
      <c r="H24" s="684">
        <f t="shared" si="0"/>
        <v>1</v>
      </c>
    </row>
    <row r="25" spans="1:8" ht="16.5">
      <c r="A25" s="819"/>
      <c r="B25" s="802"/>
      <c r="C25" s="592"/>
      <c r="D25" s="902"/>
      <c r="E25" s="902"/>
      <c r="F25" s="908"/>
      <c r="G25" s="904"/>
      <c r="H25" s="684"/>
    </row>
    <row r="26" spans="1:8" ht="16.5">
      <c r="A26" s="819">
        <v>3</v>
      </c>
      <c r="B26" s="820" t="s">
        <v>939</v>
      </c>
      <c r="C26" s="591">
        <f>SUM(C27)</f>
        <v>2500</v>
      </c>
      <c r="D26" s="591">
        <f>SUM(D27)</f>
        <v>0</v>
      </c>
      <c r="E26" s="591">
        <f>SUM(E27)</f>
        <v>0</v>
      </c>
      <c r="F26" s="678">
        <f>SUM(F27)</f>
        <v>0</v>
      </c>
      <c r="G26" s="678">
        <f>SUM(G27)</f>
        <v>0</v>
      </c>
      <c r="H26" s="684">
        <v>0</v>
      </c>
    </row>
    <row r="27" spans="1:8" ht="16.5">
      <c r="A27" s="819"/>
      <c r="B27" s="821" t="s">
        <v>54</v>
      </c>
      <c r="C27" s="592">
        <v>2500</v>
      </c>
      <c r="D27" s="592">
        <v>0</v>
      </c>
      <c r="E27" s="592"/>
      <c r="F27" s="679"/>
      <c r="G27" s="682">
        <f>E27-F27</f>
        <v>0</v>
      </c>
      <c r="H27" s="684">
        <v>0</v>
      </c>
    </row>
    <row r="28" spans="1:8" ht="16.5">
      <c r="A28" s="51"/>
      <c r="B28" s="599"/>
      <c r="C28" s="592"/>
      <c r="D28" s="593"/>
      <c r="E28" s="594">
        <f>SUM(C28:D28)</f>
        <v>0</v>
      </c>
      <c r="F28" s="113"/>
      <c r="G28" s="634">
        <f>C28-F28</f>
        <v>0</v>
      </c>
      <c r="H28" s="684"/>
    </row>
    <row r="29" spans="1:8" ht="16.5">
      <c r="A29" s="51"/>
      <c r="B29" s="56" t="s">
        <v>22</v>
      </c>
      <c r="C29" s="906">
        <f>C7+C4+C26</f>
        <v>63873</v>
      </c>
      <c r="D29" s="906">
        <f>D7+D4</f>
        <v>102692</v>
      </c>
      <c r="E29" s="906">
        <f>E7+E4</f>
        <v>102077</v>
      </c>
      <c r="F29" s="907">
        <f>F7+F4</f>
        <v>47847</v>
      </c>
      <c r="G29" s="907">
        <f>G7+G4</f>
        <v>54230</v>
      </c>
      <c r="H29" s="697">
        <f t="shared" si="0"/>
        <v>0.9940112180111401</v>
      </c>
    </row>
    <row r="30" spans="1:8" ht="16.5">
      <c r="A30" s="1356" t="s">
        <v>50</v>
      </c>
      <c r="B30" s="1357"/>
      <c r="C30" s="859"/>
      <c r="D30" s="860"/>
      <c r="E30" s="680">
        <f>SUM(C30:D30)</f>
        <v>0</v>
      </c>
      <c r="F30" s="113"/>
      <c r="G30" s="634">
        <f>C30-F30</f>
        <v>0</v>
      </c>
      <c r="H30" s="684"/>
    </row>
    <row r="31" spans="1:8" ht="16.5">
      <c r="A31" s="858"/>
      <c r="B31" s="865"/>
      <c r="C31" s="679"/>
      <c r="D31" s="679"/>
      <c r="E31" s="679"/>
      <c r="F31" s="113"/>
      <c r="G31" s="634"/>
      <c r="H31" s="684"/>
    </row>
    <row r="32" spans="1:8" ht="30.75">
      <c r="A32" s="98">
        <v>1</v>
      </c>
      <c r="B32" s="99" t="s">
        <v>839</v>
      </c>
      <c r="C32" s="676">
        <f>SUM(C33)</f>
        <v>0</v>
      </c>
      <c r="D32" s="906">
        <f>SUM(D33)</f>
        <v>169</v>
      </c>
      <c r="E32" s="906">
        <f>SUM(E33)</f>
        <v>168</v>
      </c>
      <c r="F32" s="1203">
        <f>SUM(F33)</f>
        <v>0</v>
      </c>
      <c r="G32" s="676">
        <f>SUM(G33)</f>
        <v>168</v>
      </c>
      <c r="H32" s="697">
        <f t="shared" si="0"/>
        <v>0.9940828402366864</v>
      </c>
    </row>
    <row r="33" spans="1:8" ht="16.5">
      <c r="A33" s="858"/>
      <c r="B33" s="146" t="s">
        <v>840</v>
      </c>
      <c r="C33" s="679">
        <v>0</v>
      </c>
      <c r="D33" s="596">
        <v>169</v>
      </c>
      <c r="E33" s="596">
        <v>168</v>
      </c>
      <c r="F33" s="103"/>
      <c r="G33" s="909">
        <f>E33-F33</f>
        <v>168</v>
      </c>
      <c r="H33" s="684">
        <f t="shared" si="0"/>
        <v>0.9940828402366864</v>
      </c>
    </row>
    <row r="34" spans="1:8" ht="16.5">
      <c r="A34" s="858"/>
      <c r="B34" s="865"/>
      <c r="C34" s="679"/>
      <c r="D34" s="596"/>
      <c r="E34" s="596"/>
      <c r="F34" s="1204"/>
      <c r="G34" s="634"/>
      <c r="H34" s="684"/>
    </row>
    <row r="35" spans="1:8" ht="16.5">
      <c r="A35" s="67"/>
      <c r="B35" s="848" t="s">
        <v>22</v>
      </c>
      <c r="C35" s="594">
        <f>SUM(C32)</f>
        <v>0</v>
      </c>
      <c r="D35" s="594">
        <f>SUM(D32)</f>
        <v>169</v>
      </c>
      <c r="E35" s="594">
        <f>SUM(E32)</f>
        <v>168</v>
      </c>
      <c r="F35" s="676">
        <f>SUM(F32)</f>
        <v>0</v>
      </c>
      <c r="G35" s="676">
        <f>SUM(G32)</f>
        <v>168</v>
      </c>
      <c r="H35" s="697">
        <f t="shared" si="0"/>
        <v>0.9940828402366864</v>
      </c>
    </row>
    <row r="36" spans="1:8" ht="16.5">
      <c r="A36" s="174"/>
      <c r="B36" s="861"/>
      <c r="C36" s="862"/>
      <c r="D36" s="863"/>
      <c r="E36" s="864"/>
      <c r="F36" s="170"/>
      <c r="G36" s="681"/>
      <c r="H36" s="697"/>
    </row>
    <row r="37" spans="1:8" ht="17.25" thickBot="1">
      <c r="A37" s="55"/>
      <c r="B37" s="63" t="s">
        <v>48</v>
      </c>
      <c r="C37" s="1031">
        <f>SUM(C29+C35)</f>
        <v>63873</v>
      </c>
      <c r="D37" s="1031">
        <f>SUM(D29+D35)</f>
        <v>102861</v>
      </c>
      <c r="E37" s="1031">
        <f>SUM(E29+E35)</f>
        <v>102245</v>
      </c>
      <c r="F37" s="1205">
        <f>SUM(F29+F35)</f>
        <v>47847</v>
      </c>
      <c r="G37" s="1205">
        <f>SUM(G29+G35)</f>
        <v>54398</v>
      </c>
      <c r="H37" s="420">
        <f t="shared" si="0"/>
        <v>0.9940113356860228</v>
      </c>
    </row>
  </sheetData>
  <sheetProtection/>
  <mergeCells count="2">
    <mergeCell ref="A2:B2"/>
    <mergeCell ref="A30:B30"/>
  </mergeCells>
  <printOptions/>
  <pageMargins left="0.15748031496062992" right="0.15748031496062992" top="0.9055118110236221" bottom="0.2362204724409449" header="0.31496062992125984" footer="0.31496062992125984"/>
  <pageSetup horizontalDpi="600" verticalDpi="600" orientation="portrait" paperSize="9" scale="90" r:id="rId1"/>
  <headerFooter>
    <oddHeader>&amp;C&amp;"Book Antiqua,Félkövér"&amp;11Keszthely Város Önkormányzata
működési célú támogatásai államháztartáson belülre&amp;R&amp;"Book Antiqua,Félkövér"13.  melléklet
ezer Ft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102"/>
  <sheetViews>
    <sheetView zoomScalePageLayoutView="0" workbookViewId="0" topLeftCell="A1">
      <selection activeCell="D57" sqref="D57"/>
    </sheetView>
  </sheetViews>
  <sheetFormatPr defaultColWidth="9.140625" defaultRowHeight="12.75"/>
  <cols>
    <col min="1" max="1" width="5.57421875" style="61" bestFit="1" customWidth="1"/>
    <col min="2" max="2" width="58.140625" style="62" customWidth="1"/>
    <col min="3" max="3" width="10.8515625" style="4" customWidth="1"/>
    <col min="4" max="5" width="10.57421875" style="4" bestFit="1" customWidth="1"/>
    <col min="6" max="7" width="9.57421875" style="1" bestFit="1" customWidth="1"/>
    <col min="8" max="8" width="6.8515625" style="1" customWidth="1"/>
    <col min="9" max="16384" width="9.140625" style="3" customWidth="1"/>
  </cols>
  <sheetData>
    <row r="1" spans="1:9" ht="45.75" thickBot="1">
      <c r="A1" s="630" t="s">
        <v>13</v>
      </c>
      <c r="B1" s="114" t="s">
        <v>441</v>
      </c>
      <c r="C1" s="114" t="s">
        <v>184</v>
      </c>
      <c r="D1" s="114" t="s">
        <v>248</v>
      </c>
      <c r="E1" s="114" t="s">
        <v>185</v>
      </c>
      <c r="F1" s="114" t="s">
        <v>86</v>
      </c>
      <c r="G1" s="114" t="s">
        <v>87</v>
      </c>
      <c r="H1" s="115" t="s">
        <v>186</v>
      </c>
      <c r="I1" s="18"/>
    </row>
    <row r="2" spans="1:9" ht="16.5" customHeight="1">
      <c r="A2" s="1358" t="s">
        <v>52</v>
      </c>
      <c r="B2" s="1359"/>
      <c r="C2" s="940"/>
      <c r="D2" s="941"/>
      <c r="E2" s="942"/>
      <c r="F2" s="72"/>
      <c r="G2" s="624"/>
      <c r="H2" s="884"/>
      <c r="I2" s="18"/>
    </row>
    <row r="3" spans="1:9" ht="16.5" customHeight="1">
      <c r="A3" s="54">
        <v>1</v>
      </c>
      <c r="B3" s="532" t="s">
        <v>442</v>
      </c>
      <c r="C3" s="598">
        <f>SUM(C4)</f>
        <v>0</v>
      </c>
      <c r="D3" s="598">
        <f>SUM(D4)</f>
        <v>95695</v>
      </c>
      <c r="E3" s="598">
        <f>SUM(E4)</f>
        <v>95695</v>
      </c>
      <c r="F3" s="138">
        <f>SUM(F4)</f>
        <v>95695</v>
      </c>
      <c r="G3" s="634">
        <v>0</v>
      </c>
      <c r="H3" s="697">
        <f>E3/D3</f>
        <v>1</v>
      </c>
      <c r="I3" s="18"/>
    </row>
    <row r="4" spans="1:9" ht="16.5" customHeight="1">
      <c r="A4" s="51"/>
      <c r="B4" s="68" t="s">
        <v>443</v>
      </c>
      <c r="C4" s="597">
        <v>0</v>
      </c>
      <c r="D4" s="597">
        <v>95695</v>
      </c>
      <c r="E4" s="597">
        <v>95695</v>
      </c>
      <c r="F4" s="140">
        <v>95695</v>
      </c>
      <c r="G4" s="634">
        <v>0</v>
      </c>
      <c r="H4" s="684">
        <f>E4/D4</f>
        <v>1</v>
      </c>
      <c r="I4" s="18"/>
    </row>
    <row r="5" spans="1:9" ht="16.5">
      <c r="A5" s="67"/>
      <c r="B5" s="99"/>
      <c r="C5" s="141"/>
      <c r="D5" s="141"/>
      <c r="E5" s="141"/>
      <c r="F5" s="113"/>
      <c r="G5" s="163"/>
      <c r="H5" s="684"/>
      <c r="I5" s="18"/>
    </row>
    <row r="6" spans="1:9" ht="16.5">
      <c r="A6" s="51">
        <v>2</v>
      </c>
      <c r="B6" s="532" t="s">
        <v>608</v>
      </c>
      <c r="C6" s="598">
        <f>SUM(C7:C9)</f>
        <v>9940</v>
      </c>
      <c r="D6" s="598">
        <f>SUM(D7:D9)</f>
        <v>12354</v>
      </c>
      <c r="E6" s="598">
        <f>SUM(E7:E9)</f>
        <v>12354</v>
      </c>
      <c r="F6" s="138">
        <f>SUM(F7:F9)</f>
        <v>10378</v>
      </c>
      <c r="G6" s="137">
        <f>SUM(G7:G9)</f>
        <v>1976</v>
      </c>
      <c r="H6" s="774">
        <f>E6/D6</f>
        <v>1</v>
      </c>
      <c r="I6" s="18"/>
    </row>
    <row r="7" spans="1:9" ht="33">
      <c r="A7" s="51"/>
      <c r="B7" s="68" t="s">
        <v>622</v>
      </c>
      <c r="C7" s="597">
        <v>2500</v>
      </c>
      <c r="D7" s="597">
        <v>2938</v>
      </c>
      <c r="E7" s="597">
        <v>2938</v>
      </c>
      <c r="F7" s="133">
        <v>2938</v>
      </c>
      <c r="G7" s="634">
        <f>E7-F7</f>
        <v>0</v>
      </c>
      <c r="H7" s="684">
        <f>E7/D7</f>
        <v>1</v>
      </c>
      <c r="I7" s="18"/>
    </row>
    <row r="8" spans="1:9" ht="33">
      <c r="A8" s="51"/>
      <c r="B8" s="68" t="s">
        <v>623</v>
      </c>
      <c r="C8" s="597">
        <v>7440</v>
      </c>
      <c r="D8" s="597">
        <v>7440</v>
      </c>
      <c r="E8" s="597">
        <v>7440</v>
      </c>
      <c r="F8" s="133">
        <v>7440</v>
      </c>
      <c r="G8" s="634">
        <f>E8-F8</f>
        <v>0</v>
      </c>
      <c r="H8" s="684">
        <f>E8/D8</f>
        <v>1</v>
      </c>
      <c r="I8" s="18"/>
    </row>
    <row r="9" spans="1:9" ht="16.5">
      <c r="A9" s="51"/>
      <c r="B9" s="68" t="s">
        <v>841</v>
      </c>
      <c r="C9" s="597">
        <v>0</v>
      </c>
      <c r="D9" s="597">
        <v>1976</v>
      </c>
      <c r="E9" s="597">
        <v>1976</v>
      </c>
      <c r="F9" s="133">
        <v>0</v>
      </c>
      <c r="G9" s="634">
        <f>E9-F9</f>
        <v>1976</v>
      </c>
      <c r="H9" s="672">
        <f>E9/D9</f>
        <v>1</v>
      </c>
      <c r="I9" s="18"/>
    </row>
    <row r="10" spans="1:9" ht="16.5">
      <c r="A10" s="51"/>
      <c r="B10" s="68"/>
      <c r="C10" s="597"/>
      <c r="D10" s="597"/>
      <c r="E10" s="597"/>
      <c r="F10" s="172"/>
      <c r="G10" s="634"/>
      <c r="H10" s="1201"/>
      <c r="I10" s="18"/>
    </row>
    <row r="11" spans="1:9" ht="16.5">
      <c r="A11" s="51">
        <v>3</v>
      </c>
      <c r="B11" s="64" t="s">
        <v>81</v>
      </c>
      <c r="C11" s="598">
        <f>SUM(C12)</f>
        <v>27000</v>
      </c>
      <c r="D11" s="598">
        <f>SUM(D12)</f>
        <v>27000</v>
      </c>
      <c r="E11" s="598">
        <f>SUM(E12)</f>
        <v>7283</v>
      </c>
      <c r="F11" s="138">
        <f>SUM(F12)</f>
        <v>0</v>
      </c>
      <c r="G11" s="605">
        <f>E11-F11</f>
        <v>7283</v>
      </c>
      <c r="H11" s="939">
        <f>E11/D11</f>
        <v>0.2697407407407407</v>
      </c>
      <c r="I11" s="18"/>
    </row>
    <row r="12" spans="1:9" ht="16.5">
      <c r="A12" s="51"/>
      <c r="B12" s="68" t="s">
        <v>444</v>
      </c>
      <c r="C12" s="597">
        <v>27000</v>
      </c>
      <c r="D12" s="597">
        <v>27000</v>
      </c>
      <c r="E12" s="597">
        <v>7283</v>
      </c>
      <c r="F12" s="113"/>
      <c r="G12" s="634">
        <f>E12-F12</f>
        <v>7283</v>
      </c>
      <c r="H12" s="1201">
        <f>E12/D12</f>
        <v>0.2697407407407407</v>
      </c>
      <c r="I12" s="18"/>
    </row>
    <row r="13" spans="1:9" ht="16.5">
      <c r="A13" s="51"/>
      <c r="B13" s="68"/>
      <c r="C13" s="597"/>
      <c r="D13" s="597"/>
      <c r="E13" s="597"/>
      <c r="F13" s="172"/>
      <c r="G13" s="634"/>
      <c r="H13" s="1201"/>
      <c r="I13" s="18"/>
    </row>
    <row r="14" spans="1:9" ht="16.5">
      <c r="A14" s="54">
        <v>4</v>
      </c>
      <c r="B14" s="69" t="s">
        <v>447</v>
      </c>
      <c r="C14" s="604">
        <f>SUM(C15:C36)</f>
        <v>3500</v>
      </c>
      <c r="D14" s="604">
        <f>SUM(D15:D36)</f>
        <v>21026</v>
      </c>
      <c r="E14" s="604">
        <f>SUM(E15:E36)</f>
        <v>21026</v>
      </c>
      <c r="F14" s="138">
        <f>SUM(F15:F36)</f>
        <v>0</v>
      </c>
      <c r="G14" s="635">
        <f>SUM(G15:G36)</f>
        <v>21026</v>
      </c>
      <c r="H14" s="697">
        <f aca="true" t="shared" si="0" ref="H14:H36">E14/D14</f>
        <v>1</v>
      </c>
      <c r="I14" s="18"/>
    </row>
    <row r="15" spans="1:9" ht="16.5">
      <c r="A15" s="51"/>
      <c r="B15" s="68" t="s">
        <v>448</v>
      </c>
      <c r="C15" s="597">
        <v>1500</v>
      </c>
      <c r="D15" s="597">
        <v>1500</v>
      </c>
      <c r="E15" s="597">
        <v>1500</v>
      </c>
      <c r="F15" s="113"/>
      <c r="G15" s="634">
        <f aca="true" t="shared" si="1" ref="G15:G33">E15-F15</f>
        <v>1500</v>
      </c>
      <c r="H15" s="684">
        <f t="shared" si="0"/>
        <v>1</v>
      </c>
      <c r="I15" s="18"/>
    </row>
    <row r="16" spans="1:9" ht="33">
      <c r="A16" s="51"/>
      <c r="B16" s="68" t="s">
        <v>842</v>
      </c>
      <c r="C16" s="597"/>
      <c r="D16" s="601">
        <v>750</v>
      </c>
      <c r="E16" s="601">
        <v>750</v>
      </c>
      <c r="F16" s="908"/>
      <c r="G16" s="904">
        <f t="shared" si="1"/>
        <v>750</v>
      </c>
      <c r="H16" s="898">
        <f t="shared" si="0"/>
        <v>1</v>
      </c>
      <c r="I16" s="18"/>
    </row>
    <row r="17" spans="1:9" ht="33">
      <c r="A17" s="51"/>
      <c r="B17" s="68" t="s">
        <v>845</v>
      </c>
      <c r="C17" s="597"/>
      <c r="D17" s="597">
        <v>4600</v>
      </c>
      <c r="E17" s="597">
        <v>4600</v>
      </c>
      <c r="F17" s="113"/>
      <c r="G17" s="634">
        <f t="shared" si="1"/>
        <v>4600</v>
      </c>
      <c r="H17" s="684">
        <f t="shared" si="0"/>
        <v>1</v>
      </c>
      <c r="I17" s="18"/>
    </row>
    <row r="18" spans="1:9" ht="16.5">
      <c r="A18" s="51"/>
      <c r="B18" s="68" t="s">
        <v>449</v>
      </c>
      <c r="C18" s="597"/>
      <c r="D18" s="597">
        <v>2000</v>
      </c>
      <c r="E18" s="597">
        <v>2000</v>
      </c>
      <c r="F18" s="113"/>
      <c r="G18" s="634">
        <f t="shared" si="1"/>
        <v>2000</v>
      </c>
      <c r="H18" s="684">
        <f t="shared" si="0"/>
        <v>1</v>
      </c>
      <c r="I18" s="18"/>
    </row>
    <row r="19" spans="1:9" ht="16.5">
      <c r="A19" s="51"/>
      <c r="B19" s="68" t="s">
        <v>846</v>
      </c>
      <c r="C19" s="597"/>
      <c r="D19" s="597">
        <v>2300</v>
      </c>
      <c r="E19" s="597">
        <v>2300</v>
      </c>
      <c r="F19" s="113"/>
      <c r="G19" s="634">
        <f t="shared" si="1"/>
        <v>2300</v>
      </c>
      <c r="H19" s="684">
        <f t="shared" si="0"/>
        <v>1</v>
      </c>
      <c r="I19" s="18"/>
    </row>
    <row r="20" spans="1:9" ht="16.5">
      <c r="A20" s="51"/>
      <c r="B20" s="68" t="s">
        <v>851</v>
      </c>
      <c r="C20" s="597"/>
      <c r="D20" s="597">
        <v>2550</v>
      </c>
      <c r="E20" s="597">
        <v>2550</v>
      </c>
      <c r="F20" s="113"/>
      <c r="G20" s="634">
        <f t="shared" si="1"/>
        <v>2550</v>
      </c>
      <c r="H20" s="684">
        <f t="shared" si="0"/>
        <v>1</v>
      </c>
      <c r="I20" s="18"/>
    </row>
    <row r="21" spans="1:9" ht="16.5">
      <c r="A21" s="51"/>
      <c r="B21" s="68" t="s">
        <v>450</v>
      </c>
      <c r="C21" s="597"/>
      <c r="D21" s="597">
        <v>800</v>
      </c>
      <c r="E21" s="597">
        <v>800</v>
      </c>
      <c r="F21" s="113"/>
      <c r="G21" s="634">
        <f t="shared" si="1"/>
        <v>800</v>
      </c>
      <c r="H21" s="684">
        <f t="shared" si="0"/>
        <v>1</v>
      </c>
      <c r="I21" s="18"/>
    </row>
    <row r="22" spans="1:9" ht="16.5">
      <c r="A22" s="51"/>
      <c r="B22" s="68" t="s">
        <v>849</v>
      </c>
      <c r="C22" s="597"/>
      <c r="D22" s="597">
        <v>958</v>
      </c>
      <c r="E22" s="597">
        <v>958</v>
      </c>
      <c r="F22" s="113"/>
      <c r="G22" s="634">
        <f t="shared" si="1"/>
        <v>958</v>
      </c>
      <c r="H22" s="684">
        <f t="shared" si="0"/>
        <v>1</v>
      </c>
      <c r="I22" s="18"/>
    </row>
    <row r="23" spans="1:9" ht="16.5">
      <c r="A23" s="51"/>
      <c r="B23" s="68" t="s">
        <v>847</v>
      </c>
      <c r="C23" s="597"/>
      <c r="D23" s="597">
        <v>478</v>
      </c>
      <c r="E23" s="597">
        <v>478</v>
      </c>
      <c r="F23" s="113"/>
      <c r="G23" s="634">
        <f t="shared" si="1"/>
        <v>478</v>
      </c>
      <c r="H23" s="684">
        <f t="shared" si="0"/>
        <v>1</v>
      </c>
      <c r="I23" s="18"/>
    </row>
    <row r="24" spans="1:9" ht="16.5">
      <c r="A24" s="51"/>
      <c r="B24" s="68" t="s">
        <v>848</v>
      </c>
      <c r="C24" s="597"/>
      <c r="D24" s="597">
        <v>450</v>
      </c>
      <c r="E24" s="597">
        <v>450</v>
      </c>
      <c r="F24" s="113"/>
      <c r="G24" s="634">
        <f t="shared" si="1"/>
        <v>450</v>
      </c>
      <c r="H24" s="684">
        <f t="shared" si="0"/>
        <v>1</v>
      </c>
      <c r="I24" s="18"/>
    </row>
    <row r="25" spans="1:9" ht="16.5">
      <c r="A25" s="51"/>
      <c r="B25" s="68" t="s">
        <v>850</v>
      </c>
      <c r="C25" s="597"/>
      <c r="D25" s="597">
        <v>550</v>
      </c>
      <c r="E25" s="597">
        <v>550</v>
      </c>
      <c r="F25" s="113"/>
      <c r="G25" s="634">
        <f t="shared" si="1"/>
        <v>550</v>
      </c>
      <c r="H25" s="684">
        <f t="shared" si="0"/>
        <v>1</v>
      </c>
      <c r="I25" s="18"/>
    </row>
    <row r="26" spans="1:9" ht="16.5">
      <c r="A26" s="51"/>
      <c r="B26" s="68" t="s">
        <v>451</v>
      </c>
      <c r="C26" s="597">
        <v>0</v>
      </c>
      <c r="D26" s="597">
        <v>150</v>
      </c>
      <c r="E26" s="597">
        <v>150</v>
      </c>
      <c r="F26" s="113"/>
      <c r="G26" s="634">
        <f t="shared" si="1"/>
        <v>150</v>
      </c>
      <c r="H26" s="684">
        <f t="shared" si="0"/>
        <v>1</v>
      </c>
      <c r="I26" s="18"/>
    </row>
    <row r="27" spans="1:9" ht="16.5">
      <c r="A27" s="51"/>
      <c r="B27" s="68" t="s">
        <v>452</v>
      </c>
      <c r="C27" s="597">
        <v>0</v>
      </c>
      <c r="D27" s="597">
        <v>100</v>
      </c>
      <c r="E27" s="597">
        <v>100</v>
      </c>
      <c r="F27" s="113"/>
      <c r="G27" s="634">
        <f t="shared" si="1"/>
        <v>100</v>
      </c>
      <c r="H27" s="684">
        <f t="shared" si="0"/>
        <v>1</v>
      </c>
      <c r="I27" s="18"/>
    </row>
    <row r="28" spans="1:9" ht="16.5">
      <c r="A28" s="51"/>
      <c r="B28" s="68" t="s">
        <v>453</v>
      </c>
      <c r="C28" s="597">
        <v>0</v>
      </c>
      <c r="D28" s="597">
        <v>100</v>
      </c>
      <c r="E28" s="597">
        <v>100</v>
      </c>
      <c r="F28" s="113"/>
      <c r="G28" s="634">
        <f t="shared" si="1"/>
        <v>100</v>
      </c>
      <c r="H28" s="684">
        <f t="shared" si="0"/>
        <v>1</v>
      </c>
      <c r="I28" s="18"/>
    </row>
    <row r="29" spans="1:9" ht="16.5">
      <c r="A29" s="51"/>
      <c r="B29" s="68" t="s">
        <v>454</v>
      </c>
      <c r="C29" s="597">
        <v>0</v>
      </c>
      <c r="D29" s="597">
        <v>100</v>
      </c>
      <c r="E29" s="597">
        <v>100</v>
      </c>
      <c r="F29" s="113"/>
      <c r="G29" s="634">
        <f t="shared" si="1"/>
        <v>100</v>
      </c>
      <c r="H29" s="684">
        <f t="shared" si="0"/>
        <v>1</v>
      </c>
      <c r="I29" s="18"/>
    </row>
    <row r="30" spans="1:9" ht="16.5">
      <c r="A30" s="51"/>
      <c r="B30" s="68" t="s">
        <v>455</v>
      </c>
      <c r="C30" s="597">
        <v>0</v>
      </c>
      <c r="D30" s="597">
        <v>150</v>
      </c>
      <c r="E30" s="597">
        <v>150</v>
      </c>
      <c r="F30" s="113"/>
      <c r="G30" s="634">
        <f t="shared" si="1"/>
        <v>150</v>
      </c>
      <c r="H30" s="684">
        <f t="shared" si="0"/>
        <v>1</v>
      </c>
      <c r="I30" s="18"/>
    </row>
    <row r="31" spans="1:9" ht="16.5">
      <c r="A31" s="51"/>
      <c r="B31" s="68" t="s">
        <v>456</v>
      </c>
      <c r="C31" s="597">
        <v>0</v>
      </c>
      <c r="D31" s="597">
        <v>50</v>
      </c>
      <c r="E31" s="597">
        <v>50</v>
      </c>
      <c r="F31" s="113"/>
      <c r="G31" s="634">
        <f t="shared" si="1"/>
        <v>50</v>
      </c>
      <c r="H31" s="684">
        <f t="shared" si="0"/>
        <v>1</v>
      </c>
      <c r="I31" s="18"/>
    </row>
    <row r="32" spans="1:9" ht="16.5">
      <c r="A32" s="51"/>
      <c r="B32" s="68" t="s">
        <v>852</v>
      </c>
      <c r="C32" s="597">
        <v>0</v>
      </c>
      <c r="D32" s="597">
        <v>1200</v>
      </c>
      <c r="E32" s="597">
        <v>1200</v>
      </c>
      <c r="F32" s="113"/>
      <c r="G32" s="634">
        <f t="shared" si="1"/>
        <v>1200</v>
      </c>
      <c r="H32" s="684">
        <f t="shared" si="0"/>
        <v>1</v>
      </c>
      <c r="I32" s="18"/>
    </row>
    <row r="33" spans="1:9" ht="16.5">
      <c r="A33" s="51"/>
      <c r="B33" s="68" t="s">
        <v>853</v>
      </c>
      <c r="C33" s="597">
        <v>0</v>
      </c>
      <c r="D33" s="597">
        <v>40</v>
      </c>
      <c r="E33" s="597">
        <v>40</v>
      </c>
      <c r="F33" s="113"/>
      <c r="G33" s="634">
        <f t="shared" si="1"/>
        <v>40</v>
      </c>
      <c r="H33" s="684">
        <f t="shared" si="0"/>
        <v>1</v>
      </c>
      <c r="I33" s="18"/>
    </row>
    <row r="34" spans="1:9" ht="16.5">
      <c r="A34" s="51"/>
      <c r="B34" s="68" t="s">
        <v>621</v>
      </c>
      <c r="C34" s="597">
        <v>2000</v>
      </c>
      <c r="D34" s="597">
        <v>2000</v>
      </c>
      <c r="E34" s="597">
        <v>2000</v>
      </c>
      <c r="F34" s="113"/>
      <c r="G34" s="634">
        <f>E34-F34</f>
        <v>2000</v>
      </c>
      <c r="H34" s="684">
        <f t="shared" si="0"/>
        <v>1</v>
      </c>
      <c r="I34" s="18"/>
    </row>
    <row r="35" spans="1:9" ht="16.5">
      <c r="A35" s="51"/>
      <c r="B35" s="68" t="s">
        <v>844</v>
      </c>
      <c r="C35" s="597">
        <v>0</v>
      </c>
      <c r="D35" s="597">
        <v>100</v>
      </c>
      <c r="E35" s="597">
        <v>100</v>
      </c>
      <c r="F35" s="113"/>
      <c r="G35" s="634">
        <f>E35-F35</f>
        <v>100</v>
      </c>
      <c r="H35" s="684">
        <f t="shared" si="0"/>
        <v>1</v>
      </c>
      <c r="I35" s="18"/>
    </row>
    <row r="36" spans="1:9" ht="16.5">
      <c r="A36" s="51"/>
      <c r="B36" s="68" t="s">
        <v>843</v>
      </c>
      <c r="C36" s="597">
        <v>0</v>
      </c>
      <c r="D36" s="597">
        <v>100</v>
      </c>
      <c r="E36" s="597">
        <v>100</v>
      </c>
      <c r="F36" s="113"/>
      <c r="G36" s="634">
        <f>E36-F36</f>
        <v>100</v>
      </c>
      <c r="H36" s="684">
        <f t="shared" si="0"/>
        <v>1</v>
      </c>
      <c r="I36" s="18"/>
    </row>
    <row r="37" spans="1:9" ht="16.5">
      <c r="A37" s="51"/>
      <c r="B37" s="68"/>
      <c r="C37" s="597"/>
      <c r="D37" s="597"/>
      <c r="E37" s="597"/>
      <c r="F37" s="172"/>
      <c r="G37" s="634"/>
      <c r="H37" s="1201"/>
      <c r="I37" s="18"/>
    </row>
    <row r="38" spans="1:9" ht="16.5">
      <c r="A38" s="51">
        <v>5</v>
      </c>
      <c r="B38" s="431" t="s">
        <v>95</v>
      </c>
      <c r="C38" s="598">
        <f>SUM(C39:C86)</f>
        <v>32249</v>
      </c>
      <c r="D38" s="598">
        <f>SUM(D39:D86)</f>
        <v>40025</v>
      </c>
      <c r="E38" s="598">
        <f>SUM(E39:E86)</f>
        <v>39962</v>
      </c>
      <c r="F38" s="138">
        <f>SUM(F39:F86)</f>
        <v>0</v>
      </c>
      <c r="G38" s="605">
        <f>SUM(G39:G86)</f>
        <v>39962</v>
      </c>
      <c r="H38" s="939">
        <f aca="true" t="shared" si="2" ref="H38:H69">E38/D38</f>
        <v>0.9984259837601499</v>
      </c>
      <c r="I38" s="18"/>
    </row>
    <row r="39" spans="1:9" ht="16.5">
      <c r="A39" s="51"/>
      <c r="B39" s="802" t="s">
        <v>861</v>
      </c>
      <c r="C39" s="597">
        <v>8907</v>
      </c>
      <c r="D39" s="597">
        <v>9207</v>
      </c>
      <c r="E39" s="597">
        <v>9207</v>
      </c>
      <c r="F39" s="113"/>
      <c r="G39" s="634">
        <f>E39-F39</f>
        <v>9207</v>
      </c>
      <c r="H39" s="684">
        <f t="shared" si="2"/>
        <v>1</v>
      </c>
      <c r="I39" s="18"/>
    </row>
    <row r="40" spans="1:9" ht="16.5">
      <c r="A40" s="51"/>
      <c r="B40" s="802" t="s">
        <v>862</v>
      </c>
      <c r="C40" s="597">
        <v>240</v>
      </c>
      <c r="D40" s="597">
        <v>340</v>
      </c>
      <c r="E40" s="597">
        <v>277</v>
      </c>
      <c r="F40" s="113"/>
      <c r="G40" s="634">
        <f aca="true" t="shared" si="3" ref="G40:G86">E40-F40</f>
        <v>277</v>
      </c>
      <c r="H40" s="1201">
        <f t="shared" si="2"/>
        <v>0.8147058823529412</v>
      </c>
      <c r="I40" s="18"/>
    </row>
    <row r="41" spans="1:9" ht="33">
      <c r="A41" s="54"/>
      <c r="B41" s="806" t="s">
        <v>863</v>
      </c>
      <c r="C41" s="597">
        <v>1000</v>
      </c>
      <c r="D41" s="597">
        <v>1025</v>
      </c>
      <c r="E41" s="597">
        <v>1025</v>
      </c>
      <c r="F41" s="113"/>
      <c r="G41" s="634">
        <f t="shared" si="3"/>
        <v>1025</v>
      </c>
      <c r="H41" s="684">
        <f t="shared" si="2"/>
        <v>1</v>
      </c>
      <c r="I41" s="18"/>
    </row>
    <row r="42" spans="1:9" ht="16.5">
      <c r="A42" s="54"/>
      <c r="B42" s="806" t="s">
        <v>864</v>
      </c>
      <c r="C42" s="597">
        <v>100</v>
      </c>
      <c r="D42" s="597">
        <v>100</v>
      </c>
      <c r="E42" s="597">
        <v>100</v>
      </c>
      <c r="F42" s="113"/>
      <c r="G42" s="634">
        <f t="shared" si="3"/>
        <v>100</v>
      </c>
      <c r="H42" s="684">
        <f t="shared" si="2"/>
        <v>1</v>
      </c>
      <c r="I42" s="18"/>
    </row>
    <row r="43" spans="1:9" ht="33">
      <c r="A43" s="54"/>
      <c r="B43" s="806" t="s">
        <v>865</v>
      </c>
      <c r="C43" s="597">
        <v>2000</v>
      </c>
      <c r="D43" s="597">
        <v>3000</v>
      </c>
      <c r="E43" s="597">
        <v>3000</v>
      </c>
      <c r="F43" s="113"/>
      <c r="G43" s="634">
        <f t="shared" si="3"/>
        <v>3000</v>
      </c>
      <c r="H43" s="672">
        <f t="shared" si="2"/>
        <v>1</v>
      </c>
      <c r="I43" s="18"/>
    </row>
    <row r="44" spans="1:9" ht="16.5">
      <c r="A44" s="54"/>
      <c r="B44" s="806" t="s">
        <v>445</v>
      </c>
      <c r="C44" s="597">
        <v>150</v>
      </c>
      <c r="D44" s="597">
        <v>150</v>
      </c>
      <c r="E44" s="597">
        <v>150</v>
      </c>
      <c r="F44" s="113"/>
      <c r="G44" s="634">
        <f t="shared" si="3"/>
        <v>150</v>
      </c>
      <c r="H44" s="684">
        <f t="shared" si="2"/>
        <v>1</v>
      </c>
      <c r="I44" s="18"/>
    </row>
    <row r="45" spans="1:9" ht="16.5">
      <c r="A45" s="54"/>
      <c r="B45" s="1032" t="s">
        <v>568</v>
      </c>
      <c r="C45" s="597">
        <v>16302</v>
      </c>
      <c r="D45" s="597">
        <v>16302</v>
      </c>
      <c r="E45" s="597">
        <v>16302</v>
      </c>
      <c r="F45" s="113"/>
      <c r="G45" s="634">
        <f t="shared" si="3"/>
        <v>16302</v>
      </c>
      <c r="H45" s="684">
        <f t="shared" si="2"/>
        <v>1</v>
      </c>
      <c r="I45" s="18"/>
    </row>
    <row r="46" spans="1:9" ht="16.5">
      <c r="A46" s="54"/>
      <c r="B46" s="1032" t="s">
        <v>866</v>
      </c>
      <c r="C46" s="597">
        <v>500</v>
      </c>
      <c r="D46" s="597">
        <v>1500</v>
      </c>
      <c r="E46" s="597">
        <v>1500</v>
      </c>
      <c r="F46" s="113"/>
      <c r="G46" s="634">
        <f t="shared" si="3"/>
        <v>1500</v>
      </c>
      <c r="H46" s="684">
        <f t="shared" si="2"/>
        <v>1</v>
      </c>
      <c r="I46" s="18"/>
    </row>
    <row r="47" spans="1:9" ht="16.5">
      <c r="A47" s="54"/>
      <c r="B47" s="1032" t="s">
        <v>55</v>
      </c>
      <c r="C47" s="597">
        <v>1000</v>
      </c>
      <c r="D47" s="597">
        <v>1000</v>
      </c>
      <c r="E47" s="597">
        <v>1000</v>
      </c>
      <c r="F47" s="113"/>
      <c r="G47" s="634">
        <f t="shared" si="3"/>
        <v>1000</v>
      </c>
      <c r="H47" s="684">
        <f t="shared" si="2"/>
        <v>1</v>
      </c>
      <c r="I47" s="18"/>
    </row>
    <row r="48" spans="1:9" ht="33">
      <c r="A48" s="54"/>
      <c r="B48" s="1033" t="s">
        <v>867</v>
      </c>
      <c r="C48" s="597">
        <v>300</v>
      </c>
      <c r="D48" s="597">
        <v>300</v>
      </c>
      <c r="E48" s="597">
        <v>300</v>
      </c>
      <c r="F48" s="113"/>
      <c r="G48" s="634">
        <f t="shared" si="3"/>
        <v>300</v>
      </c>
      <c r="H48" s="684">
        <f t="shared" si="2"/>
        <v>1</v>
      </c>
      <c r="I48" s="18"/>
    </row>
    <row r="49" spans="1:9" ht="16.5">
      <c r="A49" s="54"/>
      <c r="B49" s="1032" t="s">
        <v>868</v>
      </c>
      <c r="C49" s="601">
        <v>1000</v>
      </c>
      <c r="D49" s="601">
        <v>1000</v>
      </c>
      <c r="E49" s="601">
        <v>1000</v>
      </c>
      <c r="F49" s="113"/>
      <c r="G49" s="904">
        <f t="shared" si="3"/>
        <v>1000</v>
      </c>
      <c r="H49" s="898">
        <f t="shared" si="2"/>
        <v>1</v>
      </c>
      <c r="I49" s="18"/>
    </row>
    <row r="50" spans="1:9" ht="17.25" thickBot="1">
      <c r="A50" s="1207"/>
      <c r="B50" s="1208" t="s">
        <v>869</v>
      </c>
      <c r="C50" s="1209">
        <v>250</v>
      </c>
      <c r="D50" s="1209">
        <v>686</v>
      </c>
      <c r="E50" s="1209">
        <v>686</v>
      </c>
      <c r="F50" s="1210"/>
      <c r="G50" s="1211">
        <f t="shared" si="3"/>
        <v>686</v>
      </c>
      <c r="H50" s="1192">
        <f t="shared" si="2"/>
        <v>1</v>
      </c>
      <c r="I50" s="18"/>
    </row>
    <row r="51" spans="1:9" ht="16.5">
      <c r="A51" s="1173"/>
      <c r="B51" s="1212" t="s">
        <v>870</v>
      </c>
      <c r="C51" s="1213">
        <v>300</v>
      </c>
      <c r="D51" s="1213">
        <v>420</v>
      </c>
      <c r="E51" s="1213">
        <v>420</v>
      </c>
      <c r="F51" s="1202"/>
      <c r="G51" s="1214">
        <f t="shared" si="3"/>
        <v>420</v>
      </c>
      <c r="H51" s="1183">
        <f t="shared" si="2"/>
        <v>1</v>
      </c>
      <c r="I51" s="18"/>
    </row>
    <row r="52" spans="1:9" ht="16.5">
      <c r="A52" s="54"/>
      <c r="B52" s="1032" t="s">
        <v>871</v>
      </c>
      <c r="C52" s="601">
        <v>200</v>
      </c>
      <c r="D52" s="601">
        <v>200</v>
      </c>
      <c r="E52" s="601">
        <v>200</v>
      </c>
      <c r="F52" s="908"/>
      <c r="G52" s="904">
        <f t="shared" si="3"/>
        <v>200</v>
      </c>
      <c r="H52" s="898">
        <f t="shared" si="2"/>
        <v>1</v>
      </c>
      <c r="I52" s="18"/>
    </row>
    <row r="53" spans="1:9" ht="16.5">
      <c r="A53" s="54"/>
      <c r="B53" s="1032" t="s">
        <v>854</v>
      </c>
      <c r="C53" s="601">
        <v>0</v>
      </c>
      <c r="D53" s="601">
        <v>50</v>
      </c>
      <c r="E53" s="601">
        <v>50</v>
      </c>
      <c r="F53" s="908"/>
      <c r="G53" s="904">
        <f t="shared" si="3"/>
        <v>50</v>
      </c>
      <c r="H53" s="898">
        <f t="shared" si="2"/>
        <v>1</v>
      </c>
      <c r="I53" s="18"/>
    </row>
    <row r="54" spans="1:9" ht="16.5">
      <c r="A54" s="54"/>
      <c r="B54" s="1032" t="s">
        <v>872</v>
      </c>
      <c r="C54" s="601">
        <v>0</v>
      </c>
      <c r="D54" s="601">
        <v>110</v>
      </c>
      <c r="E54" s="601">
        <v>110</v>
      </c>
      <c r="F54" s="908"/>
      <c r="G54" s="904">
        <f t="shared" si="3"/>
        <v>110</v>
      </c>
      <c r="H54" s="898">
        <f t="shared" si="2"/>
        <v>1</v>
      </c>
      <c r="I54" s="18"/>
    </row>
    <row r="55" spans="1:9" ht="16.5">
      <c r="A55" s="54"/>
      <c r="B55" s="1032" t="s">
        <v>855</v>
      </c>
      <c r="C55" s="601">
        <v>0</v>
      </c>
      <c r="D55" s="601">
        <v>100</v>
      </c>
      <c r="E55" s="601">
        <v>100</v>
      </c>
      <c r="F55" s="908"/>
      <c r="G55" s="904">
        <f t="shared" si="3"/>
        <v>100</v>
      </c>
      <c r="H55" s="898">
        <f t="shared" si="2"/>
        <v>1</v>
      </c>
      <c r="I55" s="18"/>
    </row>
    <row r="56" spans="1:9" ht="16.5">
      <c r="A56" s="54"/>
      <c r="B56" s="1032" t="s">
        <v>856</v>
      </c>
      <c r="C56" s="601">
        <v>0</v>
      </c>
      <c r="D56" s="601">
        <v>100</v>
      </c>
      <c r="E56" s="601">
        <v>100</v>
      </c>
      <c r="F56" s="908"/>
      <c r="G56" s="904">
        <f t="shared" si="3"/>
        <v>100</v>
      </c>
      <c r="H56" s="898">
        <f t="shared" si="2"/>
        <v>1</v>
      </c>
      <c r="I56" s="18"/>
    </row>
    <row r="57" spans="1:9" ht="16.5">
      <c r="A57" s="54"/>
      <c r="B57" s="1032" t="s">
        <v>873</v>
      </c>
      <c r="C57" s="601">
        <v>0</v>
      </c>
      <c r="D57" s="601">
        <v>50</v>
      </c>
      <c r="E57" s="601">
        <v>50</v>
      </c>
      <c r="F57" s="908"/>
      <c r="G57" s="904">
        <f t="shared" si="3"/>
        <v>50</v>
      </c>
      <c r="H57" s="898">
        <f t="shared" si="2"/>
        <v>1</v>
      </c>
      <c r="I57" s="18"/>
    </row>
    <row r="58" spans="1:9" ht="16.5">
      <c r="A58" s="54"/>
      <c r="B58" s="1032" t="s">
        <v>857</v>
      </c>
      <c r="C58" s="601">
        <v>0</v>
      </c>
      <c r="D58" s="601">
        <v>50</v>
      </c>
      <c r="E58" s="601">
        <v>50</v>
      </c>
      <c r="F58" s="908"/>
      <c r="G58" s="904">
        <f t="shared" si="3"/>
        <v>50</v>
      </c>
      <c r="H58" s="898">
        <f t="shared" si="2"/>
        <v>1</v>
      </c>
      <c r="I58" s="18"/>
    </row>
    <row r="59" spans="1:9" ht="16.5">
      <c r="A59" s="54"/>
      <c r="B59" s="1032" t="s">
        <v>874</v>
      </c>
      <c r="C59" s="601">
        <v>0</v>
      </c>
      <c r="D59" s="601">
        <v>150</v>
      </c>
      <c r="E59" s="601">
        <v>150</v>
      </c>
      <c r="F59" s="908"/>
      <c r="G59" s="904">
        <f t="shared" si="3"/>
        <v>150</v>
      </c>
      <c r="H59" s="898">
        <f t="shared" si="2"/>
        <v>1</v>
      </c>
      <c r="I59" s="18"/>
    </row>
    <row r="60" spans="1:9" ht="33">
      <c r="A60" s="54"/>
      <c r="B60" s="1032" t="s">
        <v>896</v>
      </c>
      <c r="C60" s="601">
        <v>0</v>
      </c>
      <c r="D60" s="601">
        <v>30</v>
      </c>
      <c r="E60" s="601">
        <v>30</v>
      </c>
      <c r="F60" s="908"/>
      <c r="G60" s="904">
        <f t="shared" si="3"/>
        <v>30</v>
      </c>
      <c r="H60" s="898">
        <f t="shared" si="2"/>
        <v>1</v>
      </c>
      <c r="I60" s="18"/>
    </row>
    <row r="61" spans="1:9" ht="16.5">
      <c r="A61" s="54"/>
      <c r="B61" s="1032" t="s">
        <v>875</v>
      </c>
      <c r="C61" s="597">
        <v>0</v>
      </c>
      <c r="D61" s="597">
        <v>50</v>
      </c>
      <c r="E61" s="597">
        <v>50</v>
      </c>
      <c r="F61" s="113"/>
      <c r="G61" s="634">
        <f t="shared" si="3"/>
        <v>50</v>
      </c>
      <c r="H61" s="898">
        <f t="shared" si="2"/>
        <v>1</v>
      </c>
      <c r="I61" s="18"/>
    </row>
    <row r="62" spans="1:9" ht="16.5">
      <c r="A62" s="54"/>
      <c r="B62" s="1032" t="s">
        <v>618</v>
      </c>
      <c r="C62" s="597">
        <v>0</v>
      </c>
      <c r="D62" s="597">
        <v>100</v>
      </c>
      <c r="E62" s="597">
        <v>100</v>
      </c>
      <c r="F62" s="113"/>
      <c r="G62" s="634">
        <f t="shared" si="3"/>
        <v>100</v>
      </c>
      <c r="H62" s="898">
        <f t="shared" si="2"/>
        <v>1</v>
      </c>
      <c r="I62" s="18"/>
    </row>
    <row r="63" spans="1:9" ht="16.5">
      <c r="A63" s="54"/>
      <c r="B63" s="1032" t="s">
        <v>876</v>
      </c>
      <c r="C63" s="597">
        <v>0</v>
      </c>
      <c r="D63" s="597">
        <v>400</v>
      </c>
      <c r="E63" s="597">
        <v>400</v>
      </c>
      <c r="F63" s="113"/>
      <c r="G63" s="634">
        <f t="shared" si="3"/>
        <v>400</v>
      </c>
      <c r="H63" s="898">
        <f t="shared" si="2"/>
        <v>1</v>
      </c>
      <c r="I63" s="18"/>
    </row>
    <row r="64" spans="1:9" ht="16.5">
      <c r="A64" s="54"/>
      <c r="B64" s="1032" t="s">
        <v>877</v>
      </c>
      <c r="C64" s="597">
        <v>0</v>
      </c>
      <c r="D64" s="597">
        <v>100</v>
      </c>
      <c r="E64" s="597">
        <v>100</v>
      </c>
      <c r="F64" s="113"/>
      <c r="G64" s="634">
        <f t="shared" si="3"/>
        <v>100</v>
      </c>
      <c r="H64" s="898">
        <f t="shared" si="2"/>
        <v>1</v>
      </c>
      <c r="I64" s="18"/>
    </row>
    <row r="65" spans="1:9" ht="16.5">
      <c r="A65" s="54"/>
      <c r="B65" s="1032" t="s">
        <v>889</v>
      </c>
      <c r="C65" s="597">
        <v>0</v>
      </c>
      <c r="D65" s="597">
        <v>170</v>
      </c>
      <c r="E65" s="597">
        <v>170</v>
      </c>
      <c r="F65" s="113"/>
      <c r="G65" s="634">
        <f t="shared" si="3"/>
        <v>170</v>
      </c>
      <c r="H65" s="898">
        <f t="shared" si="2"/>
        <v>1</v>
      </c>
      <c r="I65" s="18"/>
    </row>
    <row r="66" spans="1:9" ht="16.5">
      <c r="A66" s="54"/>
      <c r="B66" s="1032" t="s">
        <v>858</v>
      </c>
      <c r="C66" s="597">
        <v>0</v>
      </c>
      <c r="D66" s="597">
        <v>100</v>
      </c>
      <c r="E66" s="597">
        <v>100</v>
      </c>
      <c r="F66" s="113"/>
      <c r="G66" s="634">
        <f t="shared" si="3"/>
        <v>100</v>
      </c>
      <c r="H66" s="684">
        <f t="shared" si="2"/>
        <v>1</v>
      </c>
      <c r="I66" s="18"/>
    </row>
    <row r="67" spans="1:9" ht="16.5">
      <c r="A67" s="551"/>
      <c r="B67" s="1032" t="s">
        <v>878</v>
      </c>
      <c r="C67" s="597">
        <v>0</v>
      </c>
      <c r="D67" s="597">
        <v>20</v>
      </c>
      <c r="E67" s="597">
        <v>20</v>
      </c>
      <c r="F67" s="113"/>
      <c r="G67" s="634">
        <f t="shared" si="3"/>
        <v>20</v>
      </c>
      <c r="H67" s="684">
        <f t="shared" si="2"/>
        <v>1</v>
      </c>
      <c r="I67" s="18"/>
    </row>
    <row r="68" spans="1:9" ht="16.5">
      <c r="A68" s="559"/>
      <c r="B68" s="1041" t="s">
        <v>859</v>
      </c>
      <c r="C68" s="602">
        <v>0</v>
      </c>
      <c r="D68" s="602">
        <v>125</v>
      </c>
      <c r="E68" s="602">
        <v>125</v>
      </c>
      <c r="F68" s="571"/>
      <c r="G68" s="634">
        <f t="shared" si="3"/>
        <v>125</v>
      </c>
      <c r="H68" s="736">
        <f t="shared" si="2"/>
        <v>1</v>
      </c>
      <c r="I68" s="18"/>
    </row>
    <row r="69" spans="1:9" ht="16.5">
      <c r="A69" s="17"/>
      <c r="B69" s="805" t="s">
        <v>620</v>
      </c>
      <c r="C69" s="603">
        <v>0</v>
      </c>
      <c r="D69" s="603">
        <v>20</v>
      </c>
      <c r="E69" s="603">
        <v>20</v>
      </c>
      <c r="F69" s="580"/>
      <c r="G69" s="634">
        <f t="shared" si="3"/>
        <v>20</v>
      </c>
      <c r="H69" s="684">
        <f t="shared" si="2"/>
        <v>1</v>
      </c>
      <c r="I69" s="18"/>
    </row>
    <row r="70" spans="1:9" ht="16.5">
      <c r="A70" s="269"/>
      <c r="B70" s="1040" t="s">
        <v>619</v>
      </c>
      <c r="C70" s="603">
        <v>0</v>
      </c>
      <c r="D70" s="603">
        <v>100</v>
      </c>
      <c r="E70" s="603">
        <v>100</v>
      </c>
      <c r="F70" s="580"/>
      <c r="G70" s="634">
        <f t="shared" si="3"/>
        <v>100</v>
      </c>
      <c r="H70" s="684">
        <f aca="true" t="shared" si="4" ref="H70:H86">E70/D70</f>
        <v>1</v>
      </c>
      <c r="I70" s="18"/>
    </row>
    <row r="71" spans="1:9" ht="16.5">
      <c r="A71" s="17"/>
      <c r="B71" s="1035" t="s">
        <v>860</v>
      </c>
      <c r="C71" s="597">
        <v>0</v>
      </c>
      <c r="D71" s="597">
        <v>50</v>
      </c>
      <c r="E71" s="597">
        <v>50</v>
      </c>
      <c r="F71" s="113"/>
      <c r="G71" s="634">
        <f t="shared" si="3"/>
        <v>50</v>
      </c>
      <c r="H71" s="684">
        <f t="shared" si="4"/>
        <v>1</v>
      </c>
      <c r="I71" s="18"/>
    </row>
    <row r="72" spans="1:9" ht="16.5">
      <c r="A72" s="1038"/>
      <c r="B72" s="1032" t="s">
        <v>879</v>
      </c>
      <c r="C72" s="602">
        <v>0</v>
      </c>
      <c r="D72" s="602">
        <v>30</v>
      </c>
      <c r="E72" s="602">
        <v>30</v>
      </c>
      <c r="F72" s="571"/>
      <c r="G72" s="1039">
        <f t="shared" si="3"/>
        <v>30</v>
      </c>
      <c r="H72" s="736">
        <f t="shared" si="4"/>
        <v>1</v>
      </c>
      <c r="I72" s="18"/>
    </row>
    <row r="73" spans="1:9" ht="16.5">
      <c r="A73" s="269"/>
      <c r="B73" s="1035" t="s">
        <v>880</v>
      </c>
      <c r="C73" s="603">
        <v>0</v>
      </c>
      <c r="D73" s="603">
        <v>50</v>
      </c>
      <c r="E73" s="603">
        <v>50</v>
      </c>
      <c r="F73" s="580"/>
      <c r="G73" s="634">
        <f t="shared" si="3"/>
        <v>50</v>
      </c>
      <c r="H73" s="684">
        <f t="shared" si="4"/>
        <v>1</v>
      </c>
      <c r="I73" s="18"/>
    </row>
    <row r="74" spans="1:9" ht="16.5">
      <c r="A74" s="269"/>
      <c r="B74" s="1035" t="s">
        <v>881</v>
      </c>
      <c r="C74" s="603">
        <v>0</v>
      </c>
      <c r="D74" s="603">
        <v>600</v>
      </c>
      <c r="E74" s="603">
        <v>600</v>
      </c>
      <c r="F74" s="580"/>
      <c r="G74" s="634">
        <f t="shared" si="3"/>
        <v>600</v>
      </c>
      <c r="H74" s="684">
        <f t="shared" si="4"/>
        <v>1</v>
      </c>
      <c r="I74" s="18"/>
    </row>
    <row r="75" spans="1:9" ht="16.5">
      <c r="A75" s="269"/>
      <c r="B75" s="1036" t="s">
        <v>617</v>
      </c>
      <c r="C75" s="603">
        <v>0</v>
      </c>
      <c r="D75" s="603">
        <v>1000</v>
      </c>
      <c r="E75" s="603">
        <v>1000</v>
      </c>
      <c r="F75" s="580"/>
      <c r="G75" s="634">
        <f t="shared" si="3"/>
        <v>1000</v>
      </c>
      <c r="H75" s="684">
        <f t="shared" si="4"/>
        <v>1</v>
      </c>
      <c r="I75" s="18"/>
    </row>
    <row r="76" spans="1:9" ht="16.5">
      <c r="A76" s="269"/>
      <c r="B76" s="1037" t="s">
        <v>446</v>
      </c>
      <c r="C76" s="603">
        <v>0</v>
      </c>
      <c r="D76" s="603">
        <v>100</v>
      </c>
      <c r="E76" s="603">
        <v>100</v>
      </c>
      <c r="F76" s="580"/>
      <c r="G76" s="634">
        <f t="shared" si="3"/>
        <v>100</v>
      </c>
      <c r="H76" s="684">
        <f t="shared" si="4"/>
        <v>1</v>
      </c>
      <c r="I76" s="18"/>
    </row>
    <row r="77" spans="1:9" ht="16.5">
      <c r="A77" s="269"/>
      <c r="B77" s="1037" t="s">
        <v>655</v>
      </c>
      <c r="C77" s="603">
        <v>0</v>
      </c>
      <c r="D77" s="603">
        <v>100</v>
      </c>
      <c r="E77" s="603">
        <v>100</v>
      </c>
      <c r="F77" s="580"/>
      <c r="G77" s="634">
        <f t="shared" si="3"/>
        <v>100</v>
      </c>
      <c r="H77" s="684">
        <f t="shared" si="4"/>
        <v>1</v>
      </c>
      <c r="I77" s="18"/>
    </row>
    <row r="78" spans="1:9" ht="16.5">
      <c r="A78" s="269"/>
      <c r="B78" s="1037" t="s">
        <v>890</v>
      </c>
      <c r="C78" s="603">
        <v>0</v>
      </c>
      <c r="D78" s="603">
        <v>150</v>
      </c>
      <c r="E78" s="603">
        <v>150</v>
      </c>
      <c r="F78" s="580"/>
      <c r="G78" s="634">
        <f t="shared" si="3"/>
        <v>150</v>
      </c>
      <c r="H78" s="684">
        <f t="shared" si="4"/>
        <v>1</v>
      </c>
      <c r="I78" s="18"/>
    </row>
    <row r="79" spans="1:9" ht="16.5">
      <c r="A79" s="269"/>
      <c r="B79" s="1037" t="s">
        <v>882</v>
      </c>
      <c r="C79" s="603">
        <v>0</v>
      </c>
      <c r="D79" s="937">
        <v>150</v>
      </c>
      <c r="E79" s="937">
        <v>150</v>
      </c>
      <c r="F79" s="938"/>
      <c r="G79" s="904">
        <f t="shared" si="3"/>
        <v>150</v>
      </c>
      <c r="H79" s="898">
        <f t="shared" si="4"/>
        <v>1</v>
      </c>
      <c r="I79" s="18"/>
    </row>
    <row r="80" spans="1:9" ht="16.5">
      <c r="A80" s="269"/>
      <c r="B80" s="1034" t="s">
        <v>883</v>
      </c>
      <c r="C80" s="603">
        <v>0</v>
      </c>
      <c r="D80" s="603">
        <v>100</v>
      </c>
      <c r="E80" s="603">
        <v>100</v>
      </c>
      <c r="F80" s="580"/>
      <c r="G80" s="634">
        <f t="shared" si="3"/>
        <v>100</v>
      </c>
      <c r="H80" s="684">
        <f t="shared" si="4"/>
        <v>1</v>
      </c>
      <c r="I80" s="18"/>
    </row>
    <row r="81" spans="1:9" ht="16.5">
      <c r="A81" s="269"/>
      <c r="B81" s="1036" t="s">
        <v>884</v>
      </c>
      <c r="C81" s="603">
        <v>0</v>
      </c>
      <c r="D81" s="603">
        <v>200</v>
      </c>
      <c r="E81" s="603">
        <v>200</v>
      </c>
      <c r="F81" s="580"/>
      <c r="G81" s="634">
        <f t="shared" si="3"/>
        <v>200</v>
      </c>
      <c r="H81" s="684">
        <f t="shared" si="4"/>
        <v>1</v>
      </c>
      <c r="I81" s="18"/>
    </row>
    <row r="82" spans="1:9" ht="16.5">
      <c r="A82" s="269"/>
      <c r="B82" s="1037" t="s">
        <v>885</v>
      </c>
      <c r="C82" s="603">
        <v>0</v>
      </c>
      <c r="D82" s="603">
        <v>110</v>
      </c>
      <c r="E82" s="603">
        <v>110</v>
      </c>
      <c r="F82" s="580"/>
      <c r="G82" s="634">
        <f t="shared" si="3"/>
        <v>110</v>
      </c>
      <c r="H82" s="684">
        <f t="shared" si="4"/>
        <v>1</v>
      </c>
      <c r="I82" s="18"/>
    </row>
    <row r="83" spans="1:9" ht="16.5">
      <c r="A83" s="269"/>
      <c r="B83" s="1037" t="s">
        <v>886</v>
      </c>
      <c r="C83" s="603">
        <v>0</v>
      </c>
      <c r="D83" s="603">
        <v>60</v>
      </c>
      <c r="E83" s="603">
        <v>60</v>
      </c>
      <c r="F83" s="580"/>
      <c r="G83" s="634">
        <f t="shared" si="3"/>
        <v>60</v>
      </c>
      <c r="H83" s="684">
        <f t="shared" si="4"/>
        <v>1</v>
      </c>
      <c r="I83" s="18"/>
    </row>
    <row r="84" spans="1:9" ht="16.5">
      <c r="A84" s="269"/>
      <c r="B84" s="1037" t="s">
        <v>887</v>
      </c>
      <c r="C84" s="603">
        <v>0</v>
      </c>
      <c r="D84" s="603">
        <v>30</v>
      </c>
      <c r="E84" s="603">
        <v>30</v>
      </c>
      <c r="F84" s="580"/>
      <c r="G84" s="634">
        <f t="shared" si="3"/>
        <v>30</v>
      </c>
      <c r="H84" s="684">
        <f t="shared" si="4"/>
        <v>1</v>
      </c>
      <c r="I84" s="18"/>
    </row>
    <row r="85" spans="1:9" ht="16.5">
      <c r="A85" s="269"/>
      <c r="B85" s="1037" t="s">
        <v>891</v>
      </c>
      <c r="C85" s="603">
        <v>0</v>
      </c>
      <c r="D85" s="603">
        <v>200</v>
      </c>
      <c r="E85" s="603">
        <v>200</v>
      </c>
      <c r="F85" s="580"/>
      <c r="G85" s="634">
        <f t="shared" si="3"/>
        <v>200</v>
      </c>
      <c r="H85" s="684">
        <f t="shared" si="4"/>
        <v>1</v>
      </c>
      <c r="I85" s="18"/>
    </row>
    <row r="86" spans="1:9" ht="16.5">
      <c r="A86" s="269"/>
      <c r="B86" s="1037" t="s">
        <v>888</v>
      </c>
      <c r="C86" s="603">
        <v>0</v>
      </c>
      <c r="D86" s="603">
        <v>40</v>
      </c>
      <c r="E86" s="603">
        <v>40</v>
      </c>
      <c r="F86" s="103"/>
      <c r="G86" s="634">
        <f t="shared" si="3"/>
        <v>40</v>
      </c>
      <c r="H86" s="684">
        <f t="shared" si="4"/>
        <v>1</v>
      </c>
      <c r="I86" s="18"/>
    </row>
    <row r="87" spans="1:9" ht="16.5">
      <c r="A87" s="51"/>
      <c r="B87" s="68"/>
      <c r="C87" s="597"/>
      <c r="D87" s="597"/>
      <c r="E87" s="597"/>
      <c r="F87" s="172"/>
      <c r="G87" s="634"/>
      <c r="H87" s="1201"/>
      <c r="I87" s="18"/>
    </row>
    <row r="88" spans="1:9" ht="16.5">
      <c r="A88" s="548">
        <v>6</v>
      </c>
      <c r="B88" s="69" t="s">
        <v>897</v>
      </c>
      <c r="C88" s="598">
        <f>SUM(C89:C92)</f>
        <v>4487</v>
      </c>
      <c r="D88" s="598">
        <f>SUM(D89:D92)</f>
        <v>4772</v>
      </c>
      <c r="E88" s="598">
        <f>SUM(E89:E92)</f>
        <v>4772</v>
      </c>
      <c r="F88" s="138">
        <f>SUM(F89:F92)</f>
        <v>0</v>
      </c>
      <c r="G88" s="605">
        <f>E88-F88</f>
        <v>4772</v>
      </c>
      <c r="H88" s="697">
        <f>E88/D88</f>
        <v>1</v>
      </c>
      <c r="I88" s="18"/>
    </row>
    <row r="89" spans="1:9" ht="33">
      <c r="A89" s="51"/>
      <c r="B89" s="68" t="s">
        <v>892</v>
      </c>
      <c r="C89" s="597">
        <v>3987</v>
      </c>
      <c r="D89" s="601">
        <v>4037</v>
      </c>
      <c r="E89" s="601">
        <v>4037</v>
      </c>
      <c r="F89" s="908"/>
      <c r="G89" s="904">
        <f>E89-F89</f>
        <v>4037</v>
      </c>
      <c r="H89" s="898">
        <f>E89/D89</f>
        <v>1</v>
      </c>
      <c r="I89" s="18"/>
    </row>
    <row r="90" spans="1:9" ht="16.5">
      <c r="A90" s="51"/>
      <c r="B90" s="68" t="s">
        <v>893</v>
      </c>
      <c r="C90" s="597">
        <v>500</v>
      </c>
      <c r="D90" s="601">
        <v>500</v>
      </c>
      <c r="E90" s="601">
        <v>500</v>
      </c>
      <c r="F90" s="908"/>
      <c r="G90" s="904">
        <f>E90-F90</f>
        <v>500</v>
      </c>
      <c r="H90" s="898">
        <f>E90/D90</f>
        <v>1</v>
      </c>
      <c r="I90" s="18"/>
    </row>
    <row r="91" spans="1:9" ht="16.5">
      <c r="A91" s="51"/>
      <c r="B91" s="68" t="s">
        <v>625</v>
      </c>
      <c r="C91" s="597">
        <v>0</v>
      </c>
      <c r="D91" s="597">
        <v>135</v>
      </c>
      <c r="E91" s="597">
        <v>135</v>
      </c>
      <c r="F91" s="113"/>
      <c r="G91" s="634">
        <f>E91-F91</f>
        <v>135</v>
      </c>
      <c r="H91" s="684">
        <f>E91/D91</f>
        <v>1</v>
      </c>
      <c r="I91" s="18"/>
    </row>
    <row r="92" spans="1:9" ht="16.5">
      <c r="A92" s="51"/>
      <c r="B92" s="68" t="s">
        <v>894</v>
      </c>
      <c r="C92" s="597">
        <v>0</v>
      </c>
      <c r="D92" s="597">
        <v>100</v>
      </c>
      <c r="E92" s="597">
        <v>100</v>
      </c>
      <c r="F92" s="113"/>
      <c r="G92" s="634">
        <f>E92-F92</f>
        <v>100</v>
      </c>
      <c r="H92" s="684">
        <f>E92/D92</f>
        <v>1</v>
      </c>
      <c r="I92" s="18"/>
    </row>
    <row r="93" spans="1:9" ht="16.5">
      <c r="A93" s="51"/>
      <c r="B93" s="68"/>
      <c r="C93" s="597"/>
      <c r="D93" s="597"/>
      <c r="E93" s="597"/>
      <c r="F93" s="113"/>
      <c r="G93" s="634"/>
      <c r="H93" s="684"/>
      <c r="I93" s="18"/>
    </row>
    <row r="94" spans="1:9" ht="16.5">
      <c r="A94" s="51">
        <v>7</v>
      </c>
      <c r="B94" s="532" t="s">
        <v>895</v>
      </c>
      <c r="C94" s="598">
        <f>SUM(C95:C95)</f>
        <v>35000</v>
      </c>
      <c r="D94" s="598">
        <f>SUM(D95:D95)</f>
        <v>35000</v>
      </c>
      <c r="E94" s="598">
        <f>SUM(E95:E95)</f>
        <v>35000</v>
      </c>
      <c r="F94" s="138">
        <f>SUM(F95:F95)</f>
        <v>0</v>
      </c>
      <c r="G94" s="605">
        <f>SUM(G95:G95)</f>
        <v>35000</v>
      </c>
      <c r="H94" s="697">
        <f>E94/D94</f>
        <v>1</v>
      </c>
      <c r="I94" s="18"/>
    </row>
    <row r="95" spans="1:9" ht="16.5">
      <c r="A95" s="51"/>
      <c r="B95" s="68" t="s">
        <v>624</v>
      </c>
      <c r="C95" s="597">
        <v>35000</v>
      </c>
      <c r="D95" s="597">
        <v>35000</v>
      </c>
      <c r="E95" s="597">
        <v>35000</v>
      </c>
      <c r="F95" s="113"/>
      <c r="G95" s="634">
        <f>E95-F95</f>
        <v>35000</v>
      </c>
      <c r="H95" s="684">
        <f>E95/D95</f>
        <v>1</v>
      </c>
      <c r="I95" s="18"/>
    </row>
    <row r="96" spans="1:9" ht="16.5">
      <c r="A96" s="51"/>
      <c r="B96" s="68"/>
      <c r="C96" s="597"/>
      <c r="D96" s="597"/>
      <c r="E96" s="597"/>
      <c r="F96" s="113"/>
      <c r="G96" s="634"/>
      <c r="H96" s="684"/>
      <c r="I96" s="18"/>
    </row>
    <row r="97" spans="1:9" ht="16.5">
      <c r="A97" s="51"/>
      <c r="B97" s="433" t="s">
        <v>22</v>
      </c>
      <c r="C97" s="676">
        <f>SUM(C14+C38+C94+C6+C88+C3+C11)</f>
        <v>112176</v>
      </c>
      <c r="D97" s="676">
        <f>SUM(D14+D38+D94+D6+D88+D3+D11)</f>
        <v>235872</v>
      </c>
      <c r="E97" s="676">
        <f>SUM(E14+E38+E94+E6+E88+E3+E11)</f>
        <v>216092</v>
      </c>
      <c r="F97" s="138">
        <f>SUM(F14+F38+F94+F6+F88+F3+F11)</f>
        <v>106073</v>
      </c>
      <c r="G97" s="138">
        <f>SUM(G14+G38+G94+G6+G88+G3+G11)</f>
        <v>110019</v>
      </c>
      <c r="H97" s="939">
        <f>E97/D97</f>
        <v>0.9161409578076245</v>
      </c>
      <c r="I97" s="18"/>
    </row>
    <row r="98" spans="1:9" ht="16.5">
      <c r="A98" s="1360" t="s">
        <v>50</v>
      </c>
      <c r="B98" s="1361"/>
      <c r="C98" s="597"/>
      <c r="D98" s="597"/>
      <c r="E98" s="597"/>
      <c r="F98" s="605"/>
      <c r="G98" s="605"/>
      <c r="H98" s="684"/>
      <c r="I98" s="18"/>
    </row>
    <row r="99" spans="1:8" ht="16.5">
      <c r="A99" s="51"/>
      <c r="B99" s="433" t="s">
        <v>22</v>
      </c>
      <c r="C99" s="594">
        <v>0</v>
      </c>
      <c r="D99" s="594"/>
      <c r="E99" s="597">
        <f>SUM(C99:D99)</f>
        <v>0</v>
      </c>
      <c r="F99" s="113"/>
      <c r="G99" s="634">
        <f>C99-F99</f>
        <v>0</v>
      </c>
      <c r="H99" s="684"/>
    </row>
    <row r="100" spans="1:8" ht="17.25" thickBot="1">
      <c r="A100" s="55"/>
      <c r="B100" s="60" t="s">
        <v>48</v>
      </c>
      <c r="C100" s="677">
        <f>SUM(C99+C97)</f>
        <v>112176</v>
      </c>
      <c r="D100" s="677">
        <f>SUM(D99+D97)</f>
        <v>235872</v>
      </c>
      <c r="E100" s="677">
        <f>SUM(E99+E97)</f>
        <v>216092</v>
      </c>
      <c r="F100" s="675">
        <f>SUM(F99+F97)</f>
        <v>106073</v>
      </c>
      <c r="G100" s="675">
        <f>SUM(G99+G97)</f>
        <v>110019</v>
      </c>
      <c r="H100" s="1042">
        <f>E100/D100</f>
        <v>0.9161409578076245</v>
      </c>
    </row>
    <row r="102" ht="16.5">
      <c r="B102" s="3"/>
    </row>
  </sheetData>
  <sheetProtection/>
  <mergeCells count="2">
    <mergeCell ref="A2:B2"/>
    <mergeCell ref="A98:B98"/>
  </mergeCells>
  <printOptions/>
  <pageMargins left="0.15748031496062992" right="0.15748031496062992" top="0.7086614173228347" bottom="0.35433070866141736" header="0.1968503937007874" footer="0.1968503937007874"/>
  <pageSetup horizontalDpi="600" verticalDpi="600" orientation="portrait" paperSize="9" scale="80" r:id="rId1"/>
  <headerFooter>
    <oddHeader>&amp;C&amp;"Book Antiqua,Félkövér"&amp;11Keszthely Város Önkormányzata
működési célú támogatások államháztartáson kívülre&amp;R&amp;"Book Antiqua,Félkövér"14. melléklet
ezer Ft</oddHeader>
    <oddFooter>&amp;C&amp;P</oddFooter>
  </headerFooter>
  <rowBreaks count="1" manualBreakCount="1">
    <brk id="5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4">
      <selection activeCell="K19" sqref="K19"/>
    </sheetView>
  </sheetViews>
  <sheetFormatPr defaultColWidth="9.140625" defaultRowHeight="12.75"/>
  <cols>
    <col min="1" max="1" width="5.57421875" style="61" bestFit="1" customWidth="1"/>
    <col min="2" max="2" width="49.8515625" style="3" customWidth="1"/>
    <col min="3" max="4" width="10.28125" style="3" customWidth="1"/>
    <col min="5" max="5" width="9.8515625" style="3" customWidth="1"/>
    <col min="6" max="6" width="8.57421875" style="1" customWidth="1"/>
    <col min="7" max="7" width="9.421875" style="1" customWidth="1"/>
    <col min="8" max="8" width="8.57421875" style="1" customWidth="1"/>
    <col min="9" max="16384" width="9.140625" style="3" customWidth="1"/>
  </cols>
  <sheetData>
    <row r="1" spans="1:9" ht="45.75" thickBot="1">
      <c r="A1" s="534" t="s">
        <v>13</v>
      </c>
      <c r="B1" s="535" t="s">
        <v>458</v>
      </c>
      <c r="C1" s="114" t="s">
        <v>184</v>
      </c>
      <c r="D1" s="114" t="s">
        <v>248</v>
      </c>
      <c r="E1" s="114" t="s">
        <v>185</v>
      </c>
      <c r="F1" s="114" t="s">
        <v>86</v>
      </c>
      <c r="G1" s="114" t="s">
        <v>87</v>
      </c>
      <c r="H1" s="115" t="s">
        <v>186</v>
      </c>
      <c r="I1" s="18"/>
    </row>
    <row r="2" spans="1:9" ht="16.5" customHeight="1">
      <c r="A2" s="1362" t="s">
        <v>52</v>
      </c>
      <c r="B2" s="1363"/>
      <c r="C2" s="590"/>
      <c r="D2" s="79"/>
      <c r="E2" s="79"/>
      <c r="F2" s="1206"/>
      <c r="G2" s="162"/>
      <c r="H2" s="1215"/>
      <c r="I2" s="18"/>
    </row>
    <row r="3" spans="1:9" ht="16.5" customHeight="1">
      <c r="A3" s="1002"/>
      <c r="B3" s="57"/>
      <c r="C3" s="590"/>
      <c r="D3" s="79"/>
      <c r="E3" s="79"/>
      <c r="F3" s="1206"/>
      <c r="G3" s="162"/>
      <c r="H3" s="1215"/>
      <c r="I3" s="18"/>
    </row>
    <row r="4" spans="1:9" ht="30.75">
      <c r="A4" s="51">
        <v>1</v>
      </c>
      <c r="B4" s="617" t="s">
        <v>627</v>
      </c>
      <c r="C4" s="595">
        <f>SUM(C5:C5)</f>
        <v>5000</v>
      </c>
      <c r="D4" s="595">
        <f>SUM(D5:D5)</f>
        <v>2000</v>
      </c>
      <c r="E4" s="595">
        <f>SUM(E5:E5)</f>
        <v>2000</v>
      </c>
      <c r="F4" s="138">
        <f>SUM(F5:F5)</f>
        <v>0</v>
      </c>
      <c r="G4" s="139">
        <f>E4-F4</f>
        <v>2000</v>
      </c>
      <c r="H4" s="774">
        <f>E4/D4</f>
        <v>1</v>
      </c>
      <c r="I4" s="18"/>
    </row>
    <row r="5" spans="1:9" ht="17.25" customHeight="1">
      <c r="A5" s="51"/>
      <c r="B5" s="152" t="s">
        <v>460</v>
      </c>
      <c r="C5" s="1043">
        <v>5000</v>
      </c>
      <c r="D5" s="603">
        <v>2000</v>
      </c>
      <c r="E5" s="1044">
        <v>2000</v>
      </c>
      <c r="F5" s="1045"/>
      <c r="G5" s="1046">
        <f>E5-F5</f>
        <v>2000</v>
      </c>
      <c r="H5" s="672">
        <f>E5/D5</f>
        <v>1</v>
      </c>
      <c r="I5" s="18"/>
    </row>
    <row r="6" spans="1:9" ht="16.5" customHeight="1">
      <c r="A6" s="1002"/>
      <c r="B6" s="99"/>
      <c r="C6" s="16"/>
      <c r="D6" s="16"/>
      <c r="E6" s="16"/>
      <c r="F6" s="103"/>
      <c r="G6" s="103"/>
      <c r="H6" s="1215"/>
      <c r="I6" s="18"/>
    </row>
    <row r="7" spans="1:9" ht="16.5">
      <c r="A7" s="51">
        <v>2</v>
      </c>
      <c r="B7" s="589" t="s">
        <v>898</v>
      </c>
      <c r="C7" s="1047">
        <f>SUM(C8:C8)</f>
        <v>0</v>
      </c>
      <c r="D7" s="1047">
        <f>SUM(D8:D8)</f>
        <v>1000</v>
      </c>
      <c r="E7" s="1047">
        <f>SUM(E8:E8)</f>
        <v>1000</v>
      </c>
      <c r="F7" s="1048">
        <f>SUM(F8:F8)</f>
        <v>0</v>
      </c>
      <c r="G7" s="1049">
        <f>E7-F7</f>
        <v>1000</v>
      </c>
      <c r="H7" s="672"/>
      <c r="I7" s="18"/>
    </row>
    <row r="8" spans="1:9" ht="17.25" customHeight="1">
      <c r="A8" s="51"/>
      <c r="B8" s="145" t="s">
        <v>841</v>
      </c>
      <c r="C8" s="596"/>
      <c r="D8" s="597">
        <v>1000</v>
      </c>
      <c r="E8" s="620">
        <v>1000</v>
      </c>
      <c r="F8" s="140"/>
      <c r="G8" s="636">
        <f>E8-F8</f>
        <v>1000</v>
      </c>
      <c r="H8" s="672"/>
      <c r="I8" s="18"/>
    </row>
    <row r="9" spans="1:9" ht="16.5">
      <c r="A9" s="51"/>
      <c r="B9" s="617"/>
      <c r="C9" s="618"/>
      <c r="D9" s="16"/>
      <c r="E9" s="16"/>
      <c r="F9" s="113"/>
      <c r="G9" s="163"/>
      <c r="H9" s="142"/>
      <c r="I9" s="18"/>
    </row>
    <row r="10" spans="1:9" ht="30.75">
      <c r="A10" s="51">
        <v>3</v>
      </c>
      <c r="B10" s="64" t="s">
        <v>799</v>
      </c>
      <c r="C10" s="595">
        <f>SUM(C11:C11)</f>
        <v>0</v>
      </c>
      <c r="D10" s="595">
        <f>SUM(D11:D11)</f>
        <v>15000</v>
      </c>
      <c r="E10" s="595">
        <f>SUM(E11:E11)</f>
        <v>15000</v>
      </c>
      <c r="F10" s="138">
        <f>SUM(F11)</f>
        <v>0</v>
      </c>
      <c r="G10" s="139">
        <f>E10-F10</f>
        <v>15000</v>
      </c>
      <c r="H10" s="774">
        <f>E10/D10</f>
        <v>1</v>
      </c>
      <c r="I10" s="18"/>
    </row>
    <row r="11" spans="1:9" ht="16.5">
      <c r="A11" s="51"/>
      <c r="B11" s="145" t="s">
        <v>899</v>
      </c>
      <c r="C11" s="919">
        <v>0</v>
      </c>
      <c r="D11" s="601">
        <v>15000</v>
      </c>
      <c r="E11" s="920">
        <v>15000</v>
      </c>
      <c r="F11" s="921">
        <v>0</v>
      </c>
      <c r="G11" s="922">
        <f aca="true" t="shared" si="0" ref="G11:G29">E11-F11</f>
        <v>15000</v>
      </c>
      <c r="H11" s="911">
        <f>E11/D11</f>
        <v>1</v>
      </c>
      <c r="I11" s="18"/>
    </row>
    <row r="12" spans="1:9" ht="16.5">
      <c r="A12" s="51"/>
      <c r="B12" s="617"/>
      <c r="C12" s="618"/>
      <c r="D12" s="16"/>
      <c r="E12" s="621"/>
      <c r="F12" s="103"/>
      <c r="G12" s="139">
        <f t="shared" si="0"/>
        <v>0</v>
      </c>
      <c r="H12" s="672"/>
      <c r="I12" s="18"/>
    </row>
    <row r="13" spans="1:9" ht="17.25" customHeight="1">
      <c r="A13" s="51">
        <v>4</v>
      </c>
      <c r="B13" s="64" t="s">
        <v>626</v>
      </c>
      <c r="C13" s="595">
        <f>SUM(C14:C14)</f>
        <v>2000</v>
      </c>
      <c r="D13" s="595">
        <f>SUM(D14:D14)</f>
        <v>2000</v>
      </c>
      <c r="E13" s="595">
        <f>SUM(E14:E14)</f>
        <v>2000</v>
      </c>
      <c r="F13" s="138">
        <f>SUM(F14)</f>
        <v>0</v>
      </c>
      <c r="G13" s="139">
        <f>E13-F13</f>
        <v>2000</v>
      </c>
      <c r="H13" s="672"/>
      <c r="I13" s="18"/>
    </row>
    <row r="14" spans="1:9" ht="17.25" customHeight="1">
      <c r="A14" s="51"/>
      <c r="B14" s="145" t="s">
        <v>900</v>
      </c>
      <c r="C14" s="919">
        <v>2000</v>
      </c>
      <c r="D14" s="601">
        <v>2000</v>
      </c>
      <c r="E14" s="920">
        <v>2000</v>
      </c>
      <c r="F14" s="921">
        <v>0</v>
      </c>
      <c r="G14" s="922">
        <f>E14-F14</f>
        <v>2000</v>
      </c>
      <c r="H14" s="672"/>
      <c r="I14" s="18"/>
    </row>
    <row r="15" spans="1:9" ht="16.5">
      <c r="A15" s="51"/>
      <c r="B15" s="619"/>
      <c r="C15" s="596"/>
      <c r="D15" s="597"/>
      <c r="E15" s="620"/>
      <c r="F15" s="140"/>
      <c r="G15" s="139">
        <f t="shared" si="0"/>
        <v>0</v>
      </c>
      <c r="H15" s="673"/>
      <c r="I15" s="18"/>
    </row>
    <row r="16" spans="1:9" ht="16.5">
      <c r="A16" s="51">
        <v>5</v>
      </c>
      <c r="B16" s="431" t="s">
        <v>628</v>
      </c>
      <c r="C16" s="595">
        <f>SUM(C17:C18)</f>
        <v>0</v>
      </c>
      <c r="D16" s="595">
        <f>SUM(D17:D18)</f>
        <v>700</v>
      </c>
      <c r="E16" s="595">
        <f>SUM(E17:E18)</f>
        <v>700</v>
      </c>
      <c r="F16" s="137">
        <f>SUM(F17:F18)</f>
        <v>0</v>
      </c>
      <c r="G16" s="137">
        <f>SUM(G17:G18)</f>
        <v>700</v>
      </c>
      <c r="H16" s="698">
        <f>E16/D16</f>
        <v>1</v>
      </c>
      <c r="I16" s="18"/>
    </row>
    <row r="17" spans="1:9" ht="16.5">
      <c r="A17" s="51"/>
      <c r="B17" s="145" t="s">
        <v>901</v>
      </c>
      <c r="C17" s="919">
        <v>0</v>
      </c>
      <c r="D17" s="601">
        <v>200</v>
      </c>
      <c r="E17" s="920">
        <v>200</v>
      </c>
      <c r="F17" s="921"/>
      <c r="G17" s="922">
        <f t="shared" si="0"/>
        <v>200</v>
      </c>
      <c r="H17" s="912">
        <f>E17/D17</f>
        <v>1</v>
      </c>
      <c r="I17" s="18"/>
    </row>
    <row r="18" spans="1:9" ht="33">
      <c r="A18" s="51"/>
      <c r="B18" s="145" t="s">
        <v>902</v>
      </c>
      <c r="C18" s="919">
        <v>0</v>
      </c>
      <c r="D18" s="601">
        <v>500</v>
      </c>
      <c r="E18" s="920">
        <v>500</v>
      </c>
      <c r="F18" s="921"/>
      <c r="G18" s="922">
        <f t="shared" si="0"/>
        <v>500</v>
      </c>
      <c r="H18" s="912">
        <f>E18/D18</f>
        <v>1</v>
      </c>
      <c r="I18" s="18"/>
    </row>
    <row r="19" spans="1:9" ht="16.5">
      <c r="A19" s="51"/>
      <c r="B19" s="617"/>
      <c r="C19" s="618"/>
      <c r="D19" s="16"/>
      <c r="E19" s="621"/>
      <c r="F19" s="103"/>
      <c r="G19" s="139">
        <f t="shared" si="0"/>
        <v>0</v>
      </c>
      <c r="H19" s="673"/>
      <c r="I19" s="18"/>
    </row>
    <row r="20" spans="1:9" ht="30.75">
      <c r="A20" s="51">
        <v>6</v>
      </c>
      <c r="B20" s="64" t="s">
        <v>461</v>
      </c>
      <c r="C20" s="595">
        <f>SUM(C21:C22)</f>
        <v>7000</v>
      </c>
      <c r="D20" s="595">
        <f>SUM(D21:D22)</f>
        <v>7000</v>
      </c>
      <c r="E20" s="595">
        <f>SUM(E21:E22)</f>
        <v>7000</v>
      </c>
      <c r="F20" s="137">
        <f>SUM(F21:F22)</f>
        <v>0</v>
      </c>
      <c r="G20" s="137">
        <f>SUM(G21:G22)</f>
        <v>7000</v>
      </c>
      <c r="H20" s="774">
        <f>E20/D20</f>
        <v>1</v>
      </c>
      <c r="I20" s="18"/>
    </row>
    <row r="21" spans="1:9" ht="49.5">
      <c r="A21" s="51"/>
      <c r="B21" s="619" t="s">
        <v>904</v>
      </c>
      <c r="C21" s="919">
        <v>5000</v>
      </c>
      <c r="D21" s="601">
        <v>5000</v>
      </c>
      <c r="E21" s="920">
        <v>5000</v>
      </c>
      <c r="F21" s="799"/>
      <c r="G21" s="922">
        <f t="shared" si="0"/>
        <v>5000</v>
      </c>
      <c r="H21" s="911">
        <f>E21/D21</f>
        <v>1</v>
      </c>
      <c r="I21" s="18"/>
    </row>
    <row r="22" spans="1:9" ht="33">
      <c r="A22" s="51"/>
      <c r="B22" s="619" t="s">
        <v>903</v>
      </c>
      <c r="C22" s="919">
        <v>2000</v>
      </c>
      <c r="D22" s="601">
        <v>2000</v>
      </c>
      <c r="E22" s="920">
        <v>2000</v>
      </c>
      <c r="F22" s="799"/>
      <c r="G22" s="922">
        <f t="shared" si="0"/>
        <v>2000</v>
      </c>
      <c r="H22" s="911">
        <f>E22/D22</f>
        <v>1</v>
      </c>
      <c r="I22" s="18"/>
    </row>
    <row r="23" spans="1:9" ht="16.5">
      <c r="A23" s="51"/>
      <c r="B23" s="619"/>
      <c r="C23" s="111"/>
      <c r="D23" s="126"/>
      <c r="E23" s="576"/>
      <c r="F23" s="103"/>
      <c r="G23" s="139">
        <f t="shared" si="0"/>
        <v>0</v>
      </c>
      <c r="H23" s="672"/>
      <c r="I23" s="18"/>
    </row>
    <row r="24" spans="1:9" ht="16.5">
      <c r="A24" s="51"/>
      <c r="B24" s="56" t="s">
        <v>22</v>
      </c>
      <c r="C24" s="595">
        <f>C10+C4+C20+C16+C13+C70</f>
        <v>14000</v>
      </c>
      <c r="D24" s="595">
        <f>D10+D4+D20+D16+D13+D7</f>
        <v>27700</v>
      </c>
      <c r="E24" s="595">
        <f>E10+E4+E20+E16+E13+E7</f>
        <v>27700</v>
      </c>
      <c r="F24" s="137">
        <f>F10+F4+F20+F16+F13+F7</f>
        <v>0</v>
      </c>
      <c r="G24" s="137">
        <f>G10+G4+G20+G16+G13+G7</f>
        <v>27700</v>
      </c>
      <c r="H24" s="774">
        <f>E24/D24</f>
        <v>1</v>
      </c>
      <c r="I24" s="18"/>
    </row>
    <row r="25" spans="1:9" ht="16.5">
      <c r="A25" s="51"/>
      <c r="B25" s="56"/>
      <c r="C25" s="111"/>
      <c r="D25" s="126"/>
      <c r="E25" s="576"/>
      <c r="F25" s="103"/>
      <c r="G25" s="139">
        <f t="shared" si="0"/>
        <v>0</v>
      </c>
      <c r="H25" s="673"/>
      <c r="I25" s="18"/>
    </row>
    <row r="26" spans="1:9" ht="16.5">
      <c r="A26" s="1360" t="s">
        <v>50</v>
      </c>
      <c r="B26" s="1364"/>
      <c r="C26" s="111"/>
      <c r="D26" s="126"/>
      <c r="E26" s="576"/>
      <c r="F26" s="103"/>
      <c r="G26" s="139">
        <f t="shared" si="0"/>
        <v>0</v>
      </c>
      <c r="H26" s="673"/>
      <c r="I26" s="18"/>
    </row>
    <row r="27" spans="1:9" ht="16.5">
      <c r="A27" s="51"/>
      <c r="B27" s="622"/>
      <c r="C27" s="111"/>
      <c r="D27" s="126"/>
      <c r="E27" s="576"/>
      <c r="F27" s="103"/>
      <c r="G27" s="139">
        <f t="shared" si="0"/>
        <v>0</v>
      </c>
      <c r="H27" s="673"/>
      <c r="I27" s="18"/>
    </row>
    <row r="28" spans="1:9" ht="16.5">
      <c r="A28" s="51"/>
      <c r="B28" s="56" t="s">
        <v>22</v>
      </c>
      <c r="C28" s="111">
        <v>0</v>
      </c>
      <c r="D28" s="126"/>
      <c r="E28" s="576"/>
      <c r="F28" s="103"/>
      <c r="G28" s="637">
        <f t="shared" si="0"/>
        <v>0</v>
      </c>
      <c r="H28" s="674"/>
      <c r="I28" s="18"/>
    </row>
    <row r="29" spans="1:8" ht="16.5">
      <c r="A29" s="51"/>
      <c r="B29" s="599"/>
      <c r="C29" s="111"/>
      <c r="D29" s="126"/>
      <c r="E29" s="126"/>
      <c r="F29" s="113"/>
      <c r="G29" s="138">
        <f t="shared" si="0"/>
        <v>0</v>
      </c>
      <c r="H29" s="673"/>
    </row>
    <row r="30" spans="1:8" ht="17.25" thickBot="1">
      <c r="A30" s="55"/>
      <c r="B30" s="63" t="s">
        <v>48</v>
      </c>
      <c r="C30" s="623">
        <f>SUM(C26+C24)</f>
        <v>14000</v>
      </c>
      <c r="D30" s="623">
        <f>SUM(D26+D24)</f>
        <v>27700</v>
      </c>
      <c r="E30" s="623">
        <f>SUM(E26+E24)</f>
        <v>27700</v>
      </c>
      <c r="F30" s="1216">
        <f>SUM(F26+F24)</f>
        <v>0</v>
      </c>
      <c r="G30" s="675">
        <f>SUM(G26+G24)</f>
        <v>27700</v>
      </c>
      <c r="H30" s="775">
        <f>E30/D30</f>
        <v>1</v>
      </c>
    </row>
    <row r="31" spans="1:8" ht="16.5">
      <c r="A31" s="952"/>
      <c r="B31" s="962"/>
      <c r="C31" s="963"/>
      <c r="D31" s="963"/>
      <c r="E31" s="963"/>
      <c r="F31" s="964"/>
      <c r="G31" s="964"/>
      <c r="H31" s="965"/>
    </row>
  </sheetData>
  <sheetProtection/>
  <mergeCells count="2">
    <mergeCell ref="A2:B2"/>
    <mergeCell ref="A26:B26"/>
  </mergeCells>
  <printOptions/>
  <pageMargins left="0.15748031496062992" right="0.15748031496062992" top="0.8267716535433072" bottom="0.31496062992125984" header="0.31496062992125984" footer="0.31496062992125984"/>
  <pageSetup horizontalDpi="600" verticalDpi="600" orientation="portrait" paperSize="9" scale="90" r:id="rId1"/>
  <headerFooter>
    <oddHeader>&amp;C&amp;"Book Antiqua,Félkövér"&amp;11Keszthely Város Önkormányzata
felhalmozási célú támogatásai államháztartáson kívülre&amp;R&amp;"Book Antiqua,Félkövér"15. melléklet
ezer Ft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A20" sqref="A20:B20"/>
    </sheetView>
  </sheetViews>
  <sheetFormatPr defaultColWidth="9.140625" defaultRowHeight="12.75"/>
  <cols>
    <col min="1" max="1" width="6.28125" style="1" customWidth="1"/>
    <col min="2" max="2" width="71.57421875" style="1" customWidth="1"/>
    <col min="3" max="3" width="14.57421875" style="1" customWidth="1"/>
    <col min="4" max="4" width="16.57421875" style="1" bestFit="1" customWidth="1"/>
    <col min="5" max="5" width="13.8515625" style="1" customWidth="1"/>
    <col min="6" max="6" width="15.421875" style="1" customWidth="1"/>
    <col min="7" max="7" width="12.8515625" style="1" bestFit="1" customWidth="1"/>
    <col min="8" max="8" width="11.00390625" style="1" bestFit="1" customWidth="1"/>
    <col min="9" max="9" width="12.00390625" style="1" bestFit="1" customWidth="1"/>
    <col min="10" max="16384" width="9.140625" style="1" customWidth="1"/>
  </cols>
  <sheetData>
    <row r="1" spans="1:2" ht="13.5">
      <c r="A1" s="1367" t="s">
        <v>153</v>
      </c>
      <c r="B1" s="1367"/>
    </row>
    <row r="2" spans="1:2" ht="13.5">
      <c r="A2" s="215"/>
      <c r="B2" s="215"/>
    </row>
    <row r="3" spans="1:2" ht="14.25" thickBot="1">
      <c r="A3" s="1367" t="s">
        <v>154</v>
      </c>
      <c r="B3" s="1367"/>
    </row>
    <row r="4" spans="1:8" ht="15" customHeight="1">
      <c r="A4" s="1382" t="s">
        <v>13</v>
      </c>
      <c r="B4" s="1370" t="s">
        <v>14</v>
      </c>
      <c r="C4" s="1372" t="s">
        <v>661</v>
      </c>
      <c r="D4" s="1372"/>
      <c r="E4" s="1372"/>
      <c r="F4" s="1372"/>
      <c r="G4" s="1373" t="s">
        <v>1</v>
      </c>
      <c r="H4" s="216"/>
    </row>
    <row r="5" spans="1:8" ht="15.75" thickBot="1">
      <c r="A5" s="1383"/>
      <c r="B5" s="1371"/>
      <c r="C5" s="606" t="s">
        <v>940</v>
      </c>
      <c r="D5" s="607" t="s">
        <v>941</v>
      </c>
      <c r="E5" s="608" t="s">
        <v>942</v>
      </c>
      <c r="F5" s="607" t="s">
        <v>943</v>
      </c>
      <c r="G5" s="1374"/>
      <c r="H5" s="216"/>
    </row>
    <row r="6" spans="1:8" ht="54.75">
      <c r="A6" s="255">
        <v>1</v>
      </c>
      <c r="B6" s="256" t="s">
        <v>155</v>
      </c>
      <c r="C6" s="1220">
        <v>6585</v>
      </c>
      <c r="D6" s="1221">
        <v>0</v>
      </c>
      <c r="E6" s="1218">
        <v>6585</v>
      </c>
      <c r="F6" s="1218">
        <v>52765</v>
      </c>
      <c r="G6" s="1219">
        <f>SUM(D6:F6)</f>
        <v>59350</v>
      </c>
      <c r="H6" s="217"/>
    </row>
    <row r="7" spans="1:8" ht="42" thickBot="1">
      <c r="A7" s="825">
        <v>2</v>
      </c>
      <c r="B7" s="826" t="s">
        <v>946</v>
      </c>
      <c r="C7" s="1218">
        <v>27000</v>
      </c>
      <c r="D7" s="1218">
        <v>7283</v>
      </c>
      <c r="E7" s="1218"/>
      <c r="F7" s="1218"/>
      <c r="G7" s="1219">
        <f>SUM(D7:F7)</f>
        <v>7283</v>
      </c>
      <c r="H7" s="217"/>
    </row>
    <row r="8" spans="1:8" s="2" customFormat="1" ht="15.75" thickBot="1">
      <c r="A8" s="827"/>
      <c r="B8" s="257" t="s">
        <v>156</v>
      </c>
      <c r="C8" s="221">
        <f>SUM(C6:C7)</f>
        <v>33585</v>
      </c>
      <c r="D8" s="221">
        <f>SUM(D6:D7)</f>
        <v>7283</v>
      </c>
      <c r="E8" s="221">
        <f>SUM(E6:E7)</f>
        <v>6585</v>
      </c>
      <c r="F8" s="221">
        <f>SUM(F6:F7)</f>
        <v>52765</v>
      </c>
      <c r="G8" s="828">
        <f>SUM(G6:G7)</f>
        <v>66633</v>
      </c>
      <c r="H8" s="222"/>
    </row>
    <row r="9" spans="1:7" ht="15">
      <c r="A9" s="8"/>
      <c r="B9" s="169"/>
      <c r="C9" s="222"/>
      <c r="D9" s="222"/>
      <c r="E9" s="222"/>
      <c r="F9" s="222"/>
      <c r="G9" s="222"/>
    </row>
    <row r="10" spans="1:8" ht="15" customHeight="1">
      <c r="A10" s="1367" t="s">
        <v>157</v>
      </c>
      <c r="B10" s="1367"/>
      <c r="H10" s="223"/>
    </row>
    <row r="11" spans="1:8" ht="15">
      <c r="A11" s="1375" t="s">
        <v>569</v>
      </c>
      <c r="B11" s="1375"/>
      <c r="C11" s="1375"/>
      <c r="D11" s="1375"/>
      <c r="E11" s="1375"/>
      <c r="F11" s="1375"/>
      <c r="G11" s="1375"/>
      <c r="H11" s="223"/>
    </row>
    <row r="12" ht="15">
      <c r="H12" s="217"/>
    </row>
    <row r="13" spans="1:8" s="2" customFormat="1" ht="18.75" customHeight="1" thickBot="1">
      <c r="A13" s="1376" t="s">
        <v>158</v>
      </c>
      <c r="B13" s="1376"/>
      <c r="C13" s="1"/>
      <c r="D13" s="1"/>
      <c r="E13" s="1"/>
      <c r="F13" s="1"/>
      <c r="G13" s="1"/>
      <c r="H13" s="222"/>
    </row>
    <row r="14" spans="1:8" ht="15">
      <c r="A14" s="1377" t="s">
        <v>13</v>
      </c>
      <c r="B14" s="1379" t="s">
        <v>14</v>
      </c>
      <c r="C14" s="1381" t="s">
        <v>661</v>
      </c>
      <c r="D14" s="1381"/>
      <c r="E14" s="1381"/>
      <c r="F14" s="1381"/>
      <c r="G14" s="1365" t="s">
        <v>1</v>
      </c>
      <c r="H14" s="170"/>
    </row>
    <row r="15" spans="1:8" ht="15.75" thickBot="1">
      <c r="A15" s="1378"/>
      <c r="B15" s="1380"/>
      <c r="C15" s="258" t="s">
        <v>940</v>
      </c>
      <c r="D15" s="985" t="s">
        <v>941</v>
      </c>
      <c r="E15" s="609" t="s">
        <v>942</v>
      </c>
      <c r="F15" s="609" t="s">
        <v>944</v>
      </c>
      <c r="G15" s="1366"/>
      <c r="H15" s="170"/>
    </row>
    <row r="16" spans="1:8" s="2" customFormat="1" ht="18.75" customHeight="1">
      <c r="A16" s="227">
        <v>1</v>
      </c>
      <c r="B16" s="228" t="s">
        <v>159</v>
      </c>
      <c r="C16" s="12">
        <v>5000</v>
      </c>
      <c r="D16" s="12">
        <v>0</v>
      </c>
      <c r="E16" s="12">
        <v>5000</v>
      </c>
      <c r="F16" s="12">
        <v>76438</v>
      </c>
      <c r="G16" s="230">
        <f>SUM(E16:F16)</f>
        <v>81438</v>
      </c>
      <c r="H16" s="225"/>
    </row>
    <row r="17" spans="1:8" s="2" customFormat="1" ht="15.75" thickBot="1">
      <c r="A17" s="232"/>
      <c r="B17" s="78" t="s">
        <v>22</v>
      </c>
      <c r="C17" s="233">
        <f>SUM(C16)</f>
        <v>5000</v>
      </c>
      <c r="D17" s="233">
        <f>SUM(D16)</f>
        <v>0</v>
      </c>
      <c r="E17" s="233">
        <f>SUM(E16)</f>
        <v>5000</v>
      </c>
      <c r="F17" s="233">
        <f>SUM(F16)</f>
        <v>76438</v>
      </c>
      <c r="G17" s="986">
        <f>SUM(E17:F17)</f>
        <v>81438</v>
      </c>
      <c r="H17" s="226"/>
    </row>
    <row r="18" spans="1:9" ht="15">
      <c r="A18" s="8"/>
      <c r="B18" s="8"/>
      <c r="C18" s="236"/>
      <c r="D18" s="236"/>
      <c r="E18" s="236"/>
      <c r="F18" s="236"/>
      <c r="G18" s="217"/>
      <c r="H18" s="231"/>
      <c r="I18" s="170"/>
    </row>
    <row r="19" spans="1:8" s="2" customFormat="1" ht="17.25" customHeight="1">
      <c r="A19" s="8"/>
      <c r="B19" s="8"/>
      <c r="C19" s="236"/>
      <c r="D19" s="236"/>
      <c r="E19" s="236"/>
      <c r="F19" s="236"/>
      <c r="G19" s="236"/>
      <c r="H19" s="8"/>
    </row>
    <row r="20" spans="1:8" s="2" customFormat="1" ht="15.75" thickBot="1">
      <c r="A20" s="1367" t="s">
        <v>160</v>
      </c>
      <c r="B20" s="1367"/>
      <c r="C20" s="1"/>
      <c r="D20" s="1"/>
      <c r="E20" s="1"/>
      <c r="F20" s="1"/>
      <c r="G20" s="1"/>
      <c r="H20" s="8"/>
    </row>
    <row r="21" spans="1:8" ht="15">
      <c r="A21" s="1368" t="s">
        <v>13</v>
      </c>
      <c r="B21" s="1370" t="s">
        <v>14</v>
      </c>
      <c r="C21" s="1372" t="s">
        <v>661</v>
      </c>
      <c r="D21" s="1372"/>
      <c r="E21" s="1372"/>
      <c r="F21" s="1372"/>
      <c r="G21" s="1373" t="s">
        <v>1</v>
      </c>
      <c r="H21" s="170"/>
    </row>
    <row r="22" spans="1:8" ht="15" customHeight="1" thickBot="1">
      <c r="A22" s="1369"/>
      <c r="B22" s="1371"/>
      <c r="C22" s="606" t="s">
        <v>940</v>
      </c>
      <c r="D22" s="607" t="s">
        <v>941</v>
      </c>
      <c r="E22" s="608" t="s">
        <v>942</v>
      </c>
      <c r="F22" s="608" t="s">
        <v>943</v>
      </c>
      <c r="G22" s="1374"/>
      <c r="H22" s="170"/>
    </row>
    <row r="23" spans="1:8" ht="54.75">
      <c r="A23" s="610">
        <v>1</v>
      </c>
      <c r="B23" s="611" t="s">
        <v>161</v>
      </c>
      <c r="C23" s="229">
        <v>1846</v>
      </c>
      <c r="D23" s="218">
        <v>0</v>
      </c>
      <c r="E23" s="13"/>
      <c r="F23" s="13">
        <v>4927</v>
      </c>
      <c r="G23" s="220">
        <f>SUM(D23:F23)</f>
        <v>4927</v>
      </c>
      <c r="H23" s="170"/>
    </row>
    <row r="24" spans="1:8" ht="42" thickBot="1">
      <c r="A24" s="825">
        <v>2</v>
      </c>
      <c r="B24" s="826" t="s">
        <v>946</v>
      </c>
      <c r="C24" s="219">
        <v>2000</v>
      </c>
      <c r="D24" s="219">
        <v>0</v>
      </c>
      <c r="E24" s="13"/>
      <c r="F24" s="13"/>
      <c r="G24" s="220">
        <f>SUM(D24:F24)</f>
        <v>0</v>
      </c>
      <c r="H24" s="170"/>
    </row>
    <row r="25" spans="1:8" ht="15.75" thickBot="1">
      <c r="A25" s="224"/>
      <c r="B25" s="257" t="s">
        <v>22</v>
      </c>
      <c r="C25" s="221">
        <f>SUM(C23:C24)</f>
        <v>3846</v>
      </c>
      <c r="D25" s="221">
        <f>SUM(D23:D24)</f>
        <v>0</v>
      </c>
      <c r="E25" s="221">
        <f>SUM(E23:E24)</f>
        <v>0</v>
      </c>
      <c r="F25" s="221">
        <f>SUM(F23:F24)</f>
        <v>4927</v>
      </c>
      <c r="G25" s="238">
        <f>SUM(D25:F25)</f>
        <v>4927</v>
      </c>
      <c r="H25" s="170"/>
    </row>
    <row r="26" spans="1:8" ht="15">
      <c r="A26" s="8"/>
      <c r="B26" s="169"/>
      <c r="C26" s="222"/>
      <c r="D26" s="222"/>
      <c r="E26" s="222"/>
      <c r="F26" s="222"/>
      <c r="G26" s="222"/>
      <c r="H26" s="170"/>
    </row>
    <row r="27" spans="1:8" ht="15" customHeight="1" thickBot="1">
      <c r="A27" s="1367" t="s">
        <v>162</v>
      </c>
      <c r="B27" s="1367"/>
      <c r="H27" s="170"/>
    </row>
    <row r="28" spans="1:8" ht="15">
      <c r="A28" s="1377" t="s">
        <v>13</v>
      </c>
      <c r="B28" s="1244" t="s">
        <v>14</v>
      </c>
      <c r="C28" s="1372" t="s">
        <v>661</v>
      </c>
      <c r="D28" s="1372"/>
      <c r="E28" s="1372"/>
      <c r="F28" s="1372"/>
      <c r="G28" s="1365" t="s">
        <v>1</v>
      </c>
      <c r="H28" s="170"/>
    </row>
    <row r="29" spans="1:8" ht="15.75" thickBot="1">
      <c r="A29" s="1378"/>
      <c r="B29" s="1245"/>
      <c r="C29" s="606" t="s">
        <v>940</v>
      </c>
      <c r="D29" s="607" t="s">
        <v>941</v>
      </c>
      <c r="E29" s="609" t="s">
        <v>942</v>
      </c>
      <c r="F29" s="609" t="s">
        <v>945</v>
      </c>
      <c r="G29" s="1366"/>
      <c r="H29" s="170"/>
    </row>
    <row r="30" spans="1:8" ht="16.5">
      <c r="A30" s="612">
        <v>1</v>
      </c>
      <c r="B30" s="59" t="s">
        <v>570</v>
      </c>
      <c r="C30" s="70">
        <v>9440</v>
      </c>
      <c r="D30" s="70">
        <v>10338</v>
      </c>
      <c r="E30" s="70">
        <v>9125</v>
      </c>
      <c r="F30" s="70">
        <v>18250</v>
      </c>
      <c r="G30" s="220">
        <f>SUM(D30:F30)</f>
        <v>37713</v>
      </c>
      <c r="H30" s="170"/>
    </row>
    <row r="31" spans="1:8" ht="15">
      <c r="A31" s="234">
        <v>2</v>
      </c>
      <c r="B31" s="613" t="s">
        <v>662</v>
      </c>
      <c r="C31" s="14">
        <v>0</v>
      </c>
      <c r="D31" s="14">
        <v>430</v>
      </c>
      <c r="E31" s="14">
        <v>430</v>
      </c>
      <c r="F31" s="13">
        <v>860</v>
      </c>
      <c r="G31" s="220">
        <f aca="true" t="shared" si="0" ref="G31:G38">SUM(D31:F31)</f>
        <v>1720</v>
      </c>
      <c r="H31" s="170"/>
    </row>
    <row r="32" spans="1:8" ht="15">
      <c r="A32" s="235">
        <v>3</v>
      </c>
      <c r="B32" s="237" t="s">
        <v>163</v>
      </c>
      <c r="C32" s="13">
        <v>20</v>
      </c>
      <c r="D32" s="13">
        <v>20</v>
      </c>
      <c r="E32" s="13">
        <v>20</v>
      </c>
      <c r="F32" s="13">
        <v>40</v>
      </c>
      <c r="G32" s="220">
        <f t="shared" si="0"/>
        <v>80</v>
      </c>
      <c r="H32" s="170"/>
    </row>
    <row r="33" spans="1:7" ht="33">
      <c r="A33" s="235">
        <v>4</v>
      </c>
      <c r="B33" s="59" t="s">
        <v>571</v>
      </c>
      <c r="C33" s="13">
        <v>1200</v>
      </c>
      <c r="D33" s="13">
        <v>1156</v>
      </c>
      <c r="E33" s="13">
        <v>0</v>
      </c>
      <c r="F33" s="13">
        <v>0</v>
      </c>
      <c r="G33" s="220">
        <f t="shared" si="0"/>
        <v>1156</v>
      </c>
    </row>
    <row r="34" spans="1:9" s="2" customFormat="1" ht="15" customHeight="1">
      <c r="A34" s="235">
        <v>5</v>
      </c>
      <c r="B34" s="59" t="s">
        <v>572</v>
      </c>
      <c r="C34" s="13">
        <v>770</v>
      </c>
      <c r="D34" s="13">
        <v>724</v>
      </c>
      <c r="E34" s="13">
        <v>0</v>
      </c>
      <c r="F34" s="13">
        <v>0</v>
      </c>
      <c r="G34" s="220">
        <f t="shared" si="0"/>
        <v>724</v>
      </c>
      <c r="H34" s="225"/>
      <c r="I34" s="1"/>
    </row>
    <row r="35" spans="1:8" s="2" customFormat="1" ht="15">
      <c r="A35" s="235">
        <v>6</v>
      </c>
      <c r="B35" s="237" t="s">
        <v>573</v>
      </c>
      <c r="C35" s="13">
        <v>1500</v>
      </c>
      <c r="D35" s="13">
        <v>1000</v>
      </c>
      <c r="E35" s="13">
        <v>1500</v>
      </c>
      <c r="F35" s="13">
        <v>3000</v>
      </c>
      <c r="G35" s="220">
        <f t="shared" si="0"/>
        <v>5500</v>
      </c>
      <c r="H35" s="226"/>
    </row>
    <row r="36" spans="1:8" ht="15">
      <c r="A36" s="235">
        <v>7</v>
      </c>
      <c r="B36" s="237" t="s">
        <v>574</v>
      </c>
      <c r="C36" s="13">
        <v>4700</v>
      </c>
      <c r="D36" s="13">
        <v>3938</v>
      </c>
      <c r="E36" s="13">
        <v>4725</v>
      </c>
      <c r="F36" s="13">
        <v>6300</v>
      </c>
      <c r="G36" s="220">
        <f t="shared" si="0"/>
        <v>14963</v>
      </c>
      <c r="H36" s="231"/>
    </row>
    <row r="37" spans="1:9" ht="15">
      <c r="A37" s="235">
        <v>8</v>
      </c>
      <c r="B37" s="237" t="s">
        <v>457</v>
      </c>
      <c r="C37" s="13">
        <v>170880</v>
      </c>
      <c r="D37" s="13">
        <v>0</v>
      </c>
      <c r="E37" s="13">
        <v>170880</v>
      </c>
      <c r="F37" s="13">
        <v>0</v>
      </c>
      <c r="G37" s="220">
        <f t="shared" si="0"/>
        <v>170880</v>
      </c>
      <c r="H37" s="231"/>
      <c r="I37" s="170"/>
    </row>
    <row r="38" spans="1:9" ht="15.75" thickBot="1">
      <c r="A38" s="1231">
        <v>9</v>
      </c>
      <c r="B38" s="1232" t="s">
        <v>975</v>
      </c>
      <c r="C38" s="1233">
        <v>20000</v>
      </c>
      <c r="D38" s="1233">
        <v>20000</v>
      </c>
      <c r="E38" s="664">
        <v>22000</v>
      </c>
      <c r="F38" s="664">
        <v>44000</v>
      </c>
      <c r="G38" s="220">
        <f t="shared" si="0"/>
        <v>86000</v>
      </c>
      <c r="H38" s="231"/>
      <c r="I38" s="170"/>
    </row>
    <row r="39" spans="1:9" ht="15.75" thickBot="1">
      <c r="A39" s="614"/>
      <c r="B39" s="615" t="s">
        <v>22</v>
      </c>
      <c r="C39" s="616">
        <f>SUM(C30:C38)</f>
        <v>208510</v>
      </c>
      <c r="D39" s="616">
        <f>SUM(D30:D38)</f>
        <v>37606</v>
      </c>
      <c r="E39" s="616">
        <f>SUM(E30:E38)</f>
        <v>208680</v>
      </c>
      <c r="F39" s="616">
        <f>SUM(F30:F38)</f>
        <v>72450</v>
      </c>
      <c r="G39" s="987">
        <f>SUM(G30:G38)</f>
        <v>318736</v>
      </c>
      <c r="H39" s="231"/>
      <c r="I39" s="170"/>
    </row>
    <row r="40" spans="1:9" s="2" customFormat="1" ht="15">
      <c r="A40" s="1"/>
      <c r="B40" s="1"/>
      <c r="C40" s="1"/>
      <c r="D40" s="1"/>
      <c r="E40" s="1"/>
      <c r="F40" s="1"/>
      <c r="G40" s="1"/>
      <c r="H40" s="231"/>
      <c r="I40" s="8"/>
    </row>
    <row r="41" ht="15">
      <c r="B41" s="824"/>
    </row>
    <row r="42" ht="15">
      <c r="B42" s="829"/>
    </row>
  </sheetData>
  <sheetProtection/>
  <mergeCells count="23">
    <mergeCell ref="A1:B1"/>
    <mergeCell ref="A3:B3"/>
    <mergeCell ref="A4:A5"/>
    <mergeCell ref="B4:B5"/>
    <mergeCell ref="A27:B27"/>
    <mergeCell ref="A28:A29"/>
    <mergeCell ref="B28:B29"/>
    <mergeCell ref="C28:F28"/>
    <mergeCell ref="G4:G5"/>
    <mergeCell ref="C4:F4"/>
    <mergeCell ref="A10:B10"/>
    <mergeCell ref="A11:G11"/>
    <mergeCell ref="A13:B13"/>
    <mergeCell ref="G28:G29"/>
    <mergeCell ref="A14:A15"/>
    <mergeCell ref="B14:B15"/>
    <mergeCell ref="C14:F14"/>
    <mergeCell ref="G14:G15"/>
    <mergeCell ref="A20:B20"/>
    <mergeCell ref="A21:A22"/>
    <mergeCell ref="B21:B22"/>
    <mergeCell ref="C21:F21"/>
    <mergeCell ref="G21:G22"/>
  </mergeCells>
  <printOptions/>
  <pageMargins left="0.35433070866141736" right="0.1968503937007874" top="0.8267716535433072" bottom="0.15748031496062992" header="0.31496062992125984" footer="0.31496062992125984"/>
  <pageSetup horizontalDpi="600" verticalDpi="600" orientation="landscape" paperSize="9" scale="88" r:id="rId1"/>
  <headerFooter>
    <oddHeader xml:space="preserve">&amp;C&amp;"Book Antiqua,Félkövér"&amp;12Kimutatás az önkormányzat többéves kihatással járó várható kötelezettségeiről&amp;R&amp;"Book Antiqua,Félkövér"16. melléklet
ezer Ft </oddHeader>
    <oddFooter>&amp;C&amp;P</oddFooter>
  </headerFooter>
  <rowBreaks count="1" manualBreakCount="1">
    <brk id="26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I21" sqref="I21"/>
    </sheetView>
  </sheetViews>
  <sheetFormatPr defaultColWidth="9.140625" defaultRowHeight="12.75"/>
  <cols>
    <col min="1" max="1" width="32.57421875" style="0" customWidth="1"/>
    <col min="2" max="2" width="22.140625" style="0" customWidth="1"/>
    <col min="3" max="3" width="13.7109375" style="0" customWidth="1"/>
    <col min="4" max="4" width="15.421875" style="0" customWidth="1"/>
    <col min="5" max="5" width="13.00390625" style="0" customWidth="1"/>
    <col min="6" max="6" width="15.8515625" style="0" customWidth="1"/>
    <col min="7" max="7" width="17.421875" style="0" customWidth="1"/>
  </cols>
  <sheetData>
    <row r="1" spans="1:7" ht="15">
      <c r="A1" s="1385" t="s">
        <v>164</v>
      </c>
      <c r="B1" s="1387" t="s">
        <v>165</v>
      </c>
      <c r="C1" s="1389" t="s">
        <v>166</v>
      </c>
      <c r="D1" s="1389"/>
      <c r="E1" s="1389" t="s">
        <v>167</v>
      </c>
      <c r="F1" s="1389"/>
      <c r="G1" s="1390" t="s">
        <v>168</v>
      </c>
    </row>
    <row r="2" spans="1:7" ht="15.75" thickBot="1">
      <c r="A2" s="1386"/>
      <c r="B2" s="1388"/>
      <c r="C2" s="239" t="s">
        <v>169</v>
      </c>
      <c r="D2" s="239" t="s">
        <v>170</v>
      </c>
      <c r="E2" s="239" t="s">
        <v>171</v>
      </c>
      <c r="F2" s="239" t="s">
        <v>170</v>
      </c>
      <c r="G2" s="1391"/>
    </row>
    <row r="3" spans="1:7" ht="16.5">
      <c r="A3" s="240" t="s">
        <v>172</v>
      </c>
      <c r="B3" s="259" t="s">
        <v>173</v>
      </c>
      <c r="C3" s="241">
        <v>100</v>
      </c>
      <c r="D3" s="242">
        <v>6156</v>
      </c>
      <c r="E3" s="241"/>
      <c r="F3" s="242"/>
      <c r="G3" s="243">
        <f>D3+F3</f>
        <v>6156</v>
      </c>
    </row>
    <row r="4" spans="1:7" ht="16.5">
      <c r="A4" s="244" t="s">
        <v>174</v>
      </c>
      <c r="B4" s="245" t="s">
        <v>173</v>
      </c>
      <c r="C4" s="246"/>
      <c r="D4" s="247">
        <v>0</v>
      </c>
      <c r="E4" s="246">
        <v>40</v>
      </c>
      <c r="F4" s="247">
        <v>15489</v>
      </c>
      <c r="G4" s="248">
        <f>D4+F4</f>
        <v>15489</v>
      </c>
    </row>
    <row r="5" spans="1:7" ht="16.5">
      <c r="A5" s="244" t="s">
        <v>175</v>
      </c>
      <c r="B5" s="245" t="s">
        <v>173</v>
      </c>
      <c r="C5" s="246">
        <v>100</v>
      </c>
      <c r="D5" s="247">
        <v>13217</v>
      </c>
      <c r="E5" s="246" t="s">
        <v>176</v>
      </c>
      <c r="F5" s="247">
        <v>5117</v>
      </c>
      <c r="G5" s="248">
        <f aca="true" t="shared" si="0" ref="G5:G12">D5+F5</f>
        <v>18334</v>
      </c>
    </row>
    <row r="6" spans="1:7" ht="16.5">
      <c r="A6" s="244" t="s">
        <v>177</v>
      </c>
      <c r="B6" s="259" t="s">
        <v>173</v>
      </c>
      <c r="C6" s="246">
        <v>0</v>
      </c>
      <c r="D6" s="247">
        <v>0</v>
      </c>
      <c r="E6" s="246">
        <v>0</v>
      </c>
      <c r="F6" s="247">
        <v>0</v>
      </c>
      <c r="G6" s="248">
        <f t="shared" si="0"/>
        <v>0</v>
      </c>
    </row>
    <row r="7" spans="1:7" ht="16.5">
      <c r="A7" s="244" t="s">
        <v>178</v>
      </c>
      <c r="B7" s="245" t="s">
        <v>673</v>
      </c>
      <c r="C7" s="246">
        <v>100</v>
      </c>
      <c r="D7" s="260">
        <v>173</v>
      </c>
      <c r="E7" s="261"/>
      <c r="F7" s="260"/>
      <c r="G7" s="248">
        <v>173</v>
      </c>
    </row>
    <row r="8" spans="1:7" ht="16.5">
      <c r="A8" s="244" t="s">
        <v>179</v>
      </c>
      <c r="B8" s="245" t="s">
        <v>673</v>
      </c>
      <c r="C8" s="246">
        <v>100</v>
      </c>
      <c r="D8" s="260">
        <v>0</v>
      </c>
      <c r="E8" s="261"/>
      <c r="F8" s="260"/>
      <c r="G8" s="248">
        <f t="shared" si="0"/>
        <v>0</v>
      </c>
    </row>
    <row r="9" spans="1:7" ht="33">
      <c r="A9" s="244" t="s">
        <v>180</v>
      </c>
      <c r="B9" s="245" t="s">
        <v>181</v>
      </c>
      <c r="C9" s="246">
        <v>100</v>
      </c>
      <c r="D9" s="260">
        <v>26119</v>
      </c>
      <c r="E9" s="261">
        <v>92</v>
      </c>
      <c r="F9" s="260">
        <v>8723</v>
      </c>
      <c r="G9" s="248">
        <f t="shared" si="0"/>
        <v>34842</v>
      </c>
    </row>
    <row r="10" spans="1:7" ht="49.5">
      <c r="A10" s="249" t="s">
        <v>182</v>
      </c>
      <c r="B10" s="245" t="s">
        <v>675</v>
      </c>
      <c r="C10" s="247">
        <v>0</v>
      </c>
      <c r="D10" s="247"/>
      <c r="E10" s="261">
        <v>27.67</v>
      </c>
      <c r="F10" s="247">
        <v>38</v>
      </c>
      <c r="G10" s="248">
        <f t="shared" si="0"/>
        <v>38</v>
      </c>
    </row>
    <row r="11" spans="1:7" ht="33">
      <c r="A11" s="249" t="s">
        <v>183</v>
      </c>
      <c r="B11" s="250"/>
      <c r="C11" s="251">
        <v>0</v>
      </c>
      <c r="D11" s="251">
        <v>0</v>
      </c>
      <c r="E11" s="251">
        <v>0</v>
      </c>
      <c r="F11" s="251">
        <v>0</v>
      </c>
      <c r="G11" s="248">
        <f t="shared" si="0"/>
        <v>0</v>
      </c>
    </row>
    <row r="12" spans="1:7" ht="16.5">
      <c r="A12" s="249" t="s">
        <v>674</v>
      </c>
      <c r="B12" s="250" t="s">
        <v>671</v>
      </c>
      <c r="C12" s="993">
        <v>100</v>
      </c>
      <c r="D12" s="993">
        <v>0</v>
      </c>
      <c r="E12" s="993" t="s">
        <v>672</v>
      </c>
      <c r="F12" s="993">
        <v>11999</v>
      </c>
      <c r="G12" s="248">
        <f t="shared" si="0"/>
        <v>11999</v>
      </c>
    </row>
    <row r="13" spans="1:7" ht="15.75" thickBot="1">
      <c r="A13" s="252" t="s">
        <v>22</v>
      </c>
      <c r="B13" s="1384"/>
      <c r="C13" s="1384"/>
      <c r="D13" s="1384"/>
      <c r="E13" s="1384"/>
      <c r="F13" s="1384"/>
      <c r="G13" s="435">
        <f>SUM(G3:G12)</f>
        <v>87031</v>
      </c>
    </row>
    <row r="15" spans="2:4" ht="16.5">
      <c r="B15" s="824"/>
      <c r="C15" s="95"/>
      <c r="D15" s="253"/>
    </row>
    <row r="17" ht="16.5">
      <c r="D17" s="254"/>
    </row>
    <row r="18" ht="16.5">
      <c r="D18" s="254"/>
    </row>
    <row r="19" ht="16.5">
      <c r="D19" s="254"/>
    </row>
    <row r="20" ht="12.75">
      <c r="E20" t="s">
        <v>607</v>
      </c>
    </row>
  </sheetData>
  <sheetProtection/>
  <mergeCells count="6">
    <mergeCell ref="B13:F13"/>
    <mergeCell ref="A1:A2"/>
    <mergeCell ref="B1:B2"/>
    <mergeCell ref="C1:D1"/>
    <mergeCell ref="E1:F1"/>
    <mergeCell ref="G1:G2"/>
  </mergeCells>
  <printOptions/>
  <pageMargins left="0.8267716535433072" right="0.7086614173228347" top="1.062992125984252" bottom="0.7480314960629921" header="0.31496062992125984" footer="0.31496062992125984"/>
  <pageSetup horizontalDpi="600" verticalDpi="600" orientation="landscape" paperSize="9" r:id="rId1"/>
  <headerFooter>
    <oddHeader xml:space="preserve">&amp;C&amp;"Book Antiqua,Félkövér"&amp;12Keszthely Város Önkormányzata 2017. évi közvetett támogatásai &amp;R&amp;"Book Antiqua,Félkövér"17. melléklet&amp;"Book Antiqua,Normál"
ezer Ft 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9.00390625" style="0" customWidth="1"/>
    <col min="2" max="2" width="25.8515625" style="0" customWidth="1"/>
    <col min="3" max="3" width="18.28125" style="0" bestFit="1" customWidth="1"/>
    <col min="4" max="4" width="16.421875" style="0" customWidth="1"/>
    <col min="5" max="5" width="18.421875" style="0" customWidth="1"/>
    <col min="6" max="6" width="10.57421875" style="0" bestFit="1" customWidth="1"/>
  </cols>
  <sheetData>
    <row r="1" spans="1:7" ht="15" customHeight="1">
      <c r="A1" s="1394" t="s">
        <v>152</v>
      </c>
      <c r="B1" s="1396" t="s">
        <v>145</v>
      </c>
      <c r="C1" s="1396" t="s">
        <v>100</v>
      </c>
      <c r="D1" s="1396" t="s">
        <v>271</v>
      </c>
      <c r="E1" s="1398" t="s">
        <v>146</v>
      </c>
      <c r="F1" s="200"/>
      <c r="G1" s="201"/>
    </row>
    <row r="2" spans="1:7" ht="15.75" thickBot="1">
      <c r="A2" s="1395"/>
      <c r="B2" s="1397"/>
      <c r="C2" s="1397"/>
      <c r="D2" s="1397"/>
      <c r="E2" s="1399"/>
      <c r="F2" s="200"/>
      <c r="G2" s="202"/>
    </row>
    <row r="3" spans="1:7" ht="20.25" customHeight="1">
      <c r="A3" s="966">
        <v>1</v>
      </c>
      <c r="B3" s="967" t="s">
        <v>96</v>
      </c>
      <c r="C3" s="968">
        <v>794</v>
      </c>
      <c r="D3" s="968">
        <v>0</v>
      </c>
      <c r="E3" s="969">
        <f>C3-D3</f>
        <v>794</v>
      </c>
      <c r="F3" s="206"/>
      <c r="G3" s="180"/>
    </row>
    <row r="4" spans="1:7" ht="33">
      <c r="A4" s="970">
        <v>2</v>
      </c>
      <c r="B4" s="971" t="s">
        <v>104</v>
      </c>
      <c r="C4" s="972">
        <v>1346</v>
      </c>
      <c r="D4" s="972">
        <v>140</v>
      </c>
      <c r="E4" s="973">
        <f aca="true" t="shared" si="0" ref="E4:E12">C4-D4</f>
        <v>1206</v>
      </c>
      <c r="F4" s="206"/>
      <c r="G4" s="180"/>
    </row>
    <row r="5" spans="1:7" ht="18.75" customHeight="1">
      <c r="A5" s="970">
        <v>3</v>
      </c>
      <c r="B5" s="971" t="s">
        <v>103</v>
      </c>
      <c r="C5" s="972">
        <v>588</v>
      </c>
      <c r="D5" s="972">
        <v>588</v>
      </c>
      <c r="E5" s="973">
        <f t="shared" si="0"/>
        <v>0</v>
      </c>
      <c r="F5" s="206"/>
      <c r="G5" s="180"/>
    </row>
    <row r="6" spans="1:7" ht="18" customHeight="1">
      <c r="A6" s="970">
        <v>4</v>
      </c>
      <c r="B6" s="971" t="s">
        <v>147</v>
      </c>
      <c r="C6" s="972">
        <v>773</v>
      </c>
      <c r="D6" s="974">
        <v>20</v>
      </c>
      <c r="E6" s="973">
        <f t="shared" si="0"/>
        <v>753</v>
      </c>
      <c r="F6" s="206"/>
      <c r="G6" s="180"/>
    </row>
    <row r="7" spans="1:7" ht="49.5">
      <c r="A7" s="966">
        <v>5</v>
      </c>
      <c r="B7" s="975" t="s">
        <v>148</v>
      </c>
      <c r="C7" s="968">
        <v>8804</v>
      </c>
      <c r="D7" s="974">
        <v>6567</v>
      </c>
      <c r="E7" s="973">
        <f t="shared" si="0"/>
        <v>2237</v>
      </c>
      <c r="F7" s="180"/>
      <c r="G7" s="180"/>
    </row>
    <row r="8" spans="1:7" ht="33">
      <c r="A8" s="970">
        <v>6</v>
      </c>
      <c r="B8" s="971" t="s">
        <v>149</v>
      </c>
      <c r="C8" s="972">
        <v>1048</v>
      </c>
      <c r="D8" s="974">
        <v>320</v>
      </c>
      <c r="E8" s="973">
        <f t="shared" si="0"/>
        <v>728</v>
      </c>
      <c r="F8" s="180"/>
      <c r="G8" s="180"/>
    </row>
    <row r="9" spans="1:7" ht="33">
      <c r="A9" s="976">
        <v>7</v>
      </c>
      <c r="B9" s="977" t="s">
        <v>72</v>
      </c>
      <c r="C9" s="978">
        <v>2513</v>
      </c>
      <c r="D9" s="972">
        <v>2513</v>
      </c>
      <c r="E9" s="973">
        <f t="shared" si="0"/>
        <v>0</v>
      </c>
      <c r="F9" s="180"/>
      <c r="G9" s="180"/>
    </row>
    <row r="10" spans="1:7" ht="33">
      <c r="A10" s="976">
        <v>8</v>
      </c>
      <c r="B10" s="977" t="s">
        <v>559</v>
      </c>
      <c r="C10" s="978">
        <v>282</v>
      </c>
      <c r="D10" s="972">
        <v>0</v>
      </c>
      <c r="E10" s="973">
        <f t="shared" si="0"/>
        <v>282</v>
      </c>
      <c r="F10" s="180"/>
      <c r="G10" s="180"/>
    </row>
    <row r="11" spans="1:6" ht="33">
      <c r="A11" s="970">
        <v>9</v>
      </c>
      <c r="B11" s="979" t="s">
        <v>462</v>
      </c>
      <c r="C11" s="972">
        <v>5659</v>
      </c>
      <c r="D11" s="972">
        <v>406</v>
      </c>
      <c r="E11" s="973">
        <f t="shared" si="0"/>
        <v>5253</v>
      </c>
      <c r="F11" s="180"/>
    </row>
    <row r="12" spans="1:6" ht="33.75" customHeight="1" thickBot="1">
      <c r="A12" s="976">
        <v>10</v>
      </c>
      <c r="B12" s="980" t="s">
        <v>150</v>
      </c>
      <c r="C12" s="978">
        <v>3774118</v>
      </c>
      <c r="D12" s="981">
        <v>15857</v>
      </c>
      <c r="E12" s="973">
        <f t="shared" si="0"/>
        <v>3758261</v>
      </c>
      <c r="F12" s="207"/>
    </row>
    <row r="13" spans="1:9" ht="30" customHeight="1" thickBot="1">
      <c r="A13" s="1392" t="s">
        <v>151</v>
      </c>
      <c r="B13" s="1393"/>
      <c r="C13" s="982">
        <f>SUM(C3:C12)</f>
        <v>3795925</v>
      </c>
      <c r="D13" s="983">
        <f>SUM(D3:D12)</f>
        <v>26411</v>
      </c>
      <c r="E13" s="984">
        <f>SUM(E3:E12)</f>
        <v>3769514</v>
      </c>
      <c r="F13" s="208"/>
      <c r="G13" s="208"/>
      <c r="H13" s="208"/>
      <c r="I13" s="208"/>
    </row>
    <row r="14" spans="1:9" ht="13.5">
      <c r="A14" s="209"/>
      <c r="B14" s="180"/>
      <c r="C14" s="210"/>
      <c r="D14" s="203"/>
      <c r="E14" s="180"/>
      <c r="F14" s="180"/>
      <c r="G14" s="180"/>
      <c r="H14" s="180"/>
      <c r="I14" s="180"/>
    </row>
    <row r="15" spans="1:9" ht="13.5">
      <c r="A15" s="209"/>
      <c r="B15" s="180"/>
      <c r="C15" s="203"/>
      <c r="D15" s="203"/>
      <c r="E15" s="205"/>
      <c r="F15" s="180"/>
      <c r="G15" s="180"/>
      <c r="H15" s="180"/>
      <c r="I15" s="180"/>
    </row>
    <row r="16" spans="1:9" ht="15">
      <c r="A16" s="209"/>
      <c r="B16" s="180"/>
      <c r="C16" s="203"/>
      <c r="D16" s="211"/>
      <c r="E16" s="205"/>
      <c r="F16" s="180"/>
      <c r="G16" s="180"/>
      <c r="H16" s="180"/>
      <c r="I16" s="180"/>
    </row>
    <row r="17" spans="1:9" ht="13.5">
      <c r="A17" s="204"/>
      <c r="B17" s="180"/>
      <c r="C17" s="203"/>
      <c r="D17" s="203"/>
      <c r="E17" s="203"/>
      <c r="F17" s="180"/>
      <c r="G17" s="180"/>
      <c r="H17" s="180"/>
      <c r="I17" s="180"/>
    </row>
    <row r="18" spans="1:9" ht="13.5">
      <c r="A18" s="204"/>
      <c r="B18" s="180"/>
      <c r="C18" s="203"/>
      <c r="D18" s="203"/>
      <c r="E18" s="205"/>
      <c r="F18" s="180"/>
      <c r="G18" s="180"/>
      <c r="H18" s="180"/>
      <c r="I18" s="180"/>
    </row>
    <row r="19" spans="1:9" ht="13.5">
      <c r="A19" s="204"/>
      <c r="B19" s="180"/>
      <c r="C19" s="203"/>
      <c r="D19" s="203"/>
      <c r="E19" s="180"/>
      <c r="F19" s="180"/>
      <c r="G19" s="180"/>
      <c r="H19" s="180"/>
      <c r="I19" s="180"/>
    </row>
    <row r="20" spans="1:9" ht="13.5">
      <c r="A20" s="204"/>
      <c r="B20" s="180"/>
      <c r="C20" s="203"/>
      <c r="D20" s="203"/>
      <c r="E20" s="180"/>
      <c r="F20" s="180"/>
      <c r="G20" s="180"/>
      <c r="H20" s="180"/>
      <c r="I20" s="180"/>
    </row>
  </sheetData>
  <sheetProtection/>
  <mergeCells count="6">
    <mergeCell ref="A13:B13"/>
    <mergeCell ref="A1:A2"/>
    <mergeCell ref="D1:D2"/>
    <mergeCell ref="E1:E2"/>
    <mergeCell ref="B1:B2"/>
    <mergeCell ref="C1:C2"/>
  </mergeCells>
  <printOptions/>
  <pageMargins left="0.6692913385826772" right="0.35433070866141736" top="1.141732283464567" bottom="0.35433070866141736" header="0.31496062992125984" footer="0.31496062992125984"/>
  <pageSetup horizontalDpi="600" verticalDpi="600" orientation="portrait" paperSize="9" r:id="rId1"/>
  <headerFooter>
    <oddHeader>&amp;C&amp;"Book Antiqua,Félkövér"&amp;12Kimutatás az Önkormányzat 
2017. évi költségvetési maradványáról &amp;R&amp;"Book Antiqua,Félkövér"18. melléklet
eFt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0">
      <selection activeCell="D27" sqref="D27"/>
    </sheetView>
  </sheetViews>
  <sheetFormatPr defaultColWidth="9.140625" defaultRowHeight="12.75"/>
  <cols>
    <col min="1" max="1" width="6.28125" style="0" customWidth="1"/>
    <col min="2" max="2" width="40.140625" style="0" customWidth="1"/>
    <col min="3" max="3" width="26.421875" style="0" customWidth="1"/>
    <col min="4" max="4" width="45.00390625" style="0" customWidth="1"/>
    <col min="5" max="5" width="13.8515625" style="0" customWidth="1"/>
    <col min="6" max="6" width="13.00390625" style="0" customWidth="1"/>
  </cols>
  <sheetData>
    <row r="1" spans="1:7" ht="30.75" thickBot="1">
      <c r="A1" s="185" t="s">
        <v>13</v>
      </c>
      <c r="B1" s="181" t="s">
        <v>116</v>
      </c>
      <c r="C1" s="181" t="s">
        <v>117</v>
      </c>
      <c r="D1" s="1437" t="s">
        <v>118</v>
      </c>
      <c r="E1" s="1438"/>
      <c r="F1" s="186" t="s">
        <v>119</v>
      </c>
      <c r="G1" s="187"/>
    </row>
    <row r="2" spans="1:7" ht="15">
      <c r="A2" s="1439" t="s">
        <v>120</v>
      </c>
      <c r="B2" s="1440"/>
      <c r="C2" s="1440"/>
      <c r="D2" s="1440"/>
      <c r="E2" s="1440"/>
      <c r="F2" s="1441"/>
      <c r="G2" s="180"/>
    </row>
    <row r="3" spans="1:7" ht="33">
      <c r="A3" s="188">
        <v>1</v>
      </c>
      <c r="B3" s="189" t="s">
        <v>121</v>
      </c>
      <c r="C3" s="189" t="s">
        <v>122</v>
      </c>
      <c r="D3" s="1422"/>
      <c r="E3" s="1423"/>
      <c r="F3" s="190">
        <v>256560</v>
      </c>
      <c r="G3" s="180"/>
    </row>
    <row r="4" spans="1:7" ht="33">
      <c r="A4" s="188">
        <v>2</v>
      </c>
      <c r="B4" s="198" t="s">
        <v>123</v>
      </c>
      <c r="C4" s="189" t="s">
        <v>124</v>
      </c>
      <c r="D4" s="1422"/>
      <c r="E4" s="1423"/>
      <c r="F4" s="190">
        <v>7725</v>
      </c>
      <c r="G4" s="180"/>
    </row>
    <row r="5" spans="1:7" ht="36" customHeight="1">
      <c r="A5" s="188">
        <v>3</v>
      </c>
      <c r="B5" s="189" t="s">
        <v>545</v>
      </c>
      <c r="C5" s="189" t="s">
        <v>125</v>
      </c>
      <c r="D5" s="1422"/>
      <c r="E5" s="1423"/>
      <c r="F5" s="190">
        <v>65047</v>
      </c>
      <c r="G5" s="180"/>
    </row>
    <row r="6" spans="1:7" ht="36" customHeight="1">
      <c r="A6" s="188">
        <v>4</v>
      </c>
      <c r="B6" s="189" t="s">
        <v>663</v>
      </c>
      <c r="C6" s="189" t="s">
        <v>664</v>
      </c>
      <c r="D6" s="1442"/>
      <c r="E6" s="1442"/>
      <c r="F6" s="190">
        <v>18010</v>
      </c>
      <c r="G6" s="180"/>
    </row>
    <row r="7" spans="1:7" ht="16.5">
      <c r="A7" s="1405"/>
      <c r="B7" s="1406"/>
      <c r="C7" s="1406"/>
      <c r="D7" s="1406"/>
      <c r="E7" s="1406"/>
      <c r="F7" s="1407"/>
      <c r="G7" s="180"/>
    </row>
    <row r="8" spans="1:7" ht="15">
      <c r="A8" s="1408" t="s">
        <v>126</v>
      </c>
      <c r="B8" s="1409"/>
      <c r="C8" s="1409"/>
      <c r="D8" s="1409"/>
      <c r="E8" s="1409"/>
      <c r="F8" s="1410"/>
      <c r="G8" s="180"/>
    </row>
    <row r="9" spans="1:7" ht="16.5">
      <c r="A9" s="184">
        <v>1</v>
      </c>
      <c r="B9" s="183" t="s">
        <v>127</v>
      </c>
      <c r="C9" s="183" t="s">
        <v>122</v>
      </c>
      <c r="D9" s="1424"/>
      <c r="E9" s="1425"/>
      <c r="F9" s="191">
        <v>1530</v>
      </c>
      <c r="G9" s="182"/>
    </row>
    <row r="10" spans="1:7" ht="16.5">
      <c r="A10" s="1426"/>
      <c r="B10" s="1427"/>
      <c r="C10" s="1427"/>
      <c r="D10" s="1427"/>
      <c r="E10" s="1427"/>
      <c r="F10" s="1428"/>
      <c r="G10" s="182"/>
    </row>
    <row r="11" spans="1:7" ht="16.5">
      <c r="A11" s="1408" t="s">
        <v>128</v>
      </c>
      <c r="B11" s="1409"/>
      <c r="C11" s="1409"/>
      <c r="D11" s="1409"/>
      <c r="E11" s="1409"/>
      <c r="F11" s="1410"/>
      <c r="G11" s="182"/>
    </row>
    <row r="12" spans="1:7" ht="33">
      <c r="A12" s="188">
        <v>1</v>
      </c>
      <c r="B12" s="189" t="s">
        <v>129</v>
      </c>
      <c r="C12" s="189" t="s">
        <v>130</v>
      </c>
      <c r="D12" s="1422"/>
      <c r="E12" s="1423"/>
      <c r="F12" s="190">
        <v>1800</v>
      </c>
      <c r="G12" s="182"/>
    </row>
    <row r="13" spans="1:7" ht="16.5">
      <c r="A13" s="1426"/>
      <c r="B13" s="1427"/>
      <c r="C13" s="1427"/>
      <c r="D13" s="1427"/>
      <c r="E13" s="1427"/>
      <c r="F13" s="1428"/>
      <c r="G13" s="180"/>
    </row>
    <row r="14" spans="1:7" ht="15">
      <c r="A14" s="1429" t="s">
        <v>131</v>
      </c>
      <c r="B14" s="1430"/>
      <c r="C14" s="1430"/>
      <c r="D14" s="1430"/>
      <c r="E14" s="1431"/>
      <c r="F14" s="1432"/>
      <c r="G14" s="180"/>
    </row>
    <row r="15" spans="1:7" ht="16.5">
      <c r="A15" s="1419">
        <v>1</v>
      </c>
      <c r="B15" s="1433" t="s">
        <v>132</v>
      </c>
      <c r="C15" s="1433" t="s">
        <v>133</v>
      </c>
      <c r="D15" s="192" t="s">
        <v>134</v>
      </c>
      <c r="E15" s="193">
        <v>100</v>
      </c>
      <c r="F15" s="1417">
        <v>8000</v>
      </c>
      <c r="G15" s="180"/>
    </row>
    <row r="16" spans="1:7" ht="16.5">
      <c r="A16" s="1420"/>
      <c r="B16" s="1434"/>
      <c r="C16" s="1434"/>
      <c r="D16" s="192" t="s">
        <v>135</v>
      </c>
      <c r="E16" s="193">
        <v>7000</v>
      </c>
      <c r="F16" s="1436"/>
      <c r="G16" s="180"/>
    </row>
    <row r="17" spans="1:7" ht="16.5">
      <c r="A17" s="1421"/>
      <c r="B17" s="1435"/>
      <c r="C17" s="1435"/>
      <c r="D17" s="192" t="s">
        <v>136</v>
      </c>
      <c r="E17" s="193">
        <v>900</v>
      </c>
      <c r="F17" s="1418"/>
      <c r="G17" s="180"/>
    </row>
    <row r="18" spans="1:7" ht="16.5">
      <c r="A18" s="1403">
        <v>2</v>
      </c>
      <c r="B18" s="1415" t="s">
        <v>137</v>
      </c>
      <c r="C18" s="1415" t="s">
        <v>138</v>
      </c>
      <c r="D18" s="192" t="s">
        <v>139</v>
      </c>
      <c r="E18" s="193">
        <v>215580</v>
      </c>
      <c r="F18" s="1417">
        <v>510740</v>
      </c>
      <c r="G18" s="180"/>
    </row>
    <row r="19" spans="1:7" ht="16.5">
      <c r="A19" s="1404"/>
      <c r="B19" s="1416"/>
      <c r="C19" s="1416"/>
      <c r="D19" s="192" t="s">
        <v>144</v>
      </c>
      <c r="E19" s="193">
        <v>276240</v>
      </c>
      <c r="F19" s="1418"/>
      <c r="G19" s="180"/>
    </row>
    <row r="20" spans="1:7" ht="16.5">
      <c r="A20" s="179">
        <v>3</v>
      </c>
      <c r="B20" s="194" t="s">
        <v>140</v>
      </c>
      <c r="C20" s="195" t="s">
        <v>141</v>
      </c>
      <c r="D20" s="192" t="s">
        <v>142</v>
      </c>
      <c r="E20" s="192"/>
      <c r="F20" s="190">
        <v>8950</v>
      </c>
      <c r="G20" s="180"/>
    </row>
    <row r="21" spans="1:7" ht="17.25" thickBot="1">
      <c r="A21" s="1400"/>
      <c r="B21" s="1401"/>
      <c r="C21" s="1401"/>
      <c r="D21" s="1401"/>
      <c r="E21" s="1401"/>
      <c r="F21" s="1402"/>
      <c r="G21" s="180"/>
    </row>
    <row r="22" spans="1:7" ht="15.75" thickBot="1">
      <c r="A22" s="1411" t="s">
        <v>143</v>
      </c>
      <c r="B22" s="1412"/>
      <c r="C22" s="1412"/>
      <c r="D22" s="1413"/>
      <c r="E22" s="1414"/>
      <c r="F22" s="196">
        <f>F3+F4+F5+F6+F9+F12+F15+F18+F20</f>
        <v>878362</v>
      </c>
      <c r="G22" s="180"/>
    </row>
    <row r="23" spans="1:7" ht="15">
      <c r="A23" s="180"/>
      <c r="B23" s="180"/>
      <c r="C23" s="197"/>
      <c r="D23" s="197"/>
      <c r="E23" s="197"/>
      <c r="F23" s="180"/>
      <c r="G23" s="180"/>
    </row>
    <row r="24" ht="15">
      <c r="B24" s="824"/>
    </row>
  </sheetData>
  <sheetProtection/>
  <mergeCells count="25">
    <mergeCell ref="D1:E1"/>
    <mergeCell ref="A2:F2"/>
    <mergeCell ref="D3:E3"/>
    <mergeCell ref="A10:F10"/>
    <mergeCell ref="D4:E4"/>
    <mergeCell ref="D5:E5"/>
    <mergeCell ref="D6:E6"/>
    <mergeCell ref="D12:E12"/>
    <mergeCell ref="D9:E9"/>
    <mergeCell ref="A11:F11"/>
    <mergeCell ref="A13:F13"/>
    <mergeCell ref="A14:F14"/>
    <mergeCell ref="B15:B17"/>
    <mergeCell ref="C15:C17"/>
    <mergeCell ref="F15:F17"/>
    <mergeCell ref="A21:F21"/>
    <mergeCell ref="A18:A19"/>
    <mergeCell ref="A7:F7"/>
    <mergeCell ref="A8:F8"/>
    <mergeCell ref="A22:C22"/>
    <mergeCell ref="D22:E22"/>
    <mergeCell ref="B18:B19"/>
    <mergeCell ref="C18:C19"/>
    <mergeCell ref="F18:F19"/>
    <mergeCell ref="A15:A17"/>
  </mergeCells>
  <printOptions/>
  <pageMargins left="0.31496062992125984" right="0.2362204724409449" top="0.7480314960629921" bottom="0.7480314960629921" header="0.31496062992125984" footer="0.31496062992125984"/>
  <pageSetup horizontalDpi="600" verticalDpi="600" orientation="landscape" paperSize="9" r:id="rId1"/>
  <headerFooter>
    <oddHeader>&amp;C&amp;"Book Antiqua,Félkövér"&amp;11Részesedések 
2017. év.&amp;R&amp;"Book Antiqua,Félkövér"&amp;11 19.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40.140625" style="23" customWidth="1"/>
    <col min="2" max="2" width="11.140625" style="22" bestFit="1" customWidth="1"/>
    <col min="3" max="3" width="11.00390625" style="22" customWidth="1"/>
    <col min="4" max="4" width="11.140625" style="22" bestFit="1" customWidth="1"/>
    <col min="5" max="5" width="38.8515625" style="22" customWidth="1"/>
    <col min="6" max="6" width="12.28125" style="24" bestFit="1" customWidth="1"/>
    <col min="7" max="7" width="11.7109375" style="24" customWidth="1"/>
    <col min="8" max="8" width="12.28125" style="22" bestFit="1" customWidth="1"/>
    <col min="9" max="16384" width="9.140625" style="22" customWidth="1"/>
  </cols>
  <sheetData>
    <row r="1" spans="1:9" ht="30.75" thickBot="1">
      <c r="A1" s="319" t="s">
        <v>26</v>
      </c>
      <c r="B1" s="320" t="s">
        <v>184</v>
      </c>
      <c r="C1" s="320" t="s">
        <v>88</v>
      </c>
      <c r="D1" s="320" t="s">
        <v>185</v>
      </c>
      <c r="E1" s="320" t="s">
        <v>27</v>
      </c>
      <c r="F1" s="338" t="s">
        <v>184</v>
      </c>
      <c r="G1" s="320" t="s">
        <v>88</v>
      </c>
      <c r="H1" s="326" t="s">
        <v>185</v>
      </c>
      <c r="I1"/>
    </row>
    <row r="2" spans="1:9" ht="15">
      <c r="A2" s="994" t="s">
        <v>28</v>
      </c>
      <c r="B2" s="995"/>
      <c r="C2" s="995"/>
      <c r="D2" s="995"/>
      <c r="E2" s="996" t="s">
        <v>29</v>
      </c>
      <c r="F2" s="997"/>
      <c r="G2" s="998"/>
      <c r="H2" s="999"/>
      <c r="I2"/>
    </row>
    <row r="3" spans="1:9" ht="13.5">
      <c r="A3" s="321" t="s">
        <v>37</v>
      </c>
      <c r="B3" s="327">
        <v>1225000</v>
      </c>
      <c r="C3" s="327">
        <v>1225000</v>
      </c>
      <c r="D3" s="723">
        <v>1198395</v>
      </c>
      <c r="E3" s="327" t="s">
        <v>30</v>
      </c>
      <c r="F3" s="339">
        <v>1179861</v>
      </c>
      <c r="G3" s="339">
        <v>1295425</v>
      </c>
      <c r="H3" s="349">
        <v>1216700</v>
      </c>
      <c r="I3"/>
    </row>
    <row r="4" spans="1:9" ht="13.5">
      <c r="A4" s="322" t="s">
        <v>471</v>
      </c>
      <c r="B4" s="328">
        <v>1042509</v>
      </c>
      <c r="C4" s="328">
        <v>1250606</v>
      </c>
      <c r="D4" s="723">
        <v>1250606</v>
      </c>
      <c r="E4" s="328" t="s">
        <v>71</v>
      </c>
      <c r="F4" s="339">
        <v>285277</v>
      </c>
      <c r="G4" s="343">
        <v>308147</v>
      </c>
      <c r="H4" s="349">
        <v>286174</v>
      </c>
      <c r="I4"/>
    </row>
    <row r="5" spans="1:9" ht="13.5">
      <c r="A5" s="322" t="s">
        <v>102</v>
      </c>
      <c r="B5" s="328">
        <v>619711</v>
      </c>
      <c r="C5" s="328">
        <v>677520</v>
      </c>
      <c r="D5" s="723">
        <v>590848</v>
      </c>
      <c r="E5" s="328" t="s">
        <v>39</v>
      </c>
      <c r="F5" s="339">
        <v>1264625</v>
      </c>
      <c r="G5" s="343">
        <v>1382626</v>
      </c>
      <c r="H5" s="349">
        <v>1207086</v>
      </c>
      <c r="I5"/>
    </row>
    <row r="6" spans="1:9" ht="13.5">
      <c r="A6" s="322" t="s">
        <v>472</v>
      </c>
      <c r="B6" s="328">
        <v>140334</v>
      </c>
      <c r="C6" s="328">
        <v>279808</v>
      </c>
      <c r="D6" s="723">
        <v>241497</v>
      </c>
      <c r="E6" s="328" t="s">
        <v>580</v>
      </c>
      <c r="F6" s="339">
        <v>63873</v>
      </c>
      <c r="G6" s="343">
        <v>102861</v>
      </c>
      <c r="H6" s="349">
        <v>102245</v>
      </c>
      <c r="I6"/>
    </row>
    <row r="7" spans="1:9" ht="13.5">
      <c r="A7" s="322" t="s">
        <v>476</v>
      </c>
      <c r="B7" s="328">
        <v>1700</v>
      </c>
      <c r="C7" s="328">
        <v>14948</v>
      </c>
      <c r="D7" s="327">
        <v>13864</v>
      </c>
      <c r="E7" s="328" t="s">
        <v>579</v>
      </c>
      <c r="F7" s="339">
        <v>112176</v>
      </c>
      <c r="G7" s="343">
        <v>235872</v>
      </c>
      <c r="H7" s="349">
        <v>216092</v>
      </c>
      <c r="I7"/>
    </row>
    <row r="8" spans="1:9" ht="13.5">
      <c r="A8" s="322" t="s">
        <v>477</v>
      </c>
      <c r="B8" s="329">
        <v>24662</v>
      </c>
      <c r="C8" s="329">
        <v>24662</v>
      </c>
      <c r="D8" s="327">
        <v>16500</v>
      </c>
      <c r="E8" s="328" t="s">
        <v>473</v>
      </c>
      <c r="F8" s="339">
        <v>22657</v>
      </c>
      <c r="G8" s="343">
        <v>25115</v>
      </c>
      <c r="H8" s="349">
        <v>20465</v>
      </c>
      <c r="I8"/>
    </row>
    <row r="9" spans="1:9" ht="13.5">
      <c r="A9" s="322" t="s">
        <v>418</v>
      </c>
      <c r="B9" s="328">
        <v>0</v>
      </c>
      <c r="C9" s="328">
        <v>16528</v>
      </c>
      <c r="D9" s="327">
        <v>16525</v>
      </c>
      <c r="E9" s="328" t="s">
        <v>474</v>
      </c>
      <c r="F9" s="339">
        <v>82279</v>
      </c>
      <c r="G9" s="343">
        <v>16897</v>
      </c>
      <c r="H9" s="349">
        <v>0</v>
      </c>
      <c r="I9"/>
    </row>
    <row r="10" spans="1:9" ht="13.5">
      <c r="A10" s="322" t="s">
        <v>38</v>
      </c>
      <c r="B10" s="328">
        <v>0</v>
      </c>
      <c r="C10" s="328">
        <v>0</v>
      </c>
      <c r="D10" s="327"/>
      <c r="E10" s="328" t="s">
        <v>475</v>
      </c>
      <c r="F10" s="339">
        <v>2500</v>
      </c>
      <c r="G10" s="343">
        <v>16500</v>
      </c>
      <c r="H10" s="349">
        <v>16500</v>
      </c>
      <c r="I10"/>
    </row>
    <row r="11" spans="1:9" ht="27">
      <c r="A11" s="322" t="s">
        <v>195</v>
      </c>
      <c r="B11" s="328">
        <v>0</v>
      </c>
      <c r="C11" s="328">
        <v>46429</v>
      </c>
      <c r="D11" s="327">
        <v>46429</v>
      </c>
      <c r="E11" s="328" t="s">
        <v>676</v>
      </c>
      <c r="F11" s="339">
        <v>35368</v>
      </c>
      <c r="G11" s="343">
        <v>81797</v>
      </c>
      <c r="H11" s="349">
        <v>43247</v>
      </c>
      <c r="I11"/>
    </row>
    <row r="12" spans="1:9" ht="15">
      <c r="A12" s="830" t="s">
        <v>33</v>
      </c>
      <c r="B12" s="330">
        <f>SUM(B3:B11)</f>
        <v>3053916</v>
      </c>
      <c r="C12" s="330">
        <f>SUM(C3:C11)</f>
        <v>3535501</v>
      </c>
      <c r="D12" s="330">
        <f>SUM(D3:D11)</f>
        <v>3374664</v>
      </c>
      <c r="E12" s="331" t="s">
        <v>31</v>
      </c>
      <c r="F12" s="340">
        <f>SUM(F3:F11)</f>
        <v>3048616</v>
      </c>
      <c r="G12" s="340">
        <f>SUM(G3:G11)</f>
        <v>3465240</v>
      </c>
      <c r="H12" s="332">
        <f>SUM(H3:H11)</f>
        <v>3108509</v>
      </c>
      <c r="I12"/>
    </row>
    <row r="13" spans="1:9" ht="12.75">
      <c r="A13" s="334"/>
      <c r="B13" s="335"/>
      <c r="C13" s="335"/>
      <c r="D13" s="335"/>
      <c r="E13" s="1000"/>
      <c r="F13" s="335"/>
      <c r="G13" s="335"/>
      <c r="H13" s="1001"/>
      <c r="I13"/>
    </row>
    <row r="14" spans="1:9" ht="15">
      <c r="A14" s="336" t="s">
        <v>34</v>
      </c>
      <c r="B14" s="328"/>
      <c r="C14" s="328"/>
      <c r="D14" s="328"/>
      <c r="E14" s="333" t="s">
        <v>32</v>
      </c>
      <c r="F14" s="341"/>
      <c r="G14" s="344"/>
      <c r="H14" s="345"/>
      <c r="I14"/>
    </row>
    <row r="15" spans="1:9" ht="13.5">
      <c r="A15" s="451" t="s">
        <v>417</v>
      </c>
      <c r="B15" s="329">
        <v>127667</v>
      </c>
      <c r="C15" s="329">
        <v>171102</v>
      </c>
      <c r="D15" s="329">
        <v>135283</v>
      </c>
      <c r="E15" s="328" t="s">
        <v>91</v>
      </c>
      <c r="F15" s="339">
        <v>207873</v>
      </c>
      <c r="G15" s="343">
        <v>3194972</v>
      </c>
      <c r="H15" s="349">
        <v>269018</v>
      </c>
      <c r="I15" s="75"/>
    </row>
    <row r="16" spans="1:9" ht="13.5">
      <c r="A16" s="125" t="s">
        <v>581</v>
      </c>
      <c r="B16" s="329"/>
      <c r="C16" s="329">
        <v>4392</v>
      </c>
      <c r="D16" s="329">
        <v>4392</v>
      </c>
      <c r="E16" s="328" t="s">
        <v>75</v>
      </c>
      <c r="F16" s="339">
        <v>186797</v>
      </c>
      <c r="G16" s="343">
        <v>735728</v>
      </c>
      <c r="H16" s="349">
        <v>224015</v>
      </c>
      <c r="I16" s="75"/>
    </row>
    <row r="17" spans="1:9" ht="13.5">
      <c r="A17" s="322" t="s">
        <v>582</v>
      </c>
      <c r="B17" s="328"/>
      <c r="C17" s="328">
        <v>3229697</v>
      </c>
      <c r="D17" s="328">
        <v>3229695</v>
      </c>
      <c r="E17" s="328" t="s">
        <v>578</v>
      </c>
      <c r="F17" s="339">
        <v>14000</v>
      </c>
      <c r="G17" s="343">
        <v>27700</v>
      </c>
      <c r="H17" s="349">
        <v>27700</v>
      </c>
      <c r="I17" s="75"/>
    </row>
    <row r="18" spans="1:9" ht="13.5">
      <c r="A18" s="322" t="s">
        <v>481</v>
      </c>
      <c r="B18" s="328"/>
      <c r="C18" s="328">
        <v>8003</v>
      </c>
      <c r="D18" s="329">
        <v>8003</v>
      </c>
      <c r="E18" s="328" t="s">
        <v>576</v>
      </c>
      <c r="F18" s="339">
        <v>0</v>
      </c>
      <c r="G18" s="343">
        <v>0</v>
      </c>
      <c r="H18" s="349">
        <v>0</v>
      </c>
      <c r="I18" s="75"/>
    </row>
    <row r="19" spans="1:8" ht="13.5">
      <c r="A19" s="322" t="s">
        <v>478</v>
      </c>
      <c r="B19" s="328">
        <v>1000</v>
      </c>
      <c r="C19" s="328">
        <v>1000</v>
      </c>
      <c r="D19" s="329">
        <v>1150</v>
      </c>
      <c r="E19" s="329" t="s">
        <v>577</v>
      </c>
      <c r="F19" s="339">
        <v>380266</v>
      </c>
      <c r="G19" s="343">
        <v>194266</v>
      </c>
      <c r="H19" s="349">
        <v>0</v>
      </c>
    </row>
    <row r="20" spans="1:8" ht="13.5">
      <c r="A20" s="322" t="s">
        <v>479</v>
      </c>
      <c r="B20" s="328">
        <v>658739</v>
      </c>
      <c r="C20" s="328">
        <v>671981</v>
      </c>
      <c r="D20" s="329">
        <v>671981</v>
      </c>
      <c r="E20" s="328" t="s">
        <v>575</v>
      </c>
      <c r="F20" s="342">
        <v>3770</v>
      </c>
      <c r="G20" s="343">
        <v>3770</v>
      </c>
      <c r="H20" s="349">
        <v>0</v>
      </c>
    </row>
    <row r="21" spans="1:8" ht="13.5">
      <c r="A21" s="322" t="s">
        <v>480</v>
      </c>
      <c r="B21" s="328">
        <v>0</v>
      </c>
      <c r="C21" s="328">
        <v>0</v>
      </c>
      <c r="D21" s="329">
        <v>0</v>
      </c>
      <c r="E21" s="323" t="s">
        <v>482</v>
      </c>
      <c r="F21" s="342"/>
      <c r="G21" s="343">
        <v>0</v>
      </c>
      <c r="H21" s="349">
        <v>0</v>
      </c>
    </row>
    <row r="22" spans="1:8" ht="15.75" thickBot="1">
      <c r="A22" s="346" t="s">
        <v>82</v>
      </c>
      <c r="B22" s="347">
        <f>SUM(B15:B21)</f>
        <v>787406</v>
      </c>
      <c r="C22" s="347">
        <f>SUM(C15:C21)</f>
        <v>4086175</v>
      </c>
      <c r="D22" s="347">
        <f>SUM(D15:D21)</f>
        <v>4050504</v>
      </c>
      <c r="E22" s="348" t="s">
        <v>35</v>
      </c>
      <c r="F22" s="639">
        <f>SUM(F15:F21)</f>
        <v>792706</v>
      </c>
      <c r="G22" s="639">
        <f>SUM(G15:G21)</f>
        <v>4156436</v>
      </c>
      <c r="H22" s="102">
        <f>SUM(H15:H21)</f>
        <v>520733</v>
      </c>
    </row>
    <row r="23" spans="1:8" ht="15.75" thickBot="1">
      <c r="A23" s="319" t="s">
        <v>36</v>
      </c>
      <c r="B23" s="324">
        <f>B12+B22</f>
        <v>3841322</v>
      </c>
      <c r="C23" s="324">
        <f>C12+C22</f>
        <v>7621676</v>
      </c>
      <c r="D23" s="324">
        <f>D12+D22</f>
        <v>7425168</v>
      </c>
      <c r="E23" s="325" t="s">
        <v>36</v>
      </c>
      <c r="F23" s="337">
        <f>F12+F22</f>
        <v>3841322</v>
      </c>
      <c r="G23" s="337">
        <f>G12+G22</f>
        <v>7621676</v>
      </c>
      <c r="H23" s="350">
        <f>H12+H22</f>
        <v>3629242</v>
      </c>
    </row>
    <row r="24" spans="1:8" ht="15">
      <c r="A24"/>
      <c r="B24"/>
      <c r="C24"/>
      <c r="D24"/>
      <c r="E24" s="96"/>
      <c r="F24" s="97"/>
      <c r="G24"/>
      <c r="H24"/>
    </row>
    <row r="25" spans="5:6" ht="15">
      <c r="E25" s="96"/>
      <c r="F25" s="97"/>
    </row>
    <row r="26" ht="15">
      <c r="A26" s="824"/>
    </row>
    <row r="32" ht="12.75">
      <c r="F32" s="24" t="s">
        <v>547</v>
      </c>
    </row>
  </sheetData>
  <sheetProtection/>
  <printOptions/>
  <pageMargins left="0.15748031496062992" right="0.15748031496062992" top="1.141732283464567" bottom="0.7480314960629921" header="0.31496062992125984" footer="0.31496062992125984"/>
  <pageSetup horizontalDpi="600" verticalDpi="600" orientation="landscape" paperSize="9" scale="95" r:id="rId1"/>
  <headerFooter>
    <oddHeader>&amp;C&amp;"Book Antiqua,Félkövér"&amp;11Keszthely Város Önkormányzata
költségvetési mérlege közgazdasági tagolásban
2017. év&amp;R&amp;"Book Antiqua,Félkövér"2. melléklet
ezer Ft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G26" sqref="G26"/>
    </sheetView>
  </sheetViews>
  <sheetFormatPr defaultColWidth="9.140625" defaultRowHeight="12.75"/>
  <cols>
    <col min="1" max="1" width="3.8515625" style="4" customWidth="1"/>
    <col min="2" max="2" width="59.28125" style="3" customWidth="1"/>
    <col min="3" max="3" width="20.140625" style="3" customWidth="1"/>
    <col min="4" max="4" width="12.00390625" style="3" customWidth="1"/>
    <col min="5" max="5" width="14.140625" style="3" bestFit="1" customWidth="1"/>
    <col min="6" max="6" width="11.140625" style="3" bestFit="1" customWidth="1"/>
    <col min="7" max="7" width="12.140625" style="3" customWidth="1"/>
    <col min="8" max="8" width="14.7109375" style="3" bestFit="1" customWidth="1"/>
    <col min="9" max="9" width="14.140625" style="3" bestFit="1" customWidth="1"/>
    <col min="10" max="16384" width="9.140625" style="3" customWidth="1"/>
  </cols>
  <sheetData>
    <row r="1" spans="1:9" ht="36" customHeight="1">
      <c r="A1" s="452"/>
      <c r="B1" s="1455" t="s">
        <v>463</v>
      </c>
      <c r="C1" s="1455"/>
      <c r="D1" s="1455"/>
      <c r="E1" s="1455"/>
      <c r="F1" s="1455"/>
      <c r="G1" s="1455"/>
      <c r="H1" s="1455"/>
      <c r="I1" s="1455"/>
    </row>
    <row r="2" spans="1:9" ht="17.25" thickBot="1">
      <c r="A2" s="452"/>
      <c r="B2" s="436"/>
      <c r="C2" s="436"/>
      <c r="D2" s="436"/>
      <c r="E2" s="436"/>
      <c r="F2" s="436"/>
      <c r="G2" s="436"/>
      <c r="H2" s="436"/>
      <c r="I2" s="436"/>
    </row>
    <row r="3" spans="1:9" s="18" customFormat="1" ht="16.5" customHeight="1">
      <c r="A3" s="1443" t="s">
        <v>13</v>
      </c>
      <c r="B3" s="1446" t="s">
        <v>14</v>
      </c>
      <c r="C3" s="1449" t="s">
        <v>272</v>
      </c>
      <c r="D3" s="1456" t="s">
        <v>929</v>
      </c>
      <c r="E3" s="1456"/>
      <c r="F3" s="1456"/>
      <c r="G3" s="1456"/>
      <c r="H3" s="1456"/>
      <c r="I3" s="1457"/>
    </row>
    <row r="4" spans="1:9" s="18" customFormat="1" ht="18" customHeight="1">
      <c r="A4" s="1444"/>
      <c r="B4" s="1447"/>
      <c r="C4" s="1450"/>
      <c r="D4" s="1452" t="s">
        <v>464</v>
      </c>
      <c r="E4" s="1453"/>
      <c r="F4" s="1447"/>
      <c r="G4" s="1452" t="s">
        <v>273</v>
      </c>
      <c r="H4" s="1453"/>
      <c r="I4" s="1454"/>
    </row>
    <row r="5" spans="1:9" s="18" customFormat="1" ht="30.75" customHeight="1" thickBot="1">
      <c r="A5" s="1445"/>
      <c r="B5" s="1448"/>
      <c r="C5" s="1451"/>
      <c r="D5" s="988" t="s">
        <v>184</v>
      </c>
      <c r="E5" s="988" t="s">
        <v>88</v>
      </c>
      <c r="F5" s="988" t="s">
        <v>185</v>
      </c>
      <c r="G5" s="988" t="s">
        <v>184</v>
      </c>
      <c r="H5" s="988" t="s">
        <v>88</v>
      </c>
      <c r="I5" s="752" t="s">
        <v>185</v>
      </c>
    </row>
    <row r="6" spans="1:9" ht="33">
      <c r="A6" s="748">
        <v>1</v>
      </c>
      <c r="B6" s="1050" t="s">
        <v>905</v>
      </c>
      <c r="C6" s="1051" t="s">
        <v>906</v>
      </c>
      <c r="D6" s="750">
        <v>0</v>
      </c>
      <c r="E6" s="749">
        <v>9000</v>
      </c>
      <c r="F6" s="750"/>
      <c r="G6" s="750">
        <v>0</v>
      </c>
      <c r="H6" s="751">
        <v>9000</v>
      </c>
      <c r="I6" s="753">
        <v>9000</v>
      </c>
    </row>
    <row r="7" spans="1:9" ht="49.5">
      <c r="A7" s="748">
        <v>2</v>
      </c>
      <c r="B7" s="71" t="s">
        <v>907</v>
      </c>
      <c r="C7" s="1052" t="s">
        <v>908</v>
      </c>
      <c r="D7" s="750"/>
      <c r="E7" s="749">
        <v>135406</v>
      </c>
      <c r="F7" s="750">
        <v>241</v>
      </c>
      <c r="G7" s="750">
        <v>0</v>
      </c>
      <c r="H7" s="751">
        <v>135406</v>
      </c>
      <c r="I7" s="753">
        <v>135406</v>
      </c>
    </row>
    <row r="8" spans="1:9" ht="49.5">
      <c r="A8" s="748">
        <v>3</v>
      </c>
      <c r="B8" s="71" t="s">
        <v>909</v>
      </c>
      <c r="C8" s="1052" t="s">
        <v>910</v>
      </c>
      <c r="D8" s="750"/>
      <c r="E8" s="749">
        <v>73125</v>
      </c>
      <c r="F8" s="750">
        <v>600</v>
      </c>
      <c r="G8" s="750">
        <v>0</v>
      </c>
      <c r="H8" s="751">
        <v>73125</v>
      </c>
      <c r="I8" s="753">
        <v>73125</v>
      </c>
    </row>
    <row r="9" spans="1:9" ht="49.5">
      <c r="A9" s="748">
        <v>4</v>
      </c>
      <c r="B9" s="71" t="s">
        <v>911</v>
      </c>
      <c r="C9" s="1052" t="s">
        <v>912</v>
      </c>
      <c r="D9" s="750"/>
      <c r="E9" s="749">
        <v>249731</v>
      </c>
      <c r="F9" s="750">
        <v>1227</v>
      </c>
      <c r="G9" s="750">
        <v>0</v>
      </c>
      <c r="H9" s="751">
        <v>249731</v>
      </c>
      <c r="I9" s="753">
        <v>249731</v>
      </c>
    </row>
    <row r="10" spans="1:9" ht="49.5">
      <c r="A10" s="748">
        <v>5</v>
      </c>
      <c r="B10" s="71" t="s">
        <v>913</v>
      </c>
      <c r="C10" s="1052" t="s">
        <v>914</v>
      </c>
      <c r="D10" s="750"/>
      <c r="E10" s="749">
        <v>122422</v>
      </c>
      <c r="F10" s="750">
        <v>1577</v>
      </c>
      <c r="G10" s="750">
        <v>0</v>
      </c>
      <c r="H10" s="751">
        <v>122422</v>
      </c>
      <c r="I10" s="753">
        <v>122422</v>
      </c>
    </row>
    <row r="11" spans="1:9" ht="49.5">
      <c r="A11" s="748">
        <v>6</v>
      </c>
      <c r="B11" s="71" t="s">
        <v>915</v>
      </c>
      <c r="C11" s="1052" t="s">
        <v>916</v>
      </c>
      <c r="D11" s="750"/>
      <c r="E11" s="749">
        <v>293773</v>
      </c>
      <c r="F11" s="750"/>
      <c r="G11" s="750">
        <v>0</v>
      </c>
      <c r="H11" s="751">
        <v>288223</v>
      </c>
      <c r="I11" s="753">
        <v>288223</v>
      </c>
    </row>
    <row r="12" spans="1:9" ht="33">
      <c r="A12" s="748">
        <v>7</v>
      </c>
      <c r="B12" s="156" t="s">
        <v>917</v>
      </c>
      <c r="C12" s="1052" t="s">
        <v>918</v>
      </c>
      <c r="D12" s="750">
        <v>18288</v>
      </c>
      <c r="E12" s="749">
        <v>881288</v>
      </c>
      <c r="F12" s="750">
        <v>10858</v>
      </c>
      <c r="G12" s="750">
        <v>0</v>
      </c>
      <c r="H12" s="751">
        <v>850000</v>
      </c>
      <c r="I12" s="753">
        <v>850000</v>
      </c>
    </row>
    <row r="13" spans="1:9" ht="66">
      <c r="A13" s="748">
        <v>8</v>
      </c>
      <c r="B13" s="71" t="s">
        <v>919</v>
      </c>
      <c r="C13" s="1052" t="s">
        <v>920</v>
      </c>
      <c r="D13" s="750"/>
      <c r="E13" s="749">
        <v>115942</v>
      </c>
      <c r="F13" s="750">
        <v>2613</v>
      </c>
      <c r="G13" s="750">
        <v>0</v>
      </c>
      <c r="H13" s="751">
        <v>115942</v>
      </c>
      <c r="I13" s="753">
        <v>115942</v>
      </c>
    </row>
    <row r="14" spans="1:9" ht="49.5">
      <c r="A14" s="748">
        <v>9</v>
      </c>
      <c r="B14" s="650" t="s">
        <v>921</v>
      </c>
      <c r="C14" s="1053" t="s">
        <v>922</v>
      </c>
      <c r="D14" s="750"/>
      <c r="E14" s="749">
        <v>81847</v>
      </c>
      <c r="F14" s="750">
        <v>730</v>
      </c>
      <c r="G14" s="750">
        <v>0</v>
      </c>
      <c r="H14" s="751">
        <v>81847</v>
      </c>
      <c r="I14" s="753">
        <v>81847</v>
      </c>
    </row>
    <row r="15" spans="1:9" ht="33">
      <c r="A15" s="748">
        <v>10</v>
      </c>
      <c r="B15" s="71" t="s">
        <v>923</v>
      </c>
      <c r="C15" s="1054" t="s">
        <v>924</v>
      </c>
      <c r="D15" s="750"/>
      <c r="E15" s="749">
        <v>62942</v>
      </c>
      <c r="F15" s="750">
        <v>1261</v>
      </c>
      <c r="G15" s="750">
        <v>0</v>
      </c>
      <c r="H15" s="751">
        <v>62942</v>
      </c>
      <c r="I15" s="753">
        <v>62942</v>
      </c>
    </row>
    <row r="16" spans="1:9" ht="49.5">
      <c r="A16" s="748">
        <v>11</v>
      </c>
      <c r="B16" s="865" t="s">
        <v>925</v>
      </c>
      <c r="C16" s="1052" t="s">
        <v>926</v>
      </c>
      <c r="D16" s="750"/>
      <c r="E16" s="749">
        <v>123864</v>
      </c>
      <c r="F16" s="750">
        <v>2753</v>
      </c>
      <c r="G16" s="750">
        <v>0</v>
      </c>
      <c r="H16" s="751">
        <v>120000</v>
      </c>
      <c r="I16" s="753">
        <v>120000</v>
      </c>
    </row>
    <row r="17" spans="1:9" ht="33">
      <c r="A17" s="748">
        <v>12</v>
      </c>
      <c r="B17" s="865" t="s">
        <v>930</v>
      </c>
      <c r="C17" s="1052" t="s">
        <v>931</v>
      </c>
      <c r="D17" s="750"/>
      <c r="E17" s="749">
        <v>209962</v>
      </c>
      <c r="F17" s="750"/>
      <c r="G17" s="750">
        <v>0</v>
      </c>
      <c r="H17" s="751">
        <v>199962</v>
      </c>
      <c r="I17" s="753">
        <v>199962</v>
      </c>
    </row>
    <row r="18" spans="1:9" ht="33.75" thickBot="1">
      <c r="A18" s="1055">
        <v>13</v>
      </c>
      <c r="B18" s="156" t="s">
        <v>927</v>
      </c>
      <c r="C18" s="250" t="s">
        <v>928</v>
      </c>
      <c r="D18" s="1056">
        <v>9652</v>
      </c>
      <c r="E18" s="1057">
        <v>1050468</v>
      </c>
      <c r="F18" s="1056">
        <v>2612</v>
      </c>
      <c r="G18" s="1056">
        <v>0</v>
      </c>
      <c r="H18" s="1058">
        <v>1000000</v>
      </c>
      <c r="I18" s="1059">
        <v>1000000</v>
      </c>
    </row>
    <row r="19" spans="1:9" s="18" customFormat="1" ht="18" customHeight="1" thickBot="1">
      <c r="A19" s="1060"/>
      <c r="B19" s="1061" t="s">
        <v>546</v>
      </c>
      <c r="C19" s="1062"/>
      <c r="D19" s="1063">
        <f aca="true" t="shared" si="0" ref="D19:I19">SUM(D6:D18)</f>
        <v>27940</v>
      </c>
      <c r="E19" s="1063">
        <f t="shared" si="0"/>
        <v>3409770</v>
      </c>
      <c r="F19" s="1063">
        <f t="shared" si="0"/>
        <v>24472</v>
      </c>
      <c r="G19" s="1063">
        <f t="shared" si="0"/>
        <v>0</v>
      </c>
      <c r="H19" s="1063">
        <f t="shared" si="0"/>
        <v>3308600</v>
      </c>
      <c r="I19" s="1063">
        <f t="shared" si="0"/>
        <v>3308600</v>
      </c>
    </row>
    <row r="20" spans="6:9" ht="16.5">
      <c r="F20" s="254"/>
      <c r="I20" s="254"/>
    </row>
    <row r="22" ht="16.5">
      <c r="B22" s="824"/>
    </row>
  </sheetData>
  <sheetProtection/>
  <mergeCells count="7">
    <mergeCell ref="A3:A5"/>
    <mergeCell ref="B3:B5"/>
    <mergeCell ref="C3:C5"/>
    <mergeCell ref="D4:F4"/>
    <mergeCell ref="G4:I4"/>
    <mergeCell ref="B1:I1"/>
    <mergeCell ref="D3:I3"/>
  </mergeCells>
  <printOptions/>
  <pageMargins left="0.2755905511811024" right="0.2362204724409449" top="0.5118110236220472" bottom="0.4" header="0.15748031496062992" footer="0.15748031496062992"/>
  <pageSetup horizontalDpi="600" verticalDpi="600" orientation="landscape" paperSize="9" scale="90" r:id="rId1"/>
  <headerFooter>
    <oddHeader>&amp;R&amp;"Book Antiqua,Félkövér"20. melléklet
ezer Ft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E70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55.00390625" style="0" customWidth="1"/>
    <col min="2" max="2" width="4.57421875" style="0" customWidth="1"/>
    <col min="3" max="3" width="15.28125" style="0" customWidth="1"/>
    <col min="4" max="4" width="15.7109375" style="0" customWidth="1"/>
    <col min="5" max="5" width="10.140625" style="0" bestFit="1" customWidth="1"/>
  </cols>
  <sheetData>
    <row r="1" spans="1:4" ht="51.75" customHeight="1">
      <c r="A1" s="1459" t="s">
        <v>967</v>
      </c>
      <c r="B1" s="1460"/>
      <c r="C1" s="1460"/>
      <c r="D1" s="1460"/>
    </row>
    <row r="2" spans="1:4" ht="15" thickBot="1">
      <c r="A2" s="515"/>
      <c r="B2" s="515"/>
      <c r="C2" s="1461" t="s">
        <v>274</v>
      </c>
      <c r="D2" s="1461"/>
    </row>
    <row r="3" spans="1:4" ht="12.75" customHeight="1">
      <c r="A3" s="1462" t="s">
        <v>275</v>
      </c>
      <c r="B3" s="1465" t="s">
        <v>152</v>
      </c>
      <c r="C3" s="1468" t="s">
        <v>276</v>
      </c>
      <c r="D3" s="1470" t="s">
        <v>277</v>
      </c>
    </row>
    <row r="4" spans="1:4" ht="12.75" customHeight="1">
      <c r="A4" s="1463"/>
      <c r="B4" s="1466"/>
      <c r="C4" s="1469"/>
      <c r="D4" s="1471"/>
    </row>
    <row r="5" spans="1:4" ht="12.75" customHeight="1">
      <c r="A5" s="1464"/>
      <c r="B5" s="1467"/>
      <c r="C5" s="1472" t="s">
        <v>107</v>
      </c>
      <c r="D5" s="1473"/>
    </row>
    <row r="6" spans="1:4" ht="13.5" thickBot="1">
      <c r="A6" s="516" t="s">
        <v>278</v>
      </c>
      <c r="B6" s="517" t="s">
        <v>279</v>
      </c>
      <c r="C6" s="517" t="s">
        <v>280</v>
      </c>
      <c r="D6" s="518" t="s">
        <v>281</v>
      </c>
    </row>
    <row r="7" spans="1:5" ht="15">
      <c r="A7" s="519" t="s">
        <v>282</v>
      </c>
      <c r="B7" s="520" t="s">
        <v>283</v>
      </c>
      <c r="C7" s="755">
        <v>133517</v>
      </c>
      <c r="D7" s="756">
        <v>179</v>
      </c>
      <c r="E7" s="733"/>
    </row>
    <row r="8" spans="1:5" ht="15">
      <c r="A8" s="502" t="s">
        <v>284</v>
      </c>
      <c r="B8" s="505" t="s">
        <v>285</v>
      </c>
      <c r="C8" s="757">
        <f>C9+C14+C19+C24+C25</f>
        <v>36171655</v>
      </c>
      <c r="D8" s="758">
        <f>D9+D14+D19+D24+D25</f>
        <v>32371482</v>
      </c>
      <c r="E8" s="733"/>
    </row>
    <row r="9" spans="1:5" ht="15">
      <c r="A9" s="502" t="s">
        <v>286</v>
      </c>
      <c r="B9" s="505" t="s">
        <v>287</v>
      </c>
      <c r="C9" s="757">
        <v>34335154</v>
      </c>
      <c r="D9" s="758">
        <v>31341857</v>
      </c>
      <c r="E9" s="733"/>
    </row>
    <row r="10" spans="1:4" ht="15">
      <c r="A10" s="521" t="s">
        <v>288</v>
      </c>
      <c r="B10" s="505" t="s">
        <v>289</v>
      </c>
      <c r="C10" s="759">
        <v>23231691</v>
      </c>
      <c r="D10" s="760">
        <v>21529650</v>
      </c>
    </row>
    <row r="11" spans="1:4" ht="28.5" customHeight="1">
      <c r="A11" s="521" t="s">
        <v>290</v>
      </c>
      <c r="B11" s="505" t="s">
        <v>291</v>
      </c>
      <c r="C11" s="761"/>
      <c r="D11" s="762"/>
    </row>
    <row r="12" spans="1:4" ht="14.25" customHeight="1">
      <c r="A12" s="521" t="s">
        <v>292</v>
      </c>
      <c r="B12" s="505" t="s">
        <v>293</v>
      </c>
      <c r="C12" s="761">
        <v>4494696</v>
      </c>
      <c r="D12" s="762">
        <v>3749709</v>
      </c>
    </row>
    <row r="13" spans="1:4" ht="13.5">
      <c r="A13" s="521" t="s">
        <v>294</v>
      </c>
      <c r="B13" s="505" t="s">
        <v>295</v>
      </c>
      <c r="C13" s="761">
        <v>6608767</v>
      </c>
      <c r="D13" s="762">
        <v>6062498</v>
      </c>
    </row>
    <row r="14" spans="1:4" ht="13.5">
      <c r="A14" s="502" t="s">
        <v>296</v>
      </c>
      <c r="B14" s="505" t="s">
        <v>297</v>
      </c>
      <c r="C14" s="763">
        <f>SUM(C15:C18)</f>
        <v>1210218</v>
      </c>
      <c r="D14" s="764">
        <f>SUM(D15:D18)</f>
        <v>403342</v>
      </c>
    </row>
    <row r="15" spans="1:4" ht="13.5">
      <c r="A15" s="521" t="s">
        <v>298</v>
      </c>
      <c r="B15" s="505" t="s">
        <v>299</v>
      </c>
      <c r="C15" s="761">
        <v>72104</v>
      </c>
      <c r="D15" s="762">
        <v>29256</v>
      </c>
    </row>
    <row r="16" spans="1:4" ht="27">
      <c r="A16" s="521" t="s">
        <v>300</v>
      </c>
      <c r="B16" s="505" t="s">
        <v>301</v>
      </c>
      <c r="C16" s="761"/>
      <c r="D16" s="762"/>
    </row>
    <row r="17" spans="1:4" ht="13.5">
      <c r="A17" s="521" t="s">
        <v>302</v>
      </c>
      <c r="B17" s="505" t="s">
        <v>303</v>
      </c>
      <c r="C17" s="761">
        <v>1013921</v>
      </c>
      <c r="D17" s="762">
        <v>343329</v>
      </c>
    </row>
    <row r="18" spans="1:4" ht="13.5">
      <c r="A18" s="521" t="s">
        <v>304</v>
      </c>
      <c r="B18" s="505" t="s">
        <v>305</v>
      </c>
      <c r="C18" s="761">
        <v>124193</v>
      </c>
      <c r="D18" s="762">
        <v>30757</v>
      </c>
    </row>
    <row r="19" spans="1:4" ht="13.5">
      <c r="A19" s="502" t="s">
        <v>306</v>
      </c>
      <c r="B19" s="505" t="s">
        <v>307</v>
      </c>
      <c r="C19" s="765">
        <v>0</v>
      </c>
      <c r="D19" s="766">
        <v>0</v>
      </c>
    </row>
    <row r="20" spans="1:4" ht="13.5">
      <c r="A20" s="521" t="s">
        <v>308</v>
      </c>
      <c r="B20" s="505" t="s">
        <v>309</v>
      </c>
      <c r="C20" s="761"/>
      <c r="D20" s="762"/>
    </row>
    <row r="21" spans="1:4" ht="13.5">
      <c r="A21" s="521" t="s">
        <v>310</v>
      </c>
      <c r="B21" s="505" t="s">
        <v>311</v>
      </c>
      <c r="C21" s="761"/>
      <c r="D21" s="762"/>
    </row>
    <row r="22" spans="1:4" ht="13.5">
      <c r="A22" s="521" t="s">
        <v>312</v>
      </c>
      <c r="B22" s="505" t="s">
        <v>313</v>
      </c>
      <c r="C22" s="761"/>
      <c r="D22" s="762"/>
    </row>
    <row r="23" spans="1:4" ht="13.5">
      <c r="A23" s="521" t="s">
        <v>314</v>
      </c>
      <c r="B23" s="505" t="s">
        <v>315</v>
      </c>
      <c r="C23" s="761"/>
      <c r="D23" s="767"/>
    </row>
    <row r="24" spans="1:4" ht="13.5">
      <c r="A24" s="502" t="s">
        <v>316</v>
      </c>
      <c r="B24" s="505" t="s">
        <v>317</v>
      </c>
      <c r="C24" s="763">
        <v>626283</v>
      </c>
      <c r="D24" s="764">
        <v>626283</v>
      </c>
    </row>
    <row r="25" spans="1:4" ht="13.5">
      <c r="A25" s="502" t="s">
        <v>322</v>
      </c>
      <c r="B25" s="505" t="s">
        <v>323</v>
      </c>
      <c r="C25" s="765">
        <v>0</v>
      </c>
      <c r="D25" s="766">
        <v>0</v>
      </c>
    </row>
    <row r="26" spans="1:4" ht="13.5">
      <c r="A26" s="521" t="s">
        <v>324</v>
      </c>
      <c r="B26" s="505" t="s">
        <v>325</v>
      </c>
      <c r="C26" s="761"/>
      <c r="D26" s="762"/>
    </row>
    <row r="27" spans="1:4" ht="27">
      <c r="A27" s="521" t="s">
        <v>326</v>
      </c>
      <c r="B27" s="505" t="s">
        <v>327</v>
      </c>
      <c r="C27" s="761"/>
      <c r="D27" s="762"/>
    </row>
    <row r="28" spans="1:4" ht="13.5">
      <c r="A28" s="521" t="s">
        <v>328</v>
      </c>
      <c r="B28" s="505" t="s">
        <v>329</v>
      </c>
      <c r="C28" s="761"/>
      <c r="D28" s="762"/>
    </row>
    <row r="29" spans="1:4" ht="13.5">
      <c r="A29" s="521" t="s">
        <v>330</v>
      </c>
      <c r="B29" s="505" t="s">
        <v>331</v>
      </c>
      <c r="C29" s="761"/>
      <c r="D29" s="762"/>
    </row>
    <row r="30" spans="1:4" ht="15">
      <c r="A30" s="502" t="s">
        <v>332</v>
      </c>
      <c r="B30" s="505" t="s">
        <v>333</v>
      </c>
      <c r="C30" s="991">
        <f>C31+C36+C41</f>
        <v>878362</v>
      </c>
      <c r="D30" s="992">
        <f>D31+D36+D41</f>
        <v>878362</v>
      </c>
    </row>
    <row r="31" spans="1:4" ht="15">
      <c r="A31" s="502" t="s">
        <v>334</v>
      </c>
      <c r="B31" s="505" t="s">
        <v>335</v>
      </c>
      <c r="C31" s="991">
        <f>SUM(C32:C35)</f>
        <v>878362</v>
      </c>
      <c r="D31" s="992">
        <f>SUM(D32:D35)</f>
        <v>878362</v>
      </c>
    </row>
    <row r="32" spans="1:4" ht="13.5">
      <c r="A32" s="521" t="s">
        <v>336</v>
      </c>
      <c r="B32" s="505" t="s">
        <v>337</v>
      </c>
      <c r="C32" s="761">
        <v>0</v>
      </c>
      <c r="D32" s="762">
        <v>0</v>
      </c>
    </row>
    <row r="33" spans="1:4" ht="13.5">
      <c r="A33" s="521" t="s">
        <v>338</v>
      </c>
      <c r="B33" s="505" t="s">
        <v>339</v>
      </c>
      <c r="C33" s="761"/>
      <c r="D33" s="762"/>
    </row>
    <row r="34" spans="1:4" ht="13.5">
      <c r="A34" s="521" t="s">
        <v>340</v>
      </c>
      <c r="B34" s="505" t="s">
        <v>341</v>
      </c>
      <c r="C34" s="761">
        <v>832347</v>
      </c>
      <c r="D34" s="762">
        <v>832347</v>
      </c>
    </row>
    <row r="35" spans="1:4" ht="13.5">
      <c r="A35" s="521" t="s">
        <v>342</v>
      </c>
      <c r="B35" s="505" t="s">
        <v>343</v>
      </c>
      <c r="C35" s="761">
        <v>46015</v>
      </c>
      <c r="D35" s="762">
        <v>46015</v>
      </c>
    </row>
    <row r="36" spans="1:4" ht="13.5">
      <c r="A36" s="502" t="s">
        <v>344</v>
      </c>
      <c r="B36" s="505" t="s">
        <v>345</v>
      </c>
      <c r="C36" s="765">
        <v>0</v>
      </c>
      <c r="D36" s="766">
        <v>0</v>
      </c>
    </row>
    <row r="37" spans="1:4" ht="13.5">
      <c r="A37" s="521" t="s">
        <v>346</v>
      </c>
      <c r="B37" s="505" t="s">
        <v>347</v>
      </c>
      <c r="C37" s="761"/>
      <c r="D37" s="762"/>
    </row>
    <row r="38" spans="1:4" ht="27">
      <c r="A38" s="521" t="s">
        <v>348</v>
      </c>
      <c r="B38" s="505" t="s">
        <v>349</v>
      </c>
      <c r="C38" s="761"/>
      <c r="D38" s="762"/>
    </row>
    <row r="39" spans="1:4" ht="27">
      <c r="A39" s="521" t="s">
        <v>350</v>
      </c>
      <c r="B39" s="505" t="s">
        <v>351</v>
      </c>
      <c r="C39" s="761"/>
      <c r="D39" s="762"/>
    </row>
    <row r="40" spans="1:4" ht="13.5">
      <c r="A40" s="521" t="s">
        <v>352</v>
      </c>
      <c r="B40" s="505" t="s">
        <v>353</v>
      </c>
      <c r="C40" s="761"/>
      <c r="D40" s="762"/>
    </row>
    <row r="41" spans="1:4" ht="13.5">
      <c r="A41" s="502" t="s">
        <v>354</v>
      </c>
      <c r="B41" s="505" t="s">
        <v>355</v>
      </c>
      <c r="C41" s="765">
        <v>0</v>
      </c>
      <c r="D41" s="766">
        <v>0</v>
      </c>
    </row>
    <row r="42" spans="1:4" ht="13.5">
      <c r="A42" s="521" t="s">
        <v>356</v>
      </c>
      <c r="B42" s="505" t="s">
        <v>357</v>
      </c>
      <c r="C42" s="761"/>
      <c r="D42" s="762"/>
    </row>
    <row r="43" spans="1:4" ht="27.75" thickBot="1">
      <c r="A43" s="734" t="s">
        <v>358</v>
      </c>
      <c r="B43" s="510" t="s">
        <v>359</v>
      </c>
      <c r="C43" s="768"/>
      <c r="D43" s="769"/>
    </row>
    <row r="44" spans="1:4" ht="27">
      <c r="A44" s="754" t="s">
        <v>360</v>
      </c>
      <c r="B44" s="520" t="s">
        <v>361</v>
      </c>
      <c r="C44" s="770"/>
      <c r="D44" s="771"/>
    </row>
    <row r="45" spans="1:4" ht="13.5">
      <c r="A45" s="521" t="s">
        <v>362</v>
      </c>
      <c r="B45" s="505" t="s">
        <v>363</v>
      </c>
      <c r="C45" s="761"/>
      <c r="D45" s="762"/>
    </row>
    <row r="46" spans="1:5" ht="13.5">
      <c r="A46" s="502" t="s">
        <v>364</v>
      </c>
      <c r="B46" s="505" t="s">
        <v>365</v>
      </c>
      <c r="C46" s="761">
        <v>154474</v>
      </c>
      <c r="D46" s="762">
        <v>127145</v>
      </c>
      <c r="E46" s="733"/>
    </row>
    <row r="47" spans="1:4" ht="27">
      <c r="A47" s="502" t="s">
        <v>366</v>
      </c>
      <c r="B47" s="505" t="s">
        <v>367</v>
      </c>
      <c r="C47" s="757">
        <f>C7+C8+C30+C46</f>
        <v>37338008</v>
      </c>
      <c r="D47" s="758">
        <f>D7+D8+D30+D46</f>
        <v>33377168</v>
      </c>
    </row>
    <row r="48" spans="1:4" ht="13.5">
      <c r="A48" s="502" t="s">
        <v>113</v>
      </c>
      <c r="B48" s="505" t="s">
        <v>368</v>
      </c>
      <c r="C48" s="761">
        <v>3715</v>
      </c>
      <c r="D48" s="762">
        <v>3715</v>
      </c>
    </row>
    <row r="49" spans="1:4" ht="13.5">
      <c r="A49" s="502" t="s">
        <v>369</v>
      </c>
      <c r="B49" s="505" t="s">
        <v>370</v>
      </c>
      <c r="C49" s="761">
        <v>0</v>
      </c>
      <c r="D49" s="762">
        <v>0</v>
      </c>
    </row>
    <row r="50" spans="1:4" ht="15">
      <c r="A50" s="502" t="s">
        <v>371</v>
      </c>
      <c r="B50" s="505" t="s">
        <v>372</v>
      </c>
      <c r="C50" s="991">
        <f>SUM(C48:C49)</f>
        <v>3715</v>
      </c>
      <c r="D50" s="992">
        <f>SUM(D48:D49)</f>
        <v>3715</v>
      </c>
    </row>
    <row r="51" spans="1:4" ht="13.5">
      <c r="A51" s="502" t="s">
        <v>373</v>
      </c>
      <c r="B51" s="505" t="s">
        <v>374</v>
      </c>
      <c r="C51" s="761">
        <v>0</v>
      </c>
      <c r="D51" s="762">
        <v>0</v>
      </c>
    </row>
    <row r="52" spans="1:4" ht="13.5">
      <c r="A52" s="502" t="s">
        <v>375</v>
      </c>
      <c r="B52" s="505" t="s">
        <v>376</v>
      </c>
      <c r="C52" s="761">
        <v>1670</v>
      </c>
      <c r="D52" s="762">
        <v>1670</v>
      </c>
    </row>
    <row r="53" spans="1:4" ht="13.5">
      <c r="A53" s="502" t="s">
        <v>204</v>
      </c>
      <c r="B53" s="505" t="s">
        <v>377</v>
      </c>
      <c r="C53" s="761">
        <v>3814543</v>
      </c>
      <c r="D53" s="762">
        <v>3814543</v>
      </c>
    </row>
    <row r="54" spans="1:4" ht="13.5">
      <c r="A54" s="502" t="s">
        <v>205</v>
      </c>
      <c r="B54" s="505" t="s">
        <v>378</v>
      </c>
      <c r="C54" s="761"/>
      <c r="D54" s="762"/>
    </row>
    <row r="55" spans="1:4" ht="15">
      <c r="A55" s="502" t="s">
        <v>544</v>
      </c>
      <c r="B55" s="505">
        <v>53</v>
      </c>
      <c r="C55" s="991">
        <f>SUM(C51:C54)</f>
        <v>3816213</v>
      </c>
      <c r="D55" s="992">
        <f>SUM(D51:D54)</f>
        <v>3816213</v>
      </c>
    </row>
    <row r="56" spans="1:4" ht="13.5">
      <c r="A56" s="502" t="s">
        <v>207</v>
      </c>
      <c r="B56" s="505">
        <v>54</v>
      </c>
      <c r="C56" s="761">
        <v>496123</v>
      </c>
      <c r="D56" s="762">
        <v>333998</v>
      </c>
    </row>
    <row r="57" spans="1:4" ht="13.5">
      <c r="A57" s="502" t="s">
        <v>379</v>
      </c>
      <c r="B57" s="505">
        <v>55</v>
      </c>
      <c r="C57" s="761">
        <v>3498</v>
      </c>
      <c r="D57" s="762">
        <v>3498</v>
      </c>
    </row>
    <row r="58" spans="1:4" ht="13.5">
      <c r="A58" s="502" t="s">
        <v>208</v>
      </c>
      <c r="B58" s="505">
        <v>56</v>
      </c>
      <c r="C58" s="761">
        <v>6998</v>
      </c>
      <c r="D58" s="762">
        <v>6998</v>
      </c>
    </row>
    <row r="59" spans="1:4" ht="15">
      <c r="A59" s="502" t="s">
        <v>380</v>
      </c>
      <c r="B59" s="505">
        <v>57</v>
      </c>
      <c r="C59" s="991">
        <f>SUM(C56:C58)</f>
        <v>506619</v>
      </c>
      <c r="D59" s="992">
        <f>SUM(D56:D58)</f>
        <v>344494</v>
      </c>
    </row>
    <row r="60" spans="1:4" ht="13.5">
      <c r="A60" s="502" t="s">
        <v>666</v>
      </c>
      <c r="B60" s="505">
        <v>58</v>
      </c>
      <c r="C60" s="765">
        <v>115248</v>
      </c>
      <c r="D60" s="766">
        <v>115248</v>
      </c>
    </row>
    <row r="61" spans="1:4" ht="13.5">
      <c r="A61" s="502" t="s">
        <v>667</v>
      </c>
      <c r="B61" s="505">
        <v>59</v>
      </c>
      <c r="C61" s="765">
        <v>-117658</v>
      </c>
      <c r="D61" s="766">
        <v>-117658</v>
      </c>
    </row>
    <row r="62" spans="1:4" ht="13.5">
      <c r="A62" s="502" t="s">
        <v>668</v>
      </c>
      <c r="B62" s="505">
        <v>60</v>
      </c>
      <c r="C62" s="761">
        <v>3698</v>
      </c>
      <c r="D62" s="762">
        <v>3698</v>
      </c>
    </row>
    <row r="63" spans="1:4" ht="15">
      <c r="A63" s="502" t="s">
        <v>669</v>
      </c>
      <c r="B63" s="505">
        <v>61</v>
      </c>
      <c r="C63" s="991">
        <f>SUM(C60:C62)</f>
        <v>1288</v>
      </c>
      <c r="D63" s="992">
        <f>SUM(D60:D62)</f>
        <v>1288</v>
      </c>
    </row>
    <row r="64" spans="1:4" ht="15">
      <c r="A64" s="502" t="s">
        <v>381</v>
      </c>
      <c r="B64" s="505">
        <v>62</v>
      </c>
      <c r="C64" s="759"/>
      <c r="D64" s="760"/>
    </row>
    <row r="65" spans="1:4" ht="15.75" thickBot="1">
      <c r="A65" s="522" t="s">
        <v>670</v>
      </c>
      <c r="B65" s="510">
        <v>63</v>
      </c>
      <c r="C65" s="772">
        <f>C47+C50+C55+C59+C63+C64</f>
        <v>41665843</v>
      </c>
      <c r="D65" s="773">
        <f>D47+D50+D55+D59+D63+D64</f>
        <v>37542878</v>
      </c>
    </row>
    <row r="66" spans="1:4" ht="15.75">
      <c r="A66" s="478"/>
      <c r="B66" s="459"/>
      <c r="C66" s="479"/>
      <c r="D66" s="479"/>
    </row>
    <row r="67" spans="1:4" ht="15.75">
      <c r="A67" s="824"/>
      <c r="B67" s="459"/>
      <c r="C67" s="479"/>
      <c r="D67" s="479"/>
    </row>
    <row r="68" spans="1:4" ht="15.75">
      <c r="A68" s="480"/>
      <c r="B68" s="459"/>
      <c r="C68" s="479"/>
      <c r="D68" s="479"/>
    </row>
    <row r="69" spans="1:4" ht="15.75">
      <c r="A69" s="1458"/>
      <c r="B69" s="1458"/>
      <c r="C69" s="1458"/>
      <c r="D69" s="1458"/>
    </row>
    <row r="70" spans="1:4" ht="15.75">
      <c r="A70" s="1458"/>
      <c r="B70" s="1458"/>
      <c r="C70" s="1458"/>
      <c r="D70" s="1458"/>
    </row>
  </sheetData>
  <sheetProtection/>
  <mergeCells count="9">
    <mergeCell ref="A69:D69"/>
    <mergeCell ref="A70:D70"/>
    <mergeCell ref="A1:D1"/>
    <mergeCell ref="C2:D2"/>
    <mergeCell ref="A3:A5"/>
    <mergeCell ref="B3:B5"/>
    <mergeCell ref="C3:C4"/>
    <mergeCell ref="D3:D4"/>
    <mergeCell ref="C5:D5"/>
  </mergeCells>
  <printOptions/>
  <pageMargins left="0.4724409448818898" right="0.15748031496062992" top="0.5905511811023623" bottom="0.31496062992125984" header="0.31496062992125984" footer="0.31496062992125984"/>
  <pageSetup horizontalDpi="600" verticalDpi="600" orientation="portrait" paperSize="9" r:id="rId1"/>
  <headerFooter>
    <oddHeader>&amp;R&amp;"Book Antiqua,Normál"21.&amp;"Arial,Normál" melléklet</oddHeader>
  </headerFooter>
  <rowBreaks count="1" manualBreakCount="1">
    <brk id="43" max="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E26"/>
  <sheetViews>
    <sheetView zoomScale="120" zoomScaleNormal="120" zoomScalePageLayoutView="0" workbookViewId="0" topLeftCell="A1">
      <selection activeCell="B23" sqref="B23"/>
    </sheetView>
  </sheetViews>
  <sheetFormatPr defaultColWidth="9.140625" defaultRowHeight="12.75"/>
  <cols>
    <col min="1" max="1" width="61.00390625" style="464" customWidth="1"/>
    <col min="2" max="2" width="5.28125" style="468" customWidth="1"/>
    <col min="3" max="3" width="15.421875" style="481" customWidth="1"/>
    <col min="4" max="16384" width="9.140625" style="481" customWidth="1"/>
  </cols>
  <sheetData>
    <row r="1" spans="1:3" ht="32.25" customHeight="1">
      <c r="A1" s="1475" t="s">
        <v>382</v>
      </c>
      <c r="B1" s="1475"/>
      <c r="C1" s="1475"/>
    </row>
    <row r="2" spans="1:3" ht="16.5">
      <c r="A2" s="1476">
        <v>2017</v>
      </c>
      <c r="B2" s="1476"/>
      <c r="C2" s="1476"/>
    </row>
    <row r="3" spans="1:3" ht="13.5">
      <c r="A3" s="496"/>
      <c r="B3" s="497"/>
      <c r="C3" s="498"/>
    </row>
    <row r="4" spans="1:3" ht="15" thickBot="1">
      <c r="A4" s="496"/>
      <c r="B4" s="1477" t="s">
        <v>274</v>
      </c>
      <c r="C4" s="1477"/>
    </row>
    <row r="5" spans="1:3" s="465" customFormat="1" ht="31.5" customHeight="1">
      <c r="A5" s="1478" t="s">
        <v>383</v>
      </c>
      <c r="B5" s="1480" t="s">
        <v>152</v>
      </c>
      <c r="C5" s="1482" t="s">
        <v>384</v>
      </c>
    </row>
    <row r="6" spans="1:3" s="465" customFormat="1" ht="12.75">
      <c r="A6" s="1479"/>
      <c r="B6" s="1481"/>
      <c r="C6" s="1483"/>
    </row>
    <row r="7" spans="1:3" s="466" customFormat="1" ht="14.25" thickBot="1">
      <c r="A7" s="499" t="s">
        <v>385</v>
      </c>
      <c r="B7" s="500" t="s">
        <v>279</v>
      </c>
      <c r="C7" s="501" t="s">
        <v>280</v>
      </c>
    </row>
    <row r="8" spans="1:3" ht="15.75" customHeight="1">
      <c r="A8" s="502" t="s">
        <v>210</v>
      </c>
      <c r="B8" s="503" t="s">
        <v>283</v>
      </c>
      <c r="C8" s="504">
        <v>37187420</v>
      </c>
    </row>
    <row r="9" spans="1:3" ht="15.75" customHeight="1">
      <c r="A9" s="502" t="s">
        <v>211</v>
      </c>
      <c r="B9" s="505" t="s">
        <v>285</v>
      </c>
      <c r="C9" s="504">
        <v>-1027272</v>
      </c>
    </row>
    <row r="10" spans="1:3" ht="15.75" customHeight="1">
      <c r="A10" s="502" t="s">
        <v>386</v>
      </c>
      <c r="B10" s="505" t="s">
        <v>287</v>
      </c>
      <c r="C10" s="504">
        <v>791507</v>
      </c>
    </row>
    <row r="11" spans="1:3" ht="15.75" customHeight="1">
      <c r="A11" s="502" t="s">
        <v>212</v>
      </c>
      <c r="B11" s="505" t="s">
        <v>289</v>
      </c>
      <c r="C11" s="506">
        <v>-3238231</v>
      </c>
    </row>
    <row r="12" spans="1:3" ht="15.75" customHeight="1">
      <c r="A12" s="502" t="s">
        <v>387</v>
      </c>
      <c r="B12" s="505" t="s">
        <v>291</v>
      </c>
      <c r="C12" s="506"/>
    </row>
    <row r="13" spans="1:3" ht="15.75" customHeight="1">
      <c r="A13" s="502" t="s">
        <v>213</v>
      </c>
      <c r="B13" s="505" t="s">
        <v>293</v>
      </c>
      <c r="C13" s="506">
        <v>-690539</v>
      </c>
    </row>
    <row r="14" spans="1:3" ht="15.75" customHeight="1">
      <c r="A14" s="502" t="s">
        <v>388</v>
      </c>
      <c r="B14" s="505" t="s">
        <v>295</v>
      </c>
      <c r="C14" s="507">
        <f>+C8+C9+C10+C11+C12+C13</f>
        <v>33022885</v>
      </c>
    </row>
    <row r="15" spans="1:3" ht="15.75" customHeight="1">
      <c r="A15" s="502" t="s">
        <v>214</v>
      </c>
      <c r="B15" s="505" t="s">
        <v>297</v>
      </c>
      <c r="C15" s="506">
        <v>27446</v>
      </c>
    </row>
    <row r="16" spans="1:3" ht="15.75" customHeight="1">
      <c r="A16" s="502" t="s">
        <v>389</v>
      </c>
      <c r="B16" s="505" t="s">
        <v>299</v>
      </c>
      <c r="C16" s="506">
        <v>119988</v>
      </c>
    </row>
    <row r="17" spans="1:3" ht="15.75" customHeight="1">
      <c r="A17" s="502" t="s">
        <v>220</v>
      </c>
      <c r="B17" s="505" t="s">
        <v>301</v>
      </c>
      <c r="C17" s="506">
        <v>93895</v>
      </c>
    </row>
    <row r="18" spans="1:3" ht="15.75" customHeight="1">
      <c r="A18" s="502" t="s">
        <v>390</v>
      </c>
      <c r="B18" s="505" t="s">
        <v>303</v>
      </c>
      <c r="C18" s="507">
        <f>+C15+C16+C17</f>
        <v>241329</v>
      </c>
    </row>
    <row r="19" spans="1:3" s="482" customFormat="1" ht="15.75" customHeight="1">
      <c r="A19" s="502" t="s">
        <v>424</v>
      </c>
      <c r="B19" s="505" t="s">
        <v>305</v>
      </c>
      <c r="C19" s="506">
        <v>0</v>
      </c>
    </row>
    <row r="20" spans="1:3" ht="15.75" customHeight="1">
      <c r="A20" s="502" t="s">
        <v>973</v>
      </c>
      <c r="B20" s="505" t="s">
        <v>307</v>
      </c>
      <c r="C20" s="508">
        <v>4278664</v>
      </c>
    </row>
    <row r="21" spans="1:3" ht="15.75" customHeight="1" thickBot="1">
      <c r="A21" s="509" t="s">
        <v>391</v>
      </c>
      <c r="B21" s="510" t="s">
        <v>309</v>
      </c>
      <c r="C21" s="511">
        <f>+C14+C18+C19+C20</f>
        <v>37542878</v>
      </c>
    </row>
    <row r="22" spans="1:5" ht="15.75">
      <c r="A22" s="512"/>
      <c r="B22" s="513"/>
      <c r="C22" s="514"/>
      <c r="D22" s="479"/>
      <c r="E22" s="479"/>
    </row>
    <row r="23" spans="1:5" ht="15.75">
      <c r="A23" s="824"/>
      <c r="B23" s="480"/>
      <c r="C23" s="479"/>
      <c r="D23" s="479"/>
      <c r="E23" s="479"/>
    </row>
    <row r="24" spans="1:5" ht="15.75">
      <c r="A24" s="480"/>
      <c r="B24" s="480"/>
      <c r="C24" s="479"/>
      <c r="D24" s="479"/>
      <c r="E24" s="479"/>
    </row>
    <row r="25" spans="1:5" ht="15.75">
      <c r="A25" s="1474"/>
      <c r="B25" s="1474"/>
      <c r="C25" s="1474"/>
      <c r="D25" s="483"/>
      <c r="E25" s="483"/>
    </row>
    <row r="26" spans="1:5" ht="15.75">
      <c r="A26" s="1474"/>
      <c r="B26" s="1474"/>
      <c r="C26" s="1474"/>
      <c r="D26" s="483"/>
      <c r="E26" s="483"/>
    </row>
  </sheetData>
  <sheetProtection/>
  <mergeCells count="8">
    <mergeCell ref="A25:C25"/>
    <mergeCell ref="A26:C26"/>
    <mergeCell ref="A1:C1"/>
    <mergeCell ref="A2:C2"/>
    <mergeCell ref="B4:C4"/>
    <mergeCell ref="A5:A6"/>
    <mergeCell ref="B5:B6"/>
    <mergeCell ref="C5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&amp;R&amp;"Book Antiqua,Félkövér"22.  mellékle&amp;"Arial,Normál"t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G26" sqref="G26"/>
    </sheetView>
  </sheetViews>
  <sheetFormatPr defaultColWidth="10.28125" defaultRowHeight="12.75"/>
  <cols>
    <col min="1" max="1" width="50.421875" style="460" customWidth="1"/>
    <col min="2" max="2" width="5.8515625" style="460" customWidth="1"/>
    <col min="3" max="3" width="14.7109375" style="460" customWidth="1"/>
    <col min="4" max="4" width="16.421875" style="460" customWidth="1"/>
    <col min="5" max="16384" width="10.28125" style="460" customWidth="1"/>
  </cols>
  <sheetData>
    <row r="1" spans="1:4" ht="15.75">
      <c r="A1" s="1484" t="s">
        <v>968</v>
      </c>
      <c r="B1" s="1485"/>
      <c r="C1" s="1485"/>
      <c r="D1" s="1485"/>
    </row>
    <row r="2" ht="16.5" thickBot="1"/>
    <row r="3" spans="1:4" ht="43.5" customHeight="1" thickBot="1">
      <c r="A3" s="484" t="s">
        <v>14</v>
      </c>
      <c r="B3" s="458" t="s">
        <v>152</v>
      </c>
      <c r="C3" s="485" t="s">
        <v>392</v>
      </c>
      <c r="D3" s="486" t="s">
        <v>393</v>
      </c>
    </row>
    <row r="4" spans="1:4" ht="16.5" thickBot="1">
      <c r="A4" s="469" t="s">
        <v>385</v>
      </c>
      <c r="B4" s="470" t="s">
        <v>279</v>
      </c>
      <c r="C4" s="470" t="s">
        <v>280</v>
      </c>
      <c r="D4" s="471" t="s">
        <v>281</v>
      </c>
    </row>
    <row r="5" spans="1:4" ht="15.75" customHeight="1">
      <c r="A5" s="474" t="s">
        <v>394</v>
      </c>
      <c r="B5" s="472" t="s">
        <v>395</v>
      </c>
      <c r="C5" s="724">
        <v>1719</v>
      </c>
      <c r="D5" s="776">
        <v>682340</v>
      </c>
    </row>
    <row r="6" spans="1:4" ht="15.75" customHeight="1">
      <c r="A6" s="474" t="s">
        <v>396</v>
      </c>
      <c r="B6" s="473" t="s">
        <v>397</v>
      </c>
      <c r="C6" s="726">
        <v>160</v>
      </c>
      <c r="D6" s="779">
        <v>5735</v>
      </c>
    </row>
    <row r="7" spans="1:4" ht="15.75" customHeight="1">
      <c r="A7" s="474" t="s">
        <v>398</v>
      </c>
      <c r="B7" s="473" t="s">
        <v>399</v>
      </c>
      <c r="C7" s="726">
        <v>2404</v>
      </c>
      <c r="D7" s="779">
        <v>60085</v>
      </c>
    </row>
    <row r="8" spans="1:4" ht="15.75" customHeight="1" thickBot="1">
      <c r="A8" s="475" t="s">
        <v>542</v>
      </c>
      <c r="B8" s="476" t="s">
        <v>400</v>
      </c>
      <c r="C8" s="728"/>
      <c r="D8" s="777"/>
    </row>
    <row r="9" spans="1:4" ht="15.75" customHeight="1" thickBot="1">
      <c r="A9" s="488" t="s">
        <v>969</v>
      </c>
      <c r="B9" s="489" t="s">
        <v>401</v>
      </c>
      <c r="C9" s="730"/>
      <c r="D9" s="778">
        <f>SUM(D5:D8)</f>
        <v>748160</v>
      </c>
    </row>
    <row r="10" spans="1:4" ht="15.75" customHeight="1">
      <c r="A10" s="487" t="s">
        <v>402</v>
      </c>
      <c r="B10" s="472" t="s">
        <v>403</v>
      </c>
      <c r="C10" s="724">
        <v>1273</v>
      </c>
      <c r="D10" s="990">
        <v>2961061</v>
      </c>
    </row>
    <row r="11" spans="1:4" ht="15.75" customHeight="1">
      <c r="A11" s="474" t="s">
        <v>404</v>
      </c>
      <c r="B11" s="473" t="s">
        <v>405</v>
      </c>
      <c r="C11" s="726"/>
      <c r="D11" s="779"/>
    </row>
    <row r="12" spans="1:4" ht="15.75" customHeight="1">
      <c r="A12" s="474" t="s">
        <v>406</v>
      </c>
      <c r="B12" s="473" t="s">
        <v>407</v>
      </c>
      <c r="C12" s="726"/>
      <c r="D12" s="779"/>
    </row>
    <row r="13" spans="1:4" ht="15.75" customHeight="1" thickBot="1">
      <c r="A13" s="475" t="s">
        <v>408</v>
      </c>
      <c r="B13" s="476" t="s">
        <v>409</v>
      </c>
      <c r="C13" s="728"/>
      <c r="D13" s="777"/>
    </row>
    <row r="14" spans="1:4" ht="15.75" customHeight="1" thickBot="1">
      <c r="A14" s="488" t="s">
        <v>970</v>
      </c>
      <c r="B14" s="489" t="s">
        <v>301</v>
      </c>
      <c r="C14" s="730"/>
      <c r="D14" s="731">
        <f>SUM(D10:D13)</f>
        <v>2961061</v>
      </c>
    </row>
    <row r="15" spans="1:4" ht="15.75" customHeight="1">
      <c r="A15" s="487" t="s">
        <v>410</v>
      </c>
      <c r="B15" s="472" t="s">
        <v>303</v>
      </c>
      <c r="C15" s="724"/>
      <c r="D15" s="725"/>
    </row>
    <row r="16" spans="1:4" ht="15.75" customHeight="1">
      <c r="A16" s="474" t="s">
        <v>411</v>
      </c>
      <c r="B16" s="473" t="s">
        <v>305</v>
      </c>
      <c r="C16" s="726"/>
      <c r="D16" s="727"/>
    </row>
    <row r="17" spans="1:4" ht="15.75" customHeight="1" thickBot="1">
      <c r="A17" s="474" t="s">
        <v>412</v>
      </c>
      <c r="B17" s="1222" t="s">
        <v>307</v>
      </c>
      <c r="C17" s="1223"/>
      <c r="D17" s="1224"/>
    </row>
    <row r="18" spans="1:4" ht="15.75" customHeight="1" thickBot="1">
      <c r="A18" s="488" t="s">
        <v>972</v>
      </c>
      <c r="B18" s="1227" t="s">
        <v>309</v>
      </c>
      <c r="C18" s="1228"/>
      <c r="D18" s="1229"/>
    </row>
    <row r="19" spans="1:4" ht="15.75" customHeight="1">
      <c r="A19" s="487" t="s">
        <v>971</v>
      </c>
      <c r="B19" s="472" t="s">
        <v>311</v>
      </c>
      <c r="C19" s="724"/>
      <c r="D19" s="725"/>
    </row>
    <row r="20" spans="1:4" ht="15.75" customHeight="1">
      <c r="A20" s="474" t="s">
        <v>414</v>
      </c>
      <c r="B20" s="473" t="s">
        <v>313</v>
      </c>
      <c r="C20" s="726"/>
      <c r="D20" s="727"/>
    </row>
    <row r="21" spans="1:4" ht="15.75" customHeight="1">
      <c r="A21" s="474" t="s">
        <v>415</v>
      </c>
      <c r="B21" s="473" t="s">
        <v>315</v>
      </c>
      <c r="C21" s="726"/>
      <c r="D21" s="727"/>
    </row>
    <row r="22" spans="1:4" ht="15.75" customHeight="1" thickBot="1">
      <c r="A22" s="1226" t="s">
        <v>416</v>
      </c>
      <c r="B22" s="1222" t="s">
        <v>317</v>
      </c>
      <c r="C22" s="1223"/>
      <c r="D22" s="1224"/>
    </row>
    <row r="23" spans="1:4" ht="15.75" customHeight="1" thickBot="1">
      <c r="A23" s="1225" t="s">
        <v>413</v>
      </c>
      <c r="B23" s="1227" t="s">
        <v>318</v>
      </c>
      <c r="C23" s="1228"/>
      <c r="D23" s="1229"/>
    </row>
    <row r="24" spans="1:4" ht="15.75" customHeight="1">
      <c r="A24" s="487"/>
      <c r="B24" s="472" t="s">
        <v>319</v>
      </c>
      <c r="C24" s="724"/>
      <c r="D24" s="725"/>
    </row>
    <row r="25" spans="1:4" ht="15.75" customHeight="1">
      <c r="A25" s="474"/>
      <c r="B25" s="473" t="s">
        <v>320</v>
      </c>
      <c r="C25" s="726"/>
      <c r="D25" s="727"/>
    </row>
    <row r="26" spans="1:4" ht="15.75" customHeight="1">
      <c r="A26" s="474"/>
      <c r="B26" s="473" t="s">
        <v>321</v>
      </c>
      <c r="C26" s="726"/>
      <c r="D26" s="727"/>
    </row>
    <row r="27" spans="1:4" ht="15.75" customHeight="1">
      <c r="A27" s="474"/>
      <c r="B27" s="473" t="s">
        <v>323</v>
      </c>
      <c r="C27" s="726"/>
      <c r="D27" s="727"/>
    </row>
    <row r="28" spans="1:4" ht="15.75" customHeight="1">
      <c r="A28" s="474"/>
      <c r="B28" s="473" t="s">
        <v>325</v>
      </c>
      <c r="C28" s="726"/>
      <c r="D28" s="727"/>
    </row>
    <row r="29" spans="1:4" ht="15.75" customHeight="1">
      <c r="A29" s="474"/>
      <c r="B29" s="473" t="s">
        <v>327</v>
      </c>
      <c r="C29" s="726"/>
      <c r="D29" s="727"/>
    </row>
    <row r="30" spans="1:4" ht="15.75" customHeight="1">
      <c r="A30" s="474"/>
      <c r="B30" s="473" t="s">
        <v>329</v>
      </c>
      <c r="C30" s="726"/>
      <c r="D30" s="727"/>
    </row>
    <row r="31" spans="1:4" ht="15.75" customHeight="1">
      <c r="A31" s="474"/>
      <c r="B31" s="473" t="s">
        <v>331</v>
      </c>
      <c r="C31" s="726"/>
      <c r="D31" s="727"/>
    </row>
    <row r="32" spans="1:4" ht="15.75" customHeight="1">
      <c r="A32" s="474"/>
      <c r="B32" s="473" t="s">
        <v>333</v>
      </c>
      <c r="C32" s="726"/>
      <c r="D32" s="727"/>
    </row>
    <row r="33" spans="1:4" ht="15.75" customHeight="1">
      <c r="A33" s="474"/>
      <c r="B33" s="473" t="s">
        <v>335</v>
      </c>
      <c r="C33" s="726"/>
      <c r="D33" s="727"/>
    </row>
    <row r="34" spans="1:4" ht="15.75" customHeight="1">
      <c r="A34" s="474"/>
      <c r="B34" s="473" t="s">
        <v>337</v>
      </c>
      <c r="C34" s="726"/>
      <c r="D34" s="727"/>
    </row>
    <row r="35" spans="1:4" ht="15.75" customHeight="1">
      <c r="A35" s="474"/>
      <c r="B35" s="473" t="s">
        <v>339</v>
      </c>
      <c r="C35" s="726"/>
      <c r="D35" s="727"/>
    </row>
    <row r="36" spans="1:4" ht="15.75" customHeight="1">
      <c r="A36" s="474"/>
      <c r="B36" s="473" t="s">
        <v>341</v>
      </c>
      <c r="C36" s="726"/>
      <c r="D36" s="727"/>
    </row>
    <row r="37" spans="1:4" ht="15.75" customHeight="1" thickBot="1">
      <c r="A37" s="475"/>
      <c r="B37" s="476" t="s">
        <v>343</v>
      </c>
      <c r="C37" s="728"/>
      <c r="D37" s="729"/>
    </row>
    <row r="38" spans="1:6" ht="15.75" customHeight="1" thickBot="1">
      <c r="A38" s="1486" t="s">
        <v>974</v>
      </c>
      <c r="B38" s="1487"/>
      <c r="C38" s="732"/>
      <c r="D38" s="731">
        <f>D9+D14</f>
        <v>3709221</v>
      </c>
      <c r="F38" s="477"/>
    </row>
    <row r="39" ht="15.75">
      <c r="A39" s="490"/>
    </row>
    <row r="40" spans="1:4" ht="15.75">
      <c r="A40" s="461"/>
      <c r="B40" s="462"/>
      <c r="C40" s="1488"/>
      <c r="D40" s="1488"/>
    </row>
    <row r="41" spans="1:4" ht="15.75">
      <c r="A41" s="824"/>
      <c r="B41" s="462"/>
      <c r="C41" s="463"/>
      <c r="D41" s="463"/>
    </row>
    <row r="42" spans="1:4" ht="15.75">
      <c r="A42" s="462"/>
      <c r="B42" s="462"/>
      <c r="C42" s="1488"/>
      <c r="D42" s="1488"/>
    </row>
    <row r="43" spans="1:2" ht="15.75">
      <c r="A43" s="467"/>
      <c r="B43" s="467"/>
    </row>
    <row r="44" spans="1:3" ht="15.75">
      <c r="A44" s="467"/>
      <c r="B44" s="467"/>
      <c r="C44" s="467"/>
    </row>
  </sheetData>
  <sheetProtection/>
  <mergeCells count="4">
    <mergeCell ref="A1:D1"/>
    <mergeCell ref="A38:B38"/>
    <mergeCell ref="C40:D40"/>
    <mergeCell ref="C42:D4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&amp;R&amp;"Book Antiqua,Félkövér"23. melléklet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34.28125" style="0" customWidth="1"/>
    <col min="2" max="2" width="18.28125" style="0" customWidth="1"/>
    <col min="3" max="3" width="16.8515625" style="0" customWidth="1"/>
    <col min="4" max="4" width="17.140625" style="0" customWidth="1"/>
  </cols>
  <sheetData>
    <row r="1" spans="1:5" ht="15">
      <c r="A1" s="1489" t="s">
        <v>425</v>
      </c>
      <c r="B1" s="1491" t="s">
        <v>426</v>
      </c>
      <c r="C1" s="1491"/>
      <c r="D1" s="1492" t="s">
        <v>427</v>
      </c>
      <c r="E1" s="529"/>
    </row>
    <row r="2" spans="1:5" ht="15.75" thickBot="1">
      <c r="A2" s="1490"/>
      <c r="B2" s="528">
        <v>42736</v>
      </c>
      <c r="C2" s="528">
        <v>43100</v>
      </c>
      <c r="D2" s="1493"/>
      <c r="E2" s="529"/>
    </row>
    <row r="3" spans="1:5" ht="16.5">
      <c r="A3" s="527" t="s">
        <v>543</v>
      </c>
      <c r="B3" s="525">
        <v>694061</v>
      </c>
      <c r="C3" s="1230">
        <v>3797221</v>
      </c>
      <c r="D3" s="191">
        <f>C3-B3</f>
        <v>3103160</v>
      </c>
      <c r="E3" s="529"/>
    </row>
    <row r="4" spans="1:5" ht="16.5">
      <c r="A4" s="527" t="s">
        <v>432</v>
      </c>
      <c r="B4" s="525">
        <v>4821</v>
      </c>
      <c r="C4" s="1230">
        <v>5375</v>
      </c>
      <c r="D4" s="191">
        <f aca="true" t="shared" si="0" ref="D4:D12">C4-B4</f>
        <v>554</v>
      </c>
      <c r="E4" s="526"/>
    </row>
    <row r="5" spans="1:5" ht="36.75" customHeight="1">
      <c r="A5" s="523" t="s">
        <v>428</v>
      </c>
      <c r="B5" s="989">
        <v>8226</v>
      </c>
      <c r="C5" s="1067">
        <v>8237</v>
      </c>
      <c r="D5" s="190">
        <f t="shared" si="0"/>
        <v>11</v>
      </c>
      <c r="E5" s="526"/>
    </row>
    <row r="6" spans="1:5" ht="33">
      <c r="A6" s="523" t="s">
        <v>104</v>
      </c>
      <c r="B6" s="989">
        <v>405</v>
      </c>
      <c r="C6" s="1067">
        <v>762</v>
      </c>
      <c r="D6" s="190">
        <f t="shared" si="0"/>
        <v>357</v>
      </c>
      <c r="E6" s="526"/>
    </row>
    <row r="7" spans="1:5" ht="16.5">
      <c r="A7" s="523" t="s">
        <v>96</v>
      </c>
      <c r="B7" s="989">
        <v>0</v>
      </c>
      <c r="C7" s="1067">
        <v>81</v>
      </c>
      <c r="D7" s="190">
        <f t="shared" si="0"/>
        <v>81</v>
      </c>
      <c r="E7" s="526"/>
    </row>
    <row r="8" spans="1:5" ht="16.5">
      <c r="A8" s="523" t="s">
        <v>105</v>
      </c>
      <c r="B8" s="989">
        <v>71</v>
      </c>
      <c r="C8" s="1067">
        <v>55</v>
      </c>
      <c r="D8" s="190">
        <f t="shared" si="0"/>
        <v>-16</v>
      </c>
      <c r="E8" s="526"/>
    </row>
    <row r="9" spans="1:5" ht="16.5">
      <c r="A9" s="523" t="s">
        <v>103</v>
      </c>
      <c r="B9" s="989">
        <v>1222</v>
      </c>
      <c r="C9" s="1067">
        <v>418</v>
      </c>
      <c r="D9" s="190">
        <f t="shared" si="0"/>
        <v>-804</v>
      </c>
      <c r="E9" s="526"/>
    </row>
    <row r="10" spans="1:5" ht="33">
      <c r="A10" s="523" t="s">
        <v>429</v>
      </c>
      <c r="B10" s="1067">
        <v>2528</v>
      </c>
      <c r="C10" s="1067">
        <v>2664</v>
      </c>
      <c r="D10" s="190">
        <f t="shared" si="0"/>
        <v>136</v>
      </c>
      <c r="E10" s="526"/>
    </row>
    <row r="11" spans="1:5" ht="33">
      <c r="A11" s="524" t="s">
        <v>559</v>
      </c>
      <c r="B11" s="1068">
        <v>1</v>
      </c>
      <c r="C11" s="1068">
        <v>122</v>
      </c>
      <c r="D11" s="190">
        <f t="shared" si="0"/>
        <v>121</v>
      </c>
      <c r="E11" s="526"/>
    </row>
    <row r="12" spans="1:5" ht="33.75" thickBot="1">
      <c r="A12" s="524" t="s">
        <v>72</v>
      </c>
      <c r="B12" s="1069">
        <v>100</v>
      </c>
      <c r="C12" s="1068">
        <v>1278</v>
      </c>
      <c r="D12" s="190">
        <f t="shared" si="0"/>
        <v>1178</v>
      </c>
      <c r="E12" s="526"/>
    </row>
    <row r="13" spans="1:5" ht="17.25" thickBot="1">
      <c r="A13" s="530" t="s">
        <v>22</v>
      </c>
      <c r="B13" s="531">
        <f>SUM(B3:B12)</f>
        <v>711435</v>
      </c>
      <c r="C13" s="531">
        <f>SUM(C3:C12)</f>
        <v>3816213</v>
      </c>
      <c r="D13" s="196">
        <f>SUM(D3:D12)</f>
        <v>3104778</v>
      </c>
      <c r="E13" s="526"/>
    </row>
    <row r="14" spans="1:5" ht="16.5">
      <c r="A14" s="199"/>
      <c r="B14" s="199"/>
      <c r="C14" s="199"/>
      <c r="D14" s="199"/>
      <c r="E14" s="199"/>
    </row>
    <row r="15" spans="1:5" ht="16.5">
      <c r="A15" s="824"/>
      <c r="B15" s="199"/>
      <c r="C15" s="199"/>
      <c r="D15" s="199"/>
      <c r="E15" s="199"/>
    </row>
    <row r="16" spans="1:5" ht="16.5">
      <c r="A16" s="199"/>
      <c r="B16" s="199"/>
      <c r="C16" s="199"/>
      <c r="D16" s="199"/>
      <c r="E16" s="199"/>
    </row>
    <row r="17" spans="1:5" ht="16.5">
      <c r="A17" s="199"/>
      <c r="B17" s="199"/>
      <c r="C17" s="199"/>
      <c r="D17" s="199"/>
      <c r="E17" s="199"/>
    </row>
    <row r="18" spans="1:5" ht="16.5">
      <c r="A18" s="199"/>
      <c r="B18" s="199"/>
      <c r="C18" s="199"/>
      <c r="D18" s="199"/>
      <c r="E18" s="199"/>
    </row>
    <row r="19" spans="1:5" ht="16.5">
      <c r="A19" s="199"/>
      <c r="B19" s="199"/>
      <c r="C19" s="199"/>
      <c r="D19" s="199"/>
      <c r="E19" s="199"/>
    </row>
    <row r="20" spans="1:5" ht="16.5">
      <c r="A20" s="199"/>
      <c r="B20" s="199"/>
      <c r="C20" s="199"/>
      <c r="D20" s="199"/>
      <c r="E20" s="199"/>
    </row>
    <row r="21" spans="1:5" ht="16.5">
      <c r="A21" s="199"/>
      <c r="B21" s="199"/>
      <c r="C21" s="199"/>
      <c r="D21" s="199"/>
      <c r="E21" s="199"/>
    </row>
    <row r="22" spans="1:5" ht="16.5">
      <c r="A22" s="199"/>
      <c r="B22" s="199"/>
      <c r="C22" s="199"/>
      <c r="D22" s="199"/>
      <c r="E22" s="199"/>
    </row>
    <row r="23" spans="1:5" ht="16.5">
      <c r="A23" s="199"/>
      <c r="B23" s="199"/>
      <c r="C23" s="199"/>
      <c r="D23" s="199"/>
      <c r="E23" s="199"/>
    </row>
    <row r="24" spans="1:5" ht="16.5">
      <c r="A24" s="199"/>
      <c r="B24" s="199"/>
      <c r="C24" s="199"/>
      <c r="D24" s="199"/>
      <c r="E24" s="199"/>
    </row>
    <row r="25" spans="1:5" ht="16.5">
      <c r="A25" s="199"/>
      <c r="B25" s="199"/>
      <c r="C25" s="199"/>
      <c r="D25" s="199"/>
      <c r="E25" s="199"/>
    </row>
    <row r="26" spans="1:5" ht="16.5">
      <c r="A26" s="199"/>
      <c r="B26" s="199"/>
      <c r="C26" s="199"/>
      <c r="D26" s="199"/>
      <c r="E26" s="199"/>
    </row>
    <row r="27" spans="1:5" ht="16.5">
      <c r="A27" s="199"/>
      <c r="B27" s="199"/>
      <c r="C27" s="199"/>
      <c r="D27" s="199"/>
      <c r="E27" s="199"/>
    </row>
    <row r="28" spans="1:5" ht="16.5">
      <c r="A28" s="199"/>
      <c r="B28" s="199"/>
      <c r="C28" s="199"/>
      <c r="D28" s="199"/>
      <c r="E28" s="199"/>
    </row>
    <row r="29" spans="1:5" ht="16.5">
      <c r="A29" s="199"/>
      <c r="B29" s="199"/>
      <c r="C29" s="199"/>
      <c r="D29" s="199"/>
      <c r="E29" s="199"/>
    </row>
    <row r="30" spans="1:5" ht="16.5">
      <c r="A30" s="199"/>
      <c r="B30" s="199"/>
      <c r="C30" s="199"/>
      <c r="D30" s="199"/>
      <c r="E30" s="199"/>
    </row>
    <row r="31" spans="1:5" ht="16.5">
      <c r="A31" s="199"/>
      <c r="B31" s="199"/>
      <c r="C31" s="199"/>
      <c r="D31" s="199"/>
      <c r="E31" s="199"/>
    </row>
  </sheetData>
  <sheetProtection/>
  <mergeCells count="3">
    <mergeCell ref="A1:A2"/>
    <mergeCell ref="B1:C1"/>
    <mergeCell ref="D1:D2"/>
  </mergeCells>
  <printOptions/>
  <pageMargins left="0.7086614173228347" right="0.7086614173228347" top="0.984251968503937" bottom="0.7480314960629921" header="0.31496062992125984" footer="0.31496062992125984"/>
  <pageSetup horizontalDpi="600" verticalDpi="600" orientation="portrait" paperSize="9" r:id="rId1"/>
  <headerFooter>
    <oddHeader xml:space="preserve">&amp;C&amp;"Book Antiqua,Félkövér"&amp;12Pénzeszközök változásának bemutatása&amp;R&amp;"Book Antiqua,Félkövér"24. melléklet
ezer Ft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28">
      <selection activeCell="I59" sqref="I59"/>
    </sheetView>
  </sheetViews>
  <sheetFormatPr defaultColWidth="9.140625" defaultRowHeight="12.75"/>
  <cols>
    <col min="1" max="1" width="3.57421875" style="21" customWidth="1"/>
    <col min="2" max="2" width="52.421875" style="3" customWidth="1"/>
    <col min="3" max="3" width="14.28125" style="10" customWidth="1"/>
    <col min="4" max="4" width="15.8515625" style="10" customWidth="1"/>
    <col min="5" max="5" width="14.140625" style="10" bestFit="1" customWidth="1"/>
    <col min="6" max="6" width="9.140625" style="10" bestFit="1" customWidth="1"/>
    <col min="7" max="8" width="12.00390625" style="3" bestFit="1" customWidth="1"/>
    <col min="9" max="16384" width="9.140625" style="3" customWidth="1"/>
  </cols>
  <sheetData>
    <row r="1" spans="1:8" ht="16.5">
      <c r="A1" s="1242" t="s">
        <v>13</v>
      </c>
      <c r="B1" s="1244" t="s">
        <v>14</v>
      </c>
      <c r="C1" s="1246" t="s">
        <v>184</v>
      </c>
      <c r="D1" s="1246" t="s">
        <v>88</v>
      </c>
      <c r="E1" s="1246" t="s">
        <v>185</v>
      </c>
      <c r="F1" s="1246" t="s">
        <v>186</v>
      </c>
      <c r="G1" s="1240" t="s">
        <v>249</v>
      </c>
      <c r="H1" s="1241"/>
    </row>
    <row r="2" spans="1:8" ht="45.75" thickBot="1">
      <c r="A2" s="1243"/>
      <c r="B2" s="1245"/>
      <c r="C2" s="1247"/>
      <c r="D2" s="1247"/>
      <c r="E2" s="1247"/>
      <c r="F2" s="1247"/>
      <c r="G2" s="638" t="s">
        <v>485</v>
      </c>
      <c r="H2" s="656" t="s">
        <v>486</v>
      </c>
    </row>
    <row r="3" spans="1:8" s="18" customFormat="1" ht="15.75">
      <c r="A3" s="19" t="s">
        <v>61</v>
      </c>
      <c r="B3" s="271" t="s">
        <v>60</v>
      </c>
      <c r="C3" s="640">
        <f>C4+C10+C12+C22+C23</f>
        <v>3053916</v>
      </c>
      <c r="D3" s="640">
        <f>D4+D10+D12+D22+D23</f>
        <v>3472544</v>
      </c>
      <c r="E3" s="640">
        <f>E4+E10+E12+E22+E23</f>
        <v>3311710</v>
      </c>
      <c r="F3" s="711">
        <f>E3/D3</f>
        <v>0.9536841001870675</v>
      </c>
      <c r="G3" s="712">
        <f>G4+G12+G22+G10+G23</f>
        <v>1695917</v>
      </c>
      <c r="H3" s="713">
        <f>E3-G3</f>
        <v>1615793</v>
      </c>
    </row>
    <row r="4" spans="1:8" s="18" customFormat="1" ht="16.5">
      <c r="A4" s="265">
        <v>1</v>
      </c>
      <c r="B4" s="16" t="s">
        <v>419</v>
      </c>
      <c r="C4" s="641">
        <f>SUM(C5:C9)</f>
        <v>1042509</v>
      </c>
      <c r="D4" s="641">
        <f>SUM(D5:D9)</f>
        <v>1250606</v>
      </c>
      <c r="E4" s="641">
        <f>SUM(E5:E9)</f>
        <v>1250606</v>
      </c>
      <c r="F4" s="958">
        <f aca="true" t="shared" si="0" ref="F4:F53">E4/D4</f>
        <v>1</v>
      </c>
      <c r="G4" s="715">
        <f>SUM(G5:G9)</f>
        <v>1112045</v>
      </c>
      <c r="H4" s="716">
        <f aca="true" t="shared" si="1" ref="H4:H53">E4-G4</f>
        <v>138561</v>
      </c>
    </row>
    <row r="5" spans="1:8" s="18" customFormat="1" ht="16.5">
      <c r="A5" s="265"/>
      <c r="B5" s="275" t="s">
        <v>487</v>
      </c>
      <c r="C5" s="642">
        <v>223358</v>
      </c>
      <c r="D5" s="642">
        <v>224614</v>
      </c>
      <c r="E5" s="641">
        <v>224614</v>
      </c>
      <c r="F5" s="958">
        <f t="shared" si="0"/>
        <v>1</v>
      </c>
      <c r="G5" s="263">
        <v>224614</v>
      </c>
      <c r="H5" s="716">
        <f t="shared" si="1"/>
        <v>0</v>
      </c>
    </row>
    <row r="6" spans="1:8" s="18" customFormat="1" ht="16.5">
      <c r="A6" s="265"/>
      <c r="B6" s="275" t="s">
        <v>488</v>
      </c>
      <c r="C6" s="642">
        <v>360815</v>
      </c>
      <c r="D6" s="642">
        <v>375730</v>
      </c>
      <c r="E6" s="641">
        <v>375730</v>
      </c>
      <c r="F6" s="958">
        <f t="shared" si="0"/>
        <v>1</v>
      </c>
      <c r="G6" s="263">
        <v>375730</v>
      </c>
      <c r="H6" s="716">
        <f t="shared" si="1"/>
        <v>0</v>
      </c>
    </row>
    <row r="7" spans="1:8" s="18" customFormat="1" ht="33.75" customHeight="1">
      <c r="A7" s="265"/>
      <c r="B7" s="146" t="s">
        <v>489</v>
      </c>
      <c r="C7" s="642">
        <v>403034</v>
      </c>
      <c r="D7" s="642">
        <v>452223</v>
      </c>
      <c r="E7" s="641">
        <v>452223</v>
      </c>
      <c r="F7" s="958">
        <f t="shared" si="0"/>
        <v>1</v>
      </c>
      <c r="G7" s="263">
        <v>346242</v>
      </c>
      <c r="H7" s="716">
        <f t="shared" si="1"/>
        <v>105981</v>
      </c>
    </row>
    <row r="8" spans="1:8" s="18" customFormat="1" ht="16.5">
      <c r="A8" s="265"/>
      <c r="B8" s="146" t="s">
        <v>490</v>
      </c>
      <c r="C8" s="642">
        <v>55302</v>
      </c>
      <c r="D8" s="642">
        <v>66181</v>
      </c>
      <c r="E8" s="641">
        <v>66181</v>
      </c>
      <c r="F8" s="958">
        <f t="shared" si="0"/>
        <v>1</v>
      </c>
      <c r="G8" s="263">
        <v>33601</v>
      </c>
      <c r="H8" s="716">
        <f t="shared" si="1"/>
        <v>32580</v>
      </c>
    </row>
    <row r="9" spans="1:8" s="18" customFormat="1" ht="16.5">
      <c r="A9" s="265"/>
      <c r="B9" s="146" t="s">
        <v>97</v>
      </c>
      <c r="C9" s="642">
        <v>0</v>
      </c>
      <c r="D9" s="642">
        <v>131858</v>
      </c>
      <c r="E9" s="641">
        <v>131858</v>
      </c>
      <c r="F9" s="958">
        <f t="shared" si="0"/>
        <v>1</v>
      </c>
      <c r="G9" s="263">
        <v>131858</v>
      </c>
      <c r="H9" s="716">
        <f t="shared" si="1"/>
        <v>0</v>
      </c>
    </row>
    <row r="10" spans="1:8" s="18" customFormat="1" ht="16.5">
      <c r="A10" s="265">
        <v>2</v>
      </c>
      <c r="B10" s="643" t="s">
        <v>491</v>
      </c>
      <c r="C10" s="644">
        <f>SUM(C11:C11)</f>
        <v>140334</v>
      </c>
      <c r="D10" s="644">
        <f>SUM(D11:D11)</f>
        <v>279808</v>
      </c>
      <c r="E10" s="644">
        <f>SUM(E11:E11)</f>
        <v>241497</v>
      </c>
      <c r="F10" s="714">
        <f t="shared" si="0"/>
        <v>0.8630811127630376</v>
      </c>
      <c r="G10" s="263">
        <f>SUM(G11:G11)</f>
        <v>84940</v>
      </c>
      <c r="H10" s="716">
        <f t="shared" si="1"/>
        <v>156557</v>
      </c>
    </row>
    <row r="11" spans="1:8" s="18" customFormat="1" ht="16.5">
      <c r="A11" s="265"/>
      <c r="B11" s="275" t="s">
        <v>492</v>
      </c>
      <c r="C11" s="644">
        <v>140334</v>
      </c>
      <c r="D11" s="644">
        <v>279808</v>
      </c>
      <c r="E11" s="641">
        <v>241497</v>
      </c>
      <c r="F11" s="714">
        <f t="shared" si="0"/>
        <v>0.8630811127630376</v>
      </c>
      <c r="G11" s="283">
        <v>84940</v>
      </c>
      <c r="H11" s="716">
        <f t="shared" si="1"/>
        <v>156557</v>
      </c>
    </row>
    <row r="12" spans="1:8" ht="16.5">
      <c r="A12" s="265">
        <v>3</v>
      </c>
      <c r="B12" s="16" t="s">
        <v>24</v>
      </c>
      <c r="C12" s="644">
        <f>SUM(C13:C21)</f>
        <v>1225000</v>
      </c>
      <c r="D12" s="644">
        <f>SUM(D13:D21)</f>
        <v>1225000</v>
      </c>
      <c r="E12" s="644">
        <f>SUM(E13:E21)</f>
        <v>1198395</v>
      </c>
      <c r="F12" s="714">
        <f t="shared" si="0"/>
        <v>0.9782816326530612</v>
      </c>
      <c r="G12" s="283">
        <f>SUM(G13:G21)</f>
        <v>282203</v>
      </c>
      <c r="H12" s="716">
        <f t="shared" si="1"/>
        <v>916192</v>
      </c>
    </row>
    <row r="13" spans="1:8" ht="16.5">
      <c r="A13" s="265"/>
      <c r="B13" s="275" t="s">
        <v>25</v>
      </c>
      <c r="C13" s="642">
        <v>66000</v>
      </c>
      <c r="D13" s="642">
        <v>66000</v>
      </c>
      <c r="E13" s="641">
        <v>69346</v>
      </c>
      <c r="F13" s="714">
        <f t="shared" si="0"/>
        <v>1.0506969696969697</v>
      </c>
      <c r="G13" s="263">
        <v>69346</v>
      </c>
      <c r="H13" s="716">
        <f t="shared" si="1"/>
        <v>0</v>
      </c>
    </row>
    <row r="14" spans="1:8" ht="16.5">
      <c r="A14" s="267"/>
      <c r="B14" s="275" t="s">
        <v>493</v>
      </c>
      <c r="C14" s="645">
        <v>200</v>
      </c>
      <c r="D14" s="645">
        <v>200</v>
      </c>
      <c r="E14" s="641">
        <v>198</v>
      </c>
      <c r="F14" s="714">
        <f>E14/D14</f>
        <v>0.99</v>
      </c>
      <c r="G14" s="263">
        <v>198</v>
      </c>
      <c r="H14" s="716">
        <f>E14-G14</f>
        <v>0</v>
      </c>
    </row>
    <row r="15" spans="1:8" ht="16.5">
      <c r="A15" s="265"/>
      <c r="B15" s="275" t="s">
        <v>494</v>
      </c>
      <c r="C15" s="642">
        <v>220000</v>
      </c>
      <c r="D15" s="642">
        <v>220000</v>
      </c>
      <c r="E15" s="641">
        <v>216590</v>
      </c>
      <c r="F15" s="714">
        <f t="shared" si="0"/>
        <v>0.9845</v>
      </c>
      <c r="G15" s="103"/>
      <c r="H15" s="716">
        <f t="shared" si="1"/>
        <v>216590</v>
      </c>
    </row>
    <row r="16" spans="1:8" ht="16.5">
      <c r="A16" s="265"/>
      <c r="B16" s="275" t="s">
        <v>177</v>
      </c>
      <c r="C16" s="642">
        <v>19000</v>
      </c>
      <c r="D16" s="642">
        <v>19000</v>
      </c>
      <c r="E16" s="641">
        <v>20539</v>
      </c>
      <c r="F16" s="714">
        <f t="shared" si="0"/>
        <v>1.081</v>
      </c>
      <c r="G16" s="103"/>
      <c r="H16" s="716">
        <f t="shared" si="1"/>
        <v>20539</v>
      </c>
    </row>
    <row r="17" spans="1:8" ht="16.5">
      <c r="A17" s="265"/>
      <c r="B17" s="275" t="s">
        <v>495</v>
      </c>
      <c r="C17" s="642">
        <v>15000</v>
      </c>
      <c r="D17" s="642">
        <v>15000</v>
      </c>
      <c r="E17" s="641">
        <v>16497</v>
      </c>
      <c r="F17" s="714">
        <f t="shared" si="0"/>
        <v>1.0998</v>
      </c>
      <c r="G17" s="103"/>
      <c r="H17" s="716">
        <f t="shared" si="1"/>
        <v>16497</v>
      </c>
    </row>
    <row r="18" spans="1:8" ht="16.5">
      <c r="A18" s="265"/>
      <c r="B18" s="275" t="s">
        <v>496</v>
      </c>
      <c r="C18" s="642">
        <v>68000</v>
      </c>
      <c r="D18" s="642">
        <v>68000</v>
      </c>
      <c r="E18" s="641">
        <v>87623</v>
      </c>
      <c r="F18" s="714">
        <f t="shared" si="0"/>
        <v>1.2885735294117646</v>
      </c>
      <c r="G18" s="717"/>
      <c r="H18" s="716">
        <f t="shared" si="1"/>
        <v>87623</v>
      </c>
    </row>
    <row r="19" spans="1:8" ht="16.5">
      <c r="A19" s="267"/>
      <c r="B19" s="275" t="s">
        <v>498</v>
      </c>
      <c r="C19" s="645">
        <v>830000</v>
      </c>
      <c r="D19" s="645">
        <v>830000</v>
      </c>
      <c r="E19" s="641">
        <v>781454</v>
      </c>
      <c r="F19" s="714">
        <f t="shared" si="0"/>
        <v>0.941510843373494</v>
      </c>
      <c r="G19" s="263">
        <v>212659</v>
      </c>
      <c r="H19" s="716">
        <f t="shared" si="1"/>
        <v>568795</v>
      </c>
    </row>
    <row r="20" spans="1:8" ht="16.5">
      <c r="A20" s="267"/>
      <c r="B20" s="275" t="s">
        <v>497</v>
      </c>
      <c r="C20" s="645">
        <v>500</v>
      </c>
      <c r="D20" s="645">
        <v>500</v>
      </c>
      <c r="E20" s="641">
        <v>467</v>
      </c>
      <c r="F20" s="714">
        <f t="shared" si="0"/>
        <v>0.934</v>
      </c>
      <c r="G20" s="103"/>
      <c r="H20" s="716">
        <f t="shared" si="1"/>
        <v>467</v>
      </c>
    </row>
    <row r="21" spans="1:8" ht="16.5">
      <c r="A21" s="265"/>
      <c r="B21" s="275" t="s">
        <v>499</v>
      </c>
      <c r="C21" s="642">
        <v>6300</v>
      </c>
      <c r="D21" s="642">
        <v>6300</v>
      </c>
      <c r="E21" s="641">
        <v>5681</v>
      </c>
      <c r="F21" s="714">
        <f t="shared" si="0"/>
        <v>0.9017460317460317</v>
      </c>
      <c r="G21" s="103"/>
      <c r="H21" s="716">
        <f t="shared" si="1"/>
        <v>5681</v>
      </c>
    </row>
    <row r="22" spans="1:8" ht="16.5">
      <c r="A22" s="272">
        <v>4</v>
      </c>
      <c r="B22" s="79" t="s">
        <v>196</v>
      </c>
      <c r="C22" s="646">
        <v>619711</v>
      </c>
      <c r="D22" s="646">
        <v>677520</v>
      </c>
      <c r="E22" s="646">
        <v>590848</v>
      </c>
      <c r="F22" s="714">
        <f t="shared" si="0"/>
        <v>0.872074625103318</v>
      </c>
      <c r="G22" s="283">
        <v>216312</v>
      </c>
      <c r="H22" s="716">
        <f t="shared" si="1"/>
        <v>374536</v>
      </c>
    </row>
    <row r="23" spans="1:8" ht="16.5">
      <c r="A23" s="267">
        <v>5</v>
      </c>
      <c r="B23" s="643" t="s">
        <v>500</v>
      </c>
      <c r="C23" s="647">
        <f>SUM(C24:C25)</f>
        <v>26362</v>
      </c>
      <c r="D23" s="647">
        <f>SUM(D24:D25)</f>
        <v>39610</v>
      </c>
      <c r="E23" s="647">
        <f>SUM(E24:E25)</f>
        <v>30364</v>
      </c>
      <c r="F23" s="714">
        <f t="shared" si="0"/>
        <v>0.7665740974501388</v>
      </c>
      <c r="G23" s="718">
        <f>SUM(G24:G25)</f>
        <v>417</v>
      </c>
      <c r="H23" s="716">
        <f t="shared" si="1"/>
        <v>29947</v>
      </c>
    </row>
    <row r="24" spans="1:8" ht="16.5">
      <c r="A24" s="267"/>
      <c r="B24" s="275" t="s">
        <v>501</v>
      </c>
      <c r="C24" s="647">
        <v>24662</v>
      </c>
      <c r="D24" s="647">
        <v>24662</v>
      </c>
      <c r="E24" s="641">
        <v>16500</v>
      </c>
      <c r="F24" s="714">
        <f t="shared" si="0"/>
        <v>0.6690454950936664</v>
      </c>
      <c r="G24" s="283">
        <v>0</v>
      </c>
      <c r="H24" s="716">
        <f t="shared" si="1"/>
        <v>16500</v>
      </c>
    </row>
    <row r="25" spans="1:8" ht="16.5">
      <c r="A25" s="267"/>
      <c r="B25" s="275" t="s">
        <v>502</v>
      </c>
      <c r="C25" s="647">
        <v>1700</v>
      </c>
      <c r="D25" s="647">
        <v>14948</v>
      </c>
      <c r="E25" s="641">
        <v>13864</v>
      </c>
      <c r="F25" s="714">
        <f t="shared" si="0"/>
        <v>0.9274819373829275</v>
      </c>
      <c r="G25" s="283">
        <v>417</v>
      </c>
      <c r="H25" s="716">
        <f t="shared" si="1"/>
        <v>13447</v>
      </c>
    </row>
    <row r="26" spans="1:8" ht="16.5">
      <c r="A26" s="265"/>
      <c r="B26" s="16"/>
      <c r="C26" s="642"/>
      <c r="D26" s="642"/>
      <c r="E26" s="641">
        <f>SUM(C26:D26)</f>
        <v>0</v>
      </c>
      <c r="F26" s="711"/>
      <c r="G26" s="263"/>
      <c r="H26" s="713">
        <f t="shared" si="1"/>
        <v>0</v>
      </c>
    </row>
    <row r="27" spans="1:8" ht="16.5">
      <c r="A27" s="19" t="s">
        <v>62</v>
      </c>
      <c r="B27" s="271" t="s">
        <v>63</v>
      </c>
      <c r="C27" s="648">
        <f aca="true" t="shared" si="2" ref="C27:H27">SUM(C28+C29+C30+C31+C32)</f>
        <v>3013248</v>
      </c>
      <c r="D27" s="648">
        <f t="shared" si="2"/>
        <v>3383443</v>
      </c>
      <c r="E27" s="648">
        <f t="shared" si="2"/>
        <v>3065262</v>
      </c>
      <c r="F27" s="711">
        <f t="shared" si="0"/>
        <v>0.905959402892261</v>
      </c>
      <c r="G27" s="719">
        <f t="shared" si="2"/>
        <v>1586666</v>
      </c>
      <c r="H27" s="721">
        <f t="shared" si="2"/>
        <v>1478596</v>
      </c>
    </row>
    <row r="28" spans="1:8" ht="16.5">
      <c r="A28" s="265">
        <v>1</v>
      </c>
      <c r="B28" s="16" t="s">
        <v>0</v>
      </c>
      <c r="C28" s="644">
        <v>1179861</v>
      </c>
      <c r="D28" s="644">
        <v>1295425</v>
      </c>
      <c r="E28" s="641">
        <v>1216700</v>
      </c>
      <c r="F28" s="714">
        <f t="shared" si="0"/>
        <v>0.9392284385433352</v>
      </c>
      <c r="G28" s="263">
        <v>737838</v>
      </c>
      <c r="H28" s="716">
        <f t="shared" si="1"/>
        <v>478862</v>
      </c>
    </row>
    <row r="29" spans="1:8" ht="33">
      <c r="A29" s="265">
        <v>2</v>
      </c>
      <c r="B29" s="71" t="s">
        <v>503</v>
      </c>
      <c r="C29" s="644">
        <v>285277</v>
      </c>
      <c r="D29" s="644">
        <v>308147</v>
      </c>
      <c r="E29" s="641">
        <v>286174</v>
      </c>
      <c r="F29" s="714">
        <f t="shared" si="0"/>
        <v>0.9286931237363986</v>
      </c>
      <c r="G29" s="263">
        <v>173126</v>
      </c>
      <c r="H29" s="716">
        <f t="shared" si="1"/>
        <v>113048</v>
      </c>
    </row>
    <row r="30" spans="1:8" ht="16.5">
      <c r="A30" s="265">
        <v>3</v>
      </c>
      <c r="B30" s="16" t="s">
        <v>9</v>
      </c>
      <c r="C30" s="644">
        <v>1264625</v>
      </c>
      <c r="D30" s="644">
        <v>1382626</v>
      </c>
      <c r="E30" s="641">
        <v>1207086</v>
      </c>
      <c r="F30" s="714">
        <f t="shared" si="0"/>
        <v>0.8730386959307868</v>
      </c>
      <c r="G30" s="263">
        <v>521782</v>
      </c>
      <c r="H30" s="716">
        <f t="shared" si="1"/>
        <v>685304</v>
      </c>
    </row>
    <row r="31" spans="1:8" ht="16.5">
      <c r="A31" s="265">
        <v>4</v>
      </c>
      <c r="B31" s="16" t="s">
        <v>15</v>
      </c>
      <c r="C31" s="644">
        <v>22657</v>
      </c>
      <c r="D31" s="644">
        <v>25115</v>
      </c>
      <c r="E31" s="641">
        <v>20465</v>
      </c>
      <c r="F31" s="714">
        <f t="shared" si="0"/>
        <v>0.8148516822615967</v>
      </c>
      <c r="G31" s="263"/>
      <c r="H31" s="716">
        <f t="shared" si="1"/>
        <v>20465</v>
      </c>
    </row>
    <row r="32" spans="1:8" ht="16.5">
      <c r="A32" s="265">
        <v>5</v>
      </c>
      <c r="B32" s="16" t="s">
        <v>6</v>
      </c>
      <c r="C32" s="644">
        <f>SUM(C33:C37)</f>
        <v>260828</v>
      </c>
      <c r="D32" s="644">
        <f>SUM(D33:D37)</f>
        <v>372130</v>
      </c>
      <c r="E32" s="644">
        <f>SUM(E33:E37)</f>
        <v>334837</v>
      </c>
      <c r="F32" s="714">
        <f t="shared" si="0"/>
        <v>0.899785021363502</v>
      </c>
      <c r="G32" s="263">
        <f>SUM(G33:G37)</f>
        <v>153920</v>
      </c>
      <c r="H32" s="716">
        <f t="shared" si="1"/>
        <v>180917</v>
      </c>
    </row>
    <row r="33" spans="1:8" ht="16.5">
      <c r="A33" s="265"/>
      <c r="B33" s="275" t="s">
        <v>504</v>
      </c>
      <c r="C33" s="644">
        <v>63873</v>
      </c>
      <c r="D33" s="644">
        <v>102861</v>
      </c>
      <c r="E33" s="641">
        <v>102245</v>
      </c>
      <c r="F33" s="714">
        <f t="shared" si="0"/>
        <v>0.9940113356860228</v>
      </c>
      <c r="G33" s="263">
        <v>47847</v>
      </c>
      <c r="H33" s="716">
        <f t="shared" si="1"/>
        <v>54398</v>
      </c>
    </row>
    <row r="34" spans="1:8" ht="16.5">
      <c r="A34" s="265"/>
      <c r="B34" s="275" t="s">
        <v>505</v>
      </c>
      <c r="C34" s="644">
        <v>2500</v>
      </c>
      <c r="D34" s="644">
        <v>16500</v>
      </c>
      <c r="E34" s="641">
        <v>16500</v>
      </c>
      <c r="F34" s="958">
        <f t="shared" si="0"/>
        <v>1</v>
      </c>
      <c r="G34" s="263">
        <v>0</v>
      </c>
      <c r="H34" s="716">
        <f t="shared" si="1"/>
        <v>16500</v>
      </c>
    </row>
    <row r="35" spans="1:8" ht="16.5">
      <c r="A35" s="265"/>
      <c r="B35" s="275" t="s">
        <v>441</v>
      </c>
      <c r="C35" s="644">
        <v>112176</v>
      </c>
      <c r="D35" s="644">
        <v>235872</v>
      </c>
      <c r="E35" s="641">
        <v>216092</v>
      </c>
      <c r="F35" s="714">
        <f t="shared" si="0"/>
        <v>0.9161409578076245</v>
      </c>
      <c r="G35" s="263">
        <v>106073</v>
      </c>
      <c r="H35" s="716">
        <f t="shared" si="1"/>
        <v>110019</v>
      </c>
    </row>
    <row r="36" spans="1:8" ht="16.5">
      <c r="A36" s="265"/>
      <c r="B36" s="275" t="s">
        <v>16</v>
      </c>
      <c r="C36" s="642">
        <v>34363</v>
      </c>
      <c r="D36" s="642">
        <v>6292</v>
      </c>
      <c r="E36" s="641"/>
      <c r="F36" s="714">
        <f t="shared" si="0"/>
        <v>0</v>
      </c>
      <c r="G36" s="263">
        <v>0</v>
      </c>
      <c r="H36" s="716">
        <f t="shared" si="1"/>
        <v>0</v>
      </c>
    </row>
    <row r="37" spans="1:8" ht="16.5">
      <c r="A37" s="265"/>
      <c r="B37" s="275" t="s">
        <v>17</v>
      </c>
      <c r="C37" s="642">
        <v>47916</v>
      </c>
      <c r="D37" s="642">
        <v>10605</v>
      </c>
      <c r="E37" s="641"/>
      <c r="F37" s="714">
        <f t="shared" si="0"/>
        <v>0</v>
      </c>
      <c r="G37" s="263">
        <v>0</v>
      </c>
      <c r="H37" s="716">
        <f t="shared" si="1"/>
        <v>0</v>
      </c>
    </row>
    <row r="38" spans="1:8" ht="16.5">
      <c r="A38" s="265"/>
      <c r="B38" s="16"/>
      <c r="C38" s="642"/>
      <c r="D38" s="642"/>
      <c r="E38" s="641">
        <f>SUM(C38:D38)</f>
        <v>0</v>
      </c>
      <c r="F38" s="711"/>
      <c r="G38" s="103"/>
      <c r="H38" s="713">
        <f t="shared" si="1"/>
        <v>0</v>
      </c>
    </row>
    <row r="39" spans="1:8" s="18" customFormat="1" ht="15.75">
      <c r="A39" s="17"/>
      <c r="B39" s="266" t="s">
        <v>506</v>
      </c>
      <c r="C39" s="649">
        <f>C3-C27</f>
        <v>40668</v>
      </c>
      <c r="D39" s="649">
        <f>D3-D27</f>
        <v>89101</v>
      </c>
      <c r="E39" s="649">
        <f>E3-E27</f>
        <v>246448</v>
      </c>
      <c r="F39" s="956">
        <f t="shared" si="0"/>
        <v>2.7659397762090214</v>
      </c>
      <c r="G39" s="274">
        <f>G3-G27</f>
        <v>109251</v>
      </c>
      <c r="H39" s="957">
        <f t="shared" si="1"/>
        <v>137197</v>
      </c>
    </row>
    <row r="40" spans="1:8" s="18" customFormat="1" ht="16.5">
      <c r="A40" s="19"/>
      <c r="B40" s="271"/>
      <c r="C40" s="955"/>
      <c r="D40" s="955"/>
      <c r="E40" s="651">
        <f>SUM(C40:D40)</f>
        <v>0</v>
      </c>
      <c r="F40" s="711"/>
      <c r="G40" s="273"/>
      <c r="H40" s="713">
        <f t="shared" si="1"/>
        <v>0</v>
      </c>
    </row>
    <row r="41" spans="1:8" s="18" customFormat="1" ht="15.75">
      <c r="A41" s="19" t="s">
        <v>64</v>
      </c>
      <c r="B41" s="271" t="s">
        <v>21</v>
      </c>
      <c r="C41" s="955">
        <f>SUM(C42:C42)</f>
        <v>35368</v>
      </c>
      <c r="D41" s="955">
        <f>SUM(D42:D42)</f>
        <v>81797</v>
      </c>
      <c r="E41" s="955">
        <f>SUM(E42:E42)</f>
        <v>43247</v>
      </c>
      <c r="F41" s="711">
        <f t="shared" si="0"/>
        <v>0.5287113219311221</v>
      </c>
      <c r="G41" s="273">
        <f>SUM(G42:G42)</f>
        <v>43247</v>
      </c>
      <c r="H41" s="657">
        <f>SUM(H42:H42)</f>
        <v>0</v>
      </c>
    </row>
    <row r="42" spans="1:8" s="18" customFormat="1" ht="16.5">
      <c r="A42" s="265"/>
      <c r="B42" s="71" t="s">
        <v>98</v>
      </c>
      <c r="C42" s="260">
        <v>35368</v>
      </c>
      <c r="D42" s="260">
        <v>81797</v>
      </c>
      <c r="E42" s="641">
        <v>43247</v>
      </c>
      <c r="F42" s="714">
        <f t="shared" si="0"/>
        <v>0.5287113219311221</v>
      </c>
      <c r="G42" s="263">
        <v>43247</v>
      </c>
      <c r="H42" s="716">
        <f>E42-G42</f>
        <v>0</v>
      </c>
    </row>
    <row r="43" spans="1:8" s="18" customFormat="1" ht="16.5">
      <c r="A43" s="272"/>
      <c r="B43" s="650"/>
      <c r="C43" s="260"/>
      <c r="D43" s="260"/>
      <c r="E43" s="651"/>
      <c r="F43" s="711"/>
      <c r="G43" s="262"/>
      <c r="H43" s="716"/>
    </row>
    <row r="44" spans="1:8" ht="16.5">
      <c r="A44" s="19" t="s">
        <v>65</v>
      </c>
      <c r="B44" s="271" t="s">
        <v>19</v>
      </c>
      <c r="C44" s="652">
        <f>SUM(C45:C46)</f>
        <v>0</v>
      </c>
      <c r="D44" s="652">
        <f>SUM(D45:D46)</f>
        <v>62957</v>
      </c>
      <c r="E44" s="652">
        <f>SUM(E45:E46)</f>
        <v>62954</v>
      </c>
      <c r="F44" s="711">
        <f t="shared" si="0"/>
        <v>0.9999523484282923</v>
      </c>
      <c r="G44" s="273">
        <f>SUM(G45:G46)</f>
        <v>46429</v>
      </c>
      <c r="H44" s="713">
        <f t="shared" si="1"/>
        <v>16525</v>
      </c>
    </row>
    <row r="45" spans="1:8" ht="16.5">
      <c r="A45" s="265">
        <v>1</v>
      </c>
      <c r="B45" s="71" t="s">
        <v>421</v>
      </c>
      <c r="C45" s="644">
        <v>0</v>
      </c>
      <c r="D45" s="644">
        <v>16528</v>
      </c>
      <c r="E45" s="641">
        <v>16525</v>
      </c>
      <c r="F45" s="958">
        <f t="shared" si="0"/>
        <v>0.9998184898354308</v>
      </c>
      <c r="G45" s="263"/>
      <c r="H45" s="716">
        <f t="shared" si="1"/>
        <v>16525</v>
      </c>
    </row>
    <row r="46" spans="1:8" ht="16.5">
      <c r="A46" s="267">
        <v>2</v>
      </c>
      <c r="B46" s="156" t="s">
        <v>98</v>
      </c>
      <c r="C46" s="647">
        <v>0</v>
      </c>
      <c r="D46" s="647">
        <v>46429</v>
      </c>
      <c r="E46" s="641">
        <v>46429</v>
      </c>
      <c r="F46" s="958">
        <f t="shared" si="0"/>
        <v>1</v>
      </c>
      <c r="G46" s="263">
        <v>46429</v>
      </c>
      <c r="H46" s="716">
        <f t="shared" si="1"/>
        <v>0</v>
      </c>
    </row>
    <row r="47" spans="1:8" ht="16.5">
      <c r="A47" s="267"/>
      <c r="B47" s="268"/>
      <c r="C47" s="645"/>
      <c r="D47" s="645"/>
      <c r="E47" s="641">
        <f>SUM(C47:D47)</f>
        <v>0</v>
      </c>
      <c r="F47" s="711"/>
      <c r="G47" s="103"/>
      <c r="H47" s="713">
        <f t="shared" si="1"/>
        <v>0</v>
      </c>
    </row>
    <row r="48" spans="1:8" s="18" customFormat="1" ht="15.75">
      <c r="A48" s="269"/>
      <c r="B48" s="270" t="s">
        <v>66</v>
      </c>
      <c r="C48" s="653">
        <f>SUM(C3+C44)</f>
        <v>3053916</v>
      </c>
      <c r="D48" s="653">
        <f>SUM(D3+D44)</f>
        <v>3535501</v>
      </c>
      <c r="E48" s="653">
        <f>SUM(E3+E44)</f>
        <v>3374664</v>
      </c>
      <c r="F48" s="711">
        <f t="shared" si="0"/>
        <v>0.9545080032504587</v>
      </c>
      <c r="G48" s="276">
        <f>SUM(G3+G44)</f>
        <v>1742346</v>
      </c>
      <c r="H48" s="713">
        <f t="shared" si="1"/>
        <v>1632318</v>
      </c>
    </row>
    <row r="49" spans="1:8" s="18" customFormat="1" ht="15.75">
      <c r="A49" s="269"/>
      <c r="B49" s="270" t="s">
        <v>67</v>
      </c>
      <c r="C49" s="653">
        <f>C27+C41</f>
        <v>3048616</v>
      </c>
      <c r="D49" s="653">
        <f>D27+D41</f>
        <v>3465240</v>
      </c>
      <c r="E49" s="653">
        <f>E27+E41</f>
        <v>3108509</v>
      </c>
      <c r="F49" s="711">
        <f t="shared" si="0"/>
        <v>0.8970544608742829</v>
      </c>
      <c r="G49" s="276">
        <f>G27+G41</f>
        <v>1629913</v>
      </c>
      <c r="H49" s="713">
        <f t="shared" si="1"/>
        <v>1478596</v>
      </c>
    </row>
    <row r="50" spans="1:8" s="18" customFormat="1" ht="16.5">
      <c r="A50" s="269"/>
      <c r="B50" s="270"/>
      <c r="C50" s="653"/>
      <c r="D50" s="653"/>
      <c r="E50" s="641">
        <f>SUM(C50:D50)</f>
        <v>0</v>
      </c>
      <c r="F50" s="711"/>
      <c r="G50" s="88"/>
      <c r="H50" s="713">
        <f t="shared" si="1"/>
        <v>0</v>
      </c>
    </row>
    <row r="51" spans="1:8" ht="16.5">
      <c r="A51" s="265"/>
      <c r="B51" s="266" t="s">
        <v>507</v>
      </c>
      <c r="C51" s="649">
        <f>SUM(C52:C53)</f>
        <v>395</v>
      </c>
      <c r="D51" s="649">
        <f>SUM(D52:D53)</f>
        <v>398</v>
      </c>
      <c r="E51" s="649">
        <f>SUM(E52:E53)</f>
        <v>367</v>
      </c>
      <c r="F51" s="711">
        <f t="shared" si="0"/>
        <v>0.9221105527638191</v>
      </c>
      <c r="G51" s="274">
        <f>SUM(G52:G53)</f>
        <v>307</v>
      </c>
      <c r="H51" s="713">
        <f t="shared" si="1"/>
        <v>60</v>
      </c>
    </row>
    <row r="52" spans="1:8" ht="16.5">
      <c r="A52" s="265"/>
      <c r="B52" s="266" t="s">
        <v>508</v>
      </c>
      <c r="C52" s="642">
        <v>2</v>
      </c>
      <c r="D52" s="642">
        <v>2</v>
      </c>
      <c r="E52" s="641">
        <v>2</v>
      </c>
      <c r="F52" s="714">
        <f t="shared" si="0"/>
        <v>1</v>
      </c>
      <c r="G52" s="263">
        <v>2</v>
      </c>
      <c r="H52" s="713">
        <f t="shared" si="1"/>
        <v>0</v>
      </c>
    </row>
    <row r="53" spans="1:8" ht="17.25" thickBot="1">
      <c r="A53" s="92"/>
      <c r="B53" s="93" t="s">
        <v>50</v>
      </c>
      <c r="C53" s="654">
        <v>393</v>
      </c>
      <c r="D53" s="654">
        <v>396</v>
      </c>
      <c r="E53" s="655">
        <v>365</v>
      </c>
      <c r="F53" s="722">
        <f t="shared" si="0"/>
        <v>0.9217171717171717</v>
      </c>
      <c r="G53" s="720">
        <v>305</v>
      </c>
      <c r="H53" s="1234">
        <f t="shared" si="1"/>
        <v>60</v>
      </c>
    </row>
    <row r="55" ht="16.5">
      <c r="B55" s="824"/>
    </row>
  </sheetData>
  <sheetProtection/>
  <mergeCells count="7">
    <mergeCell ref="G1:H1"/>
    <mergeCell ref="A1:A2"/>
    <mergeCell ref="B1:B2"/>
    <mergeCell ref="C1:C2"/>
    <mergeCell ref="D1:D2"/>
    <mergeCell ref="E1:E2"/>
    <mergeCell ref="F1:F2"/>
  </mergeCells>
  <printOptions/>
  <pageMargins left="0.15748031496062992" right="0.1968503937007874" top="0.7086614173228347" bottom="0.35433070866141736" header="0.2362204724409449" footer="0.1968503937007874"/>
  <pageSetup horizontalDpi="600" verticalDpi="600" orientation="portrait" paperSize="9" scale="75" r:id="rId1"/>
  <headerFooter>
    <oddHeader>&amp;C&amp;"Book Antiqua,Félkövér"&amp;11Keszthely Város Önkormányzata
2017. évi működési költségvetése&amp;R&amp;"Book Antiqua,Félkövér"3. melléklet
ezer Ft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C18" sqref="C17:C18"/>
    </sheetView>
  </sheetViews>
  <sheetFormatPr defaultColWidth="9.140625" defaultRowHeight="12.75"/>
  <cols>
    <col min="1" max="1" width="4.421875" style="0" customWidth="1"/>
    <col min="2" max="2" width="43.28125" style="0" customWidth="1"/>
    <col min="3" max="3" width="10.57421875" style="100" bestFit="1" customWidth="1"/>
    <col min="4" max="5" width="12.00390625" style="100" bestFit="1" customWidth="1"/>
    <col min="6" max="6" width="8.7109375" style="0" bestFit="1" customWidth="1"/>
    <col min="7" max="7" width="11.140625" style="0" customWidth="1"/>
    <col min="8" max="8" width="12.421875" style="0" customWidth="1"/>
  </cols>
  <sheetData>
    <row r="1" spans="1:8" ht="13.5" customHeight="1">
      <c r="A1" s="1250" t="s">
        <v>13</v>
      </c>
      <c r="B1" s="1246" t="s">
        <v>14</v>
      </c>
      <c r="C1" s="1246" t="s">
        <v>184</v>
      </c>
      <c r="D1" s="1246" t="s">
        <v>88</v>
      </c>
      <c r="E1" s="1246" t="s">
        <v>187</v>
      </c>
      <c r="F1" s="1244" t="s">
        <v>186</v>
      </c>
      <c r="G1" s="1248" t="s">
        <v>249</v>
      </c>
      <c r="H1" s="1249"/>
    </row>
    <row r="2" spans="1:8" s="95" customFormat="1" ht="28.5" customHeight="1" thickBot="1">
      <c r="A2" s="1251"/>
      <c r="B2" s="1247"/>
      <c r="C2" s="1247"/>
      <c r="D2" s="1247"/>
      <c r="E2" s="1247"/>
      <c r="F2" s="1245"/>
      <c r="G2" s="370" t="s">
        <v>86</v>
      </c>
      <c r="H2" s="371" t="s">
        <v>250</v>
      </c>
    </row>
    <row r="3" spans="1:8" s="3" customFormat="1" ht="16.5">
      <c r="A3" s="19" t="s">
        <v>61</v>
      </c>
      <c r="B3" s="271" t="s">
        <v>11</v>
      </c>
      <c r="C3" s="273">
        <f>SUM(C4+C5+C6+C10)</f>
        <v>128667</v>
      </c>
      <c r="D3" s="273">
        <f>SUM(D4+D5+D6+D10)</f>
        <v>3414194</v>
      </c>
      <c r="E3" s="273">
        <f>SUM(E4+E5+E6+E10)</f>
        <v>3378523</v>
      </c>
      <c r="F3" s="704">
        <f>E3/D3</f>
        <v>0.9895521461287788</v>
      </c>
      <c r="G3" s="273">
        <f>SUM(G4+G5+G6+G10)</f>
        <v>4392</v>
      </c>
      <c r="H3" s="657">
        <f>E3-G3</f>
        <v>3374131</v>
      </c>
    </row>
    <row r="4" spans="1:8" s="3" customFormat="1" ht="16.5">
      <c r="A4" s="265">
        <v>1</v>
      </c>
      <c r="B4" s="71" t="s">
        <v>658</v>
      </c>
      <c r="C4" s="262">
        <v>0</v>
      </c>
      <c r="D4" s="262">
        <v>3229697</v>
      </c>
      <c r="E4" s="262">
        <v>3229695</v>
      </c>
      <c r="F4" s="705">
        <v>0</v>
      </c>
      <c r="G4" s="286"/>
      <c r="H4" s="706">
        <f aca="true" t="shared" si="0" ref="H4:H12">E4-G4</f>
        <v>3229695</v>
      </c>
    </row>
    <row r="5" spans="1:8" s="3" customFormat="1" ht="16.5">
      <c r="A5" s="265">
        <v>2</v>
      </c>
      <c r="B5" s="71" t="s">
        <v>659</v>
      </c>
      <c r="C5" s="273">
        <v>0</v>
      </c>
      <c r="D5" s="262">
        <v>4392</v>
      </c>
      <c r="E5" s="262">
        <v>4392</v>
      </c>
      <c r="F5" s="705">
        <f aca="true" t="shared" si="1" ref="F5:F36">E5/D5</f>
        <v>1</v>
      </c>
      <c r="G5" s="13">
        <v>4392</v>
      </c>
      <c r="H5" s="706">
        <f t="shared" si="0"/>
        <v>0</v>
      </c>
    </row>
    <row r="6" spans="1:8" s="3" customFormat="1" ht="16.5">
      <c r="A6" s="265">
        <v>3</v>
      </c>
      <c r="B6" s="16" t="s">
        <v>420</v>
      </c>
      <c r="C6" s="263">
        <f>SUM(C7:C9)</f>
        <v>127667</v>
      </c>
      <c r="D6" s="263">
        <f>SUM(D7:D9)</f>
        <v>171102</v>
      </c>
      <c r="E6" s="263">
        <f>SUM(E7:E9)</f>
        <v>135283</v>
      </c>
      <c r="F6" s="705">
        <f t="shared" si="1"/>
        <v>0.7906570349849797</v>
      </c>
      <c r="G6" s="286"/>
      <c r="H6" s="706">
        <f t="shared" si="0"/>
        <v>135283</v>
      </c>
    </row>
    <row r="7" spans="1:8" s="3" customFormat="1" ht="16.5">
      <c r="A7" s="265"/>
      <c r="B7" s="275" t="s">
        <v>583</v>
      </c>
      <c r="C7" s="263">
        <v>127667</v>
      </c>
      <c r="D7" s="263">
        <v>171102</v>
      </c>
      <c r="E7" s="263">
        <v>135283</v>
      </c>
      <c r="F7" s="705">
        <f t="shared" si="1"/>
        <v>0.7906570349849797</v>
      </c>
      <c r="G7" s="286"/>
      <c r="H7" s="706">
        <f t="shared" si="0"/>
        <v>135283</v>
      </c>
    </row>
    <row r="8" spans="1:8" s="3" customFormat="1" ht="16.5">
      <c r="A8" s="265"/>
      <c r="B8" s="275" t="s">
        <v>526</v>
      </c>
      <c r="C8" s="263">
        <v>0</v>
      </c>
      <c r="D8" s="263">
        <v>0</v>
      </c>
      <c r="E8" s="263"/>
      <c r="F8" s="705">
        <v>0</v>
      </c>
      <c r="G8" s="286"/>
      <c r="H8" s="706">
        <f t="shared" si="0"/>
        <v>0</v>
      </c>
    </row>
    <row r="9" spans="1:8" s="3" customFormat="1" ht="16.5">
      <c r="A9" s="265"/>
      <c r="B9" s="275" t="s">
        <v>584</v>
      </c>
      <c r="C9" s="263">
        <v>0</v>
      </c>
      <c r="D9" s="263">
        <v>0</v>
      </c>
      <c r="E9" s="263"/>
      <c r="F9" s="705">
        <v>0</v>
      </c>
      <c r="G9" s="286"/>
      <c r="H9" s="706">
        <f t="shared" si="0"/>
        <v>0</v>
      </c>
    </row>
    <row r="10" spans="1:8" s="3" customFormat="1" ht="16.5">
      <c r="A10" s="265">
        <v>4</v>
      </c>
      <c r="B10" s="71" t="s">
        <v>483</v>
      </c>
      <c r="C10" s="263">
        <f>SUM(C11:C12)</f>
        <v>1000</v>
      </c>
      <c r="D10" s="263">
        <f>SUM(D11:D12)</f>
        <v>9003</v>
      </c>
      <c r="E10" s="263">
        <f>SUM(E11:E12)</f>
        <v>9153</v>
      </c>
      <c r="F10" s="705">
        <f t="shared" si="1"/>
        <v>1.016661112962346</v>
      </c>
      <c r="G10" s="286"/>
      <c r="H10" s="706">
        <f t="shared" si="0"/>
        <v>9153</v>
      </c>
    </row>
    <row r="11" spans="1:8" s="3" customFormat="1" ht="16.5">
      <c r="A11" s="265"/>
      <c r="B11" s="275" t="s">
        <v>585</v>
      </c>
      <c r="C11" s="263">
        <v>1000</v>
      </c>
      <c r="D11" s="263">
        <v>1000</v>
      </c>
      <c r="E11" s="283">
        <v>1150</v>
      </c>
      <c r="F11" s="705">
        <f t="shared" si="1"/>
        <v>1.15</v>
      </c>
      <c r="G11" s="13"/>
      <c r="H11" s="706">
        <f t="shared" si="0"/>
        <v>1150</v>
      </c>
    </row>
    <row r="12" spans="1:8" s="3" customFormat="1" ht="16.5">
      <c r="A12" s="265"/>
      <c r="B12" s="146" t="s">
        <v>677</v>
      </c>
      <c r="C12" s="263">
        <v>0</v>
      </c>
      <c r="D12" s="263">
        <v>8003</v>
      </c>
      <c r="E12" s="959">
        <v>8003</v>
      </c>
      <c r="F12" s="705">
        <f t="shared" si="1"/>
        <v>1</v>
      </c>
      <c r="G12" s="960"/>
      <c r="H12" s="961">
        <f t="shared" si="0"/>
        <v>8003</v>
      </c>
    </row>
    <row r="13" spans="1:8" s="3" customFormat="1" ht="16.5">
      <c r="A13" s="17"/>
      <c r="B13" s="266"/>
      <c r="C13" s="274"/>
      <c r="D13" s="274"/>
      <c r="E13" s="274"/>
      <c r="F13" s="704"/>
      <c r="G13" s="286"/>
      <c r="H13" s="493">
        <f aca="true" t="shared" si="2" ref="H13:H34">E13-G13</f>
        <v>0</v>
      </c>
    </row>
    <row r="14" spans="1:8" s="3" customFormat="1" ht="16.5">
      <c r="A14" s="17" t="s">
        <v>62</v>
      </c>
      <c r="B14" s="266" t="s">
        <v>45</v>
      </c>
      <c r="C14" s="274">
        <f>C15+C16+C17</f>
        <v>792706</v>
      </c>
      <c r="D14" s="274">
        <f>D15+D16+D17</f>
        <v>4156436</v>
      </c>
      <c r="E14" s="274">
        <f>E15+E16+E17</f>
        <v>520733</v>
      </c>
      <c r="F14" s="704">
        <f t="shared" si="1"/>
        <v>0.1252835361834033</v>
      </c>
      <c r="G14" s="274">
        <f>G15+G16+G17</f>
        <v>85267</v>
      </c>
      <c r="H14" s="658">
        <f>H15+H16+H17</f>
        <v>435466</v>
      </c>
    </row>
    <row r="15" spans="1:8" s="3" customFormat="1" ht="16.5">
      <c r="A15" s="265">
        <v>1</v>
      </c>
      <c r="B15" s="16" t="s">
        <v>68</v>
      </c>
      <c r="C15" s="263">
        <v>207873</v>
      </c>
      <c r="D15" s="263">
        <v>3194972</v>
      </c>
      <c r="E15" s="263">
        <v>269018</v>
      </c>
      <c r="F15" s="705">
        <f t="shared" si="1"/>
        <v>0.08420042491765187</v>
      </c>
      <c r="G15" s="13">
        <v>27445</v>
      </c>
      <c r="H15" s="493">
        <f t="shared" si="2"/>
        <v>241573</v>
      </c>
    </row>
    <row r="16" spans="1:8" s="3" customFormat="1" ht="16.5">
      <c r="A16" s="265">
        <v>2</v>
      </c>
      <c r="B16" s="16" t="s">
        <v>23</v>
      </c>
      <c r="C16" s="263">
        <v>186797</v>
      </c>
      <c r="D16" s="263">
        <v>735728</v>
      </c>
      <c r="E16" s="263">
        <v>224015</v>
      </c>
      <c r="F16" s="705">
        <f t="shared" si="1"/>
        <v>0.30448073200965575</v>
      </c>
      <c r="G16" s="13">
        <v>57822</v>
      </c>
      <c r="H16" s="493">
        <f t="shared" si="2"/>
        <v>166193</v>
      </c>
    </row>
    <row r="17" spans="1:8" s="3" customFormat="1" ht="16.5">
      <c r="A17" s="265">
        <v>3</v>
      </c>
      <c r="B17" s="16" t="s">
        <v>484</v>
      </c>
      <c r="C17" s="263">
        <f>SUM(C18:C21)</f>
        <v>398036</v>
      </c>
      <c r="D17" s="263">
        <f>SUM(D18:D21)</f>
        <v>225736</v>
      </c>
      <c r="E17" s="263">
        <f>SUM(E18:E21)</f>
        <v>27700</v>
      </c>
      <c r="F17" s="705">
        <f t="shared" si="1"/>
        <v>0.12270971400219725</v>
      </c>
      <c r="G17" s="13">
        <v>0</v>
      </c>
      <c r="H17" s="493">
        <f t="shared" si="2"/>
        <v>27700</v>
      </c>
    </row>
    <row r="18" spans="1:8" s="3" customFormat="1" ht="16.5">
      <c r="A18" s="267"/>
      <c r="B18" s="146" t="s">
        <v>678</v>
      </c>
      <c r="C18" s="264"/>
      <c r="D18" s="262">
        <v>0</v>
      </c>
      <c r="E18" s="263"/>
      <c r="F18" s="704"/>
      <c r="G18" s="13"/>
      <c r="H18" s="493">
        <f t="shared" si="2"/>
        <v>0</v>
      </c>
    </row>
    <row r="19" spans="1:8" s="3" customFormat="1" ht="16.5">
      <c r="A19" s="267"/>
      <c r="B19" s="146" t="s">
        <v>586</v>
      </c>
      <c r="C19" s="264">
        <v>3770</v>
      </c>
      <c r="D19" s="262">
        <v>3770</v>
      </c>
      <c r="E19" s="263"/>
      <c r="F19" s="705">
        <f t="shared" si="1"/>
        <v>0</v>
      </c>
      <c r="G19" s="13">
        <v>0</v>
      </c>
      <c r="H19" s="493">
        <f t="shared" si="2"/>
        <v>0</v>
      </c>
    </row>
    <row r="20" spans="1:8" s="18" customFormat="1" ht="16.5">
      <c r="A20" s="267"/>
      <c r="B20" s="146" t="s">
        <v>679</v>
      </c>
      <c r="C20" s="263">
        <v>14000</v>
      </c>
      <c r="D20" s="263">
        <v>27700</v>
      </c>
      <c r="E20" s="263">
        <v>27700</v>
      </c>
      <c r="F20" s="705">
        <f t="shared" si="1"/>
        <v>1</v>
      </c>
      <c r="G20" s="13"/>
      <c r="H20" s="493">
        <f t="shared" si="2"/>
        <v>27700</v>
      </c>
    </row>
    <row r="21" spans="1:8" s="18" customFormat="1" ht="16.5">
      <c r="A21" s="267"/>
      <c r="B21" s="432" t="s">
        <v>587</v>
      </c>
      <c r="C21" s="264">
        <v>380266</v>
      </c>
      <c r="D21" s="264">
        <v>194266</v>
      </c>
      <c r="E21" s="264"/>
      <c r="F21" s="705">
        <f t="shared" si="1"/>
        <v>0</v>
      </c>
      <c r="G21" s="13"/>
      <c r="H21" s="493"/>
    </row>
    <row r="22" spans="1:8" s="3" customFormat="1" ht="16.5">
      <c r="A22" s="269"/>
      <c r="B22" s="270"/>
      <c r="C22" s="276"/>
      <c r="D22" s="276"/>
      <c r="E22" s="276"/>
      <c r="F22" s="705"/>
      <c r="G22" s="286"/>
      <c r="H22" s="493">
        <f t="shared" si="2"/>
        <v>0</v>
      </c>
    </row>
    <row r="23" spans="1:8" s="3" customFormat="1" ht="16.5">
      <c r="A23" s="17"/>
      <c r="B23" s="266" t="s">
        <v>76</v>
      </c>
      <c r="C23" s="274">
        <f>C3-C14</f>
        <v>-664039</v>
      </c>
      <c r="D23" s="274">
        <f>D3-D14</f>
        <v>-742242</v>
      </c>
      <c r="E23" s="274">
        <f>E3-E14</f>
        <v>2857790</v>
      </c>
      <c r="F23" s="704">
        <f t="shared" si="1"/>
        <v>-3.8502132727600973</v>
      </c>
      <c r="G23" s="286">
        <f>G3-G14</f>
        <v>-80875</v>
      </c>
      <c r="H23" s="492">
        <f t="shared" si="2"/>
        <v>2938665</v>
      </c>
    </row>
    <row r="24" spans="1:8" s="18" customFormat="1" ht="15.75">
      <c r="A24" s="17"/>
      <c r="B24" s="266"/>
      <c r="C24" s="274"/>
      <c r="D24" s="274"/>
      <c r="E24" s="274"/>
      <c r="F24" s="704"/>
      <c r="G24" s="13"/>
      <c r="H24" s="493"/>
    </row>
    <row r="25" spans="1:8" s="3" customFormat="1" ht="16.5">
      <c r="A25" s="17" t="s">
        <v>64</v>
      </c>
      <c r="B25" s="266" t="s">
        <v>21</v>
      </c>
      <c r="C25" s="274"/>
      <c r="D25" s="274"/>
      <c r="E25" s="274"/>
      <c r="F25" s="704"/>
      <c r="G25" s="286"/>
      <c r="H25" s="492"/>
    </row>
    <row r="26" spans="1:8" s="3" customFormat="1" ht="16.5">
      <c r="A26" s="265"/>
      <c r="B26" s="16"/>
      <c r="C26" s="263"/>
      <c r="D26" s="263"/>
      <c r="E26" s="274">
        <v>0</v>
      </c>
      <c r="F26" s="704"/>
      <c r="G26" s="286"/>
      <c r="H26" s="493"/>
    </row>
    <row r="27" spans="1:8" s="3" customFormat="1" ht="16.5">
      <c r="A27" s="17" t="s">
        <v>65</v>
      </c>
      <c r="B27" s="266" t="s">
        <v>41</v>
      </c>
      <c r="C27" s="274">
        <f>SUM(C30+C33)</f>
        <v>658739</v>
      </c>
      <c r="D27" s="274">
        <f>D30+D33</f>
        <v>671981</v>
      </c>
      <c r="E27" s="274">
        <f>E30+E33</f>
        <v>671981</v>
      </c>
      <c r="F27" s="704">
        <f t="shared" si="1"/>
        <v>1</v>
      </c>
      <c r="G27" s="286">
        <f>G30+G33</f>
        <v>0</v>
      </c>
      <c r="H27" s="492">
        <f t="shared" si="2"/>
        <v>671981</v>
      </c>
    </row>
    <row r="28" spans="1:8" s="3" customFormat="1" ht="16.5">
      <c r="A28" s="17"/>
      <c r="B28" s="266"/>
      <c r="C28" s="274"/>
      <c r="D28" s="274"/>
      <c r="E28" s="274"/>
      <c r="F28" s="704"/>
      <c r="G28" s="286"/>
      <c r="H28" s="493"/>
    </row>
    <row r="29" spans="1:8" s="3" customFormat="1" ht="16.5">
      <c r="A29" s="17"/>
      <c r="B29" s="20" t="s">
        <v>56</v>
      </c>
      <c r="C29" s="274"/>
      <c r="D29" s="274"/>
      <c r="E29" s="274">
        <v>0</v>
      </c>
      <c r="F29" s="704"/>
      <c r="G29" s="286"/>
      <c r="H29" s="493">
        <f t="shared" si="2"/>
        <v>0</v>
      </c>
    </row>
    <row r="30" spans="1:8" s="3" customFormat="1" ht="16.5">
      <c r="A30" s="265">
        <v>1</v>
      </c>
      <c r="B30" s="71" t="s">
        <v>421</v>
      </c>
      <c r="C30" s="263">
        <v>658739</v>
      </c>
      <c r="D30" s="263">
        <v>671981</v>
      </c>
      <c r="E30" s="263">
        <v>671981</v>
      </c>
      <c r="F30" s="705">
        <f t="shared" si="1"/>
        <v>1</v>
      </c>
      <c r="G30" s="13"/>
      <c r="H30" s="493">
        <f t="shared" si="2"/>
        <v>671981</v>
      </c>
    </row>
    <row r="31" spans="1:8" s="18" customFormat="1" ht="16.5">
      <c r="A31" s="265"/>
      <c r="B31" s="71"/>
      <c r="C31" s="263"/>
      <c r="D31" s="263"/>
      <c r="E31" s="274"/>
      <c r="F31" s="704"/>
      <c r="G31" s="286"/>
      <c r="H31" s="493"/>
    </row>
    <row r="32" spans="1:8" s="3" customFormat="1" ht="16.5">
      <c r="A32" s="17"/>
      <c r="B32" s="266" t="s">
        <v>18</v>
      </c>
      <c r="C32" s="274"/>
      <c r="D32" s="274"/>
      <c r="E32" s="274"/>
      <c r="F32" s="704"/>
      <c r="G32" s="13"/>
      <c r="H32" s="493"/>
    </row>
    <row r="33" spans="1:8" ht="16.5">
      <c r="A33" s="265">
        <v>1</v>
      </c>
      <c r="B33" s="16" t="s">
        <v>20</v>
      </c>
      <c r="C33" s="263"/>
      <c r="D33" s="263"/>
      <c r="E33" s="263"/>
      <c r="F33" s="704"/>
      <c r="G33" s="286"/>
      <c r="H33" s="493"/>
    </row>
    <row r="34" spans="1:8" s="80" customFormat="1" ht="16.5">
      <c r="A34" s="277"/>
      <c r="B34" s="268"/>
      <c r="C34" s="280"/>
      <c r="D34" s="280"/>
      <c r="E34" s="274">
        <v>0</v>
      </c>
      <c r="F34" s="704"/>
      <c r="G34" s="286"/>
      <c r="H34" s="493">
        <f t="shared" si="2"/>
        <v>0</v>
      </c>
    </row>
    <row r="35" spans="1:8" s="80" customFormat="1" ht="15.75">
      <c r="A35" s="278"/>
      <c r="B35" s="20" t="s">
        <v>422</v>
      </c>
      <c r="C35" s="708">
        <f>C3+C27</f>
        <v>787406</v>
      </c>
      <c r="D35" s="708">
        <f>D3+D27</f>
        <v>4086175</v>
      </c>
      <c r="E35" s="274">
        <f>E3+E27</f>
        <v>4050504</v>
      </c>
      <c r="F35" s="704">
        <f t="shared" si="1"/>
        <v>0.9912703200425826</v>
      </c>
      <c r="G35" s="274">
        <f>G3+G27</f>
        <v>4392</v>
      </c>
      <c r="H35" s="658">
        <f>H3+H27</f>
        <v>4046112</v>
      </c>
    </row>
    <row r="36" spans="1:8" ht="16.5" thickBot="1">
      <c r="A36" s="279"/>
      <c r="B36" s="494" t="s">
        <v>423</v>
      </c>
      <c r="C36" s="709">
        <f>C14+C25</f>
        <v>792706</v>
      </c>
      <c r="D36" s="709">
        <f>D14+D25</f>
        <v>4156436</v>
      </c>
      <c r="E36" s="281">
        <f>E14+E25</f>
        <v>520733</v>
      </c>
      <c r="F36" s="710">
        <f t="shared" si="1"/>
        <v>0.1252835361834033</v>
      </c>
      <c r="G36" s="281">
        <f>G14+G25</f>
        <v>85267</v>
      </c>
      <c r="H36" s="659">
        <f>H14+H25</f>
        <v>435466</v>
      </c>
    </row>
    <row r="39" ht="15">
      <c r="B39" s="824"/>
    </row>
  </sheetData>
  <sheetProtection/>
  <mergeCells count="7">
    <mergeCell ref="G1:H1"/>
    <mergeCell ref="A1:A2"/>
    <mergeCell ref="B1:B2"/>
    <mergeCell ref="C1:C2"/>
    <mergeCell ref="D1:D2"/>
    <mergeCell ref="E1:E2"/>
    <mergeCell ref="F1:F2"/>
  </mergeCells>
  <printOptions/>
  <pageMargins left="0.15748031496062992" right="0.15748031496062992" top="1.1811023622047245" bottom="0.7480314960629921" header="0.31496062992125984" footer="0.31496062992125984"/>
  <pageSetup horizontalDpi="600" verticalDpi="600" orientation="portrait" paperSize="9" scale="85" r:id="rId1"/>
  <headerFooter>
    <oddHeader>&amp;C&amp;"Book Antiqua,Félkövér"&amp;12Keszthely Város Önkormányzata
2017. évi felhalmozási költségvetése&amp;R&amp;"Book Antiqua,Félkövér"&amp;11 4. melléklet
ezer Ft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7">
      <selection activeCell="Q24" sqref="Q24"/>
    </sheetView>
  </sheetViews>
  <sheetFormatPr defaultColWidth="9.140625" defaultRowHeight="12.75"/>
  <cols>
    <col min="1" max="1" width="10.421875" style="1" customWidth="1"/>
    <col min="2" max="2" width="8.00390625" style="35" customWidth="1"/>
    <col min="3" max="3" width="9.28125" style="36" customWidth="1"/>
    <col min="4" max="4" width="11.421875" style="1" customWidth="1"/>
    <col min="5" max="5" width="12.00390625" style="37" customWidth="1"/>
    <col min="6" max="6" width="9.57421875" style="1" customWidth="1"/>
    <col min="7" max="7" width="11.00390625" style="1" customWidth="1"/>
    <col min="8" max="8" width="8.8515625" style="1" customWidth="1"/>
    <col min="9" max="10" width="10.00390625" style="1" customWidth="1"/>
    <col min="11" max="11" width="9.28125" style="1" customWidth="1"/>
    <col min="12" max="12" width="9.421875" style="1" customWidth="1"/>
    <col min="13" max="13" width="8.140625" style="1" customWidth="1"/>
    <col min="14" max="15" width="8.7109375" style="1" customWidth="1"/>
    <col min="16" max="16" width="7.140625" style="1" customWidth="1"/>
    <col min="17" max="17" width="9.00390625" style="1" customWidth="1"/>
    <col min="18" max="16384" width="9.140625" style="1" customWidth="1"/>
  </cols>
  <sheetData>
    <row r="1" spans="1:17" ht="14.25" customHeight="1">
      <c r="A1" s="1256" t="s">
        <v>40</v>
      </c>
      <c r="B1" s="1240" t="s">
        <v>11</v>
      </c>
      <c r="C1" s="1240"/>
      <c r="D1" s="1240"/>
      <c r="E1" s="1240"/>
      <c r="F1" s="1240"/>
      <c r="G1" s="1240"/>
      <c r="H1" s="1240"/>
      <c r="I1" s="1240"/>
      <c r="J1" s="1240"/>
      <c r="K1" s="1240"/>
      <c r="L1" s="1240"/>
      <c r="M1" s="1244" t="s">
        <v>41</v>
      </c>
      <c r="N1" s="1244"/>
      <c r="O1" s="1244"/>
      <c r="P1" s="1244"/>
      <c r="Q1" s="1259" t="s">
        <v>42</v>
      </c>
    </row>
    <row r="2" spans="1:17" ht="26.25" customHeight="1">
      <c r="A2" s="1257"/>
      <c r="B2" s="1266" t="s">
        <v>2</v>
      </c>
      <c r="C2" s="1267"/>
      <c r="D2" s="1267"/>
      <c r="E2" s="1267"/>
      <c r="F2" s="1267"/>
      <c r="G2" s="1267"/>
      <c r="H2" s="1255" t="s">
        <v>3</v>
      </c>
      <c r="I2" s="1255"/>
      <c r="J2" s="1255"/>
      <c r="K2" s="1255"/>
      <c r="L2" s="1255"/>
      <c r="M2" s="1262" t="s">
        <v>509</v>
      </c>
      <c r="N2" s="1263"/>
      <c r="O2" s="1252" t="s">
        <v>680</v>
      </c>
      <c r="P2" s="1253" t="s">
        <v>681</v>
      </c>
      <c r="Q2" s="1260"/>
    </row>
    <row r="3" spans="1:17" ht="13.5" customHeight="1">
      <c r="A3" s="1257"/>
      <c r="B3" s="1252" t="s">
        <v>251</v>
      </c>
      <c r="C3" s="1268" t="s">
        <v>24</v>
      </c>
      <c r="D3" s="1255" t="s">
        <v>510</v>
      </c>
      <c r="E3" s="1255" t="s">
        <v>511</v>
      </c>
      <c r="F3" s="1255" t="s">
        <v>512</v>
      </c>
      <c r="G3" s="1255" t="s">
        <v>513</v>
      </c>
      <c r="H3" s="1255" t="s">
        <v>518</v>
      </c>
      <c r="I3" s="1255" t="s">
        <v>514</v>
      </c>
      <c r="J3" s="1255" t="s">
        <v>512</v>
      </c>
      <c r="K3" s="1255" t="s">
        <v>264</v>
      </c>
      <c r="L3" s="1255" t="s">
        <v>515</v>
      </c>
      <c r="M3" s="1264"/>
      <c r="N3" s="1265"/>
      <c r="O3" s="1253"/>
      <c r="P3" s="1253"/>
      <c r="Q3" s="1260"/>
    </row>
    <row r="4" spans="1:17" ht="40.5" customHeight="1">
      <c r="A4" s="1258"/>
      <c r="B4" s="1253"/>
      <c r="C4" s="1269"/>
      <c r="D4" s="1255"/>
      <c r="E4" s="1255"/>
      <c r="F4" s="1255"/>
      <c r="G4" s="1255"/>
      <c r="H4" s="1255"/>
      <c r="I4" s="1255"/>
      <c r="J4" s="1255"/>
      <c r="K4" s="1255"/>
      <c r="L4" s="1255"/>
      <c r="M4" s="29" t="s">
        <v>517</v>
      </c>
      <c r="N4" s="25" t="s">
        <v>548</v>
      </c>
      <c r="O4" s="1254"/>
      <c r="P4" s="1254"/>
      <c r="Q4" s="1261"/>
    </row>
    <row r="5" spans="1:17" ht="14.25" thickBot="1">
      <c r="A5" s="30">
        <v>1</v>
      </c>
      <c r="B5" s="31">
        <v>2</v>
      </c>
      <c r="C5" s="31">
        <v>3</v>
      </c>
      <c r="D5" s="32">
        <v>4</v>
      </c>
      <c r="E5" s="31">
        <v>5</v>
      </c>
      <c r="F5" s="31">
        <v>6</v>
      </c>
      <c r="G5" s="31">
        <v>7</v>
      </c>
      <c r="H5" s="31">
        <v>8</v>
      </c>
      <c r="I5" s="31">
        <v>9</v>
      </c>
      <c r="J5" s="31">
        <v>10</v>
      </c>
      <c r="K5" s="31">
        <v>11</v>
      </c>
      <c r="L5" s="31">
        <v>12</v>
      </c>
      <c r="M5" s="33">
        <v>13</v>
      </c>
      <c r="N5" s="33">
        <v>14</v>
      </c>
      <c r="O5" s="31">
        <v>15</v>
      </c>
      <c r="P5" s="33">
        <v>16</v>
      </c>
      <c r="Q5" s="34">
        <v>17</v>
      </c>
    </row>
    <row r="6" spans="1:17" ht="38.25">
      <c r="A6" s="85" t="s">
        <v>246</v>
      </c>
      <c r="B6" s="76">
        <v>272741</v>
      </c>
      <c r="C6" s="76">
        <v>1225000</v>
      </c>
      <c r="D6" s="76">
        <v>1042509</v>
      </c>
      <c r="E6" s="76">
        <v>43591</v>
      </c>
      <c r="F6" s="76">
        <v>24662</v>
      </c>
      <c r="G6" s="76">
        <v>1700</v>
      </c>
      <c r="H6" s="76">
        <v>127667</v>
      </c>
      <c r="I6" s="76"/>
      <c r="J6" s="76"/>
      <c r="K6" s="76"/>
      <c r="L6" s="76"/>
      <c r="M6" s="76"/>
      <c r="N6" s="76">
        <v>653701</v>
      </c>
      <c r="O6" s="76"/>
      <c r="P6" s="384"/>
      <c r="Q6" s="369">
        <f>SUM(B6:O6)</f>
        <v>3391571</v>
      </c>
    </row>
    <row r="7" spans="1:17" ht="25.5">
      <c r="A7" s="116" t="s">
        <v>248</v>
      </c>
      <c r="B7" s="77">
        <v>288226</v>
      </c>
      <c r="C7" s="77">
        <v>1225000</v>
      </c>
      <c r="D7" s="77">
        <v>1250606</v>
      </c>
      <c r="E7" s="77">
        <v>132087</v>
      </c>
      <c r="F7" s="77">
        <v>24662</v>
      </c>
      <c r="G7" s="77">
        <v>10293</v>
      </c>
      <c r="H7" s="77">
        <v>171102</v>
      </c>
      <c r="I7" s="77">
        <v>4392</v>
      </c>
      <c r="J7" s="77"/>
      <c r="K7" s="77">
        <v>3229697</v>
      </c>
      <c r="L7" s="77">
        <v>4858</v>
      </c>
      <c r="M7" s="77"/>
      <c r="N7" s="77">
        <v>666943</v>
      </c>
      <c r="O7" s="77">
        <v>46429</v>
      </c>
      <c r="P7" s="39"/>
      <c r="Q7" s="374">
        <f>SUM(B7:P7)</f>
        <v>7054295</v>
      </c>
    </row>
    <row r="8" spans="1:17" ht="15">
      <c r="A8" s="116" t="s">
        <v>185</v>
      </c>
      <c r="B8" s="77">
        <v>205337</v>
      </c>
      <c r="C8" s="77">
        <v>1198350</v>
      </c>
      <c r="D8" s="77">
        <v>1250606</v>
      </c>
      <c r="E8" s="77">
        <v>94124</v>
      </c>
      <c r="F8" s="77">
        <v>16500</v>
      </c>
      <c r="G8" s="77">
        <v>9276</v>
      </c>
      <c r="H8" s="77">
        <v>135220</v>
      </c>
      <c r="I8" s="77">
        <v>4392</v>
      </c>
      <c r="J8" s="77"/>
      <c r="K8" s="77">
        <v>3229695</v>
      </c>
      <c r="L8" s="77">
        <v>4858</v>
      </c>
      <c r="M8" s="77"/>
      <c r="N8" s="77">
        <v>666943</v>
      </c>
      <c r="O8" s="77">
        <v>46429</v>
      </c>
      <c r="P8" s="39"/>
      <c r="Q8" s="374">
        <f>SUM(B8:P8)</f>
        <v>6861730</v>
      </c>
    </row>
    <row r="9" spans="1:17" ht="38.25">
      <c r="A9" s="108" t="s">
        <v>58</v>
      </c>
      <c r="B9" s="77"/>
      <c r="C9" s="77">
        <v>282203</v>
      </c>
      <c r="D9" s="77">
        <v>1112045</v>
      </c>
      <c r="E9" s="77"/>
      <c r="F9" s="77"/>
      <c r="G9" s="77">
        <v>417</v>
      </c>
      <c r="H9" s="77"/>
      <c r="I9" s="77">
        <v>4392</v>
      </c>
      <c r="J9" s="77"/>
      <c r="K9" s="77"/>
      <c r="L9" s="77"/>
      <c r="M9" s="77"/>
      <c r="N9" s="77"/>
      <c r="O9" s="77">
        <v>46429</v>
      </c>
      <c r="P9" s="39"/>
      <c r="Q9" s="374">
        <f>SUM(B9:P9)</f>
        <v>1445486</v>
      </c>
    </row>
    <row r="10" spans="1:17" ht="51">
      <c r="A10" s="38" t="s">
        <v>247</v>
      </c>
      <c r="B10" s="39">
        <v>346970</v>
      </c>
      <c r="C10" s="40"/>
      <c r="D10" s="39"/>
      <c r="E10" s="40">
        <v>96743</v>
      </c>
      <c r="F10" s="39"/>
      <c r="G10" s="39"/>
      <c r="H10" s="39"/>
      <c r="I10" s="39"/>
      <c r="J10" s="39">
        <v>1000</v>
      </c>
      <c r="K10" s="39"/>
      <c r="L10" s="39"/>
      <c r="M10" s="39"/>
      <c r="N10" s="39">
        <v>5038</v>
      </c>
      <c r="O10" s="39"/>
      <c r="P10" s="39"/>
      <c r="Q10" s="109">
        <f>SUM(B10:O10)</f>
        <v>449751</v>
      </c>
    </row>
    <row r="11" spans="1:17" ht="25.5">
      <c r="A11" s="38" t="s">
        <v>248</v>
      </c>
      <c r="B11" s="39">
        <v>389294</v>
      </c>
      <c r="C11" s="40"/>
      <c r="D11" s="39"/>
      <c r="E11" s="40">
        <v>147721</v>
      </c>
      <c r="F11" s="39"/>
      <c r="G11" s="39">
        <v>4655</v>
      </c>
      <c r="H11" s="39"/>
      <c r="I11" s="39"/>
      <c r="J11" s="39">
        <v>1000</v>
      </c>
      <c r="K11" s="39"/>
      <c r="L11" s="39">
        <v>3145</v>
      </c>
      <c r="M11" s="39">
        <v>16528</v>
      </c>
      <c r="N11" s="39">
        <v>5038</v>
      </c>
      <c r="O11" s="39"/>
      <c r="P11" s="39"/>
      <c r="Q11" s="109">
        <f>SUM(B11:O11)</f>
        <v>567381</v>
      </c>
    </row>
    <row r="12" spans="1:17" ht="15">
      <c r="A12" s="375" t="s">
        <v>185</v>
      </c>
      <c r="B12" s="372">
        <v>385511</v>
      </c>
      <c r="C12" s="373">
        <v>45</v>
      </c>
      <c r="D12" s="372"/>
      <c r="E12" s="373">
        <v>147373</v>
      </c>
      <c r="F12" s="372"/>
      <c r="G12" s="372">
        <v>4588</v>
      </c>
      <c r="H12" s="372">
        <v>63</v>
      </c>
      <c r="I12" s="372"/>
      <c r="J12" s="372">
        <v>1150</v>
      </c>
      <c r="K12" s="372"/>
      <c r="L12" s="372">
        <v>3145</v>
      </c>
      <c r="M12" s="372">
        <v>16525</v>
      </c>
      <c r="N12" s="372">
        <v>5038</v>
      </c>
      <c r="O12" s="372"/>
      <c r="P12" s="107"/>
      <c r="Q12" s="109">
        <f>SUM(B12:O12)</f>
        <v>563438</v>
      </c>
    </row>
    <row r="13" spans="1:17" ht="39" thickBot="1">
      <c r="A13" s="381" t="s">
        <v>58</v>
      </c>
      <c r="B13" s="382">
        <v>216312</v>
      </c>
      <c r="C13" s="383"/>
      <c r="D13" s="382"/>
      <c r="E13" s="383">
        <v>84940</v>
      </c>
      <c r="F13" s="382"/>
      <c r="G13" s="382"/>
      <c r="H13" s="382"/>
      <c r="I13" s="382"/>
      <c r="J13" s="382"/>
      <c r="K13" s="382"/>
      <c r="L13" s="382"/>
      <c r="M13" s="382"/>
      <c r="N13" s="382"/>
      <c r="O13" s="382"/>
      <c r="P13" s="385"/>
      <c r="Q13" s="109">
        <f>SUM(B13:O13)</f>
        <v>301252</v>
      </c>
    </row>
    <row r="14" spans="1:17" ht="40.5">
      <c r="A14" s="379" t="s">
        <v>252</v>
      </c>
      <c r="B14" s="380">
        <f aca="true" t="shared" si="0" ref="B14:P14">SUM(B6+B10)</f>
        <v>619711</v>
      </c>
      <c r="C14" s="380">
        <f t="shared" si="0"/>
        <v>1225000</v>
      </c>
      <c r="D14" s="380">
        <f t="shared" si="0"/>
        <v>1042509</v>
      </c>
      <c r="E14" s="380">
        <f t="shared" si="0"/>
        <v>140334</v>
      </c>
      <c r="F14" s="380">
        <f t="shared" si="0"/>
        <v>24662</v>
      </c>
      <c r="G14" s="380">
        <f t="shared" si="0"/>
        <v>1700</v>
      </c>
      <c r="H14" s="380">
        <f t="shared" si="0"/>
        <v>127667</v>
      </c>
      <c r="I14" s="380">
        <f t="shared" si="0"/>
        <v>0</v>
      </c>
      <c r="J14" s="380">
        <f t="shared" si="0"/>
        <v>1000</v>
      </c>
      <c r="K14" s="380">
        <f t="shared" si="0"/>
        <v>0</v>
      </c>
      <c r="L14" s="380">
        <f t="shared" si="0"/>
        <v>0</v>
      </c>
      <c r="M14" s="380">
        <f t="shared" si="0"/>
        <v>0</v>
      </c>
      <c r="N14" s="380">
        <f t="shared" si="0"/>
        <v>658739</v>
      </c>
      <c r="O14" s="380">
        <f t="shared" si="0"/>
        <v>0</v>
      </c>
      <c r="P14" s="380">
        <f t="shared" si="0"/>
        <v>0</v>
      </c>
      <c r="Q14" s="168">
        <f>SUM(Q6+Q10)</f>
        <v>3841322</v>
      </c>
    </row>
    <row r="15" spans="1:17" ht="28.5" customHeight="1">
      <c r="A15" s="117" t="s">
        <v>248</v>
      </c>
      <c r="B15" s="84">
        <f>B7+B11</f>
        <v>677520</v>
      </c>
      <c r="C15" s="84">
        <f aca="true" t="shared" si="1" ref="C15:Q15">C7+C11</f>
        <v>1225000</v>
      </c>
      <c r="D15" s="84">
        <f t="shared" si="1"/>
        <v>1250606</v>
      </c>
      <c r="E15" s="84">
        <f t="shared" si="1"/>
        <v>279808</v>
      </c>
      <c r="F15" s="84">
        <f t="shared" si="1"/>
        <v>24662</v>
      </c>
      <c r="G15" s="84">
        <f t="shared" si="1"/>
        <v>14948</v>
      </c>
      <c r="H15" s="84">
        <f t="shared" si="1"/>
        <v>171102</v>
      </c>
      <c r="I15" s="84">
        <f t="shared" si="1"/>
        <v>4392</v>
      </c>
      <c r="J15" s="84">
        <f t="shared" si="1"/>
        <v>1000</v>
      </c>
      <c r="K15" s="84">
        <f t="shared" si="1"/>
        <v>3229697</v>
      </c>
      <c r="L15" s="84">
        <f t="shared" si="1"/>
        <v>8003</v>
      </c>
      <c r="M15" s="84">
        <f t="shared" si="1"/>
        <v>16528</v>
      </c>
      <c r="N15" s="84">
        <f t="shared" si="1"/>
        <v>671981</v>
      </c>
      <c r="O15" s="84">
        <f t="shared" si="1"/>
        <v>46429</v>
      </c>
      <c r="P15" s="84">
        <f t="shared" si="1"/>
        <v>0</v>
      </c>
      <c r="Q15" s="86">
        <f t="shared" si="1"/>
        <v>7621676</v>
      </c>
    </row>
    <row r="16" spans="1:17" ht="16.5" customHeight="1">
      <c r="A16" s="117" t="s">
        <v>185</v>
      </c>
      <c r="B16" s="84">
        <f>B8+B12</f>
        <v>590848</v>
      </c>
      <c r="C16" s="84">
        <f aca="true" t="shared" si="2" ref="C16:Q16">C8+C12</f>
        <v>1198395</v>
      </c>
      <c r="D16" s="84">
        <f t="shared" si="2"/>
        <v>1250606</v>
      </c>
      <c r="E16" s="896">
        <f t="shared" si="2"/>
        <v>241497</v>
      </c>
      <c r="F16" s="84">
        <f t="shared" si="2"/>
        <v>16500</v>
      </c>
      <c r="G16" s="84">
        <f t="shared" si="2"/>
        <v>13864</v>
      </c>
      <c r="H16" s="84">
        <f t="shared" si="2"/>
        <v>135283</v>
      </c>
      <c r="I16" s="84">
        <f t="shared" si="2"/>
        <v>4392</v>
      </c>
      <c r="J16" s="84">
        <f t="shared" si="2"/>
        <v>1150</v>
      </c>
      <c r="K16" s="84">
        <f t="shared" si="2"/>
        <v>3229695</v>
      </c>
      <c r="L16" s="84">
        <f t="shared" si="2"/>
        <v>8003</v>
      </c>
      <c r="M16" s="84">
        <f t="shared" si="2"/>
        <v>16525</v>
      </c>
      <c r="N16" s="84">
        <f t="shared" si="2"/>
        <v>671981</v>
      </c>
      <c r="O16" s="84">
        <f t="shared" si="2"/>
        <v>46429</v>
      </c>
      <c r="P16" s="84">
        <f t="shared" si="2"/>
        <v>0</v>
      </c>
      <c r="Q16" s="86">
        <f t="shared" si="2"/>
        <v>7425168</v>
      </c>
    </row>
    <row r="17" spans="1:17" ht="40.5">
      <c r="A17" s="87" t="s">
        <v>58</v>
      </c>
      <c r="B17" s="84">
        <f>B9+B13</f>
        <v>216312</v>
      </c>
      <c r="C17" s="84">
        <f aca="true" t="shared" si="3" ref="C17:Q17">C9+C13</f>
        <v>282203</v>
      </c>
      <c r="D17" s="84">
        <f t="shared" si="3"/>
        <v>1112045</v>
      </c>
      <c r="E17" s="84">
        <f t="shared" si="3"/>
        <v>84940</v>
      </c>
      <c r="F17" s="84">
        <f t="shared" si="3"/>
        <v>0</v>
      </c>
      <c r="G17" s="84">
        <f t="shared" si="3"/>
        <v>417</v>
      </c>
      <c r="H17" s="84">
        <f t="shared" si="3"/>
        <v>0</v>
      </c>
      <c r="I17" s="84">
        <f t="shared" si="3"/>
        <v>4392</v>
      </c>
      <c r="J17" s="84">
        <f t="shared" si="3"/>
        <v>0</v>
      </c>
      <c r="K17" s="84">
        <f t="shared" si="3"/>
        <v>0</v>
      </c>
      <c r="L17" s="84">
        <f t="shared" si="3"/>
        <v>0</v>
      </c>
      <c r="M17" s="84">
        <f t="shared" si="3"/>
        <v>0</v>
      </c>
      <c r="N17" s="84">
        <f t="shared" si="3"/>
        <v>0</v>
      </c>
      <c r="O17" s="84">
        <f t="shared" si="3"/>
        <v>46429</v>
      </c>
      <c r="P17" s="84">
        <f t="shared" si="3"/>
        <v>0</v>
      </c>
      <c r="Q17" s="86">
        <f t="shared" si="3"/>
        <v>1746738</v>
      </c>
    </row>
    <row r="18" spans="1:17" ht="40.5">
      <c r="A18" s="378" t="s">
        <v>59</v>
      </c>
      <c r="B18" s="376">
        <f>B16-B17</f>
        <v>374536</v>
      </c>
      <c r="C18" s="376">
        <f aca="true" t="shared" si="4" ref="C18:Q18">C16-C17</f>
        <v>916192</v>
      </c>
      <c r="D18" s="376">
        <f t="shared" si="4"/>
        <v>138561</v>
      </c>
      <c r="E18" s="376">
        <f t="shared" si="4"/>
        <v>156557</v>
      </c>
      <c r="F18" s="376">
        <f t="shared" si="4"/>
        <v>16500</v>
      </c>
      <c r="G18" s="376">
        <f t="shared" si="4"/>
        <v>13447</v>
      </c>
      <c r="H18" s="376">
        <f t="shared" si="4"/>
        <v>135283</v>
      </c>
      <c r="I18" s="376">
        <f t="shared" si="4"/>
        <v>0</v>
      </c>
      <c r="J18" s="376">
        <f t="shared" si="4"/>
        <v>1150</v>
      </c>
      <c r="K18" s="376">
        <f t="shared" si="4"/>
        <v>3229695</v>
      </c>
      <c r="L18" s="376">
        <f t="shared" si="4"/>
        <v>8003</v>
      </c>
      <c r="M18" s="376">
        <f t="shared" si="4"/>
        <v>16525</v>
      </c>
      <c r="N18" s="376">
        <f t="shared" si="4"/>
        <v>671981</v>
      </c>
      <c r="O18" s="376">
        <f t="shared" si="4"/>
        <v>0</v>
      </c>
      <c r="P18" s="376">
        <f t="shared" si="4"/>
        <v>0</v>
      </c>
      <c r="Q18" s="377">
        <f t="shared" si="4"/>
        <v>5678430</v>
      </c>
    </row>
    <row r="19" spans="1:17" ht="18.75" customHeight="1" thickBot="1">
      <c r="A19" s="232" t="s">
        <v>186</v>
      </c>
      <c r="B19" s="412">
        <f>B16/B15</f>
        <v>0.872074625103318</v>
      </c>
      <c r="C19" s="412">
        <f aca="true" t="shared" si="5" ref="C19:O19">C16/C15</f>
        <v>0.9782816326530612</v>
      </c>
      <c r="D19" s="412">
        <f t="shared" si="5"/>
        <v>1</v>
      </c>
      <c r="E19" s="412">
        <f t="shared" si="5"/>
        <v>0.8630811127630376</v>
      </c>
      <c r="F19" s="412">
        <f t="shared" si="5"/>
        <v>0.6690454950936664</v>
      </c>
      <c r="G19" s="412">
        <f t="shared" si="5"/>
        <v>0.9274819373829275</v>
      </c>
      <c r="H19" s="412">
        <f t="shared" si="5"/>
        <v>0.7906570349849797</v>
      </c>
      <c r="I19" s="412">
        <f t="shared" si="5"/>
        <v>1</v>
      </c>
      <c r="J19" s="412">
        <f t="shared" si="5"/>
        <v>1.15</v>
      </c>
      <c r="K19" s="412">
        <f t="shared" si="5"/>
        <v>0.9999993807468627</v>
      </c>
      <c r="L19" s="412">
        <f t="shared" si="5"/>
        <v>1</v>
      </c>
      <c r="M19" s="412">
        <f t="shared" si="5"/>
        <v>0.9998184898354308</v>
      </c>
      <c r="N19" s="412">
        <f t="shared" si="5"/>
        <v>1</v>
      </c>
      <c r="O19" s="412">
        <f t="shared" si="5"/>
        <v>1</v>
      </c>
      <c r="P19" s="413">
        <v>0</v>
      </c>
      <c r="Q19" s="415">
        <f>Q16/Q15</f>
        <v>0.9742172194147324</v>
      </c>
    </row>
    <row r="21" spans="3:17" ht="13.5"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</row>
    <row r="23" spans="3:17" ht="13.5"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</row>
  </sheetData>
  <sheetProtection/>
  <mergeCells count="20">
    <mergeCell ref="Q1:Q4"/>
    <mergeCell ref="B3:B4"/>
    <mergeCell ref="B1:L1"/>
    <mergeCell ref="M2:N3"/>
    <mergeCell ref="M1:P1"/>
    <mergeCell ref="P2:P4"/>
    <mergeCell ref="L3:L4"/>
    <mergeCell ref="B2:G2"/>
    <mergeCell ref="H2:L2"/>
    <mergeCell ref="C3:C4"/>
    <mergeCell ref="O2:O4"/>
    <mergeCell ref="D3:D4"/>
    <mergeCell ref="E3:E4"/>
    <mergeCell ref="I3:I4"/>
    <mergeCell ref="K3:K4"/>
    <mergeCell ref="A1:A4"/>
    <mergeCell ref="J3:J4"/>
    <mergeCell ref="F3:F4"/>
    <mergeCell ref="G3:G4"/>
    <mergeCell ref="H3:H4"/>
  </mergeCells>
  <printOptions/>
  <pageMargins left="0.2755905511811024" right="0.15748031496062992" top="0.5511811023622047" bottom="0.31496062992125984" header="0.15748031496062992" footer="0.31496062992125984"/>
  <pageSetup horizontalDpi="600" verticalDpi="600" orientation="landscape" paperSize="9" scale="90" r:id="rId1"/>
  <headerFooter>
    <oddHeader>&amp;C&amp;"Book Antiqua,Félkövér"&amp;11Keszthely Város Önkormányzata 2017. évi költségvetési bevételei
&amp;R&amp;"Book Antiqua,Félkövér"5. melléklet
ezer Ft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111"/>
  <sheetViews>
    <sheetView zoomScalePageLayoutView="0" workbookViewId="0" topLeftCell="A1">
      <pane xSplit="1" ySplit="4" topLeftCell="B9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116" sqref="N116"/>
    </sheetView>
  </sheetViews>
  <sheetFormatPr defaultColWidth="9.140625" defaultRowHeight="12.75"/>
  <cols>
    <col min="1" max="1" width="25.7109375" style="1" bestFit="1" customWidth="1"/>
    <col min="2" max="2" width="9.57421875" style="35" bestFit="1" customWidth="1"/>
    <col min="3" max="3" width="9.00390625" style="36" customWidth="1"/>
    <col min="4" max="4" width="9.8515625" style="1" customWidth="1"/>
    <col min="5" max="5" width="8.140625" style="37" customWidth="1"/>
    <col min="6" max="6" width="9.00390625" style="1" customWidth="1"/>
    <col min="7" max="7" width="8.28125" style="1" customWidth="1"/>
    <col min="8" max="8" width="8.421875" style="1" customWidth="1"/>
    <col min="9" max="9" width="8.8515625" style="1" customWidth="1"/>
    <col min="10" max="10" width="8.7109375" style="1" customWidth="1"/>
    <col min="11" max="11" width="7.140625" style="1" customWidth="1"/>
    <col min="12" max="12" width="8.140625" style="1" customWidth="1"/>
    <col min="13" max="13" width="6.7109375" style="1" customWidth="1"/>
    <col min="14" max="14" width="9.00390625" style="1" customWidth="1"/>
    <col min="15" max="15" width="7.8515625" style="1" customWidth="1"/>
    <col min="16" max="16" width="8.00390625" style="1" customWidth="1"/>
    <col min="17" max="17" width="9.57421875" style="6" customWidth="1"/>
    <col min="18" max="16384" width="9.140625" style="1" customWidth="1"/>
  </cols>
  <sheetData>
    <row r="1" spans="1:17" ht="14.25" customHeight="1" thickBot="1">
      <c r="A1" s="1256" t="s">
        <v>14</v>
      </c>
      <c r="B1" s="1272" t="s">
        <v>11</v>
      </c>
      <c r="C1" s="1273"/>
      <c r="D1" s="1273"/>
      <c r="E1" s="1273"/>
      <c r="F1" s="1273"/>
      <c r="G1" s="1273"/>
      <c r="H1" s="1273"/>
      <c r="I1" s="1273"/>
      <c r="J1" s="1273"/>
      <c r="K1" s="1273"/>
      <c r="L1" s="1274"/>
      <c r="M1" s="1275" t="s">
        <v>41</v>
      </c>
      <c r="N1" s="1276"/>
      <c r="O1" s="1276"/>
      <c r="P1" s="1277"/>
      <c r="Q1" s="1259" t="s">
        <v>42</v>
      </c>
    </row>
    <row r="2" spans="1:17" ht="25.5" customHeight="1">
      <c r="A2" s="1257"/>
      <c r="B2" s="1278" t="s">
        <v>2</v>
      </c>
      <c r="C2" s="1279"/>
      <c r="D2" s="1279"/>
      <c r="E2" s="1279"/>
      <c r="F2" s="1279"/>
      <c r="G2" s="1279"/>
      <c r="H2" s="1254" t="s">
        <v>3</v>
      </c>
      <c r="I2" s="1254"/>
      <c r="J2" s="1254"/>
      <c r="K2" s="1254"/>
      <c r="L2" s="1254"/>
      <c r="M2" s="1269" t="s">
        <v>525</v>
      </c>
      <c r="N2" s="1270"/>
      <c r="O2" s="1271" t="s">
        <v>684</v>
      </c>
      <c r="P2" s="1254" t="s">
        <v>681</v>
      </c>
      <c r="Q2" s="1260"/>
    </row>
    <row r="3" spans="1:17" ht="67.5" customHeight="1">
      <c r="A3" s="1258"/>
      <c r="B3" s="26" t="s">
        <v>251</v>
      </c>
      <c r="C3" s="25" t="s">
        <v>519</v>
      </c>
      <c r="D3" s="25" t="s">
        <v>520</v>
      </c>
      <c r="E3" s="25" t="s">
        <v>521</v>
      </c>
      <c r="F3" s="25" t="s">
        <v>512</v>
      </c>
      <c r="G3" s="25" t="s">
        <v>538</v>
      </c>
      <c r="H3" s="25" t="s">
        <v>522</v>
      </c>
      <c r="I3" s="25" t="s">
        <v>523</v>
      </c>
      <c r="J3" s="25" t="s">
        <v>524</v>
      </c>
      <c r="K3" s="26" t="s">
        <v>682</v>
      </c>
      <c r="L3" s="26" t="s">
        <v>483</v>
      </c>
      <c r="M3" s="29" t="s">
        <v>517</v>
      </c>
      <c r="N3" s="25" t="s">
        <v>516</v>
      </c>
      <c r="O3" s="1254"/>
      <c r="P3" s="1255"/>
      <c r="Q3" s="1261"/>
    </row>
    <row r="4" spans="1:17" ht="14.25" thickBot="1">
      <c r="A4" s="30">
        <v>1</v>
      </c>
      <c r="B4" s="31">
        <v>2</v>
      </c>
      <c r="C4" s="31">
        <v>3</v>
      </c>
      <c r="D4" s="32">
        <v>4</v>
      </c>
      <c r="E4" s="31">
        <v>5</v>
      </c>
      <c r="F4" s="31">
        <v>6</v>
      </c>
      <c r="G4" s="31">
        <v>7</v>
      </c>
      <c r="H4" s="31">
        <v>8</v>
      </c>
      <c r="I4" s="31">
        <v>9</v>
      </c>
      <c r="J4" s="31">
        <v>10</v>
      </c>
      <c r="K4" s="31">
        <v>11</v>
      </c>
      <c r="L4" s="31">
        <v>12</v>
      </c>
      <c r="M4" s="33">
        <v>13</v>
      </c>
      <c r="N4" s="33">
        <v>14</v>
      </c>
      <c r="O4" s="31">
        <v>15</v>
      </c>
      <c r="P4" s="157">
        <v>16</v>
      </c>
      <c r="Q4" s="34">
        <v>17</v>
      </c>
    </row>
    <row r="5" spans="1:17" ht="15">
      <c r="A5" s="933" t="s">
        <v>594</v>
      </c>
      <c r="B5" s="76">
        <v>637</v>
      </c>
      <c r="C5" s="76"/>
      <c r="D5" s="76"/>
      <c r="E5" s="76">
        <v>38790</v>
      </c>
      <c r="F5" s="76">
        <v>24662</v>
      </c>
      <c r="G5" s="76">
        <v>0</v>
      </c>
      <c r="H5" s="76"/>
      <c r="I5" s="76"/>
      <c r="J5" s="76"/>
      <c r="K5" s="76"/>
      <c r="L5" s="76"/>
      <c r="M5" s="76"/>
      <c r="N5" s="76"/>
      <c r="O5" s="76"/>
      <c r="P5" s="166"/>
      <c r="Q5" s="934">
        <f>SUM(B5:O5)</f>
        <v>64089</v>
      </c>
    </row>
    <row r="6" spans="1:17" ht="15">
      <c r="A6" s="695" t="s">
        <v>88</v>
      </c>
      <c r="B6" s="77">
        <v>637</v>
      </c>
      <c r="C6" s="77"/>
      <c r="D6" s="77"/>
      <c r="E6" s="77">
        <v>47027</v>
      </c>
      <c r="F6" s="77">
        <v>24662</v>
      </c>
      <c r="G6" s="77">
        <v>7093</v>
      </c>
      <c r="H6" s="77"/>
      <c r="I6" s="77"/>
      <c r="J6" s="77">
        <v>2160</v>
      </c>
      <c r="K6" s="77"/>
      <c r="L6" s="77"/>
      <c r="M6" s="77"/>
      <c r="N6" s="77"/>
      <c r="O6" s="77"/>
      <c r="P6" s="167"/>
      <c r="Q6" s="450">
        <f>SUM(B6:O6)</f>
        <v>81579</v>
      </c>
    </row>
    <row r="7" spans="1:17" ht="15">
      <c r="A7" s="695" t="s">
        <v>185</v>
      </c>
      <c r="B7" s="77">
        <v>885</v>
      </c>
      <c r="C7" s="77">
        <v>414</v>
      </c>
      <c r="D7" s="77"/>
      <c r="E7" s="77">
        <v>8316</v>
      </c>
      <c r="F7" s="77">
        <v>16500</v>
      </c>
      <c r="G7" s="77">
        <v>7093</v>
      </c>
      <c r="H7" s="77"/>
      <c r="I7" s="77"/>
      <c r="J7" s="77">
        <v>2160</v>
      </c>
      <c r="K7" s="77"/>
      <c r="L7" s="77"/>
      <c r="M7" s="77"/>
      <c r="N7" s="77"/>
      <c r="O7" s="77"/>
      <c r="P7" s="167"/>
      <c r="Q7" s="450">
        <f>SUM(B7:O7)</f>
        <v>35368</v>
      </c>
    </row>
    <row r="8" spans="1:17" ht="15">
      <c r="A8" s="688" t="s">
        <v>85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167"/>
      <c r="Q8" s="450">
        <f>SUM(B8:O8)</f>
        <v>0</v>
      </c>
    </row>
    <row r="9" spans="1:17" ht="15">
      <c r="A9" s="695" t="s">
        <v>186</v>
      </c>
      <c r="B9" s="403">
        <f>B7/B6</f>
        <v>1.3893249607535323</v>
      </c>
      <c r="C9" s="403"/>
      <c r="D9" s="403"/>
      <c r="E9" s="403">
        <f>E7/E6</f>
        <v>0.17683458438769217</v>
      </c>
      <c r="F9" s="403">
        <f>F7/F6</f>
        <v>0.6690454950936664</v>
      </c>
      <c r="G9" s="403">
        <f>G7/G6</f>
        <v>1</v>
      </c>
      <c r="H9" s="77"/>
      <c r="I9" s="77"/>
      <c r="J9" s="77"/>
      <c r="K9" s="77"/>
      <c r="L9" s="77"/>
      <c r="M9" s="77"/>
      <c r="N9" s="77"/>
      <c r="O9" s="77"/>
      <c r="P9" s="167"/>
      <c r="Q9" s="411">
        <f>Q7/Q6</f>
        <v>0.4335429461013251</v>
      </c>
    </row>
    <row r="10" spans="1:17" ht="13.5">
      <c r="A10" s="692" t="s">
        <v>683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1005">
        <f>SUM(B10:P10)</f>
        <v>0</v>
      </c>
    </row>
    <row r="11" spans="1:17" ht="15">
      <c r="A11" s="831" t="s">
        <v>88</v>
      </c>
      <c r="B11" s="77"/>
      <c r="C11" s="77"/>
      <c r="D11" s="77"/>
      <c r="E11" s="77"/>
      <c r="F11" s="77"/>
      <c r="G11" s="77"/>
      <c r="H11" s="77"/>
      <c r="I11" s="77"/>
      <c r="J11" s="77">
        <v>1061</v>
      </c>
      <c r="K11" s="77"/>
      <c r="L11" s="77"/>
      <c r="M11" s="77"/>
      <c r="N11" s="77"/>
      <c r="O11" s="77"/>
      <c r="P11" s="77"/>
      <c r="Q11" s="148">
        <f>SUM(B11:P11)</f>
        <v>1061</v>
      </c>
    </row>
    <row r="12" spans="1:17" ht="15">
      <c r="A12" s="831" t="s">
        <v>185</v>
      </c>
      <c r="B12" s="77"/>
      <c r="C12" s="77"/>
      <c r="D12" s="77"/>
      <c r="E12" s="77"/>
      <c r="F12" s="77"/>
      <c r="G12" s="77"/>
      <c r="H12" s="77"/>
      <c r="I12" s="77"/>
      <c r="J12" s="77">
        <v>1061</v>
      </c>
      <c r="K12" s="77"/>
      <c r="L12" s="77"/>
      <c r="M12" s="77"/>
      <c r="N12" s="77"/>
      <c r="O12" s="77"/>
      <c r="P12" s="77"/>
      <c r="Q12" s="148">
        <f>SUM(B12:P12)</f>
        <v>1061</v>
      </c>
    </row>
    <row r="13" spans="1:17" ht="15">
      <c r="A13" s="831" t="s">
        <v>186</v>
      </c>
      <c r="B13" s="1003"/>
      <c r="C13" s="1003"/>
      <c r="D13" s="1003"/>
      <c r="E13" s="1003"/>
      <c r="F13" s="1003"/>
      <c r="G13" s="1003"/>
      <c r="H13" s="1003"/>
      <c r="I13" s="1003"/>
      <c r="J13" s="406">
        <f>J12/J11</f>
        <v>1</v>
      </c>
      <c r="K13" s="406"/>
      <c r="L13" s="406"/>
      <c r="M13" s="406"/>
      <c r="N13" s="406"/>
      <c r="O13" s="406"/>
      <c r="P13" s="406"/>
      <c r="Q13" s="411">
        <f>Q12/Q11</f>
        <v>1</v>
      </c>
    </row>
    <row r="14" spans="1:17" ht="15">
      <c r="A14" s="692" t="s">
        <v>652</v>
      </c>
      <c r="B14" s="77">
        <v>254346</v>
      </c>
      <c r="C14" s="77"/>
      <c r="D14" s="77"/>
      <c r="E14" s="77"/>
      <c r="F14" s="77"/>
      <c r="G14" s="77"/>
      <c r="H14" s="77">
        <v>127667</v>
      </c>
      <c r="I14" s="77"/>
      <c r="J14" s="77"/>
      <c r="K14" s="77"/>
      <c r="L14" s="77"/>
      <c r="M14" s="77"/>
      <c r="N14" s="77"/>
      <c r="O14" s="77"/>
      <c r="P14" s="167"/>
      <c r="Q14" s="450">
        <f>SUM(B14:O14)</f>
        <v>382013</v>
      </c>
    </row>
    <row r="15" spans="1:17" ht="15">
      <c r="A15" s="831" t="s">
        <v>88</v>
      </c>
      <c r="B15" s="77">
        <v>269766</v>
      </c>
      <c r="C15" s="77"/>
      <c r="D15" s="77"/>
      <c r="E15" s="77"/>
      <c r="F15" s="77"/>
      <c r="G15" s="77"/>
      <c r="H15" s="77">
        <v>171102</v>
      </c>
      <c r="I15" s="77"/>
      <c r="J15" s="77"/>
      <c r="K15" s="77"/>
      <c r="L15" s="77"/>
      <c r="M15" s="77"/>
      <c r="N15" s="77"/>
      <c r="O15" s="77"/>
      <c r="P15" s="167"/>
      <c r="Q15" s="450">
        <f>SUM(B15:O15)</f>
        <v>440868</v>
      </c>
    </row>
    <row r="16" spans="1:17" ht="15">
      <c r="A16" s="831" t="s">
        <v>185</v>
      </c>
      <c r="B16" s="77">
        <v>189768</v>
      </c>
      <c r="C16" s="77"/>
      <c r="D16" s="77"/>
      <c r="E16" s="77"/>
      <c r="F16" s="77"/>
      <c r="G16" s="77"/>
      <c r="H16" s="77">
        <v>135220</v>
      </c>
      <c r="I16" s="77"/>
      <c r="J16" s="77"/>
      <c r="K16" s="77"/>
      <c r="L16" s="77"/>
      <c r="M16" s="77"/>
      <c r="N16" s="77"/>
      <c r="O16" s="77"/>
      <c r="P16" s="167"/>
      <c r="Q16" s="450">
        <f>SUM(B16:O16)</f>
        <v>324988</v>
      </c>
    </row>
    <row r="17" spans="1:17" ht="15">
      <c r="A17" s="831" t="s">
        <v>186</v>
      </c>
      <c r="B17" s="406">
        <f>B16/B15</f>
        <v>0.7034541046684905</v>
      </c>
      <c r="C17" s="406"/>
      <c r="D17" s="406"/>
      <c r="E17" s="406"/>
      <c r="F17" s="406"/>
      <c r="G17" s="406"/>
      <c r="H17" s="406">
        <f>H16/H15</f>
        <v>0.7902888335612676</v>
      </c>
      <c r="I17" s="406"/>
      <c r="J17" s="406"/>
      <c r="K17" s="77"/>
      <c r="L17" s="77"/>
      <c r="M17" s="77"/>
      <c r="N17" s="404"/>
      <c r="O17" s="77"/>
      <c r="P17" s="167"/>
      <c r="Q17" s="407">
        <f>Q16/Q15</f>
        <v>0.7371548853625122</v>
      </c>
    </row>
    <row r="18" spans="1:17" ht="15">
      <c r="A18" s="689" t="s">
        <v>549</v>
      </c>
      <c r="B18" s="77"/>
      <c r="C18" s="77"/>
      <c r="D18" s="77">
        <v>1042509</v>
      </c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167"/>
      <c r="Q18" s="450">
        <f>SUM(B18:O18)</f>
        <v>1042509</v>
      </c>
    </row>
    <row r="19" spans="1:17" ht="15">
      <c r="A19" s="688" t="s">
        <v>88</v>
      </c>
      <c r="B19" s="77"/>
      <c r="C19" s="77"/>
      <c r="D19" s="77">
        <v>1250606</v>
      </c>
      <c r="E19" s="77"/>
      <c r="F19" s="77"/>
      <c r="G19" s="77"/>
      <c r="H19" s="77"/>
      <c r="I19" s="77">
        <v>4392</v>
      </c>
      <c r="J19" s="77"/>
      <c r="K19" s="77"/>
      <c r="L19" s="77"/>
      <c r="M19" s="77"/>
      <c r="N19" s="77"/>
      <c r="O19" s="77">
        <v>46429</v>
      </c>
      <c r="P19" s="167"/>
      <c r="Q19" s="450">
        <f>SUM(B19:P19)</f>
        <v>1301427</v>
      </c>
    </row>
    <row r="20" spans="1:17" ht="15">
      <c r="A20" s="688" t="s">
        <v>185</v>
      </c>
      <c r="B20" s="77"/>
      <c r="C20" s="77"/>
      <c r="D20" s="77">
        <v>1250606</v>
      </c>
      <c r="E20" s="77"/>
      <c r="F20" s="77"/>
      <c r="G20" s="77"/>
      <c r="H20" s="77"/>
      <c r="I20" s="77">
        <v>4392</v>
      </c>
      <c r="J20" s="77"/>
      <c r="K20" s="77"/>
      <c r="L20" s="77"/>
      <c r="M20" s="77"/>
      <c r="N20" s="77"/>
      <c r="O20" s="77">
        <v>46429</v>
      </c>
      <c r="P20" s="167"/>
      <c r="Q20" s="450">
        <f>SUM(B20:P20)</f>
        <v>1301427</v>
      </c>
    </row>
    <row r="21" spans="1:17" ht="15">
      <c r="A21" s="688" t="s">
        <v>85</v>
      </c>
      <c r="B21" s="77"/>
      <c r="C21" s="77"/>
      <c r="D21" s="77">
        <v>1112045</v>
      </c>
      <c r="E21" s="77"/>
      <c r="F21" s="77"/>
      <c r="G21" s="77"/>
      <c r="H21" s="77"/>
      <c r="I21" s="77">
        <v>4392</v>
      </c>
      <c r="J21" s="77"/>
      <c r="K21" s="77"/>
      <c r="L21" s="77"/>
      <c r="M21" s="77"/>
      <c r="N21" s="77"/>
      <c r="O21" s="77">
        <v>46429</v>
      </c>
      <c r="P21" s="167"/>
      <c r="Q21" s="450">
        <f>SUM(B21:P21)</f>
        <v>1162866</v>
      </c>
    </row>
    <row r="22" spans="1:17" ht="15">
      <c r="A22" s="688" t="s">
        <v>186</v>
      </c>
      <c r="B22" s="405"/>
      <c r="C22" s="405"/>
      <c r="D22" s="406">
        <f>D20/D19</f>
        <v>1</v>
      </c>
      <c r="E22" s="406"/>
      <c r="F22" s="406"/>
      <c r="G22" s="406"/>
      <c r="H22" s="406"/>
      <c r="I22" s="406">
        <f>I20/I19</f>
        <v>1</v>
      </c>
      <c r="J22" s="406"/>
      <c r="K22" s="406"/>
      <c r="L22" s="406"/>
      <c r="M22" s="406"/>
      <c r="N22" s="406"/>
      <c r="O22" s="406">
        <f>O20/O19</f>
        <v>1</v>
      </c>
      <c r="P22" s="406"/>
      <c r="Q22" s="930">
        <f>Q20/Q19</f>
        <v>1</v>
      </c>
    </row>
    <row r="23" spans="1:17" ht="15">
      <c r="A23" s="690" t="s">
        <v>597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>
        <v>653701</v>
      </c>
      <c r="O23" s="77"/>
      <c r="P23" s="167"/>
      <c r="Q23" s="450">
        <f>SUM(B23:O23)</f>
        <v>653701</v>
      </c>
    </row>
    <row r="24" spans="1:17" ht="15">
      <c r="A24" s="834" t="s">
        <v>88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>
        <v>666943</v>
      </c>
      <c r="O24" s="77"/>
      <c r="P24" s="167"/>
      <c r="Q24" s="450">
        <f>SUM(B24:O24)</f>
        <v>666943</v>
      </c>
    </row>
    <row r="25" spans="1:17" ht="15">
      <c r="A25" s="695" t="s">
        <v>185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>
        <v>666943</v>
      </c>
      <c r="O25" s="77"/>
      <c r="P25" s="167"/>
      <c r="Q25" s="450">
        <f>SUM(B25:O25)</f>
        <v>666943</v>
      </c>
    </row>
    <row r="26" spans="1:17" ht="15">
      <c r="A26" s="695" t="s">
        <v>186</v>
      </c>
      <c r="B26" s="404"/>
      <c r="C26" s="404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406">
        <f>N25/N24</f>
        <v>1</v>
      </c>
      <c r="O26" s="77"/>
      <c r="P26" s="167"/>
      <c r="Q26" s="930">
        <f>Q25/Q24</f>
        <v>1</v>
      </c>
    </row>
    <row r="27" spans="1:17" ht="15">
      <c r="A27" s="690" t="s">
        <v>954</v>
      </c>
      <c r="B27" s="1081"/>
      <c r="C27" s="1081"/>
      <c r="D27" s="1081"/>
      <c r="E27" s="1081"/>
      <c r="F27" s="1081"/>
      <c r="G27" s="1081"/>
      <c r="H27" s="1081"/>
      <c r="I27" s="1081"/>
      <c r="J27" s="1081"/>
      <c r="K27" s="1081"/>
      <c r="L27" s="1081"/>
      <c r="M27" s="1081"/>
      <c r="N27" s="1081"/>
      <c r="O27" s="1081"/>
      <c r="P27" s="1082"/>
      <c r="Q27" s="450">
        <f>SUM(B27:P27)</f>
        <v>0</v>
      </c>
    </row>
    <row r="28" spans="1:17" ht="15">
      <c r="A28" s="834" t="s">
        <v>88</v>
      </c>
      <c r="B28" s="1081"/>
      <c r="C28" s="1081"/>
      <c r="D28" s="1081"/>
      <c r="E28" s="1081"/>
      <c r="F28" s="1081"/>
      <c r="G28" s="1081"/>
      <c r="H28" s="1081"/>
      <c r="I28" s="1081"/>
      <c r="J28" s="1081"/>
      <c r="K28" s="1081"/>
      <c r="L28" s="1081"/>
      <c r="M28" s="1081"/>
      <c r="N28" s="1081"/>
      <c r="O28" s="1081"/>
      <c r="P28" s="1082"/>
      <c r="Q28" s="450">
        <f>SUM(B28:P28)</f>
        <v>0</v>
      </c>
    </row>
    <row r="29" spans="1:17" ht="15">
      <c r="A29" s="695" t="s">
        <v>185</v>
      </c>
      <c r="B29" s="1081"/>
      <c r="C29" s="1081">
        <v>130</v>
      </c>
      <c r="D29" s="1081"/>
      <c r="E29" s="1081"/>
      <c r="F29" s="1081"/>
      <c r="G29" s="1081"/>
      <c r="H29" s="1081"/>
      <c r="I29" s="1081"/>
      <c r="J29" s="1081"/>
      <c r="K29" s="1081"/>
      <c r="L29" s="1081"/>
      <c r="M29" s="1081"/>
      <c r="N29" s="1081"/>
      <c r="O29" s="1081"/>
      <c r="P29" s="1082"/>
      <c r="Q29" s="450">
        <f>SUM(B29:P29)</f>
        <v>130</v>
      </c>
    </row>
    <row r="30" spans="1:17" ht="15">
      <c r="A30" s="695" t="s">
        <v>186</v>
      </c>
      <c r="B30" s="404"/>
      <c r="C30" s="404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406"/>
      <c r="O30" s="77"/>
      <c r="P30" s="167"/>
      <c r="Q30" s="450"/>
    </row>
    <row r="31" spans="1:17" ht="15">
      <c r="A31" s="692" t="s">
        <v>588</v>
      </c>
      <c r="B31" s="77"/>
      <c r="C31" s="77"/>
      <c r="D31" s="77"/>
      <c r="E31" s="77"/>
      <c r="F31" s="77"/>
      <c r="G31" s="77">
        <v>0</v>
      </c>
      <c r="H31" s="77"/>
      <c r="I31" s="77"/>
      <c r="J31" s="77"/>
      <c r="K31" s="77"/>
      <c r="L31" s="77"/>
      <c r="M31" s="77"/>
      <c r="N31" s="77"/>
      <c r="O31" s="77"/>
      <c r="P31" s="77"/>
      <c r="Q31" s="148">
        <f>SUM(B31:P31)</f>
        <v>0</v>
      </c>
    </row>
    <row r="32" spans="1:17" ht="15">
      <c r="A32" s="695" t="s">
        <v>88</v>
      </c>
      <c r="B32" s="77"/>
      <c r="C32" s="77"/>
      <c r="D32" s="77"/>
      <c r="E32" s="77"/>
      <c r="F32" s="77"/>
      <c r="G32" s="77">
        <v>1500</v>
      </c>
      <c r="H32" s="77"/>
      <c r="I32" s="77"/>
      <c r="J32" s="77"/>
      <c r="K32" s="77"/>
      <c r="L32" s="77"/>
      <c r="M32" s="77"/>
      <c r="N32" s="77"/>
      <c r="O32" s="77"/>
      <c r="P32" s="77"/>
      <c r="Q32" s="148">
        <f>SUM(B32:P32)</f>
        <v>1500</v>
      </c>
    </row>
    <row r="33" spans="1:17" ht="15">
      <c r="A33" s="695" t="s">
        <v>185</v>
      </c>
      <c r="B33" s="77"/>
      <c r="C33" s="77"/>
      <c r="D33" s="77"/>
      <c r="E33" s="77">
        <v>790</v>
      </c>
      <c r="F33" s="77"/>
      <c r="G33" s="77">
        <v>1500</v>
      </c>
      <c r="H33" s="77"/>
      <c r="I33" s="77"/>
      <c r="J33" s="77"/>
      <c r="K33" s="77"/>
      <c r="L33" s="77"/>
      <c r="M33" s="77"/>
      <c r="N33" s="77"/>
      <c r="O33" s="77"/>
      <c r="P33" s="77"/>
      <c r="Q33" s="148">
        <f>SUM(B33:P33)</f>
        <v>2290</v>
      </c>
    </row>
    <row r="34" spans="1:17" ht="15.75" thickBot="1">
      <c r="A34" s="1085" t="s">
        <v>186</v>
      </c>
      <c r="B34" s="1086"/>
      <c r="C34" s="1087"/>
      <c r="D34" s="1087"/>
      <c r="E34" s="1087"/>
      <c r="F34" s="1087"/>
      <c r="G34" s="1088">
        <f>G33/G32</f>
        <v>1</v>
      </c>
      <c r="H34" s="1089"/>
      <c r="I34" s="1089"/>
      <c r="J34" s="1086"/>
      <c r="K34" s="1087"/>
      <c r="L34" s="1087"/>
      <c r="M34" s="1087"/>
      <c r="N34" s="1087"/>
      <c r="O34" s="1087"/>
      <c r="P34" s="1087"/>
      <c r="Q34" s="1008">
        <f>Q33/Q32</f>
        <v>1.5266666666666666</v>
      </c>
    </row>
    <row r="35" spans="1:17" ht="15">
      <c r="A35" s="933" t="s">
        <v>591</v>
      </c>
      <c r="B35" s="76"/>
      <c r="C35" s="76"/>
      <c r="D35" s="76"/>
      <c r="E35" s="76">
        <v>1420</v>
      </c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166"/>
      <c r="Q35" s="934">
        <f>SUM(B35:P35)</f>
        <v>1420</v>
      </c>
    </row>
    <row r="36" spans="1:17" ht="15">
      <c r="A36" s="695" t="s">
        <v>88</v>
      </c>
      <c r="B36" s="77"/>
      <c r="C36" s="77"/>
      <c r="D36" s="77"/>
      <c r="E36" s="77">
        <v>5465</v>
      </c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167"/>
      <c r="Q36" s="148">
        <f>SUM(B36:P36)</f>
        <v>5465</v>
      </c>
    </row>
    <row r="37" spans="1:17" ht="15">
      <c r="A37" s="695" t="s">
        <v>185</v>
      </c>
      <c r="B37" s="77"/>
      <c r="C37" s="77"/>
      <c r="D37" s="77"/>
      <c r="E37" s="77">
        <v>5423</v>
      </c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148">
        <f>SUM(B37:P37)</f>
        <v>5423</v>
      </c>
    </row>
    <row r="38" spans="1:17" ht="15">
      <c r="A38" s="836" t="s">
        <v>186</v>
      </c>
      <c r="B38" s="387"/>
      <c r="C38" s="660"/>
      <c r="D38" s="660"/>
      <c r="E38" s="931">
        <f>E37/E36</f>
        <v>0.9923147301006404</v>
      </c>
      <c r="F38" s="660"/>
      <c r="G38" s="660"/>
      <c r="H38" s="660"/>
      <c r="I38" s="660"/>
      <c r="J38" s="931"/>
      <c r="K38" s="931"/>
      <c r="L38" s="387"/>
      <c r="M38" s="387"/>
      <c r="N38" s="387"/>
      <c r="O38" s="387"/>
      <c r="P38" s="932"/>
      <c r="Q38" s="407">
        <f>Q37/Q36</f>
        <v>0.9923147301006404</v>
      </c>
    </row>
    <row r="39" spans="1:17" ht="15">
      <c r="A39" s="694" t="s">
        <v>685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167"/>
      <c r="Q39" s="148">
        <f>SUM(B39:O39)</f>
        <v>0</v>
      </c>
    </row>
    <row r="40" spans="1:17" ht="15">
      <c r="A40" s="695" t="s">
        <v>88</v>
      </c>
      <c r="B40" s="77"/>
      <c r="C40" s="77"/>
      <c r="D40" s="77"/>
      <c r="E40" s="77"/>
      <c r="F40" s="77"/>
      <c r="G40" s="77"/>
      <c r="H40" s="77"/>
      <c r="I40" s="77"/>
      <c r="J40" s="77">
        <v>135406</v>
      </c>
      <c r="K40" s="77"/>
      <c r="L40" s="77">
        <v>4858</v>
      </c>
      <c r="M40" s="77"/>
      <c r="N40" s="77"/>
      <c r="O40" s="77"/>
      <c r="P40" s="167"/>
      <c r="Q40" s="450">
        <f>SUM(B40:O40)</f>
        <v>140264</v>
      </c>
    </row>
    <row r="41" spans="1:17" ht="15">
      <c r="A41" s="695" t="s">
        <v>185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>
        <v>4858</v>
      </c>
      <c r="M41" s="416"/>
      <c r="N41" s="77"/>
      <c r="O41" s="77"/>
      <c r="P41" s="167"/>
      <c r="Q41" s="450">
        <f>SUM(B41:O41)</f>
        <v>4858</v>
      </c>
    </row>
    <row r="42" spans="1:18" ht="15">
      <c r="A42" s="695" t="s">
        <v>186</v>
      </c>
      <c r="B42" s="661"/>
      <c r="C42" s="661"/>
      <c r="D42" s="661"/>
      <c r="E42" s="931"/>
      <c r="F42" s="931"/>
      <c r="G42" s="931"/>
      <c r="H42" s="931"/>
      <c r="I42" s="931"/>
      <c r="J42" s="931">
        <f>J41/J40</f>
        <v>0</v>
      </c>
      <c r="K42" s="931"/>
      <c r="L42" s="931">
        <f>L41/L40</f>
        <v>1</v>
      </c>
      <c r="M42" s="931"/>
      <c r="N42" s="931"/>
      <c r="O42" s="661"/>
      <c r="P42" s="661"/>
      <c r="Q42" s="930">
        <f>Q41/Q40</f>
        <v>0.03463468887241202</v>
      </c>
      <c r="R42" s="409"/>
    </row>
    <row r="43" spans="1:17" ht="15">
      <c r="A43" s="694" t="s">
        <v>593</v>
      </c>
      <c r="B43" s="77">
        <v>7620</v>
      </c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167"/>
      <c r="Q43" s="929">
        <f>SUM(B43:O43)</f>
        <v>7620</v>
      </c>
    </row>
    <row r="44" spans="1:17" ht="15">
      <c r="A44" s="831" t="s">
        <v>88</v>
      </c>
      <c r="B44" s="77">
        <v>7620</v>
      </c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167"/>
      <c r="Q44" s="450">
        <f>SUM(B44:O44)</f>
        <v>7620</v>
      </c>
    </row>
    <row r="45" spans="1:17" ht="15">
      <c r="A45" s="831" t="s">
        <v>185</v>
      </c>
      <c r="B45" s="77">
        <v>3810</v>
      </c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167"/>
      <c r="Q45" s="148">
        <f>SUM(B45:O45)</f>
        <v>3810</v>
      </c>
    </row>
    <row r="46" spans="1:17" ht="15">
      <c r="A46" s="831" t="s">
        <v>186</v>
      </c>
      <c r="B46" s="931">
        <f>B45/B44</f>
        <v>0.5</v>
      </c>
      <c r="C46" s="77"/>
      <c r="D46" s="77"/>
      <c r="E46" s="77"/>
      <c r="F46" s="77"/>
      <c r="G46" s="77"/>
      <c r="H46" s="77"/>
      <c r="I46" s="77"/>
      <c r="J46" s="404"/>
      <c r="K46" s="77"/>
      <c r="L46" s="404"/>
      <c r="M46" s="406"/>
      <c r="N46" s="406"/>
      <c r="O46" s="406"/>
      <c r="P46" s="406"/>
      <c r="Q46" s="411">
        <f>Q45/Q44</f>
        <v>0.5</v>
      </c>
    </row>
    <row r="47" spans="1:17" ht="15">
      <c r="A47" s="692" t="s">
        <v>589</v>
      </c>
      <c r="B47" s="77"/>
      <c r="C47" s="77"/>
      <c r="D47" s="77"/>
      <c r="E47" s="77">
        <v>3381</v>
      </c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148">
        <f>SUM(B47:O47)</f>
        <v>3381</v>
      </c>
    </row>
    <row r="48" spans="1:17" ht="15">
      <c r="A48" s="832" t="s">
        <v>88</v>
      </c>
      <c r="B48" s="77"/>
      <c r="C48" s="77"/>
      <c r="D48" s="77"/>
      <c r="E48" s="77"/>
      <c r="F48" s="77"/>
      <c r="G48" s="77"/>
      <c r="H48" s="77"/>
      <c r="I48" s="77"/>
      <c r="J48" s="77">
        <v>120000</v>
      </c>
      <c r="K48" s="77"/>
      <c r="L48" s="77"/>
      <c r="M48" s="77"/>
      <c r="N48" s="77"/>
      <c r="O48" s="77"/>
      <c r="P48" s="77"/>
      <c r="Q48" s="148">
        <f>SUM(B48:O48)</f>
        <v>120000</v>
      </c>
    </row>
    <row r="49" spans="1:17" ht="15">
      <c r="A49" s="832" t="s">
        <v>185</v>
      </c>
      <c r="B49" s="77">
        <v>11</v>
      </c>
      <c r="C49" s="77"/>
      <c r="D49" s="77"/>
      <c r="E49" s="77"/>
      <c r="F49" s="77"/>
      <c r="G49" s="77"/>
      <c r="H49" s="77"/>
      <c r="I49" s="77"/>
      <c r="J49" s="77">
        <v>120000</v>
      </c>
      <c r="K49" s="77"/>
      <c r="L49" s="77"/>
      <c r="M49" s="77"/>
      <c r="N49" s="77"/>
      <c r="O49" s="77"/>
      <c r="P49" s="77"/>
      <c r="Q49" s="148">
        <f>SUM(B49:O49)</f>
        <v>120011</v>
      </c>
    </row>
    <row r="50" spans="1:17" ht="15">
      <c r="A50" s="833" t="s">
        <v>186</v>
      </c>
      <c r="B50" s="931">
        <v>0</v>
      </c>
      <c r="C50" s="931"/>
      <c r="D50" s="931"/>
      <c r="E50" s="931"/>
      <c r="F50" s="931"/>
      <c r="G50" s="931"/>
      <c r="H50" s="931"/>
      <c r="I50" s="931"/>
      <c r="J50" s="931">
        <f>J49/J48</f>
        <v>1</v>
      </c>
      <c r="K50" s="931"/>
      <c r="L50" s="77"/>
      <c r="M50" s="77"/>
      <c r="N50" s="77"/>
      <c r="O50" s="77"/>
      <c r="P50" s="167"/>
      <c r="Q50" s="408">
        <f>Q49/Q48</f>
        <v>1.0000916666666666</v>
      </c>
    </row>
    <row r="51" spans="1:17" ht="15">
      <c r="A51" s="689" t="s">
        <v>686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148">
        <f>SUM(B51:P51)</f>
        <v>0</v>
      </c>
    </row>
    <row r="52" spans="1:17" ht="15">
      <c r="A52" s="688" t="s">
        <v>88</v>
      </c>
      <c r="B52" s="77"/>
      <c r="C52" s="77"/>
      <c r="D52" s="77"/>
      <c r="E52" s="77">
        <v>73125</v>
      </c>
      <c r="F52" s="77"/>
      <c r="G52" s="77"/>
      <c r="H52" s="77"/>
      <c r="I52" s="77"/>
      <c r="J52" s="77">
        <v>2510377</v>
      </c>
      <c r="K52" s="77"/>
      <c r="L52" s="77"/>
      <c r="M52" s="77"/>
      <c r="N52" s="77"/>
      <c r="O52" s="77"/>
      <c r="P52" s="77"/>
      <c r="Q52" s="148">
        <f>SUM(B52:P52)</f>
        <v>2583502</v>
      </c>
    </row>
    <row r="53" spans="1:17" ht="15">
      <c r="A53" s="835" t="s">
        <v>185</v>
      </c>
      <c r="B53" s="77"/>
      <c r="C53" s="77"/>
      <c r="D53" s="77"/>
      <c r="E53" s="77">
        <v>73125</v>
      </c>
      <c r="F53" s="77"/>
      <c r="G53" s="77"/>
      <c r="H53" s="77"/>
      <c r="I53" s="77"/>
      <c r="J53" s="77">
        <v>2645782</v>
      </c>
      <c r="K53" s="77"/>
      <c r="L53" s="77"/>
      <c r="M53" s="77"/>
      <c r="N53" s="77"/>
      <c r="O53" s="77"/>
      <c r="P53" s="77"/>
      <c r="Q53" s="148">
        <f>SUM(B53:P53)</f>
        <v>2718907</v>
      </c>
    </row>
    <row r="54" spans="1:17" ht="15">
      <c r="A54" s="688" t="s">
        <v>186</v>
      </c>
      <c r="B54" s="406"/>
      <c r="C54" s="406"/>
      <c r="D54" s="406"/>
      <c r="E54" s="406">
        <f>E53/E52</f>
        <v>1</v>
      </c>
      <c r="F54" s="406"/>
      <c r="G54" s="406"/>
      <c r="H54" s="406"/>
      <c r="I54" s="406"/>
      <c r="J54" s="406">
        <f>J53/J52</f>
        <v>1.0539381136777464</v>
      </c>
      <c r="K54" s="406"/>
      <c r="L54" s="406"/>
      <c r="M54" s="406"/>
      <c r="N54" s="406"/>
      <c r="O54" s="406"/>
      <c r="P54" s="406"/>
      <c r="Q54" s="411">
        <f>Q53/Q52</f>
        <v>1.0524114167513707</v>
      </c>
    </row>
    <row r="55" spans="1:17" ht="15">
      <c r="A55" s="689" t="s">
        <v>590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167"/>
      <c r="Q55" s="450">
        <f>SUM(B55:O55)</f>
        <v>0</v>
      </c>
    </row>
    <row r="56" spans="1:17" ht="15">
      <c r="A56" s="688" t="s">
        <v>88</v>
      </c>
      <c r="B56" s="77">
        <v>65</v>
      </c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167"/>
      <c r="Q56" s="450">
        <f>SUM(B56:O56)</f>
        <v>65</v>
      </c>
    </row>
    <row r="57" spans="1:17" ht="15">
      <c r="A57" s="835" t="s">
        <v>185</v>
      </c>
      <c r="B57" s="386">
        <v>62</v>
      </c>
      <c r="C57" s="386"/>
      <c r="D57" s="386"/>
      <c r="E57" s="386"/>
      <c r="F57" s="386"/>
      <c r="G57" s="386"/>
      <c r="H57" s="386"/>
      <c r="I57" s="386"/>
      <c r="J57" s="386"/>
      <c r="K57" s="386"/>
      <c r="L57" s="386"/>
      <c r="M57" s="386"/>
      <c r="N57" s="386"/>
      <c r="O57" s="386"/>
      <c r="P57" s="386"/>
      <c r="Q57" s="389">
        <f>SUM(B57:O57)</f>
        <v>62</v>
      </c>
    </row>
    <row r="58" spans="1:17" ht="15">
      <c r="A58" s="688" t="s">
        <v>186</v>
      </c>
      <c r="B58" s="931">
        <f>B57/B56</f>
        <v>0.9538461538461539</v>
      </c>
      <c r="C58" s="387"/>
      <c r="D58" s="387"/>
      <c r="E58" s="387"/>
      <c r="F58" s="387"/>
      <c r="G58" s="387"/>
      <c r="H58" s="387"/>
      <c r="I58" s="387"/>
      <c r="J58" s="660"/>
      <c r="K58" s="387"/>
      <c r="L58" s="660"/>
      <c r="M58" s="387"/>
      <c r="N58" s="387"/>
      <c r="O58" s="387"/>
      <c r="P58" s="387"/>
      <c r="Q58" s="410">
        <f>Q57/Q56</f>
        <v>0.9538461538461539</v>
      </c>
    </row>
    <row r="59" spans="1:17" ht="25.5">
      <c r="A59" s="692" t="s">
        <v>596</v>
      </c>
      <c r="B59" s="77"/>
      <c r="C59" s="77"/>
      <c r="D59" s="77"/>
      <c r="E59" s="77"/>
      <c r="F59" s="77"/>
      <c r="G59" s="77">
        <v>1700</v>
      </c>
      <c r="H59" s="77"/>
      <c r="I59" s="77"/>
      <c r="J59" s="77"/>
      <c r="K59" s="77"/>
      <c r="L59" s="77"/>
      <c r="M59" s="77"/>
      <c r="N59" s="77"/>
      <c r="O59" s="77"/>
      <c r="P59" s="167"/>
      <c r="Q59" s="450">
        <f aca="true" t="shared" si="0" ref="Q59:Q66">SUM(B59:O59)</f>
        <v>1700</v>
      </c>
    </row>
    <row r="60" spans="1:17" ht="15">
      <c r="A60" s="695" t="s">
        <v>88</v>
      </c>
      <c r="B60" s="77"/>
      <c r="C60" s="77"/>
      <c r="D60" s="77"/>
      <c r="E60" s="77"/>
      <c r="F60" s="77"/>
      <c r="G60" s="77">
        <v>1700</v>
      </c>
      <c r="H60" s="77"/>
      <c r="I60" s="77"/>
      <c r="J60" s="77"/>
      <c r="K60" s="77"/>
      <c r="L60" s="77"/>
      <c r="M60" s="77"/>
      <c r="N60" s="77"/>
      <c r="O60" s="77"/>
      <c r="P60" s="167"/>
      <c r="Q60" s="450">
        <f t="shared" si="0"/>
        <v>1700</v>
      </c>
    </row>
    <row r="61" spans="1:17" ht="15">
      <c r="A61" s="695" t="s">
        <v>185</v>
      </c>
      <c r="B61" s="77"/>
      <c r="C61" s="77"/>
      <c r="D61" s="77"/>
      <c r="E61" s="77"/>
      <c r="F61" s="77"/>
      <c r="G61" s="77">
        <v>417</v>
      </c>
      <c r="H61" s="77"/>
      <c r="I61" s="77"/>
      <c r="J61" s="77"/>
      <c r="K61" s="77"/>
      <c r="L61" s="77"/>
      <c r="M61" s="77"/>
      <c r="N61" s="77"/>
      <c r="O61" s="77"/>
      <c r="P61" s="167"/>
      <c r="Q61" s="450">
        <f t="shared" si="0"/>
        <v>417</v>
      </c>
    </row>
    <row r="62" spans="1:17" ht="15">
      <c r="A62" s="688" t="s">
        <v>85</v>
      </c>
      <c r="B62" s="387"/>
      <c r="C62" s="387"/>
      <c r="D62" s="387"/>
      <c r="E62" s="387"/>
      <c r="F62" s="387"/>
      <c r="G62" s="387">
        <v>417</v>
      </c>
      <c r="H62" s="387"/>
      <c r="I62" s="387"/>
      <c r="J62" s="387"/>
      <c r="K62" s="387"/>
      <c r="L62" s="387"/>
      <c r="M62" s="387"/>
      <c r="N62" s="387"/>
      <c r="O62" s="387"/>
      <c r="P62" s="801"/>
      <c r="Q62" s="450">
        <f t="shared" si="0"/>
        <v>417</v>
      </c>
    </row>
    <row r="63" spans="1:17" ht="15.75" thickBot="1">
      <c r="A63" s="1085" t="s">
        <v>186</v>
      </c>
      <c r="B63" s="1086"/>
      <c r="C63" s="1086"/>
      <c r="D63" s="1086"/>
      <c r="E63" s="1086"/>
      <c r="F63" s="1086"/>
      <c r="G63" s="1086">
        <f>G61/G60</f>
        <v>0.24529411764705883</v>
      </c>
      <c r="H63" s="1086"/>
      <c r="I63" s="1089"/>
      <c r="J63" s="1087"/>
      <c r="K63" s="1087"/>
      <c r="L63" s="1087"/>
      <c r="M63" s="1087"/>
      <c r="N63" s="1087"/>
      <c r="O63" s="1087"/>
      <c r="P63" s="1006"/>
      <c r="Q63" s="1008">
        <f t="shared" si="0"/>
        <v>0.24529411764705883</v>
      </c>
    </row>
    <row r="64" spans="1:17" ht="15">
      <c r="A64" s="686" t="s">
        <v>592</v>
      </c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166"/>
      <c r="Q64" s="934">
        <f t="shared" si="0"/>
        <v>0</v>
      </c>
    </row>
    <row r="65" spans="1:17" ht="15">
      <c r="A65" s="688" t="s">
        <v>88</v>
      </c>
      <c r="B65" s="77"/>
      <c r="C65" s="77"/>
      <c r="D65" s="77"/>
      <c r="E65" s="77">
        <v>3005</v>
      </c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167"/>
      <c r="Q65" s="450">
        <f t="shared" si="0"/>
        <v>3005</v>
      </c>
    </row>
    <row r="66" spans="1:17" ht="15">
      <c r="A66" s="688" t="s">
        <v>185</v>
      </c>
      <c r="B66" s="77"/>
      <c r="C66" s="77"/>
      <c r="D66" s="77"/>
      <c r="E66" s="77">
        <v>3005</v>
      </c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167"/>
      <c r="Q66" s="450">
        <f t="shared" si="0"/>
        <v>3005</v>
      </c>
    </row>
    <row r="67" spans="1:17" ht="15">
      <c r="A67" s="688" t="s">
        <v>186</v>
      </c>
      <c r="B67" s="77"/>
      <c r="C67" s="77"/>
      <c r="D67" s="77"/>
      <c r="E67" s="404">
        <f>E66/E65</f>
        <v>1</v>
      </c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167"/>
      <c r="Q67" s="410">
        <f>Q66/Q65</f>
        <v>1</v>
      </c>
    </row>
    <row r="68" spans="1:17" ht="15">
      <c r="A68" s="692" t="s">
        <v>595</v>
      </c>
      <c r="B68" s="77">
        <v>10138</v>
      </c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167"/>
      <c r="Q68" s="450">
        <f>SUM(B68:O68)</f>
        <v>10138</v>
      </c>
    </row>
    <row r="69" spans="1:17" ht="15">
      <c r="A69" s="695" t="s">
        <v>88</v>
      </c>
      <c r="B69" s="77">
        <v>10138</v>
      </c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167"/>
      <c r="Q69" s="450">
        <f>SUM(B69:O69)</f>
        <v>10138</v>
      </c>
    </row>
    <row r="70" spans="1:18" ht="15">
      <c r="A70" s="695" t="s">
        <v>185</v>
      </c>
      <c r="B70" s="77">
        <v>10138</v>
      </c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167"/>
      <c r="Q70" s="450">
        <f>SUM(B70:O70)</f>
        <v>10138</v>
      </c>
      <c r="R70" s="147"/>
    </row>
    <row r="71" spans="1:18" ht="15">
      <c r="A71" s="832" t="s">
        <v>186</v>
      </c>
      <c r="B71" s="660">
        <f>B70/B69</f>
        <v>1</v>
      </c>
      <c r="C71" s="387"/>
      <c r="D71" s="387"/>
      <c r="E71" s="660"/>
      <c r="F71" s="660"/>
      <c r="G71" s="660"/>
      <c r="H71" s="387"/>
      <c r="I71" s="387"/>
      <c r="J71" s="387"/>
      <c r="K71" s="387"/>
      <c r="L71" s="387"/>
      <c r="M71" s="387"/>
      <c r="N71" s="387"/>
      <c r="O71" s="387"/>
      <c r="P71" s="387"/>
      <c r="Q71" s="930">
        <f>Q70/Q69</f>
        <v>1</v>
      </c>
      <c r="R71" s="147"/>
    </row>
    <row r="72" spans="1:18" ht="15">
      <c r="A72" s="692" t="s">
        <v>955</v>
      </c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148">
        <f>SUM(B72:P72)</f>
        <v>0</v>
      </c>
      <c r="R72" s="147"/>
    </row>
    <row r="73" spans="1:18" ht="15">
      <c r="A73" s="695" t="s">
        <v>88</v>
      </c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148">
        <f>SUM(B73:P73)</f>
        <v>0</v>
      </c>
      <c r="R73" s="147"/>
    </row>
    <row r="74" spans="1:18" ht="15">
      <c r="A74" s="695" t="s">
        <v>185</v>
      </c>
      <c r="B74" s="77"/>
      <c r="C74" s="77"/>
      <c r="D74" s="77"/>
      <c r="E74" s="77"/>
      <c r="F74" s="77"/>
      <c r="G74" s="77">
        <v>266</v>
      </c>
      <c r="H74" s="77"/>
      <c r="I74" s="77"/>
      <c r="J74" s="77"/>
      <c r="K74" s="77"/>
      <c r="L74" s="77"/>
      <c r="M74" s="77"/>
      <c r="N74" s="77"/>
      <c r="O74" s="77"/>
      <c r="P74" s="77"/>
      <c r="Q74" s="148">
        <f>SUM(B74:P74)</f>
        <v>266</v>
      </c>
      <c r="R74" s="147"/>
    </row>
    <row r="75" spans="1:18" ht="15">
      <c r="A75" s="832" t="s">
        <v>186</v>
      </c>
      <c r="B75" s="404"/>
      <c r="C75" s="77"/>
      <c r="D75" s="77"/>
      <c r="E75" s="404"/>
      <c r="F75" s="404"/>
      <c r="G75" s="404"/>
      <c r="H75" s="77"/>
      <c r="I75" s="77"/>
      <c r="J75" s="77"/>
      <c r="K75" s="77"/>
      <c r="L75" s="77"/>
      <c r="M75" s="77"/>
      <c r="N75" s="77"/>
      <c r="O75" s="77"/>
      <c r="P75" s="77"/>
      <c r="Q75" s="411"/>
      <c r="R75" s="147"/>
    </row>
    <row r="76" spans="1:18" ht="15">
      <c r="A76" s="692" t="s">
        <v>687</v>
      </c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148">
        <f>SUM(B76:P76)</f>
        <v>0</v>
      </c>
      <c r="R76" s="147"/>
    </row>
    <row r="77" spans="1:18" ht="15">
      <c r="A77" s="695" t="s">
        <v>88</v>
      </c>
      <c r="B77" s="77"/>
      <c r="C77" s="77"/>
      <c r="D77" s="77"/>
      <c r="E77" s="77"/>
      <c r="F77" s="77"/>
      <c r="G77" s="77"/>
      <c r="H77" s="77"/>
      <c r="I77" s="77"/>
      <c r="J77" s="77">
        <v>262904</v>
      </c>
      <c r="K77" s="77"/>
      <c r="L77" s="77"/>
      <c r="M77" s="77"/>
      <c r="N77" s="77"/>
      <c r="O77" s="77"/>
      <c r="P77" s="77"/>
      <c r="Q77" s="148">
        <f>SUM(B77:P77)</f>
        <v>262904</v>
      </c>
      <c r="R77" s="147"/>
    </row>
    <row r="78" spans="1:18" ht="15">
      <c r="A78" s="695" t="s">
        <v>185</v>
      </c>
      <c r="B78" s="77"/>
      <c r="C78" s="77"/>
      <c r="D78" s="77"/>
      <c r="E78" s="77"/>
      <c r="F78" s="77"/>
      <c r="G78" s="77"/>
      <c r="H78" s="77"/>
      <c r="I78" s="77"/>
      <c r="J78" s="77">
        <v>262904</v>
      </c>
      <c r="K78" s="77"/>
      <c r="L78" s="77"/>
      <c r="M78" s="77"/>
      <c r="N78" s="77"/>
      <c r="O78" s="77"/>
      <c r="P78" s="77"/>
      <c r="Q78" s="148">
        <f>SUM(B78:P78)</f>
        <v>262904</v>
      </c>
      <c r="R78" s="147"/>
    </row>
    <row r="79" spans="1:18" ht="15">
      <c r="A79" s="695" t="s">
        <v>186</v>
      </c>
      <c r="B79" s="660"/>
      <c r="C79" s="660"/>
      <c r="D79" s="660"/>
      <c r="E79" s="660"/>
      <c r="F79" s="660"/>
      <c r="G79" s="660"/>
      <c r="H79" s="660"/>
      <c r="I79" s="660"/>
      <c r="J79" s="660">
        <f>J78/J77</f>
        <v>1</v>
      </c>
      <c r="K79" s="660"/>
      <c r="L79" s="660"/>
      <c r="M79" s="660"/>
      <c r="N79" s="660"/>
      <c r="O79" s="660"/>
      <c r="P79" s="660"/>
      <c r="Q79" s="410">
        <f>Q78/Q77</f>
        <v>1</v>
      </c>
      <c r="R79" s="147"/>
    </row>
    <row r="80" spans="1:18" ht="15">
      <c r="A80" s="692" t="s">
        <v>688</v>
      </c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148">
        <f>SUM(B80:P80)</f>
        <v>0</v>
      </c>
      <c r="R80" s="147"/>
    </row>
    <row r="81" spans="1:18" ht="15">
      <c r="A81" s="695" t="s">
        <v>88</v>
      </c>
      <c r="B81" s="77"/>
      <c r="C81" s="77"/>
      <c r="D81" s="77"/>
      <c r="E81" s="77"/>
      <c r="F81" s="77"/>
      <c r="G81" s="77"/>
      <c r="H81" s="77"/>
      <c r="I81" s="77"/>
      <c r="J81" s="77">
        <v>81847</v>
      </c>
      <c r="K81" s="77"/>
      <c r="L81" s="77"/>
      <c r="M81" s="77"/>
      <c r="N81" s="77"/>
      <c r="O81" s="77"/>
      <c r="P81" s="77"/>
      <c r="Q81" s="148">
        <f>SUM(B81:P81)</f>
        <v>81847</v>
      </c>
      <c r="R81" s="147"/>
    </row>
    <row r="82" spans="1:18" ht="15">
      <c r="A82" s="695" t="s">
        <v>185</v>
      </c>
      <c r="B82" s="77"/>
      <c r="C82" s="77"/>
      <c r="D82" s="77"/>
      <c r="E82" s="77"/>
      <c r="F82" s="77"/>
      <c r="G82" s="77"/>
      <c r="H82" s="77"/>
      <c r="I82" s="77"/>
      <c r="J82" s="77">
        <v>81847</v>
      </c>
      <c r="K82" s="77"/>
      <c r="L82" s="77"/>
      <c r="M82" s="77"/>
      <c r="N82" s="77"/>
      <c r="O82" s="77"/>
      <c r="P82" s="77"/>
      <c r="Q82" s="148">
        <f>SUM(B82:P82)</f>
        <v>81847</v>
      </c>
      <c r="R82" s="147"/>
    </row>
    <row r="83" spans="1:18" ht="15">
      <c r="A83" s="695" t="s">
        <v>186</v>
      </c>
      <c r="B83" s="660"/>
      <c r="C83" s="660"/>
      <c r="D83" s="660"/>
      <c r="E83" s="660"/>
      <c r="F83" s="660"/>
      <c r="G83" s="660"/>
      <c r="H83" s="660"/>
      <c r="I83" s="660"/>
      <c r="J83" s="660">
        <f>J82/J81</f>
        <v>1</v>
      </c>
      <c r="K83" s="660"/>
      <c r="L83" s="660"/>
      <c r="M83" s="660"/>
      <c r="N83" s="660"/>
      <c r="O83" s="660"/>
      <c r="P83" s="660"/>
      <c r="Q83" s="410">
        <f>Q82/Q81</f>
        <v>1</v>
      </c>
      <c r="R83" s="147"/>
    </row>
    <row r="84" spans="1:18" ht="15">
      <c r="A84" s="692" t="s">
        <v>689</v>
      </c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148">
        <f>SUM(B84:P84)</f>
        <v>0</v>
      </c>
      <c r="R84" s="147"/>
    </row>
    <row r="85" spans="1:18" ht="15">
      <c r="A85" s="695" t="s">
        <v>88</v>
      </c>
      <c r="B85" s="77"/>
      <c r="C85" s="77"/>
      <c r="D85" s="77"/>
      <c r="E85" s="77"/>
      <c r="F85" s="77"/>
      <c r="G85" s="77"/>
      <c r="H85" s="77"/>
      <c r="I85" s="77"/>
      <c r="J85" s="77">
        <v>115942</v>
      </c>
      <c r="K85" s="77"/>
      <c r="L85" s="77"/>
      <c r="M85" s="77"/>
      <c r="N85" s="77"/>
      <c r="O85" s="77"/>
      <c r="P85" s="77"/>
      <c r="Q85" s="148">
        <f>SUM(B85:P85)</f>
        <v>115942</v>
      </c>
      <c r="R85" s="147"/>
    </row>
    <row r="86" spans="1:18" ht="15">
      <c r="A86" s="695" t="s">
        <v>185</v>
      </c>
      <c r="B86" s="77">
        <v>141</v>
      </c>
      <c r="C86" s="77"/>
      <c r="D86" s="77"/>
      <c r="E86" s="77"/>
      <c r="F86" s="77"/>
      <c r="G86" s="77"/>
      <c r="H86" s="77"/>
      <c r="I86" s="77"/>
      <c r="J86" s="77">
        <v>115941</v>
      </c>
      <c r="K86" s="77"/>
      <c r="L86" s="77"/>
      <c r="M86" s="77"/>
      <c r="N86" s="77"/>
      <c r="O86" s="77"/>
      <c r="P86" s="77"/>
      <c r="Q86" s="148">
        <f>SUM(B86:P86)</f>
        <v>116082</v>
      </c>
      <c r="R86" s="147"/>
    </row>
    <row r="87" spans="1:18" ht="15">
      <c r="A87" s="695" t="s">
        <v>186</v>
      </c>
      <c r="B87" s="660"/>
      <c r="C87" s="660"/>
      <c r="D87" s="660"/>
      <c r="E87" s="660"/>
      <c r="F87" s="660"/>
      <c r="G87" s="660"/>
      <c r="H87" s="660"/>
      <c r="I87" s="660"/>
      <c r="J87" s="660">
        <f>J86/J85</f>
        <v>0.9999913749978437</v>
      </c>
      <c r="K87" s="660"/>
      <c r="L87" s="660"/>
      <c r="M87" s="660"/>
      <c r="N87" s="660"/>
      <c r="O87" s="660"/>
      <c r="P87" s="660"/>
      <c r="Q87" s="410">
        <f>Q86/Q85</f>
        <v>1.001207500301875</v>
      </c>
      <c r="R87" s="147"/>
    </row>
    <row r="88" spans="1:17" ht="15">
      <c r="A88" s="687" t="s">
        <v>653</v>
      </c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167"/>
      <c r="Q88" s="148">
        <f>SUM(B88:O88)</f>
        <v>0</v>
      </c>
    </row>
    <row r="89" spans="1:17" ht="15">
      <c r="A89" s="688" t="s">
        <v>88</v>
      </c>
      <c r="B89" s="77"/>
      <c r="C89" s="77"/>
      <c r="D89" s="77"/>
      <c r="E89" s="77">
        <v>3465</v>
      </c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148">
        <f>SUM(B89:O89)</f>
        <v>3465</v>
      </c>
    </row>
    <row r="90" spans="1:17" ht="15">
      <c r="A90" s="688" t="s">
        <v>185</v>
      </c>
      <c r="B90" s="77"/>
      <c r="C90" s="77"/>
      <c r="D90" s="77"/>
      <c r="E90" s="77">
        <v>3465</v>
      </c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148">
        <f>SUM(B90:O90)</f>
        <v>3465</v>
      </c>
    </row>
    <row r="91" spans="1:17" ht="15.75" thickBot="1">
      <c r="A91" s="1090" t="s">
        <v>186</v>
      </c>
      <c r="B91" s="1091"/>
      <c r="C91" s="1091"/>
      <c r="D91" s="1091"/>
      <c r="E91" s="1091">
        <f>E90/E89</f>
        <v>1</v>
      </c>
      <c r="F91" s="1092"/>
      <c r="G91" s="1092"/>
      <c r="H91" s="1092"/>
      <c r="I91" s="1092"/>
      <c r="J91" s="1092"/>
      <c r="K91" s="1092"/>
      <c r="L91" s="1092"/>
      <c r="M91" s="1092"/>
      <c r="N91" s="1092"/>
      <c r="O91" s="1092"/>
      <c r="P91" s="1093"/>
      <c r="Q91" s="1094">
        <f>Q90/Q89</f>
        <v>1</v>
      </c>
    </row>
    <row r="92" spans="1:17" ht="15">
      <c r="A92" s="686" t="s">
        <v>651</v>
      </c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934">
        <v>0</v>
      </c>
    </row>
    <row r="93" spans="1:19" ht="15">
      <c r="A93" s="688" t="s">
        <v>88</v>
      </c>
      <c r="B93" s="387"/>
      <c r="C93" s="387"/>
      <c r="D93" s="387"/>
      <c r="E93" s="387"/>
      <c r="F93" s="387"/>
      <c r="G93" s="387"/>
      <c r="H93" s="387"/>
      <c r="I93" s="387"/>
      <c r="J93" s="387"/>
      <c r="K93" s="387"/>
      <c r="L93" s="387"/>
      <c r="M93" s="387"/>
      <c r="N93" s="387"/>
      <c r="O93" s="387"/>
      <c r="P93" s="387"/>
      <c r="Q93" s="450">
        <v>0</v>
      </c>
      <c r="S93" s="1" t="s">
        <v>607</v>
      </c>
    </row>
    <row r="94" spans="1:17" ht="15">
      <c r="A94" s="688" t="s">
        <v>185</v>
      </c>
      <c r="B94" s="387">
        <v>522</v>
      </c>
      <c r="C94" s="387"/>
      <c r="D94" s="387"/>
      <c r="E94" s="387"/>
      <c r="F94" s="387"/>
      <c r="G94" s="387"/>
      <c r="H94" s="387"/>
      <c r="I94" s="387"/>
      <c r="J94" s="387"/>
      <c r="K94" s="387"/>
      <c r="L94" s="387"/>
      <c r="M94" s="387"/>
      <c r="N94" s="387"/>
      <c r="O94" s="387"/>
      <c r="P94" s="387"/>
      <c r="Q94" s="450">
        <f>SUM(B94:P94)</f>
        <v>522</v>
      </c>
    </row>
    <row r="95" spans="1:17" ht="15">
      <c r="A95" s="688" t="s">
        <v>186</v>
      </c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148"/>
    </row>
    <row r="96" spans="1:18" ht="15">
      <c r="A96" s="694" t="s">
        <v>654</v>
      </c>
      <c r="B96" s="387"/>
      <c r="C96" s="387">
        <v>1225000</v>
      </c>
      <c r="D96" s="387"/>
      <c r="E96" s="387"/>
      <c r="F96" s="387"/>
      <c r="G96" s="387"/>
      <c r="H96" s="387"/>
      <c r="I96" s="387"/>
      <c r="J96" s="387"/>
      <c r="K96" s="387"/>
      <c r="L96" s="387"/>
      <c r="M96" s="387"/>
      <c r="N96" s="387"/>
      <c r="O96" s="387"/>
      <c r="P96" s="387"/>
      <c r="Q96" s="450">
        <f>SUM(B96:O96)</f>
        <v>1225000</v>
      </c>
      <c r="R96" s="170"/>
    </row>
    <row r="97" spans="1:18" ht="15">
      <c r="A97" s="837" t="s">
        <v>88</v>
      </c>
      <c r="B97" s="387"/>
      <c r="C97" s="387">
        <v>1225000</v>
      </c>
      <c r="D97" s="387"/>
      <c r="E97" s="387"/>
      <c r="F97" s="387"/>
      <c r="G97" s="387"/>
      <c r="H97" s="387"/>
      <c r="I97" s="387"/>
      <c r="J97" s="387"/>
      <c r="K97" s="387"/>
      <c r="L97" s="387"/>
      <c r="M97" s="387"/>
      <c r="N97" s="387"/>
      <c r="O97" s="387"/>
      <c r="P97" s="387"/>
      <c r="Q97" s="450">
        <f>SUM(B97:O97)</f>
        <v>1225000</v>
      </c>
      <c r="R97" s="170"/>
    </row>
    <row r="98" spans="1:18" ht="15">
      <c r="A98" s="837" t="s">
        <v>185</v>
      </c>
      <c r="B98" s="387"/>
      <c r="C98" s="387">
        <v>1197806</v>
      </c>
      <c r="D98" s="387"/>
      <c r="E98" s="387"/>
      <c r="F98" s="387"/>
      <c r="G98" s="387"/>
      <c r="H98" s="387"/>
      <c r="I98" s="387"/>
      <c r="J98" s="387"/>
      <c r="K98" s="387"/>
      <c r="L98" s="387"/>
      <c r="M98" s="387"/>
      <c r="N98" s="387"/>
      <c r="O98" s="387"/>
      <c r="P98" s="387"/>
      <c r="Q98" s="450">
        <f>SUM(B98:O98)</f>
        <v>1197806</v>
      </c>
      <c r="R98" s="170"/>
    </row>
    <row r="99" spans="1:18" ht="15">
      <c r="A99" s="837" t="s">
        <v>85</v>
      </c>
      <c r="B99" s="387"/>
      <c r="C99" s="387">
        <v>282203</v>
      </c>
      <c r="D99" s="387"/>
      <c r="E99" s="387"/>
      <c r="F99" s="387"/>
      <c r="G99" s="387"/>
      <c r="H99" s="387"/>
      <c r="I99" s="387"/>
      <c r="J99" s="387"/>
      <c r="K99" s="387"/>
      <c r="L99" s="387"/>
      <c r="M99" s="387"/>
      <c r="N99" s="387"/>
      <c r="O99" s="387"/>
      <c r="P99" s="387"/>
      <c r="Q99" s="450">
        <f>SUM(B99:O99)</f>
        <v>282203</v>
      </c>
      <c r="R99" s="170"/>
    </row>
    <row r="100" spans="1:18" ht="15.75" thickBot="1">
      <c r="A100" s="381" t="s">
        <v>186</v>
      </c>
      <c r="B100" s="1006"/>
      <c r="C100" s="1007">
        <f>C98/C97</f>
        <v>0.9778008163265306</v>
      </c>
      <c r="D100" s="1006"/>
      <c r="E100" s="1006"/>
      <c r="F100" s="1006"/>
      <c r="G100" s="1006"/>
      <c r="H100" s="1006"/>
      <c r="I100" s="1006"/>
      <c r="J100" s="1006"/>
      <c r="K100" s="1006"/>
      <c r="L100" s="1006"/>
      <c r="M100" s="1006"/>
      <c r="N100" s="1006"/>
      <c r="O100" s="1006"/>
      <c r="P100" s="1006"/>
      <c r="Q100" s="1008">
        <f>Q98/Q97</f>
        <v>0.9778008163265306</v>
      </c>
      <c r="R100" s="170"/>
    </row>
    <row r="101" spans="1:18" ht="15">
      <c r="A101" s="456" t="s">
        <v>598</v>
      </c>
      <c r="B101" s="83">
        <f>B96+B92+B88+B84+B80+B76+B68+B64+B59+B55+B51+B47+B43+B39+B35+B31+B23+B18+B14+B10+B5</f>
        <v>272741</v>
      </c>
      <c r="C101" s="83">
        <f aca="true" t="shared" si="1" ref="C101:Q101">C96+C92+C88+C84+C80+C76+C68+C64+C59+C55+C51+C47+C43+C39+C35+C31+C23+C18+C14+C10+C5</f>
        <v>1225000</v>
      </c>
      <c r="D101" s="83">
        <f t="shared" si="1"/>
        <v>1042509</v>
      </c>
      <c r="E101" s="83">
        <f t="shared" si="1"/>
        <v>43591</v>
      </c>
      <c r="F101" s="83">
        <f t="shared" si="1"/>
        <v>24662</v>
      </c>
      <c r="G101" s="83">
        <f t="shared" si="1"/>
        <v>1700</v>
      </c>
      <c r="H101" s="83">
        <f t="shared" si="1"/>
        <v>127667</v>
      </c>
      <c r="I101" s="83">
        <f t="shared" si="1"/>
        <v>0</v>
      </c>
      <c r="J101" s="83">
        <f t="shared" si="1"/>
        <v>0</v>
      </c>
      <c r="K101" s="83">
        <f t="shared" si="1"/>
        <v>0</v>
      </c>
      <c r="L101" s="83">
        <f t="shared" si="1"/>
        <v>0</v>
      </c>
      <c r="M101" s="83">
        <f t="shared" si="1"/>
        <v>0</v>
      </c>
      <c r="N101" s="83">
        <f t="shared" si="1"/>
        <v>653701</v>
      </c>
      <c r="O101" s="83">
        <f t="shared" si="1"/>
        <v>0</v>
      </c>
      <c r="P101" s="83">
        <f t="shared" si="1"/>
        <v>0</v>
      </c>
      <c r="Q101" s="1083">
        <f t="shared" si="1"/>
        <v>3391571</v>
      </c>
      <c r="R101" s="169"/>
    </row>
    <row r="102" spans="1:17" ht="15">
      <c r="A102" s="838" t="s">
        <v>88</v>
      </c>
      <c r="B102" s="1004">
        <f>SUM(B97+B93+B89+B85+B81+B77+B69+B65+B60+B56+B52+B48+B44+B40+B36+B32+B24+B19+B15+B11+B6)</f>
        <v>288226</v>
      </c>
      <c r="C102" s="1004">
        <f aca="true" t="shared" si="2" ref="C102:Q102">SUM(C97+C93+C89+C85+C81+C77+C69+C65+C60+C56+C52+C48+C44+C40+C36+C32+C24+C19+C15+C11+C6)</f>
        <v>1225000</v>
      </c>
      <c r="D102" s="1004">
        <f t="shared" si="2"/>
        <v>1250606</v>
      </c>
      <c r="E102" s="1004">
        <f t="shared" si="2"/>
        <v>132087</v>
      </c>
      <c r="F102" s="1004">
        <f t="shared" si="2"/>
        <v>24662</v>
      </c>
      <c r="G102" s="1004">
        <f t="shared" si="2"/>
        <v>10293</v>
      </c>
      <c r="H102" s="1004">
        <f t="shared" si="2"/>
        <v>171102</v>
      </c>
      <c r="I102" s="1004">
        <f t="shared" si="2"/>
        <v>4392</v>
      </c>
      <c r="J102" s="1004">
        <f t="shared" si="2"/>
        <v>3229697</v>
      </c>
      <c r="K102" s="1004">
        <f t="shared" si="2"/>
        <v>0</v>
      </c>
      <c r="L102" s="1004">
        <f t="shared" si="2"/>
        <v>4858</v>
      </c>
      <c r="M102" s="1004">
        <f t="shared" si="2"/>
        <v>0</v>
      </c>
      <c r="N102" s="1004">
        <f t="shared" si="2"/>
        <v>666943</v>
      </c>
      <c r="O102" s="1004">
        <f t="shared" si="2"/>
        <v>46429</v>
      </c>
      <c r="P102" s="1004">
        <f t="shared" si="2"/>
        <v>0</v>
      </c>
      <c r="Q102" s="450">
        <f t="shared" si="2"/>
        <v>7054295</v>
      </c>
    </row>
    <row r="103" spans="1:17" ht="15">
      <c r="A103" s="838" t="s">
        <v>185</v>
      </c>
      <c r="B103" s="1004">
        <f>SUM(B98+B94+B90+B86+B82+B78+B70+B66+B61+B57+B53+B49+B45+B41+B37+B33+B25+B20+B16+B12+B7+B74+B29)</f>
        <v>205337</v>
      </c>
      <c r="C103" s="1004">
        <f aca="true" t="shared" si="3" ref="C103:Q103">SUM(C98+C94+C90+C86+C82+C78+C70+C66+C61+C57+C53+C49+C45+C41+C37+C33+C25+C20+C16+C12+C7+C74+C29)</f>
        <v>1198350</v>
      </c>
      <c r="D103" s="1004">
        <f t="shared" si="3"/>
        <v>1250606</v>
      </c>
      <c r="E103" s="1004">
        <f t="shared" si="3"/>
        <v>94124</v>
      </c>
      <c r="F103" s="1004">
        <f t="shared" si="3"/>
        <v>16500</v>
      </c>
      <c r="G103" s="1004">
        <f t="shared" si="3"/>
        <v>9276</v>
      </c>
      <c r="H103" s="1004">
        <f t="shared" si="3"/>
        <v>135220</v>
      </c>
      <c r="I103" s="1004">
        <f t="shared" si="3"/>
        <v>4392</v>
      </c>
      <c r="J103" s="1004">
        <f t="shared" si="3"/>
        <v>3229695</v>
      </c>
      <c r="K103" s="1004">
        <f t="shared" si="3"/>
        <v>0</v>
      </c>
      <c r="L103" s="1004">
        <f t="shared" si="3"/>
        <v>4858</v>
      </c>
      <c r="M103" s="1004">
        <f t="shared" si="3"/>
        <v>0</v>
      </c>
      <c r="N103" s="1004">
        <f t="shared" si="3"/>
        <v>666943</v>
      </c>
      <c r="O103" s="1004">
        <f t="shared" si="3"/>
        <v>46429</v>
      </c>
      <c r="P103" s="1004">
        <f t="shared" si="3"/>
        <v>0</v>
      </c>
      <c r="Q103" s="450">
        <f t="shared" si="3"/>
        <v>6861730</v>
      </c>
    </row>
    <row r="104" spans="1:17" s="2" customFormat="1" ht="15">
      <c r="A104" s="457" t="s">
        <v>85</v>
      </c>
      <c r="B104" s="1004">
        <f>SUM(B99+B62+B21+B8)</f>
        <v>0</v>
      </c>
      <c r="C104" s="1004">
        <f aca="true" t="shared" si="4" ref="C104:Q104">SUM(C99+C62+C21+C8)</f>
        <v>282203</v>
      </c>
      <c r="D104" s="1004">
        <f t="shared" si="4"/>
        <v>1112045</v>
      </c>
      <c r="E104" s="1004">
        <f t="shared" si="4"/>
        <v>0</v>
      </c>
      <c r="F104" s="1004">
        <f t="shared" si="4"/>
        <v>0</v>
      </c>
      <c r="G104" s="1004">
        <f t="shared" si="4"/>
        <v>417</v>
      </c>
      <c r="H104" s="1004">
        <f t="shared" si="4"/>
        <v>0</v>
      </c>
      <c r="I104" s="1004">
        <f t="shared" si="4"/>
        <v>4392</v>
      </c>
      <c r="J104" s="1004">
        <f t="shared" si="4"/>
        <v>0</v>
      </c>
      <c r="K104" s="1004">
        <f t="shared" si="4"/>
        <v>0</v>
      </c>
      <c r="L104" s="1004">
        <f t="shared" si="4"/>
        <v>0</v>
      </c>
      <c r="M104" s="1004">
        <f t="shared" si="4"/>
        <v>0</v>
      </c>
      <c r="N104" s="1004">
        <f t="shared" si="4"/>
        <v>0</v>
      </c>
      <c r="O104" s="1004">
        <f t="shared" si="4"/>
        <v>46429</v>
      </c>
      <c r="P104" s="1004">
        <f t="shared" si="4"/>
        <v>0</v>
      </c>
      <c r="Q104" s="450">
        <f t="shared" si="4"/>
        <v>1445486</v>
      </c>
    </row>
    <row r="105" spans="1:17" s="2" customFormat="1" ht="15" customHeight="1">
      <c r="A105" s="388" t="s">
        <v>90</v>
      </c>
      <c r="B105" s="1004">
        <f>B103-B104</f>
        <v>205337</v>
      </c>
      <c r="C105" s="1004">
        <f aca="true" t="shared" si="5" ref="C105:Q105">C103-C104</f>
        <v>916147</v>
      </c>
      <c r="D105" s="1004">
        <f t="shared" si="5"/>
        <v>138561</v>
      </c>
      <c r="E105" s="1004">
        <f t="shared" si="5"/>
        <v>94124</v>
      </c>
      <c r="F105" s="1004">
        <f t="shared" si="5"/>
        <v>16500</v>
      </c>
      <c r="G105" s="1004">
        <f t="shared" si="5"/>
        <v>8859</v>
      </c>
      <c r="H105" s="1004">
        <f t="shared" si="5"/>
        <v>135220</v>
      </c>
      <c r="I105" s="1004">
        <f t="shared" si="5"/>
        <v>0</v>
      </c>
      <c r="J105" s="1004">
        <f t="shared" si="5"/>
        <v>3229695</v>
      </c>
      <c r="K105" s="1004">
        <f t="shared" si="5"/>
        <v>0</v>
      </c>
      <c r="L105" s="1004">
        <f t="shared" si="5"/>
        <v>4858</v>
      </c>
      <c r="M105" s="1004">
        <f t="shared" si="5"/>
        <v>0</v>
      </c>
      <c r="N105" s="1004">
        <f t="shared" si="5"/>
        <v>666943</v>
      </c>
      <c r="O105" s="1004">
        <f t="shared" si="5"/>
        <v>0</v>
      </c>
      <c r="P105" s="1004">
        <f t="shared" si="5"/>
        <v>0</v>
      </c>
      <c r="Q105" s="450">
        <f t="shared" si="5"/>
        <v>5416244</v>
      </c>
    </row>
    <row r="106" spans="1:17" ht="15.75" thickBot="1">
      <c r="A106" s="232" t="s">
        <v>186</v>
      </c>
      <c r="B106" s="412">
        <f>B103/B102</f>
        <v>0.7124166452714189</v>
      </c>
      <c r="C106" s="412">
        <f aca="true" t="shared" si="6" ref="C106:Q106">C103/C102</f>
        <v>0.9782448979591837</v>
      </c>
      <c r="D106" s="412">
        <f t="shared" si="6"/>
        <v>1</v>
      </c>
      <c r="E106" s="412">
        <f t="shared" si="6"/>
        <v>0.7125909438476156</v>
      </c>
      <c r="F106" s="412">
        <f t="shared" si="6"/>
        <v>0.6690454950936664</v>
      </c>
      <c r="G106" s="412">
        <f t="shared" si="6"/>
        <v>0.9011949868842903</v>
      </c>
      <c r="H106" s="414">
        <f t="shared" si="6"/>
        <v>0.7902888335612676</v>
      </c>
      <c r="I106" s="412">
        <f t="shared" si="6"/>
        <v>1</v>
      </c>
      <c r="J106" s="412">
        <f t="shared" si="6"/>
        <v>0.9999993807468627</v>
      </c>
      <c r="K106" s="412"/>
      <c r="L106" s="412">
        <f t="shared" si="6"/>
        <v>1</v>
      </c>
      <c r="M106" s="412">
        <v>0</v>
      </c>
      <c r="N106" s="412">
        <f t="shared" si="6"/>
        <v>1</v>
      </c>
      <c r="O106" s="412">
        <f t="shared" si="6"/>
        <v>1</v>
      </c>
      <c r="P106" s="412">
        <v>0</v>
      </c>
      <c r="Q106" s="1084">
        <f t="shared" si="6"/>
        <v>0.9727024458149255</v>
      </c>
    </row>
    <row r="111" ht="13.5">
      <c r="E111" s="1"/>
    </row>
  </sheetData>
  <sheetProtection/>
  <mergeCells count="9">
    <mergeCell ref="Q1:Q3"/>
    <mergeCell ref="H2:L2"/>
    <mergeCell ref="M2:N2"/>
    <mergeCell ref="O2:O3"/>
    <mergeCell ref="A1:A3"/>
    <mergeCell ref="B1:L1"/>
    <mergeCell ref="M1:P1"/>
    <mergeCell ref="P2:P3"/>
    <mergeCell ref="B2:G2"/>
  </mergeCells>
  <printOptions/>
  <pageMargins left="0.1968503937007874" right="0.15748031496062992" top="0.73" bottom="0.41" header="0.26" footer="0.2"/>
  <pageSetup horizontalDpi="600" verticalDpi="600" orientation="landscape" paperSize="9" scale="90" r:id="rId1"/>
  <headerFooter>
    <oddHeader>&amp;C&amp;"Book Antiqua,Félkövér"&amp;11Keszthely Város Önkormányzata
2017. évi bevételei&amp;R&amp;"Book Antiqua,Félkövér"6. melléklet
ezer Ft</oddHeader>
    <oddFooter>&amp;C&amp;P</oddFooter>
  </headerFooter>
  <rowBreaks count="3" manualBreakCount="3">
    <brk id="34" max="255" man="1"/>
    <brk id="63" max="255" man="1"/>
    <brk id="9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U54"/>
  <sheetViews>
    <sheetView zoomScalePageLayoutView="0" workbookViewId="0" topLeftCell="A1">
      <pane xSplit="1" ySplit="4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31" sqref="E31"/>
    </sheetView>
  </sheetViews>
  <sheetFormatPr defaultColWidth="9.140625" defaultRowHeight="12.75"/>
  <cols>
    <col min="1" max="1" width="31.00390625" style="11" customWidth="1"/>
    <col min="2" max="2" width="11.8515625" style="1" customWidth="1"/>
    <col min="3" max="3" width="10.57421875" style="1" customWidth="1"/>
    <col min="4" max="4" width="8.28125" style="1" customWidth="1"/>
    <col min="5" max="5" width="10.00390625" style="1" customWidth="1"/>
    <col min="6" max="6" width="9.28125" style="1" customWidth="1"/>
    <col min="7" max="7" width="8.8515625" style="1" customWidth="1"/>
    <col min="8" max="8" width="9.421875" style="1" customWidth="1"/>
    <col min="9" max="9" width="9.57421875" style="1" customWidth="1"/>
    <col min="10" max="10" width="10.7109375" style="1" customWidth="1"/>
    <col min="11" max="11" width="10.28125" style="1" customWidth="1"/>
    <col min="12" max="12" width="10.00390625" style="1" customWidth="1"/>
    <col min="13" max="13" width="10.8515625" style="2" customWidth="1"/>
    <col min="14" max="14" width="12.28125" style="1" customWidth="1"/>
    <col min="15" max="16384" width="9.140625" style="1" customWidth="1"/>
  </cols>
  <sheetData>
    <row r="1" spans="1:21" ht="14.25" customHeight="1">
      <c r="A1" s="1286" t="s">
        <v>4</v>
      </c>
      <c r="B1" s="1294" t="s">
        <v>527</v>
      </c>
      <c r="C1" s="1294"/>
      <c r="D1" s="1294"/>
      <c r="E1" s="1294"/>
      <c r="F1" s="1291" t="s">
        <v>3</v>
      </c>
      <c r="G1" s="1292"/>
      <c r="H1" s="1292"/>
      <c r="I1" s="1293"/>
      <c r="J1" s="1295" t="s">
        <v>528</v>
      </c>
      <c r="K1" s="1298" t="s">
        <v>529</v>
      </c>
      <c r="L1" s="1298"/>
      <c r="M1" s="1283" t="s">
        <v>42</v>
      </c>
      <c r="N1" s="1280" t="s">
        <v>5</v>
      </c>
      <c r="O1"/>
      <c r="P1"/>
      <c r="Q1"/>
      <c r="R1"/>
      <c r="S1"/>
      <c r="T1"/>
      <c r="U1"/>
    </row>
    <row r="2" spans="1:21" ht="14.25" customHeight="1">
      <c r="A2" s="1287"/>
      <c r="B2" s="1299" t="s">
        <v>251</v>
      </c>
      <c r="C2" s="1299" t="s">
        <v>264</v>
      </c>
      <c r="D2" s="1289" t="s">
        <v>630</v>
      </c>
      <c r="E2" s="1299" t="s">
        <v>629</v>
      </c>
      <c r="F2" s="1299" t="s">
        <v>526</v>
      </c>
      <c r="G2" s="1299" t="s">
        <v>631</v>
      </c>
      <c r="H2" s="1299" t="s">
        <v>265</v>
      </c>
      <c r="I2" s="1299" t="s">
        <v>632</v>
      </c>
      <c r="J2" s="1296"/>
      <c r="K2" s="1289" t="s">
        <v>517</v>
      </c>
      <c r="L2" s="1289" t="s">
        <v>947</v>
      </c>
      <c r="M2" s="1284"/>
      <c r="N2" s="1281"/>
      <c r="O2"/>
      <c r="P2"/>
      <c r="Q2"/>
      <c r="R2"/>
      <c r="S2"/>
      <c r="T2"/>
      <c r="U2"/>
    </row>
    <row r="3" spans="1:21" ht="57.75" customHeight="1" thickBot="1">
      <c r="A3" s="1288"/>
      <c r="B3" s="1300"/>
      <c r="C3" s="1300"/>
      <c r="D3" s="1290"/>
      <c r="E3" s="1300"/>
      <c r="F3" s="1300"/>
      <c r="G3" s="1300"/>
      <c r="H3" s="1300"/>
      <c r="I3" s="1300"/>
      <c r="J3" s="1297"/>
      <c r="K3" s="1290"/>
      <c r="L3" s="1290"/>
      <c r="M3" s="1285"/>
      <c r="N3" s="1282"/>
      <c r="O3"/>
      <c r="P3"/>
      <c r="Q3"/>
      <c r="R3"/>
      <c r="S3"/>
      <c r="T3"/>
      <c r="U3"/>
    </row>
    <row r="4" spans="1:21" s="5" customFormat="1" ht="14.25" thickBot="1">
      <c r="A4" s="780">
        <v>1</v>
      </c>
      <c r="B4" s="781">
        <v>2</v>
      </c>
      <c r="C4" s="781">
        <v>3</v>
      </c>
      <c r="D4" s="781">
        <v>4</v>
      </c>
      <c r="E4" s="781">
        <v>5</v>
      </c>
      <c r="F4" s="781">
        <v>6</v>
      </c>
      <c r="G4" s="781">
        <v>7</v>
      </c>
      <c r="H4" s="781">
        <v>8</v>
      </c>
      <c r="I4" s="781">
        <v>9</v>
      </c>
      <c r="J4" s="781">
        <v>10</v>
      </c>
      <c r="K4" s="781">
        <v>11</v>
      </c>
      <c r="L4" s="781">
        <v>12</v>
      </c>
      <c r="M4" s="782">
        <v>13</v>
      </c>
      <c r="N4" s="783">
        <v>14</v>
      </c>
      <c r="O4" s="284"/>
      <c r="P4" s="284"/>
      <c r="Q4" s="284"/>
      <c r="R4" s="284"/>
      <c r="S4" s="284"/>
      <c r="T4" s="284"/>
      <c r="U4" s="285"/>
    </row>
    <row r="5" spans="1:21" s="5" customFormat="1" ht="28.5">
      <c r="A5" s="445" t="s">
        <v>466</v>
      </c>
      <c r="B5" s="70">
        <v>1500</v>
      </c>
      <c r="C5" s="70">
        <v>3120</v>
      </c>
      <c r="D5" s="70"/>
      <c r="E5" s="70"/>
      <c r="F5" s="70"/>
      <c r="G5" s="70"/>
      <c r="H5" s="70">
        <v>1000</v>
      </c>
      <c r="I5" s="70"/>
      <c r="J5" s="101">
        <v>315883</v>
      </c>
      <c r="K5" s="101">
        <v>0</v>
      </c>
      <c r="L5" s="101">
        <v>5038</v>
      </c>
      <c r="M5" s="296">
        <f>SUM(B5:L5)</f>
        <v>326541</v>
      </c>
      <c r="N5" s="300">
        <v>191902</v>
      </c>
      <c r="O5" s="284"/>
      <c r="P5" s="284"/>
      <c r="Q5" s="284"/>
      <c r="R5" s="284"/>
      <c r="S5" s="284"/>
      <c r="T5" s="284"/>
      <c r="U5" s="285"/>
    </row>
    <row r="6" spans="1:21" s="5" customFormat="1" ht="15">
      <c r="A6" s="872" t="s">
        <v>88</v>
      </c>
      <c r="B6" s="12">
        <v>1500</v>
      </c>
      <c r="C6" s="262">
        <v>3120</v>
      </c>
      <c r="D6" s="262"/>
      <c r="E6" s="262"/>
      <c r="F6" s="262"/>
      <c r="G6" s="262"/>
      <c r="H6" s="12">
        <v>1000</v>
      </c>
      <c r="I6" s="12"/>
      <c r="J6" s="13">
        <v>316323</v>
      </c>
      <c r="K6" s="13">
        <v>297</v>
      </c>
      <c r="L6" s="13">
        <v>5038</v>
      </c>
      <c r="M6" s="296">
        <f>SUM(B6:L6)</f>
        <v>327278</v>
      </c>
      <c r="N6" s="301">
        <v>192902</v>
      </c>
      <c r="O6" s="284"/>
      <c r="P6" s="284"/>
      <c r="Q6" s="284"/>
      <c r="R6" s="284"/>
      <c r="S6" s="284"/>
      <c r="T6" s="284"/>
      <c r="U6" s="285"/>
    </row>
    <row r="7" spans="1:21" s="5" customFormat="1" ht="15">
      <c r="A7" s="873" t="s">
        <v>185</v>
      </c>
      <c r="B7" s="448">
        <v>1877</v>
      </c>
      <c r="C7" s="448">
        <v>3120</v>
      </c>
      <c r="D7" s="448">
        <v>45</v>
      </c>
      <c r="E7" s="448"/>
      <c r="F7" s="448">
        <v>63</v>
      </c>
      <c r="G7" s="448"/>
      <c r="H7" s="448">
        <v>1150</v>
      </c>
      <c r="I7" s="448"/>
      <c r="J7" s="448">
        <v>282934</v>
      </c>
      <c r="K7" s="448">
        <v>297</v>
      </c>
      <c r="L7" s="448">
        <v>5038</v>
      </c>
      <c r="M7" s="296">
        <f>SUM(B7:L7)</f>
        <v>294524</v>
      </c>
      <c r="N7" s="294">
        <v>192902</v>
      </c>
      <c r="O7" s="284"/>
      <c r="P7" s="284"/>
      <c r="Q7" s="284"/>
      <c r="R7" s="284"/>
      <c r="S7" s="284"/>
      <c r="T7" s="284"/>
      <c r="U7" s="285"/>
    </row>
    <row r="8" spans="1:21" s="5" customFormat="1" ht="15">
      <c r="A8" s="873" t="s">
        <v>58</v>
      </c>
      <c r="B8" s="448"/>
      <c r="C8" s="448"/>
      <c r="D8" s="448"/>
      <c r="E8" s="448"/>
      <c r="F8" s="448"/>
      <c r="G8" s="448"/>
      <c r="H8" s="448"/>
      <c r="I8" s="448"/>
      <c r="J8" s="448">
        <v>192902</v>
      </c>
      <c r="K8" s="448"/>
      <c r="L8" s="448"/>
      <c r="M8" s="296">
        <f>SUM(B8:L8)</f>
        <v>192902</v>
      </c>
      <c r="N8" s="294">
        <v>192902</v>
      </c>
      <c r="O8" s="284"/>
      <c r="P8" s="284"/>
      <c r="Q8" s="284"/>
      <c r="R8" s="284"/>
      <c r="S8" s="284"/>
      <c r="T8" s="284"/>
      <c r="U8" s="285"/>
    </row>
    <row r="9" spans="1:21" s="5" customFormat="1" ht="13.5">
      <c r="A9" s="874" t="s">
        <v>186</v>
      </c>
      <c r="B9" s="303">
        <f>B7/B6</f>
        <v>1.2513333333333334</v>
      </c>
      <c r="C9" s="303">
        <f>C7/C6</f>
        <v>1</v>
      </c>
      <c r="D9" s="303"/>
      <c r="E9" s="303"/>
      <c r="F9" s="303"/>
      <c r="G9" s="303"/>
      <c r="H9" s="303">
        <f>H7/H6</f>
        <v>1.15</v>
      </c>
      <c r="I9" s="303"/>
      <c r="J9" s="303">
        <f>J7/J6</f>
        <v>0.894446499306089</v>
      </c>
      <c r="K9" s="303"/>
      <c r="L9" s="303"/>
      <c r="M9" s="303">
        <f>M7/M6</f>
        <v>0.8999199457342076</v>
      </c>
      <c r="N9" s="948">
        <f>N7/N6</f>
        <v>1</v>
      </c>
      <c r="O9" s="284"/>
      <c r="P9" s="284"/>
      <c r="Q9" s="284"/>
      <c r="R9" s="284"/>
      <c r="S9" s="284"/>
      <c r="T9" s="284"/>
      <c r="U9" s="285"/>
    </row>
    <row r="10" spans="1:14" s="6" customFormat="1" ht="16.5" customHeight="1">
      <c r="A10" s="446" t="s">
        <v>633</v>
      </c>
      <c r="B10" s="13">
        <v>1000</v>
      </c>
      <c r="C10" s="437"/>
      <c r="D10" s="437"/>
      <c r="E10" s="437"/>
      <c r="F10" s="437"/>
      <c r="G10" s="437"/>
      <c r="H10" s="13"/>
      <c r="I10" s="13"/>
      <c r="J10" s="13">
        <v>419256</v>
      </c>
      <c r="K10" s="13"/>
      <c r="L10" s="288"/>
      <c r="M10" s="296">
        <f>SUM(B10:L10)</f>
        <v>420256</v>
      </c>
      <c r="N10" s="301">
        <v>360815</v>
      </c>
    </row>
    <row r="11" spans="1:14" s="6" customFormat="1" ht="15">
      <c r="A11" s="874" t="s">
        <v>88</v>
      </c>
      <c r="B11" s="12">
        <v>3547</v>
      </c>
      <c r="C11" s="438"/>
      <c r="D11" s="438"/>
      <c r="E11" s="438"/>
      <c r="F11" s="438"/>
      <c r="G11" s="438"/>
      <c r="H11" s="12"/>
      <c r="I11" s="12"/>
      <c r="J11" s="12">
        <v>429144</v>
      </c>
      <c r="K11" s="12">
        <v>141</v>
      </c>
      <c r="L11" s="288"/>
      <c r="M11" s="296">
        <f>SUM(B11:L11)</f>
        <v>432832</v>
      </c>
      <c r="N11" s="301">
        <v>370858</v>
      </c>
    </row>
    <row r="12" spans="1:14" s="6" customFormat="1" ht="15">
      <c r="A12" s="873" t="s">
        <v>185</v>
      </c>
      <c r="B12" s="12">
        <v>3546</v>
      </c>
      <c r="C12" s="290"/>
      <c r="D12" s="290"/>
      <c r="E12" s="290"/>
      <c r="F12" s="290"/>
      <c r="G12" s="290"/>
      <c r="H12" s="290"/>
      <c r="I12" s="290"/>
      <c r="J12" s="12">
        <v>420887</v>
      </c>
      <c r="K12" s="448">
        <v>140</v>
      </c>
      <c r="L12" s="290">
        <v>0</v>
      </c>
      <c r="M12" s="296">
        <f>SUM(B12:L12)</f>
        <v>424573</v>
      </c>
      <c r="N12" s="301">
        <v>370858</v>
      </c>
    </row>
    <row r="13" spans="1:14" s="6" customFormat="1" ht="15">
      <c r="A13" s="873" t="s">
        <v>58</v>
      </c>
      <c r="B13" s="290"/>
      <c r="C13" s="290"/>
      <c r="D13" s="290"/>
      <c r="E13" s="290"/>
      <c r="F13" s="290"/>
      <c r="G13" s="290"/>
      <c r="H13" s="290"/>
      <c r="I13" s="290"/>
      <c r="J13" s="12">
        <v>370858</v>
      </c>
      <c r="K13" s="448"/>
      <c r="L13" s="290"/>
      <c r="M13" s="296">
        <f>SUM(B13:L13)</f>
        <v>370858</v>
      </c>
      <c r="N13" s="301">
        <v>370858</v>
      </c>
    </row>
    <row r="14" spans="1:14" s="6" customFormat="1" ht="13.5">
      <c r="A14" s="874" t="s">
        <v>186</v>
      </c>
      <c r="B14" s="304">
        <f>B12/B11</f>
        <v>0.9997180716098111</v>
      </c>
      <c r="C14" s="304"/>
      <c r="D14" s="304"/>
      <c r="E14" s="304"/>
      <c r="F14" s="304"/>
      <c r="G14" s="304"/>
      <c r="H14" s="304"/>
      <c r="I14" s="304"/>
      <c r="J14" s="304">
        <f>J12/J11</f>
        <v>0.9807593721454803</v>
      </c>
      <c r="K14" s="304">
        <f>K12/K11</f>
        <v>0.9929078014184397</v>
      </c>
      <c r="L14" s="304"/>
      <c r="M14" s="304">
        <f>M12/M11</f>
        <v>0.9809186936270886</v>
      </c>
      <c r="N14" s="693">
        <f>N12/N11</f>
        <v>1</v>
      </c>
    </row>
    <row r="15" spans="1:21" ht="28.5">
      <c r="A15" s="871" t="s">
        <v>634</v>
      </c>
      <c r="B15" s="12">
        <v>59510</v>
      </c>
      <c r="C15" s="438">
        <v>2590</v>
      </c>
      <c r="D15" s="438"/>
      <c r="E15" s="438"/>
      <c r="F15" s="438"/>
      <c r="G15" s="438"/>
      <c r="H15" s="12"/>
      <c r="I15" s="12"/>
      <c r="J15" s="12">
        <v>107624</v>
      </c>
      <c r="K15" s="12"/>
      <c r="L15" s="288"/>
      <c r="M15" s="296">
        <f>SUM(B15:L15)</f>
        <v>169724</v>
      </c>
      <c r="N15" s="301">
        <v>12723</v>
      </c>
      <c r="O15"/>
      <c r="P15"/>
      <c r="Q15"/>
      <c r="R15"/>
      <c r="S15"/>
      <c r="T15"/>
      <c r="U15"/>
    </row>
    <row r="16" spans="1:21" ht="15">
      <c r="A16" s="874" t="s">
        <v>88</v>
      </c>
      <c r="B16" s="13">
        <v>71630</v>
      </c>
      <c r="C16" s="288">
        <v>18286</v>
      </c>
      <c r="D16" s="288"/>
      <c r="E16" s="288"/>
      <c r="F16" s="288"/>
      <c r="G16" s="288"/>
      <c r="H16" s="13"/>
      <c r="I16" s="13"/>
      <c r="J16" s="13">
        <v>111944</v>
      </c>
      <c r="K16" s="13">
        <v>1271</v>
      </c>
      <c r="L16" s="288"/>
      <c r="M16" s="296">
        <f>SUM(B16:L16)</f>
        <v>203131</v>
      </c>
      <c r="N16" s="301">
        <v>16218</v>
      </c>
      <c r="O16"/>
      <c r="P16"/>
      <c r="Q16"/>
      <c r="R16"/>
      <c r="S16"/>
      <c r="T16"/>
      <c r="U16"/>
    </row>
    <row r="17" spans="1:21" ht="15">
      <c r="A17" s="873" t="s">
        <v>185</v>
      </c>
      <c r="B17" s="13">
        <v>71630</v>
      </c>
      <c r="C17" s="288">
        <v>18286</v>
      </c>
      <c r="D17" s="288"/>
      <c r="E17" s="288"/>
      <c r="F17" s="288"/>
      <c r="G17" s="291"/>
      <c r="H17" s="291"/>
      <c r="I17" s="291"/>
      <c r="J17" s="12">
        <v>102600</v>
      </c>
      <c r="K17" s="12">
        <v>1271</v>
      </c>
      <c r="L17" s="288"/>
      <c r="M17" s="296">
        <f>SUM(B17:L17)</f>
        <v>193787</v>
      </c>
      <c r="N17" s="301">
        <v>16218</v>
      </c>
      <c r="O17"/>
      <c r="P17"/>
      <c r="Q17"/>
      <c r="R17"/>
      <c r="S17"/>
      <c r="T17"/>
      <c r="U17"/>
    </row>
    <row r="18" spans="1:21" ht="15">
      <c r="A18" s="873" t="s">
        <v>58</v>
      </c>
      <c r="B18" s="13">
        <v>19900</v>
      </c>
      <c r="C18" s="13">
        <v>2090</v>
      </c>
      <c r="D18" s="13"/>
      <c r="E18" s="291"/>
      <c r="F18" s="291"/>
      <c r="G18" s="291"/>
      <c r="H18" s="291"/>
      <c r="I18" s="291"/>
      <c r="J18" s="12">
        <v>32610</v>
      </c>
      <c r="K18" s="12"/>
      <c r="L18" s="288"/>
      <c r="M18" s="296">
        <f>SUM(B18:L18)</f>
        <v>54600</v>
      </c>
      <c r="N18" s="301">
        <v>16218</v>
      </c>
      <c r="O18"/>
      <c r="P18"/>
      <c r="Q18"/>
      <c r="R18"/>
      <c r="S18"/>
      <c r="T18"/>
      <c r="U18"/>
    </row>
    <row r="19" spans="1:21" ht="13.5">
      <c r="A19" s="874" t="s">
        <v>186</v>
      </c>
      <c r="B19" s="304">
        <f>B17/B16</f>
        <v>1</v>
      </c>
      <c r="C19" s="304">
        <f>C17/C16</f>
        <v>1</v>
      </c>
      <c r="D19" s="304"/>
      <c r="E19" s="304"/>
      <c r="F19" s="304"/>
      <c r="G19" s="304"/>
      <c r="H19" s="304"/>
      <c r="I19" s="304"/>
      <c r="J19" s="304">
        <f>J17/J16</f>
        <v>0.9165296934181376</v>
      </c>
      <c r="K19" s="304"/>
      <c r="L19" s="304"/>
      <c r="M19" s="304">
        <f>M17/M16</f>
        <v>0.9540001279962191</v>
      </c>
      <c r="N19" s="693">
        <f>N17/N16</f>
        <v>1</v>
      </c>
      <c r="O19"/>
      <c r="P19"/>
      <c r="Q19"/>
      <c r="R19"/>
      <c r="S19"/>
      <c r="T19"/>
      <c r="U19"/>
    </row>
    <row r="20" spans="1:15" ht="15">
      <c r="A20" s="871" t="s">
        <v>635</v>
      </c>
      <c r="B20" s="14">
        <v>4200</v>
      </c>
      <c r="C20" s="439">
        <v>1000</v>
      </c>
      <c r="D20" s="439"/>
      <c r="E20" s="439"/>
      <c r="F20" s="439"/>
      <c r="G20" s="439"/>
      <c r="H20" s="14"/>
      <c r="I20" s="14"/>
      <c r="J20" s="14">
        <v>47405</v>
      </c>
      <c r="K20" s="264"/>
      <c r="L20" s="439"/>
      <c r="M20" s="296">
        <f>SUM(B20:L20)</f>
        <v>52605</v>
      </c>
      <c r="N20" s="302">
        <v>10000</v>
      </c>
      <c r="O20"/>
    </row>
    <row r="21" spans="1:15" ht="15">
      <c r="A21" s="874" t="s">
        <v>88</v>
      </c>
      <c r="B21" s="14">
        <v>4210</v>
      </c>
      <c r="C21" s="439">
        <v>2670</v>
      </c>
      <c r="D21" s="439"/>
      <c r="E21" s="439"/>
      <c r="F21" s="439"/>
      <c r="G21" s="439"/>
      <c r="H21" s="14"/>
      <c r="I21" s="14"/>
      <c r="J21" s="13">
        <v>52599</v>
      </c>
      <c r="K21" s="13">
        <v>840</v>
      </c>
      <c r="L21" s="662"/>
      <c r="M21" s="296">
        <f>SUM(B21:L21)</f>
        <v>60319</v>
      </c>
      <c r="N21" s="301">
        <v>14984</v>
      </c>
      <c r="O21"/>
    </row>
    <row r="22" spans="1:15" ht="15">
      <c r="A22" s="873" t="s">
        <v>185</v>
      </c>
      <c r="B22" s="14">
        <v>4210</v>
      </c>
      <c r="C22" s="14">
        <v>2507</v>
      </c>
      <c r="D22" s="264"/>
      <c r="E22" s="439"/>
      <c r="F22" s="291"/>
      <c r="G22" s="292"/>
      <c r="H22" s="292"/>
      <c r="I22" s="292"/>
      <c r="J22" s="12">
        <v>47649</v>
      </c>
      <c r="K22" s="13">
        <v>840</v>
      </c>
      <c r="L22" s="299"/>
      <c r="M22" s="296">
        <f>SUM(B22:L22)</f>
        <v>55206</v>
      </c>
      <c r="N22" s="301">
        <v>14984</v>
      </c>
      <c r="O22" s="170"/>
    </row>
    <row r="23" spans="1:15" ht="15">
      <c r="A23" s="873" t="s">
        <v>58</v>
      </c>
      <c r="B23" s="14"/>
      <c r="C23" s="14"/>
      <c r="D23" s="264"/>
      <c r="E23" s="439"/>
      <c r="F23" s="392"/>
      <c r="G23" s="292"/>
      <c r="H23" s="292"/>
      <c r="I23" s="292"/>
      <c r="J23" s="12">
        <v>14984</v>
      </c>
      <c r="K23" s="13"/>
      <c r="L23" s="299"/>
      <c r="M23" s="296">
        <f>SUM(B23:L23)</f>
        <v>14984</v>
      </c>
      <c r="N23" s="301">
        <v>14984</v>
      </c>
      <c r="O23" s="170"/>
    </row>
    <row r="24" spans="1:15" ht="13.5">
      <c r="A24" s="874" t="s">
        <v>186</v>
      </c>
      <c r="B24" s="304">
        <f>B22/B21</f>
        <v>1</v>
      </c>
      <c r="C24" s="308">
        <f>C22/C21</f>
        <v>0.9389513108614232</v>
      </c>
      <c r="D24" s="308"/>
      <c r="E24" s="308"/>
      <c r="F24" s="308"/>
      <c r="G24" s="308"/>
      <c r="H24" s="308"/>
      <c r="I24" s="308"/>
      <c r="J24" s="304">
        <f>J22/J21</f>
        <v>0.9058917469913876</v>
      </c>
      <c r="K24" s="304">
        <f>K22/K21</f>
        <v>1</v>
      </c>
      <c r="L24" s="304"/>
      <c r="M24" s="304">
        <f>M22/M21</f>
        <v>0.9152340058687976</v>
      </c>
      <c r="N24" s="693">
        <f>N22/N21</f>
        <v>1</v>
      </c>
      <c r="O24" s="309"/>
    </row>
    <row r="25" spans="1:15" ht="27" customHeight="1">
      <c r="A25" s="871" t="s">
        <v>636</v>
      </c>
      <c r="B25" s="13">
        <v>12972</v>
      </c>
      <c r="C25" s="437">
        <v>82850</v>
      </c>
      <c r="D25" s="437"/>
      <c r="E25" s="437"/>
      <c r="F25" s="440"/>
      <c r="G25" s="440"/>
      <c r="H25" s="13"/>
      <c r="I25" s="13"/>
      <c r="J25" s="13">
        <v>59162</v>
      </c>
      <c r="K25" s="13"/>
      <c r="L25" s="288"/>
      <c r="M25" s="296">
        <f>SUM(B25:L25)</f>
        <v>154984</v>
      </c>
      <c r="N25" s="449">
        <v>0</v>
      </c>
      <c r="O25" s="170"/>
    </row>
    <row r="26" spans="1:15" ht="15">
      <c r="A26" s="874" t="s">
        <v>88</v>
      </c>
      <c r="B26" s="13">
        <v>12972</v>
      </c>
      <c r="C26" s="437">
        <v>90445</v>
      </c>
      <c r="D26" s="437"/>
      <c r="E26" s="437"/>
      <c r="F26" s="291"/>
      <c r="G26" s="440"/>
      <c r="H26" s="13"/>
      <c r="I26" s="13"/>
      <c r="J26" s="13">
        <v>61575</v>
      </c>
      <c r="K26" s="13">
        <v>8674</v>
      </c>
      <c r="L26" s="288"/>
      <c r="M26" s="296">
        <f>SUM(B26:L26)</f>
        <v>173666</v>
      </c>
      <c r="N26" s="301">
        <v>1353</v>
      </c>
      <c r="O26" s="170"/>
    </row>
    <row r="27" spans="1:15" ht="15">
      <c r="A27" s="873" t="s">
        <v>185</v>
      </c>
      <c r="B27" s="13">
        <v>8825</v>
      </c>
      <c r="C27" s="437">
        <v>90445</v>
      </c>
      <c r="D27" s="437"/>
      <c r="E27" s="291"/>
      <c r="F27" s="289"/>
      <c r="G27" s="289"/>
      <c r="H27" s="289"/>
      <c r="I27" s="289"/>
      <c r="J27" s="13">
        <v>53648</v>
      </c>
      <c r="K27" s="13">
        <v>8673</v>
      </c>
      <c r="L27" s="291"/>
      <c r="M27" s="296">
        <f>SUM(B27:L27)</f>
        <v>161591</v>
      </c>
      <c r="N27" s="301">
        <v>1353</v>
      </c>
      <c r="O27"/>
    </row>
    <row r="28" spans="1:15" ht="15">
      <c r="A28" s="873" t="s">
        <v>58</v>
      </c>
      <c r="B28" s="289">
        <v>7492</v>
      </c>
      <c r="C28" s="437">
        <v>82850</v>
      </c>
      <c r="D28" s="437"/>
      <c r="E28" s="291"/>
      <c r="F28" s="289"/>
      <c r="G28" s="289"/>
      <c r="H28" s="289"/>
      <c r="I28" s="289"/>
      <c r="J28" s="13">
        <v>37314</v>
      </c>
      <c r="K28" s="13"/>
      <c r="L28" s="291"/>
      <c r="M28" s="296">
        <f>SUM(B28:L28)</f>
        <v>127656</v>
      </c>
      <c r="N28" s="301">
        <v>1353</v>
      </c>
      <c r="O28"/>
    </row>
    <row r="29" spans="1:15" ht="13.5">
      <c r="A29" s="874" t="s">
        <v>186</v>
      </c>
      <c r="B29" s="304">
        <f>B27/B26</f>
        <v>0.6803114400246685</v>
      </c>
      <c r="C29" s="304">
        <f>C27/C26</f>
        <v>1</v>
      </c>
      <c r="D29" s="304"/>
      <c r="E29" s="304"/>
      <c r="F29" s="304"/>
      <c r="G29" s="304"/>
      <c r="H29" s="304"/>
      <c r="I29" s="304"/>
      <c r="J29" s="304">
        <f>J27/J26</f>
        <v>0.8712626877791312</v>
      </c>
      <c r="K29" s="304"/>
      <c r="L29" s="304"/>
      <c r="M29" s="304">
        <f>M27/M26</f>
        <v>0.9304699826102979</v>
      </c>
      <c r="N29" s="693">
        <f>N27/N26</f>
        <v>1</v>
      </c>
      <c r="O29"/>
    </row>
    <row r="30" spans="1:15" ht="28.5">
      <c r="A30" s="446" t="s">
        <v>637</v>
      </c>
      <c r="B30" s="13">
        <v>67051</v>
      </c>
      <c r="C30" s="437">
        <v>7183</v>
      </c>
      <c r="D30" s="437"/>
      <c r="E30" s="437"/>
      <c r="F30" s="437"/>
      <c r="G30" s="437"/>
      <c r="H30" s="13"/>
      <c r="I30" s="13"/>
      <c r="J30" s="13">
        <v>176033</v>
      </c>
      <c r="K30" s="13"/>
      <c r="L30" s="288"/>
      <c r="M30" s="296">
        <f>SUM(B30:L30)</f>
        <v>250267</v>
      </c>
      <c r="N30" s="302">
        <v>138947</v>
      </c>
      <c r="O30"/>
    </row>
    <row r="31" spans="1:15" ht="15">
      <c r="A31" s="874" t="s">
        <v>88</v>
      </c>
      <c r="B31" s="14">
        <v>69282</v>
      </c>
      <c r="C31" s="439">
        <v>4883</v>
      </c>
      <c r="D31" s="439"/>
      <c r="E31" s="439">
        <v>4590</v>
      </c>
      <c r="F31" s="439"/>
      <c r="G31" s="439"/>
      <c r="H31" s="14"/>
      <c r="I31" s="14">
        <v>3145</v>
      </c>
      <c r="J31" s="13">
        <v>199842</v>
      </c>
      <c r="K31" s="13">
        <v>994</v>
      </c>
      <c r="L31" s="288"/>
      <c r="M31" s="296">
        <f>SUM(B31:L31)</f>
        <v>282736</v>
      </c>
      <c r="N31" s="302">
        <v>162106</v>
      </c>
      <c r="O31"/>
    </row>
    <row r="32" spans="1:15" ht="15">
      <c r="A32" s="873" t="s">
        <v>185</v>
      </c>
      <c r="B32" s="14">
        <v>69271</v>
      </c>
      <c r="C32" s="439">
        <v>4700</v>
      </c>
      <c r="D32" s="668"/>
      <c r="E32" s="439">
        <v>4588</v>
      </c>
      <c r="F32" s="439"/>
      <c r="G32" s="668"/>
      <c r="H32" s="293"/>
      <c r="I32" s="293">
        <v>3145</v>
      </c>
      <c r="J32" s="13">
        <v>190781</v>
      </c>
      <c r="K32" s="13">
        <v>994</v>
      </c>
      <c r="L32" s="439"/>
      <c r="M32" s="296">
        <f>SUM(B32:L32)</f>
        <v>273479</v>
      </c>
      <c r="N32" s="302">
        <v>162106</v>
      </c>
      <c r="O32"/>
    </row>
    <row r="33" spans="1:15" ht="15">
      <c r="A33" s="873" t="s">
        <v>58</v>
      </c>
      <c r="B33" s="14">
        <v>2920</v>
      </c>
      <c r="C33" s="14"/>
      <c r="D33" s="870"/>
      <c r="E33" s="293"/>
      <c r="F33" s="293"/>
      <c r="G33" s="293"/>
      <c r="H33" s="293"/>
      <c r="I33" s="293"/>
      <c r="J33" s="13">
        <v>90488</v>
      </c>
      <c r="K33" s="295"/>
      <c r="L33" s="668"/>
      <c r="M33" s="296">
        <f>SUM(B33:L33)</f>
        <v>93408</v>
      </c>
      <c r="N33" s="302">
        <v>56125</v>
      </c>
      <c r="O33"/>
    </row>
    <row r="34" spans="1:15" ht="14.25" thickBot="1">
      <c r="A34" s="875" t="s">
        <v>186</v>
      </c>
      <c r="B34" s="305">
        <f>B32/B31</f>
        <v>0.9998412286019457</v>
      </c>
      <c r="C34" s="305">
        <f>C32/C31</f>
        <v>0.962523039115298</v>
      </c>
      <c r="D34" s="305"/>
      <c r="E34" s="305">
        <f>E32/E31</f>
        <v>0.9995642701525055</v>
      </c>
      <c r="F34" s="305"/>
      <c r="G34" s="305"/>
      <c r="H34" s="305"/>
      <c r="I34" s="305">
        <f>I32/I31</f>
        <v>1</v>
      </c>
      <c r="J34" s="305">
        <f>J32/J31</f>
        <v>0.9546591807527947</v>
      </c>
      <c r="K34" s="305">
        <f>K32/K31</f>
        <v>1</v>
      </c>
      <c r="L34" s="305"/>
      <c r="M34" s="305">
        <f>M32/M31</f>
        <v>0.9672592100050931</v>
      </c>
      <c r="N34" s="312">
        <f>N32/N31</f>
        <v>1</v>
      </c>
      <c r="O34"/>
    </row>
    <row r="35" spans="1:15" ht="15">
      <c r="A35" s="891" t="s">
        <v>638</v>
      </c>
      <c r="B35" s="101">
        <v>14737</v>
      </c>
      <c r="C35" s="892"/>
      <c r="D35" s="892"/>
      <c r="E35" s="892"/>
      <c r="F35" s="892"/>
      <c r="G35" s="892"/>
      <c r="H35" s="101"/>
      <c r="I35" s="101"/>
      <c r="J35" s="101">
        <v>48297</v>
      </c>
      <c r="K35" s="893"/>
      <c r="L35" s="892"/>
      <c r="M35" s="894">
        <f>SUM(B35:L35)</f>
        <v>63034</v>
      </c>
      <c r="N35" s="300">
        <v>32580</v>
      </c>
      <c r="O35"/>
    </row>
    <row r="36" spans="1:15" ht="15">
      <c r="A36" s="874" t="s">
        <v>88</v>
      </c>
      <c r="B36" s="14">
        <v>15257</v>
      </c>
      <c r="C36" s="439">
        <v>5646</v>
      </c>
      <c r="D36" s="439"/>
      <c r="E36" s="439">
        <v>65</v>
      </c>
      <c r="F36" s="439"/>
      <c r="G36" s="439"/>
      <c r="H36" s="14"/>
      <c r="I36" s="14"/>
      <c r="J36" s="14">
        <v>56628</v>
      </c>
      <c r="K36" s="264">
        <v>1495</v>
      </c>
      <c r="L36" s="439"/>
      <c r="M36" s="286">
        <f>SUM(B36:L36)</f>
        <v>79091</v>
      </c>
      <c r="N36" s="302">
        <v>35580</v>
      </c>
      <c r="O36"/>
    </row>
    <row r="37" spans="1:15" ht="15">
      <c r="A37" s="874" t="s">
        <v>185</v>
      </c>
      <c r="B37" s="14">
        <v>15256</v>
      </c>
      <c r="C37" s="14">
        <v>5646</v>
      </c>
      <c r="D37" s="870"/>
      <c r="E37" s="439">
        <v>0</v>
      </c>
      <c r="F37" s="668"/>
      <c r="G37" s="293"/>
      <c r="H37" s="293"/>
      <c r="I37" s="293"/>
      <c r="J37" s="14">
        <v>53452</v>
      </c>
      <c r="K37" s="264">
        <v>1495</v>
      </c>
      <c r="L37" s="439"/>
      <c r="M37" s="663">
        <f>SUM(B37:L37)</f>
        <v>75849</v>
      </c>
      <c r="N37" s="302">
        <v>35580</v>
      </c>
      <c r="O37"/>
    </row>
    <row r="38" spans="1:15" ht="13.5">
      <c r="A38" s="874" t="s">
        <v>186</v>
      </c>
      <c r="B38" s="304">
        <f>B37/B36</f>
        <v>0.999934456315134</v>
      </c>
      <c r="C38" s="304">
        <f>C37/C36</f>
        <v>1</v>
      </c>
      <c r="D38" s="304"/>
      <c r="E38" s="304">
        <f>E37/E36</f>
        <v>0</v>
      </c>
      <c r="F38" s="304"/>
      <c r="G38" s="304"/>
      <c r="H38" s="304"/>
      <c r="I38" s="304"/>
      <c r="J38" s="304">
        <f>J37/J36</f>
        <v>0.9439146711873985</v>
      </c>
      <c r="K38" s="304">
        <f>K37/K36</f>
        <v>1</v>
      </c>
      <c r="L38" s="304"/>
      <c r="M38" s="391">
        <f>M37/M36</f>
        <v>0.959009242518112</v>
      </c>
      <c r="N38" s="428">
        <f>N37/N36</f>
        <v>1</v>
      </c>
      <c r="O38"/>
    </row>
    <row r="39" spans="1:15" ht="28.5">
      <c r="A39" s="876" t="s">
        <v>640</v>
      </c>
      <c r="B39" s="664"/>
      <c r="C39" s="664"/>
      <c r="D39" s="664"/>
      <c r="E39" s="664"/>
      <c r="F39" s="664"/>
      <c r="G39" s="664"/>
      <c r="H39" s="664"/>
      <c r="I39" s="664"/>
      <c r="J39" s="664">
        <v>44134</v>
      </c>
      <c r="K39" s="664"/>
      <c r="L39" s="664"/>
      <c r="M39" s="663">
        <f>SUM(B39+C39+E39+F39+G39+H39+I39+J39+K39+L39)</f>
        <v>44134</v>
      </c>
      <c r="N39" s="895">
        <v>30600</v>
      </c>
      <c r="O39"/>
    </row>
    <row r="40" spans="1:15" ht="15">
      <c r="A40" s="874" t="s">
        <v>88</v>
      </c>
      <c r="B40" s="13">
        <v>32</v>
      </c>
      <c r="C40" s="13">
        <v>1297</v>
      </c>
      <c r="D40" s="13"/>
      <c r="E40" s="13"/>
      <c r="F40" s="13"/>
      <c r="G40" s="13"/>
      <c r="H40" s="13"/>
      <c r="I40" s="13"/>
      <c r="J40" s="13">
        <v>55399</v>
      </c>
      <c r="K40" s="13">
        <v>165</v>
      </c>
      <c r="L40" s="13"/>
      <c r="M40" s="286">
        <f>SUM(B40+C40+E40+F40+G40+H40+I40+J40+K40+L40)</f>
        <v>56893</v>
      </c>
      <c r="N40" s="449">
        <v>41865</v>
      </c>
      <c r="O40"/>
    </row>
    <row r="41" spans="1:15" ht="15">
      <c r="A41" s="874" t="s">
        <v>185</v>
      </c>
      <c r="B41" s="13">
        <v>32</v>
      </c>
      <c r="C41" s="13">
        <v>1296</v>
      </c>
      <c r="D41" s="13"/>
      <c r="E41" s="13"/>
      <c r="F41" s="13"/>
      <c r="G41" s="13"/>
      <c r="H41" s="13"/>
      <c r="I41" s="13"/>
      <c r="J41" s="13">
        <v>51211</v>
      </c>
      <c r="K41" s="13">
        <v>165</v>
      </c>
      <c r="L41" s="13"/>
      <c r="M41" s="286">
        <f>SUM(B41+C41+E41+F41+G41+H41+I41+J41+K41+L41)</f>
        <v>52704</v>
      </c>
      <c r="N41" s="449">
        <v>41865</v>
      </c>
      <c r="O41"/>
    </row>
    <row r="42" spans="1:15" ht="15">
      <c r="A42" s="879" t="s">
        <v>58</v>
      </c>
      <c r="B42" s="664"/>
      <c r="C42" s="664"/>
      <c r="D42" s="664"/>
      <c r="E42" s="664"/>
      <c r="F42" s="664"/>
      <c r="G42" s="664"/>
      <c r="H42" s="664"/>
      <c r="I42" s="664"/>
      <c r="J42" s="664">
        <v>51211</v>
      </c>
      <c r="K42" s="664"/>
      <c r="L42" s="664"/>
      <c r="M42" s="286">
        <f>SUM(B42+C42+E42+F42+G42+H42+I42+J42+K42+L42)</f>
        <v>51211</v>
      </c>
      <c r="N42" s="895">
        <v>41865</v>
      </c>
      <c r="O42"/>
    </row>
    <row r="43" spans="1:15" ht="13.5">
      <c r="A43" s="874" t="s">
        <v>186</v>
      </c>
      <c r="B43" s="304"/>
      <c r="C43" s="304">
        <f>C41/C40</f>
        <v>0.9992289899768697</v>
      </c>
      <c r="D43" s="304"/>
      <c r="E43" s="304"/>
      <c r="F43" s="304"/>
      <c r="G43" s="304"/>
      <c r="H43" s="304"/>
      <c r="I43" s="304"/>
      <c r="J43" s="304">
        <f>J41/J40</f>
        <v>0.9244029675625914</v>
      </c>
      <c r="K43" s="304"/>
      <c r="L43" s="304"/>
      <c r="M43" s="304">
        <f>M41/M40</f>
        <v>0.9263705552528431</v>
      </c>
      <c r="N43" s="282">
        <f>N41/N40</f>
        <v>1</v>
      </c>
      <c r="O43"/>
    </row>
    <row r="44" spans="1:15" ht="28.5">
      <c r="A44" s="446" t="s">
        <v>639</v>
      </c>
      <c r="B44" s="13">
        <v>186000</v>
      </c>
      <c r="C44" s="437"/>
      <c r="D44" s="437"/>
      <c r="E44" s="437"/>
      <c r="F44" s="437"/>
      <c r="G44" s="437"/>
      <c r="H44" s="13"/>
      <c r="I44" s="13"/>
      <c r="J44" s="13">
        <v>628638</v>
      </c>
      <c r="K44" s="263"/>
      <c r="L44" s="437"/>
      <c r="M44" s="296">
        <f>SUM(B44:L44)</f>
        <v>814638</v>
      </c>
      <c r="N44" s="302">
        <v>151679</v>
      </c>
      <c r="O44"/>
    </row>
    <row r="45" spans="1:15" ht="15">
      <c r="A45" s="874" t="s">
        <v>88</v>
      </c>
      <c r="B45" s="13">
        <v>210864</v>
      </c>
      <c r="C45" s="288">
        <v>21374</v>
      </c>
      <c r="D45" s="288"/>
      <c r="E45" s="288"/>
      <c r="F45" s="288"/>
      <c r="G45" s="288"/>
      <c r="H45" s="13"/>
      <c r="I45" s="13"/>
      <c r="J45" s="13">
        <v>648729</v>
      </c>
      <c r="K45" s="263">
        <v>2651</v>
      </c>
      <c r="L45" s="437"/>
      <c r="M45" s="296">
        <f>SUM(B45:L45)</f>
        <v>883618</v>
      </c>
      <c r="N45" s="302">
        <v>154557</v>
      </c>
      <c r="O45"/>
    </row>
    <row r="46" spans="1:15" ht="15">
      <c r="A46" s="874" t="s">
        <v>185</v>
      </c>
      <c r="B46" s="13">
        <v>210864</v>
      </c>
      <c r="C46" s="288">
        <v>21373</v>
      </c>
      <c r="D46" s="288"/>
      <c r="E46" s="291"/>
      <c r="F46" s="437"/>
      <c r="G46" s="291"/>
      <c r="H46" s="291"/>
      <c r="I46" s="291"/>
      <c r="J46" s="13">
        <v>596235</v>
      </c>
      <c r="K46" s="263">
        <v>2650</v>
      </c>
      <c r="L46" s="297"/>
      <c r="M46" s="296">
        <f>SUM(B46:L46)</f>
        <v>831122</v>
      </c>
      <c r="N46" s="302">
        <v>154557</v>
      </c>
      <c r="O46"/>
    </row>
    <row r="47" spans="1:15" ht="15">
      <c r="A47" s="874" t="s">
        <v>58</v>
      </c>
      <c r="B47" s="14">
        <v>186000</v>
      </c>
      <c r="C47" s="14"/>
      <c r="D47" s="14"/>
      <c r="E47" s="392"/>
      <c r="F47" s="288"/>
      <c r="G47" s="392"/>
      <c r="H47" s="392"/>
      <c r="I47" s="392"/>
      <c r="J47" s="13">
        <v>154557</v>
      </c>
      <c r="K47" s="264"/>
      <c r="L47" s="393"/>
      <c r="M47" s="296">
        <f>SUM(B47:L47)</f>
        <v>340557</v>
      </c>
      <c r="N47" s="302">
        <v>154557</v>
      </c>
      <c r="O47"/>
    </row>
    <row r="48" spans="1:15" s="2" customFormat="1" ht="15.75" thickBot="1">
      <c r="A48" s="875" t="s">
        <v>186</v>
      </c>
      <c r="B48" s="305">
        <f>B46/B45</f>
        <v>1</v>
      </c>
      <c r="C48" s="305">
        <f>C46/C45</f>
        <v>0.999953214185459</v>
      </c>
      <c r="D48" s="305"/>
      <c r="E48" s="305"/>
      <c r="F48" s="305"/>
      <c r="G48" s="305"/>
      <c r="H48" s="305"/>
      <c r="I48" s="305"/>
      <c r="J48" s="305">
        <f>J46/J45</f>
        <v>0.9190817737452773</v>
      </c>
      <c r="K48" s="305"/>
      <c r="L48" s="305"/>
      <c r="M48" s="305">
        <f>M46/M45</f>
        <v>0.9405897118438058</v>
      </c>
      <c r="N48" s="312">
        <f>N46/N45</f>
        <v>1</v>
      </c>
      <c r="O48" s="368"/>
    </row>
    <row r="49" spans="1:15" ht="15">
      <c r="A49" s="887" t="s">
        <v>253</v>
      </c>
      <c r="B49" s="888">
        <f>B5+B10+B15+B20+B25+B30+B35+B44+B39</f>
        <v>346970</v>
      </c>
      <c r="C49" s="888">
        <f aca="true" t="shared" si="0" ref="C49:N49">C5+C10+C15+C20+C25+C30+C35+C44+C39</f>
        <v>96743</v>
      </c>
      <c r="D49" s="888">
        <f t="shared" si="0"/>
        <v>0</v>
      </c>
      <c r="E49" s="888">
        <f t="shared" si="0"/>
        <v>0</v>
      </c>
      <c r="F49" s="888">
        <f t="shared" si="0"/>
        <v>0</v>
      </c>
      <c r="G49" s="888">
        <f t="shared" si="0"/>
        <v>0</v>
      </c>
      <c r="H49" s="888">
        <f t="shared" si="0"/>
        <v>1000</v>
      </c>
      <c r="I49" s="888">
        <f t="shared" si="0"/>
        <v>0</v>
      </c>
      <c r="J49" s="888">
        <f t="shared" si="0"/>
        <v>1846432</v>
      </c>
      <c r="K49" s="888">
        <f t="shared" si="0"/>
        <v>0</v>
      </c>
      <c r="L49" s="888">
        <f t="shared" si="0"/>
        <v>5038</v>
      </c>
      <c r="M49" s="888">
        <f t="shared" si="0"/>
        <v>2296183</v>
      </c>
      <c r="N49" s="889">
        <f t="shared" si="0"/>
        <v>929246</v>
      </c>
      <c r="O49" s="298"/>
    </row>
    <row r="50" spans="1:15" ht="15">
      <c r="A50" s="1071" t="s">
        <v>254</v>
      </c>
      <c r="B50" s="287">
        <f>B6+B11+B16+B21+B26+B31+B36+B45+B40</f>
        <v>389294</v>
      </c>
      <c r="C50" s="287">
        <f aca="true" t="shared" si="1" ref="C50:N50">C6+C11+C16+C21+C26+C31+C36+C45+C40</f>
        <v>147721</v>
      </c>
      <c r="D50" s="287">
        <f t="shared" si="1"/>
        <v>0</v>
      </c>
      <c r="E50" s="287">
        <f t="shared" si="1"/>
        <v>4655</v>
      </c>
      <c r="F50" s="287">
        <f t="shared" si="1"/>
        <v>0</v>
      </c>
      <c r="G50" s="287">
        <f t="shared" si="1"/>
        <v>0</v>
      </c>
      <c r="H50" s="287">
        <f t="shared" si="1"/>
        <v>1000</v>
      </c>
      <c r="I50" s="287">
        <f t="shared" si="1"/>
        <v>3145</v>
      </c>
      <c r="J50" s="287">
        <f t="shared" si="1"/>
        <v>1932183</v>
      </c>
      <c r="K50" s="287">
        <f t="shared" si="1"/>
        <v>16528</v>
      </c>
      <c r="L50" s="287">
        <f t="shared" si="1"/>
        <v>5038</v>
      </c>
      <c r="M50" s="287">
        <f t="shared" si="1"/>
        <v>2499564</v>
      </c>
      <c r="N50" s="890">
        <f t="shared" si="1"/>
        <v>990423</v>
      </c>
      <c r="O50" s="298"/>
    </row>
    <row r="51" spans="1:15" ht="15">
      <c r="A51" s="1072" t="s">
        <v>255</v>
      </c>
      <c r="B51" s="287">
        <f>B7+B12+B17+B22+B27+B32+B37+B46+B41</f>
        <v>385511</v>
      </c>
      <c r="C51" s="287">
        <f aca="true" t="shared" si="2" ref="C51:L51">C7+C12+C17+C22+C27+C32+C37+C46+C41</f>
        <v>147373</v>
      </c>
      <c r="D51" s="287">
        <f t="shared" si="2"/>
        <v>45</v>
      </c>
      <c r="E51" s="287">
        <f t="shared" si="2"/>
        <v>4588</v>
      </c>
      <c r="F51" s="287">
        <f t="shared" si="2"/>
        <v>63</v>
      </c>
      <c r="G51" s="287">
        <f t="shared" si="2"/>
        <v>0</v>
      </c>
      <c r="H51" s="287">
        <f t="shared" si="2"/>
        <v>1150</v>
      </c>
      <c r="I51" s="287">
        <f t="shared" si="2"/>
        <v>3145</v>
      </c>
      <c r="J51" s="287">
        <f t="shared" si="2"/>
        <v>1799397</v>
      </c>
      <c r="K51" s="287">
        <f t="shared" si="2"/>
        <v>16525</v>
      </c>
      <c r="L51" s="287">
        <f t="shared" si="2"/>
        <v>5038</v>
      </c>
      <c r="M51" s="287">
        <f>M7+M12+M17+M22+M27+M32+M37+M46+M41</f>
        <v>2362835</v>
      </c>
      <c r="N51" s="395">
        <f>N7+N12+N17+N22+N27+N32+N37+N46+N41</f>
        <v>990423</v>
      </c>
      <c r="O51" s="2"/>
    </row>
    <row r="52" spans="1:15" ht="15">
      <c r="A52" s="1073" t="s">
        <v>58</v>
      </c>
      <c r="B52" s="394">
        <f>B8+B13+B18+B23+B28+B33+B47+B42</f>
        <v>216312</v>
      </c>
      <c r="C52" s="394">
        <f aca="true" t="shared" si="3" ref="C52:N52">C8+C13+C18+C23+C28+C33+C47+C42</f>
        <v>84940</v>
      </c>
      <c r="D52" s="394">
        <f t="shared" si="3"/>
        <v>0</v>
      </c>
      <c r="E52" s="394">
        <f t="shared" si="3"/>
        <v>0</v>
      </c>
      <c r="F52" s="394">
        <f t="shared" si="3"/>
        <v>0</v>
      </c>
      <c r="G52" s="394">
        <f t="shared" si="3"/>
        <v>0</v>
      </c>
      <c r="H52" s="394">
        <f t="shared" si="3"/>
        <v>0</v>
      </c>
      <c r="I52" s="394">
        <f t="shared" si="3"/>
        <v>0</v>
      </c>
      <c r="J52" s="394">
        <f t="shared" si="3"/>
        <v>944924</v>
      </c>
      <c r="K52" s="394">
        <f t="shared" si="3"/>
        <v>0</v>
      </c>
      <c r="L52" s="394">
        <f t="shared" si="3"/>
        <v>0</v>
      </c>
      <c r="M52" s="394">
        <f t="shared" si="3"/>
        <v>1246176</v>
      </c>
      <c r="N52" s="395">
        <f t="shared" si="3"/>
        <v>848862</v>
      </c>
      <c r="O52" s="2"/>
    </row>
    <row r="53" spans="1:15" ht="15.75" thickBot="1">
      <c r="A53" s="1074" t="s">
        <v>186</v>
      </c>
      <c r="B53" s="307">
        <f aca="true" t="shared" si="4" ref="B53:H53">B51/B50</f>
        <v>0.990282408667999</v>
      </c>
      <c r="C53" s="307">
        <f t="shared" si="4"/>
        <v>0.9976442076617407</v>
      </c>
      <c r="D53" s="307">
        <v>0</v>
      </c>
      <c r="E53" s="307">
        <f t="shared" si="4"/>
        <v>0.9856068743286789</v>
      </c>
      <c r="F53" s="307">
        <v>0</v>
      </c>
      <c r="G53" s="307"/>
      <c r="H53" s="307">
        <f t="shared" si="4"/>
        <v>1.15</v>
      </c>
      <c r="I53" s="307"/>
      <c r="J53" s="307">
        <f>J51/J50</f>
        <v>0.9312766958409219</v>
      </c>
      <c r="K53" s="307">
        <f>K51/K50</f>
        <v>0.9998184898354308</v>
      </c>
      <c r="L53" s="307">
        <f>L51/L50</f>
        <v>1</v>
      </c>
      <c r="M53" s="307">
        <f>M51/M50</f>
        <v>0.9452988601212051</v>
      </c>
      <c r="N53" s="310">
        <f>N51/N50</f>
        <v>1</v>
      </c>
      <c r="O53"/>
    </row>
    <row r="54" spans="1:15" ht="13.5">
      <c r="A54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/>
      <c r="O54"/>
    </row>
  </sheetData>
  <sheetProtection/>
  <mergeCells count="17">
    <mergeCell ref="C2:C3"/>
    <mergeCell ref="E2:E3"/>
    <mergeCell ref="F2:F3"/>
    <mergeCell ref="G2:G3"/>
    <mergeCell ref="H2:H3"/>
    <mergeCell ref="I2:I3"/>
    <mergeCell ref="D2:D3"/>
    <mergeCell ref="N1:N3"/>
    <mergeCell ref="M1:M3"/>
    <mergeCell ref="A1:A3"/>
    <mergeCell ref="L2:L3"/>
    <mergeCell ref="F1:I1"/>
    <mergeCell ref="B1:E1"/>
    <mergeCell ref="J1:J3"/>
    <mergeCell ref="K1:L1"/>
    <mergeCell ref="K2:K3"/>
    <mergeCell ref="B2:B3"/>
  </mergeCells>
  <printOptions/>
  <pageMargins left="0.15748031496062992" right="0.15748031496062992" top="0.5905511811023623" bottom="0.35433070866141736" header="0.1968503937007874" footer="0.15748031496062992"/>
  <pageSetup horizontalDpi="600" verticalDpi="600" orientation="landscape" paperSize="9" scale="90" r:id="rId1"/>
  <headerFooter>
    <oddHeader>&amp;C&amp;"Book Antiqua,Félkövér"&amp;11Önkormányzati költségvetési szervek 
2017. évi főbb bevételei&amp;R&amp;"Book Antiqua,Félkövér"&amp;11 7. melléklet
ezer Ft</oddHeader>
    <oddFooter>&amp;C&amp;P</oddFooter>
  </headerFooter>
  <rowBreaks count="1" manualBreakCount="1">
    <brk id="34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19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15.140625" style="41" customWidth="1"/>
    <col min="2" max="3" width="9.00390625" style="1" customWidth="1"/>
    <col min="4" max="4" width="8.28125" style="1" customWidth="1"/>
    <col min="5" max="6" width="7.57421875" style="1" customWidth="1"/>
    <col min="7" max="7" width="8.00390625" style="1" customWidth="1"/>
    <col min="8" max="9" width="6.7109375" style="1" customWidth="1"/>
    <col min="10" max="10" width="8.57421875" style="1" customWidth="1"/>
    <col min="11" max="12" width="6.8515625" style="1" customWidth="1"/>
    <col min="13" max="14" width="7.140625" style="1" customWidth="1"/>
    <col min="15" max="15" width="6.57421875" style="1" customWidth="1"/>
    <col min="16" max="16" width="8.28125" style="1" customWidth="1"/>
    <col min="17" max="17" width="6.8515625" style="2" customWidth="1"/>
    <col min="18" max="18" width="8.57421875" style="2" customWidth="1"/>
    <col min="19" max="16384" width="9.140625" style="1" customWidth="1"/>
  </cols>
  <sheetData>
    <row r="1" spans="1:18" ht="35.25" customHeight="1" thickBot="1">
      <c r="A1" s="1304" t="s">
        <v>14</v>
      </c>
      <c r="B1" s="1313" t="s">
        <v>45</v>
      </c>
      <c r="C1" s="1314"/>
      <c r="D1" s="1314"/>
      <c r="E1" s="1314"/>
      <c r="F1" s="1314"/>
      <c r="G1" s="1314"/>
      <c r="H1" s="1314"/>
      <c r="I1" s="1314"/>
      <c r="J1" s="1314"/>
      <c r="K1" s="1314"/>
      <c r="L1" s="1314"/>
      <c r="M1" s="1314"/>
      <c r="N1" s="1314"/>
      <c r="O1" s="1314"/>
      <c r="P1" s="1312" t="s">
        <v>21</v>
      </c>
      <c r="Q1" s="1312"/>
      <c r="R1" s="1301" t="s">
        <v>8</v>
      </c>
    </row>
    <row r="2" spans="1:18" ht="15" customHeight="1">
      <c r="A2" s="1305"/>
      <c r="B2" s="1307" t="s">
        <v>7</v>
      </c>
      <c r="C2" s="1308"/>
      <c r="D2" s="1308"/>
      <c r="E2" s="1308"/>
      <c r="F2" s="1308"/>
      <c r="G2" s="1308"/>
      <c r="H2" s="1308"/>
      <c r="I2" s="1309"/>
      <c r="J2" s="1310" t="s">
        <v>57</v>
      </c>
      <c r="K2" s="1311"/>
      <c r="L2" s="1311"/>
      <c r="M2" s="1311"/>
      <c r="N2" s="1311"/>
      <c r="O2" s="1311"/>
      <c r="P2" s="1253" t="s">
        <v>540</v>
      </c>
      <c r="Q2" s="1253" t="s">
        <v>690</v>
      </c>
      <c r="R2" s="1302"/>
    </row>
    <row r="3" spans="1:18" ht="13.5" customHeight="1">
      <c r="A3" s="1305"/>
      <c r="B3" s="1268" t="s">
        <v>0</v>
      </c>
      <c r="C3" s="1252" t="s">
        <v>660</v>
      </c>
      <c r="D3" s="1252" t="s">
        <v>9</v>
      </c>
      <c r="E3" s="1252" t="s">
        <v>44</v>
      </c>
      <c r="F3" s="1255" t="s">
        <v>6</v>
      </c>
      <c r="G3" s="1255"/>
      <c r="H3" s="1255"/>
      <c r="I3" s="1255"/>
      <c r="J3" s="1255" t="s">
        <v>99</v>
      </c>
      <c r="K3" s="1255" t="s">
        <v>10</v>
      </c>
      <c r="L3" s="1315" t="s">
        <v>541</v>
      </c>
      <c r="M3" s="1316"/>
      <c r="N3" s="1316"/>
      <c r="O3" s="1317"/>
      <c r="P3" s="1253"/>
      <c r="Q3" s="1253"/>
      <c r="R3" s="1302"/>
    </row>
    <row r="4" spans="1:18" ht="84.75" customHeight="1">
      <c r="A4" s="1306"/>
      <c r="B4" s="1269"/>
      <c r="C4" s="1254"/>
      <c r="D4" s="1254"/>
      <c r="E4" s="1254"/>
      <c r="F4" s="390" t="s">
        <v>269</v>
      </c>
      <c r="G4" s="27" t="s">
        <v>270</v>
      </c>
      <c r="H4" s="28" t="s">
        <v>530</v>
      </c>
      <c r="I4" s="399" t="s">
        <v>531</v>
      </c>
      <c r="J4" s="1255"/>
      <c r="K4" s="1255"/>
      <c r="L4" s="42" t="s">
        <v>599</v>
      </c>
      <c r="M4" s="42" t="s">
        <v>270</v>
      </c>
      <c r="N4" s="150" t="s">
        <v>258</v>
      </c>
      <c r="O4" s="707" t="s">
        <v>93</v>
      </c>
      <c r="P4" s="1254"/>
      <c r="Q4" s="1254"/>
      <c r="R4" s="1303"/>
    </row>
    <row r="5" spans="1:18" ht="14.25" thickBot="1">
      <c r="A5" s="43">
        <v>1</v>
      </c>
      <c r="B5" s="44">
        <v>2</v>
      </c>
      <c r="C5" s="44">
        <v>3</v>
      </c>
      <c r="D5" s="45">
        <v>4</v>
      </c>
      <c r="E5" s="44">
        <v>5</v>
      </c>
      <c r="F5" s="44">
        <v>6</v>
      </c>
      <c r="G5" s="44">
        <v>7</v>
      </c>
      <c r="H5" s="44">
        <v>8</v>
      </c>
      <c r="I5" s="44">
        <v>9</v>
      </c>
      <c r="J5" s="44">
        <v>10</v>
      </c>
      <c r="K5" s="44">
        <v>11</v>
      </c>
      <c r="L5" s="44">
        <v>12</v>
      </c>
      <c r="M5" s="44">
        <v>13</v>
      </c>
      <c r="N5" s="44">
        <v>14</v>
      </c>
      <c r="O5" s="44">
        <v>15</v>
      </c>
      <c r="P5" s="44">
        <v>16</v>
      </c>
      <c r="Q5" s="157">
        <v>17</v>
      </c>
      <c r="R5" s="46">
        <v>18</v>
      </c>
    </row>
    <row r="6" spans="1:18" ht="28.5">
      <c r="A6" s="90" t="s">
        <v>256</v>
      </c>
      <c r="B6" s="74">
        <v>54416</v>
      </c>
      <c r="C6" s="74">
        <v>18383</v>
      </c>
      <c r="D6" s="74">
        <v>424042</v>
      </c>
      <c r="E6" s="74">
        <v>22650</v>
      </c>
      <c r="F6" s="74">
        <v>63873</v>
      </c>
      <c r="G6" s="74">
        <v>112176</v>
      </c>
      <c r="H6" s="74">
        <v>82279</v>
      </c>
      <c r="I6" s="74">
        <v>2500</v>
      </c>
      <c r="J6" s="74">
        <v>184269</v>
      </c>
      <c r="K6" s="74">
        <v>150917</v>
      </c>
      <c r="L6" s="74"/>
      <c r="M6" s="74">
        <v>14000</v>
      </c>
      <c r="N6" s="74">
        <v>380266</v>
      </c>
      <c r="O6" s="74"/>
      <c r="P6" s="74">
        <v>35368</v>
      </c>
      <c r="Q6" s="162"/>
      <c r="R6" s="106">
        <f>SUM(B6:Q6)</f>
        <v>1545139</v>
      </c>
    </row>
    <row r="7" spans="1:18" ht="15">
      <c r="A7" s="104" t="s">
        <v>89</v>
      </c>
      <c r="B7" s="105">
        <v>82124</v>
      </c>
      <c r="C7" s="105">
        <v>25314</v>
      </c>
      <c r="D7" s="105">
        <v>497831</v>
      </c>
      <c r="E7" s="105">
        <v>25115</v>
      </c>
      <c r="F7" s="105">
        <v>102692</v>
      </c>
      <c r="G7" s="105">
        <v>235872</v>
      </c>
      <c r="H7" s="105">
        <v>16897</v>
      </c>
      <c r="I7" s="105">
        <v>16500</v>
      </c>
      <c r="J7" s="105">
        <v>3114464</v>
      </c>
      <c r="K7" s="105">
        <v>701540</v>
      </c>
      <c r="L7" s="105"/>
      <c r="M7" s="105">
        <v>27700</v>
      </c>
      <c r="N7" s="105">
        <v>194266</v>
      </c>
      <c r="O7" s="105"/>
      <c r="P7" s="105">
        <v>81797</v>
      </c>
      <c r="Q7" s="105"/>
      <c r="R7" s="106">
        <f>SUM(B7:Q7)</f>
        <v>5122112</v>
      </c>
    </row>
    <row r="8" spans="1:18" ht="15">
      <c r="A8" s="104" t="s">
        <v>185</v>
      </c>
      <c r="B8" s="105">
        <v>57054</v>
      </c>
      <c r="C8" s="105">
        <v>14263</v>
      </c>
      <c r="D8" s="105">
        <v>366373</v>
      </c>
      <c r="E8" s="105">
        <v>20465</v>
      </c>
      <c r="F8" s="105">
        <v>102077</v>
      </c>
      <c r="G8" s="105">
        <v>216092</v>
      </c>
      <c r="H8" s="105">
        <v>0</v>
      </c>
      <c r="I8" s="105">
        <v>16500</v>
      </c>
      <c r="J8" s="105">
        <v>221120</v>
      </c>
      <c r="K8" s="105">
        <v>203325</v>
      </c>
      <c r="L8" s="105"/>
      <c r="M8" s="105">
        <v>27700</v>
      </c>
      <c r="N8" s="105">
        <v>0</v>
      </c>
      <c r="O8" s="105"/>
      <c r="P8" s="105">
        <v>43247</v>
      </c>
      <c r="Q8" s="105"/>
      <c r="R8" s="106">
        <f>SUM(B8:Q8)</f>
        <v>1288216</v>
      </c>
    </row>
    <row r="9" spans="1:18" ht="15">
      <c r="A9" s="104" t="s">
        <v>85</v>
      </c>
      <c r="B9" s="105">
        <v>24025</v>
      </c>
      <c r="C9" s="105">
        <v>5286</v>
      </c>
      <c r="D9" s="105">
        <v>169635</v>
      </c>
      <c r="E9" s="105"/>
      <c r="F9" s="105">
        <v>47847</v>
      </c>
      <c r="G9" s="105">
        <v>106073</v>
      </c>
      <c r="H9" s="105"/>
      <c r="I9" s="105"/>
      <c r="J9" s="105">
        <v>21662</v>
      </c>
      <c r="K9" s="105">
        <v>55000</v>
      </c>
      <c r="L9" s="105"/>
      <c r="M9" s="105"/>
      <c r="N9" s="105"/>
      <c r="O9" s="105"/>
      <c r="P9" s="105">
        <v>43247</v>
      </c>
      <c r="Q9" s="163"/>
      <c r="R9" s="106">
        <f>SUM(B9:Q9)</f>
        <v>472775</v>
      </c>
    </row>
    <row r="10" spans="1:18" ht="28.5">
      <c r="A10" s="104" t="s">
        <v>257</v>
      </c>
      <c r="B10" s="105">
        <v>1125445</v>
      </c>
      <c r="C10" s="105">
        <v>266894</v>
      </c>
      <c r="D10" s="105">
        <v>840583</v>
      </c>
      <c r="E10" s="105">
        <v>7</v>
      </c>
      <c r="F10" s="105">
        <v>0</v>
      </c>
      <c r="G10" s="105"/>
      <c r="H10" s="105"/>
      <c r="I10" s="105"/>
      <c r="J10" s="105">
        <v>23604</v>
      </c>
      <c r="K10" s="105">
        <v>35880</v>
      </c>
      <c r="L10" s="105"/>
      <c r="M10" s="105"/>
      <c r="N10" s="105"/>
      <c r="O10" s="105">
        <v>3770</v>
      </c>
      <c r="P10" s="105"/>
      <c r="Q10" s="163"/>
      <c r="R10" s="106">
        <f>SUM(B10:P10)</f>
        <v>2296183</v>
      </c>
    </row>
    <row r="11" spans="1:18" ht="15">
      <c r="A11" s="104" t="s">
        <v>89</v>
      </c>
      <c r="B11" s="105">
        <v>1213301</v>
      </c>
      <c r="C11" s="105">
        <v>282833</v>
      </c>
      <c r="D11" s="105">
        <v>884795</v>
      </c>
      <c r="E11" s="105"/>
      <c r="F11" s="105">
        <v>169</v>
      </c>
      <c r="G11" s="105"/>
      <c r="H11" s="105"/>
      <c r="I11" s="105"/>
      <c r="J11" s="105">
        <v>80508</v>
      </c>
      <c r="K11" s="105">
        <v>34188</v>
      </c>
      <c r="L11" s="105"/>
      <c r="M11" s="105"/>
      <c r="N11" s="105"/>
      <c r="O11" s="105">
        <v>3770</v>
      </c>
      <c r="P11" s="105"/>
      <c r="Q11" s="163"/>
      <c r="R11" s="73">
        <f>SUM(B11:P11)</f>
        <v>2499564</v>
      </c>
    </row>
    <row r="12" spans="1:18" ht="15">
      <c r="A12" s="104" t="s">
        <v>185</v>
      </c>
      <c r="B12" s="105">
        <v>1159646</v>
      </c>
      <c r="C12" s="105">
        <v>271911</v>
      </c>
      <c r="D12" s="105">
        <v>840713</v>
      </c>
      <c r="E12" s="105"/>
      <c r="F12" s="105">
        <v>168</v>
      </c>
      <c r="G12" s="105"/>
      <c r="H12" s="105"/>
      <c r="I12" s="105"/>
      <c r="J12" s="105">
        <v>47898</v>
      </c>
      <c r="K12" s="105">
        <v>20690</v>
      </c>
      <c r="L12" s="105"/>
      <c r="M12" s="105"/>
      <c r="N12" s="105"/>
      <c r="O12" s="105"/>
      <c r="P12" s="105"/>
      <c r="Q12" s="164"/>
      <c r="R12" s="73">
        <f>SUM(B12:P12)</f>
        <v>2341026</v>
      </c>
    </row>
    <row r="13" spans="1:18" ht="17.25" customHeight="1" thickBot="1">
      <c r="A13" s="119" t="s">
        <v>85</v>
      </c>
      <c r="B13" s="120">
        <v>713813</v>
      </c>
      <c r="C13" s="120">
        <v>167840</v>
      </c>
      <c r="D13" s="120">
        <v>352147</v>
      </c>
      <c r="E13" s="120"/>
      <c r="F13" s="120"/>
      <c r="G13" s="120"/>
      <c r="H13" s="120"/>
      <c r="I13" s="120"/>
      <c r="J13" s="120">
        <v>5783</v>
      </c>
      <c r="K13" s="120">
        <v>2822</v>
      </c>
      <c r="L13" s="120"/>
      <c r="M13" s="120"/>
      <c r="N13" s="120"/>
      <c r="O13" s="120"/>
      <c r="P13" s="120"/>
      <c r="Q13" s="165"/>
      <c r="R13" s="121">
        <f>SUM(B13:P13)</f>
        <v>1242405</v>
      </c>
    </row>
    <row r="14" spans="1:18" ht="16.5" customHeight="1">
      <c r="A14" s="122" t="s">
        <v>259</v>
      </c>
      <c r="B14" s="118">
        <f aca="true" t="shared" si="0" ref="B14:R14">SUM(B6+B10)</f>
        <v>1179861</v>
      </c>
      <c r="C14" s="118">
        <f t="shared" si="0"/>
        <v>285277</v>
      </c>
      <c r="D14" s="118">
        <f t="shared" si="0"/>
        <v>1264625</v>
      </c>
      <c r="E14" s="118">
        <f t="shared" si="0"/>
        <v>22657</v>
      </c>
      <c r="F14" s="118">
        <f t="shared" si="0"/>
        <v>63873</v>
      </c>
      <c r="G14" s="118">
        <f t="shared" si="0"/>
        <v>112176</v>
      </c>
      <c r="H14" s="118">
        <f t="shared" si="0"/>
        <v>82279</v>
      </c>
      <c r="I14" s="118">
        <f t="shared" si="0"/>
        <v>2500</v>
      </c>
      <c r="J14" s="118">
        <f t="shared" si="0"/>
        <v>207873</v>
      </c>
      <c r="K14" s="118">
        <f t="shared" si="0"/>
        <v>186797</v>
      </c>
      <c r="L14" s="118">
        <f t="shared" si="0"/>
        <v>0</v>
      </c>
      <c r="M14" s="118">
        <f t="shared" si="0"/>
        <v>14000</v>
      </c>
      <c r="N14" s="118">
        <f t="shared" si="0"/>
        <v>380266</v>
      </c>
      <c r="O14" s="118">
        <f t="shared" si="0"/>
        <v>3770</v>
      </c>
      <c r="P14" s="118">
        <f t="shared" si="0"/>
        <v>35368</v>
      </c>
      <c r="Q14" s="118">
        <f t="shared" si="0"/>
        <v>0</v>
      </c>
      <c r="R14" s="106">
        <f t="shared" si="0"/>
        <v>3841322</v>
      </c>
    </row>
    <row r="15" spans="1:18" ht="16.5" customHeight="1">
      <c r="A15" s="104" t="s">
        <v>89</v>
      </c>
      <c r="B15" s="88">
        <f>B7+B11</f>
        <v>1295425</v>
      </c>
      <c r="C15" s="88">
        <f aca="true" t="shared" si="1" ref="C15:Q15">C7+C11</f>
        <v>308147</v>
      </c>
      <c r="D15" s="88">
        <f t="shared" si="1"/>
        <v>1382626</v>
      </c>
      <c r="E15" s="88">
        <f t="shared" si="1"/>
        <v>25115</v>
      </c>
      <c r="F15" s="88">
        <f t="shared" si="1"/>
        <v>102861</v>
      </c>
      <c r="G15" s="88">
        <f t="shared" si="1"/>
        <v>235872</v>
      </c>
      <c r="H15" s="88">
        <f t="shared" si="1"/>
        <v>16897</v>
      </c>
      <c r="I15" s="88">
        <f t="shared" si="1"/>
        <v>16500</v>
      </c>
      <c r="J15" s="88">
        <f t="shared" si="1"/>
        <v>3194972</v>
      </c>
      <c r="K15" s="88">
        <f t="shared" si="1"/>
        <v>735728</v>
      </c>
      <c r="L15" s="88">
        <f t="shared" si="1"/>
        <v>0</v>
      </c>
      <c r="M15" s="88">
        <f t="shared" si="1"/>
        <v>27700</v>
      </c>
      <c r="N15" s="88">
        <f t="shared" si="1"/>
        <v>194266</v>
      </c>
      <c r="O15" s="88">
        <f t="shared" si="1"/>
        <v>3770</v>
      </c>
      <c r="P15" s="88">
        <f t="shared" si="1"/>
        <v>81797</v>
      </c>
      <c r="Q15" s="88">
        <f t="shared" si="1"/>
        <v>0</v>
      </c>
      <c r="R15" s="106">
        <f>SUM(R7+R11)</f>
        <v>7621676</v>
      </c>
    </row>
    <row r="16" spans="1:18" ht="17.25" customHeight="1">
      <c r="A16" s="104" t="s">
        <v>185</v>
      </c>
      <c r="B16" s="88">
        <f>B8+B12</f>
        <v>1216700</v>
      </c>
      <c r="C16" s="88">
        <f aca="true" t="shared" si="2" ref="C16:R16">C8+C12</f>
        <v>286174</v>
      </c>
      <c r="D16" s="88">
        <f t="shared" si="2"/>
        <v>1207086</v>
      </c>
      <c r="E16" s="88">
        <f t="shared" si="2"/>
        <v>20465</v>
      </c>
      <c r="F16" s="88">
        <f t="shared" si="2"/>
        <v>102245</v>
      </c>
      <c r="G16" s="88">
        <f t="shared" si="2"/>
        <v>216092</v>
      </c>
      <c r="H16" s="88">
        <f t="shared" si="2"/>
        <v>0</v>
      </c>
      <c r="I16" s="88">
        <f t="shared" si="2"/>
        <v>16500</v>
      </c>
      <c r="J16" s="88">
        <f t="shared" si="2"/>
        <v>269018</v>
      </c>
      <c r="K16" s="88">
        <f t="shared" si="2"/>
        <v>224015</v>
      </c>
      <c r="L16" s="88">
        <f t="shared" si="2"/>
        <v>0</v>
      </c>
      <c r="M16" s="88">
        <f t="shared" si="2"/>
        <v>27700</v>
      </c>
      <c r="N16" s="88">
        <f t="shared" si="2"/>
        <v>0</v>
      </c>
      <c r="O16" s="88">
        <f t="shared" si="2"/>
        <v>0</v>
      </c>
      <c r="P16" s="88">
        <f t="shared" si="2"/>
        <v>43247</v>
      </c>
      <c r="Q16" s="88">
        <f t="shared" si="2"/>
        <v>0</v>
      </c>
      <c r="R16" s="73">
        <f t="shared" si="2"/>
        <v>3629242</v>
      </c>
    </row>
    <row r="17" spans="1:18" s="2" customFormat="1" ht="28.5">
      <c r="A17" s="91" t="s">
        <v>58</v>
      </c>
      <c r="B17" s="88">
        <f>B9+B13</f>
        <v>737838</v>
      </c>
      <c r="C17" s="88">
        <f aca="true" t="shared" si="3" ref="C17:R17">C9+C13</f>
        <v>173126</v>
      </c>
      <c r="D17" s="88">
        <f t="shared" si="3"/>
        <v>521782</v>
      </c>
      <c r="E17" s="88">
        <f t="shared" si="3"/>
        <v>0</v>
      </c>
      <c r="F17" s="88">
        <f t="shared" si="3"/>
        <v>47847</v>
      </c>
      <c r="G17" s="88">
        <f t="shared" si="3"/>
        <v>106073</v>
      </c>
      <c r="H17" s="88">
        <f t="shared" si="3"/>
        <v>0</v>
      </c>
      <c r="I17" s="88">
        <f t="shared" si="3"/>
        <v>0</v>
      </c>
      <c r="J17" s="88">
        <f t="shared" si="3"/>
        <v>27445</v>
      </c>
      <c r="K17" s="88">
        <f t="shared" si="3"/>
        <v>57822</v>
      </c>
      <c r="L17" s="88">
        <f t="shared" si="3"/>
        <v>0</v>
      </c>
      <c r="M17" s="88">
        <f t="shared" si="3"/>
        <v>0</v>
      </c>
      <c r="N17" s="88">
        <f t="shared" si="3"/>
        <v>0</v>
      </c>
      <c r="O17" s="88">
        <f t="shared" si="3"/>
        <v>0</v>
      </c>
      <c r="P17" s="88">
        <f t="shared" si="3"/>
        <v>43247</v>
      </c>
      <c r="Q17" s="88">
        <f t="shared" si="3"/>
        <v>0</v>
      </c>
      <c r="R17" s="73">
        <f t="shared" si="3"/>
        <v>1715180</v>
      </c>
    </row>
    <row r="18" spans="1:18" s="2" customFormat="1" ht="28.5">
      <c r="A18" s="396" t="s">
        <v>59</v>
      </c>
      <c r="B18" s="397">
        <f>B16-B17</f>
        <v>478862</v>
      </c>
      <c r="C18" s="397">
        <f aca="true" t="shared" si="4" ref="C18:R18">C16-C17</f>
        <v>113048</v>
      </c>
      <c r="D18" s="397">
        <f t="shared" si="4"/>
        <v>685304</v>
      </c>
      <c r="E18" s="397">
        <f t="shared" si="4"/>
        <v>20465</v>
      </c>
      <c r="F18" s="397">
        <f t="shared" si="4"/>
        <v>54398</v>
      </c>
      <c r="G18" s="397">
        <f t="shared" si="4"/>
        <v>110019</v>
      </c>
      <c r="H18" s="397">
        <f t="shared" si="4"/>
        <v>0</v>
      </c>
      <c r="I18" s="397">
        <f t="shared" si="4"/>
        <v>16500</v>
      </c>
      <c r="J18" s="397">
        <f t="shared" si="4"/>
        <v>241573</v>
      </c>
      <c r="K18" s="397">
        <f>K16-K17</f>
        <v>166193</v>
      </c>
      <c r="L18" s="397">
        <f>L16-L17</f>
        <v>0</v>
      </c>
      <c r="M18" s="397">
        <f>M16-M17</f>
        <v>27700</v>
      </c>
      <c r="N18" s="397">
        <f t="shared" si="4"/>
        <v>0</v>
      </c>
      <c r="O18" s="397">
        <f t="shared" si="4"/>
        <v>0</v>
      </c>
      <c r="P18" s="397">
        <f t="shared" si="4"/>
        <v>0</v>
      </c>
      <c r="Q18" s="397">
        <f t="shared" si="4"/>
        <v>0</v>
      </c>
      <c r="R18" s="398">
        <f t="shared" si="4"/>
        <v>1914062</v>
      </c>
    </row>
    <row r="19" spans="1:18" ht="15.75" thickBot="1">
      <c r="A19" s="417" t="s">
        <v>186</v>
      </c>
      <c r="B19" s="418">
        <f>B16/B15</f>
        <v>0.9392284385433352</v>
      </c>
      <c r="C19" s="418">
        <f aca="true" t="shared" si="5" ref="C19:R19">C16/C15</f>
        <v>0.9286931237363986</v>
      </c>
      <c r="D19" s="418">
        <f t="shared" si="5"/>
        <v>0.8730386959307868</v>
      </c>
      <c r="E19" s="418">
        <f t="shared" si="5"/>
        <v>0.8148516822615967</v>
      </c>
      <c r="F19" s="418">
        <f t="shared" si="5"/>
        <v>0.9940113356860228</v>
      </c>
      <c r="G19" s="418">
        <f t="shared" si="5"/>
        <v>0.9161409578076245</v>
      </c>
      <c r="H19" s="419">
        <f t="shared" si="5"/>
        <v>0</v>
      </c>
      <c r="I19" s="419">
        <f t="shared" si="5"/>
        <v>1</v>
      </c>
      <c r="J19" s="418">
        <f t="shared" si="5"/>
        <v>0.08420042491765187</v>
      </c>
      <c r="K19" s="421">
        <f t="shared" si="5"/>
        <v>0.30448073200965575</v>
      </c>
      <c r="L19" s="421"/>
      <c r="M19" s="421">
        <f t="shared" si="5"/>
        <v>1</v>
      </c>
      <c r="N19" s="419">
        <f t="shared" si="5"/>
        <v>0</v>
      </c>
      <c r="O19" s="419">
        <f t="shared" si="5"/>
        <v>0</v>
      </c>
      <c r="P19" s="419">
        <f t="shared" si="5"/>
        <v>0.5287113219311221</v>
      </c>
      <c r="Q19" s="421">
        <v>0</v>
      </c>
      <c r="R19" s="420">
        <f t="shared" si="5"/>
        <v>0.47617374446250404</v>
      </c>
    </row>
    <row r="22" ht="14.25" customHeight="1"/>
  </sheetData>
  <sheetProtection/>
  <mergeCells count="16">
    <mergeCell ref="J2:O2"/>
    <mergeCell ref="P2:P4"/>
    <mergeCell ref="P1:Q1"/>
    <mergeCell ref="Q2:Q4"/>
    <mergeCell ref="B1:O1"/>
    <mergeCell ref="L3:O3"/>
    <mergeCell ref="R1:R4"/>
    <mergeCell ref="K3:K4"/>
    <mergeCell ref="F3:I3"/>
    <mergeCell ref="J3:J4"/>
    <mergeCell ref="A1:A4"/>
    <mergeCell ref="B2:I2"/>
    <mergeCell ref="C3:C4"/>
    <mergeCell ref="D3:D4"/>
    <mergeCell ref="B3:B4"/>
    <mergeCell ref="E3:E4"/>
  </mergeCells>
  <printOptions/>
  <pageMargins left="0.31496062992125984" right="0.15748031496062992" top="1.0236220472440944" bottom="0.7480314960629921" header="0.31496062992125984" footer="0.31496062992125984"/>
  <pageSetup horizontalDpi="600" verticalDpi="600" orientation="landscape" paperSize="9" scale="95" r:id="rId1"/>
  <headerFooter>
    <oddHeader>&amp;C&amp;"Book Antiqua,Félkövér"&amp;11Keszthely Város Önkormányzata
2017. évi kiadásai kiemelt előirányzatok szerinti bontásban&amp;R&amp;"Book Antiqua,Félkövér"8. melléklet
ezer Ft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U144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120" sqref="G120"/>
    </sheetView>
  </sheetViews>
  <sheetFormatPr defaultColWidth="9.140625" defaultRowHeight="12.75"/>
  <cols>
    <col min="1" max="1" width="28.28125" style="41" customWidth="1"/>
    <col min="2" max="2" width="9.140625" style="1" customWidth="1"/>
    <col min="3" max="3" width="8.00390625" style="1" customWidth="1"/>
    <col min="4" max="4" width="7.28125" style="6" customWidth="1"/>
    <col min="5" max="5" width="8.7109375" style="1" customWidth="1"/>
    <col min="6" max="6" width="9.140625" style="1" customWidth="1"/>
    <col min="7" max="7" width="8.7109375" style="1" customWidth="1"/>
    <col min="8" max="8" width="7.28125" style="1" customWidth="1"/>
    <col min="9" max="9" width="6.8515625" style="1" customWidth="1"/>
    <col min="10" max="10" width="10.140625" style="1" bestFit="1" customWidth="1"/>
    <col min="11" max="11" width="8.7109375" style="1" bestFit="1" customWidth="1"/>
    <col min="12" max="12" width="9.140625" style="1" customWidth="1"/>
    <col min="13" max="13" width="8.7109375" style="1" customWidth="1"/>
    <col min="14" max="14" width="7.421875" style="1" customWidth="1"/>
    <col min="15" max="15" width="9.00390625" style="1" customWidth="1"/>
    <col min="16" max="16" width="7.7109375" style="1" customWidth="1"/>
    <col min="17" max="17" width="7.00390625" style="2" customWidth="1"/>
    <col min="18" max="18" width="8.00390625" style="2" customWidth="1"/>
    <col min="19" max="16384" width="9.140625" style="1" customWidth="1"/>
  </cols>
  <sheetData>
    <row r="1" spans="1:18" ht="14.25" customHeight="1">
      <c r="A1" s="1304" t="s">
        <v>14</v>
      </c>
      <c r="B1" s="1326" t="s">
        <v>45</v>
      </c>
      <c r="C1" s="1327"/>
      <c r="D1" s="1327"/>
      <c r="E1" s="1327"/>
      <c r="F1" s="1327"/>
      <c r="G1" s="1327"/>
      <c r="H1" s="1327"/>
      <c r="I1" s="1327"/>
      <c r="J1" s="1327"/>
      <c r="K1" s="1327"/>
      <c r="L1" s="1327"/>
      <c r="M1" s="1327"/>
      <c r="N1" s="1327"/>
      <c r="O1" s="1329" t="s">
        <v>21</v>
      </c>
      <c r="P1" s="1330"/>
      <c r="Q1" s="1331"/>
      <c r="R1" s="1301" t="s">
        <v>8</v>
      </c>
    </row>
    <row r="2" spans="1:18" ht="13.5">
      <c r="A2" s="1324"/>
      <c r="B2" s="1318" t="s">
        <v>7</v>
      </c>
      <c r="C2" s="1319"/>
      <c r="D2" s="1319"/>
      <c r="E2" s="1319"/>
      <c r="F2" s="1319"/>
      <c r="G2" s="1319"/>
      <c r="H2" s="1319"/>
      <c r="I2" s="1320"/>
      <c r="J2" s="1321" t="s">
        <v>94</v>
      </c>
      <c r="K2" s="1321"/>
      <c r="L2" s="1321"/>
      <c r="M2" s="1321"/>
      <c r="N2" s="1321"/>
      <c r="O2" s="1255" t="s">
        <v>535</v>
      </c>
      <c r="P2" s="1255" t="s">
        <v>951</v>
      </c>
      <c r="Q2" s="1255" t="s">
        <v>690</v>
      </c>
      <c r="R2" s="1302"/>
    </row>
    <row r="3" spans="1:18" ht="13.5" customHeight="1">
      <c r="A3" s="1324"/>
      <c r="B3" s="1268" t="s">
        <v>0</v>
      </c>
      <c r="C3" s="1252" t="s">
        <v>950</v>
      </c>
      <c r="D3" s="1322" t="s">
        <v>9</v>
      </c>
      <c r="E3" s="1252" t="s">
        <v>953</v>
      </c>
      <c r="F3" s="1266" t="s">
        <v>43</v>
      </c>
      <c r="G3" s="1267"/>
      <c r="H3" s="1267"/>
      <c r="I3" s="1328"/>
      <c r="J3" s="1253" t="s">
        <v>68</v>
      </c>
      <c r="K3" s="1254" t="s">
        <v>23</v>
      </c>
      <c r="L3" s="1315" t="s">
        <v>948</v>
      </c>
      <c r="M3" s="1316"/>
      <c r="N3" s="1317"/>
      <c r="O3" s="1255"/>
      <c r="P3" s="1255"/>
      <c r="Q3" s="1255"/>
      <c r="R3" s="1302"/>
    </row>
    <row r="4" spans="1:18" ht="38.25">
      <c r="A4" s="1325"/>
      <c r="B4" s="1269"/>
      <c r="C4" s="1254"/>
      <c r="D4" s="1323"/>
      <c r="E4" s="1254"/>
      <c r="F4" s="42" t="s">
        <v>532</v>
      </c>
      <c r="G4" s="42" t="s">
        <v>533</v>
      </c>
      <c r="H4" s="150" t="s">
        <v>530</v>
      </c>
      <c r="I4" s="150" t="s">
        <v>93</v>
      </c>
      <c r="J4" s="1254"/>
      <c r="K4" s="1255"/>
      <c r="L4" s="27" t="s">
        <v>532</v>
      </c>
      <c r="M4" s="27" t="s">
        <v>534</v>
      </c>
      <c r="N4" s="28" t="s">
        <v>952</v>
      </c>
      <c r="O4" s="1255"/>
      <c r="P4" s="1255"/>
      <c r="Q4" s="1255"/>
      <c r="R4" s="1303"/>
    </row>
    <row r="5" spans="1:18" ht="15" thickBot="1">
      <c r="A5" s="43">
        <v>1</v>
      </c>
      <c r="B5" s="44">
        <v>2</v>
      </c>
      <c r="C5" s="44">
        <v>3</v>
      </c>
      <c r="D5" s="924">
        <v>4</v>
      </c>
      <c r="E5" s="44">
        <v>5</v>
      </c>
      <c r="F5" s="31">
        <v>6</v>
      </c>
      <c r="G5" s="44">
        <v>7</v>
      </c>
      <c r="H5" s="44">
        <v>8</v>
      </c>
      <c r="I5" s="44">
        <v>9</v>
      </c>
      <c r="J5" s="44">
        <v>10</v>
      </c>
      <c r="K5" s="44">
        <v>11</v>
      </c>
      <c r="L5" s="44">
        <v>12</v>
      </c>
      <c r="M5" s="44">
        <v>13</v>
      </c>
      <c r="N5" s="44">
        <v>14</v>
      </c>
      <c r="O5" s="44">
        <v>15</v>
      </c>
      <c r="P5" s="44">
        <v>16</v>
      </c>
      <c r="Q5" s="33">
        <v>17</v>
      </c>
      <c r="R5" s="441">
        <v>18</v>
      </c>
    </row>
    <row r="6" spans="1:20" s="47" customFormat="1" ht="14.25">
      <c r="A6" s="686" t="s">
        <v>77</v>
      </c>
      <c r="B6" s="442">
        <v>53137</v>
      </c>
      <c r="C6" s="442">
        <v>18242</v>
      </c>
      <c r="D6" s="442">
        <v>80240</v>
      </c>
      <c r="E6" s="442"/>
      <c r="F6" s="442"/>
      <c r="G6" s="442">
        <v>27000</v>
      </c>
      <c r="H6" s="442"/>
      <c r="I6" s="442">
        <v>2500</v>
      </c>
      <c r="J6" s="442"/>
      <c r="K6" s="442"/>
      <c r="L6" s="442"/>
      <c r="M6" s="442">
        <v>5000</v>
      </c>
      <c r="N6" s="442"/>
      <c r="O6" s="442"/>
      <c r="P6" s="442"/>
      <c r="Q6" s="927"/>
      <c r="R6" s="928">
        <f>SUM(B6:Q6)</f>
        <v>186119</v>
      </c>
      <c r="S6" s="49"/>
      <c r="T6" s="48"/>
    </row>
    <row r="7" spans="1:20" s="47" customFormat="1" ht="14.25">
      <c r="A7" s="688" t="s">
        <v>88</v>
      </c>
      <c r="B7" s="443">
        <v>56441</v>
      </c>
      <c r="C7" s="443">
        <v>19073</v>
      </c>
      <c r="D7" s="443">
        <v>90105</v>
      </c>
      <c r="E7" s="443"/>
      <c r="F7" s="443"/>
      <c r="G7" s="443">
        <v>27000</v>
      </c>
      <c r="H7" s="443"/>
      <c r="I7" s="443">
        <v>16500</v>
      </c>
      <c r="J7" s="443">
        <v>5662</v>
      </c>
      <c r="K7" s="443"/>
      <c r="L7" s="443"/>
      <c r="M7" s="443">
        <v>2000</v>
      </c>
      <c r="N7" s="443"/>
      <c r="O7" s="443"/>
      <c r="P7" s="443"/>
      <c r="Q7" s="159"/>
      <c r="R7" s="149">
        <f>SUM(B7:Q7)</f>
        <v>216781</v>
      </c>
      <c r="S7" s="49"/>
      <c r="T7" s="48"/>
    </row>
    <row r="8" spans="1:20" s="47" customFormat="1" ht="14.25">
      <c r="A8" s="688" t="s">
        <v>185</v>
      </c>
      <c r="B8" s="443">
        <v>51166</v>
      </c>
      <c r="C8" s="443">
        <v>13301</v>
      </c>
      <c r="D8" s="443">
        <v>72704</v>
      </c>
      <c r="E8" s="443"/>
      <c r="F8" s="443"/>
      <c r="G8" s="443">
        <v>7283</v>
      </c>
      <c r="H8" s="443"/>
      <c r="I8" s="443">
        <v>16500</v>
      </c>
      <c r="J8" s="443">
        <v>2102</v>
      </c>
      <c r="K8" s="443"/>
      <c r="L8" s="443"/>
      <c r="M8" s="443">
        <v>2000</v>
      </c>
      <c r="N8" s="443"/>
      <c r="O8" s="443"/>
      <c r="P8" s="443"/>
      <c r="Q8" s="159"/>
      <c r="R8" s="149">
        <f>SUM(B8:Q8)</f>
        <v>165056</v>
      </c>
      <c r="S8" s="49"/>
      <c r="T8" s="48"/>
    </row>
    <row r="9" spans="1:20" s="47" customFormat="1" ht="14.25">
      <c r="A9" s="869" t="s">
        <v>84</v>
      </c>
      <c r="B9" s="443">
        <v>23975</v>
      </c>
      <c r="C9" s="443">
        <v>5275</v>
      </c>
      <c r="D9" s="443"/>
      <c r="E9" s="443"/>
      <c r="F9" s="443"/>
      <c r="G9" s="443"/>
      <c r="H9" s="443"/>
      <c r="I9" s="443"/>
      <c r="J9" s="443"/>
      <c r="K9" s="443"/>
      <c r="L9" s="443"/>
      <c r="M9" s="443"/>
      <c r="N9" s="443"/>
      <c r="O9" s="443"/>
      <c r="P9" s="443"/>
      <c r="Q9" s="443"/>
      <c r="R9" s="444">
        <f>SUM(B9:Q9)</f>
        <v>29250</v>
      </c>
      <c r="S9" s="49"/>
      <c r="T9" s="48"/>
    </row>
    <row r="10" spans="1:20" s="47" customFormat="1" ht="14.25">
      <c r="A10" s="688" t="s">
        <v>186</v>
      </c>
      <c r="B10" s="304">
        <f>B8/B7</f>
        <v>0.9065395722967347</v>
      </c>
      <c r="C10" s="304">
        <f>C8/C7</f>
        <v>0.6973732501441828</v>
      </c>
      <c r="D10" s="304">
        <f aca="true" t="shared" si="0" ref="D10:M10">D8/D7</f>
        <v>0.8068808612174685</v>
      </c>
      <c r="E10" s="304"/>
      <c r="F10" s="304"/>
      <c r="G10" s="304">
        <f t="shared" si="0"/>
        <v>0.2697407407407407</v>
      </c>
      <c r="H10" s="304"/>
      <c r="I10" s="424">
        <f t="shared" si="0"/>
        <v>1</v>
      </c>
      <c r="J10" s="304">
        <f t="shared" si="0"/>
        <v>0.3712469092193571</v>
      </c>
      <c r="K10" s="304"/>
      <c r="L10" s="304"/>
      <c r="M10" s="424">
        <f t="shared" si="0"/>
        <v>1</v>
      </c>
      <c r="N10" s="304"/>
      <c r="O10" s="304"/>
      <c r="P10" s="422"/>
      <c r="Q10" s="422"/>
      <c r="R10" s="423">
        <f>R8/R7</f>
        <v>0.7613951407180518</v>
      </c>
      <c r="S10" s="49"/>
      <c r="T10" s="48"/>
    </row>
    <row r="11" spans="1:19" s="47" customFormat="1" ht="14.25">
      <c r="A11" s="689" t="s">
        <v>641</v>
      </c>
      <c r="B11" s="443"/>
      <c r="C11" s="443"/>
      <c r="D11" s="443">
        <v>18500</v>
      </c>
      <c r="E11" s="443"/>
      <c r="F11" s="443"/>
      <c r="G11" s="443"/>
      <c r="H11" s="443"/>
      <c r="I11" s="443"/>
      <c r="J11" s="443"/>
      <c r="K11" s="443">
        <v>3900</v>
      </c>
      <c r="L11" s="443"/>
      <c r="M11" s="443"/>
      <c r="N11" s="443"/>
      <c r="O11" s="443"/>
      <c r="P11" s="443"/>
      <c r="Q11" s="159"/>
      <c r="R11" s="444">
        <f>SUM(B11:P11)</f>
        <v>22400</v>
      </c>
      <c r="S11" s="49"/>
    </row>
    <row r="12" spans="1:19" s="47" customFormat="1" ht="14.25">
      <c r="A12" s="688" t="s">
        <v>88</v>
      </c>
      <c r="B12" s="443"/>
      <c r="C12" s="443"/>
      <c r="D12" s="443">
        <v>19561</v>
      </c>
      <c r="E12" s="453"/>
      <c r="F12" s="453"/>
      <c r="G12" s="453"/>
      <c r="H12" s="453"/>
      <c r="I12" s="453"/>
      <c r="J12" s="453"/>
      <c r="K12" s="453">
        <v>3900</v>
      </c>
      <c r="L12" s="453"/>
      <c r="M12" s="453"/>
      <c r="N12" s="453"/>
      <c r="O12" s="453"/>
      <c r="P12" s="453"/>
      <c r="Q12" s="161"/>
      <c r="R12" s="444">
        <f>SUM(B12:P12)</f>
        <v>23461</v>
      </c>
      <c r="S12" s="49"/>
    </row>
    <row r="13" spans="1:19" s="47" customFormat="1" ht="14.25">
      <c r="A13" s="688" t="s">
        <v>185</v>
      </c>
      <c r="B13" s="443"/>
      <c r="C13" s="443"/>
      <c r="D13" s="443">
        <v>19561</v>
      </c>
      <c r="E13" s="443"/>
      <c r="F13" s="443"/>
      <c r="G13" s="443"/>
      <c r="H13" s="443"/>
      <c r="I13" s="443"/>
      <c r="J13" s="443"/>
      <c r="K13" s="443">
        <v>3900</v>
      </c>
      <c r="L13" s="443"/>
      <c r="M13" s="443"/>
      <c r="N13" s="443"/>
      <c r="O13" s="443"/>
      <c r="P13" s="443"/>
      <c r="Q13" s="159"/>
      <c r="R13" s="444">
        <f>SUM(B13:P13)</f>
        <v>23461</v>
      </c>
      <c r="S13" s="49"/>
    </row>
    <row r="14" spans="1:19" s="47" customFormat="1" ht="14.25">
      <c r="A14" s="869" t="s">
        <v>84</v>
      </c>
      <c r="B14" s="443"/>
      <c r="C14" s="443"/>
      <c r="D14" s="443">
        <v>18500</v>
      </c>
      <c r="E14" s="443"/>
      <c r="F14" s="443"/>
      <c r="G14" s="443"/>
      <c r="H14" s="443"/>
      <c r="I14" s="443"/>
      <c r="J14" s="443"/>
      <c r="K14" s="443">
        <v>3900</v>
      </c>
      <c r="L14" s="443"/>
      <c r="M14" s="443"/>
      <c r="N14" s="443"/>
      <c r="O14" s="443"/>
      <c r="P14" s="443"/>
      <c r="Q14" s="443"/>
      <c r="R14" s="444">
        <f>SUM(B14:P14)</f>
        <v>22400</v>
      </c>
      <c r="S14" s="49"/>
    </row>
    <row r="15" spans="1:19" s="47" customFormat="1" ht="14.25">
      <c r="A15" s="688" t="s">
        <v>186</v>
      </c>
      <c r="B15" s="443"/>
      <c r="C15" s="443"/>
      <c r="D15" s="424">
        <f>D13/D12</f>
        <v>1</v>
      </c>
      <c r="E15" s="443"/>
      <c r="F15" s="443"/>
      <c r="G15" s="443"/>
      <c r="H15" s="443"/>
      <c r="I15" s="443"/>
      <c r="J15" s="304"/>
      <c r="K15" s="304">
        <f>K13/K12</f>
        <v>1</v>
      </c>
      <c r="L15" s="304"/>
      <c r="M15" s="304"/>
      <c r="N15" s="304"/>
      <c r="O15" s="304"/>
      <c r="P15" s="304"/>
      <c r="Q15" s="304"/>
      <c r="R15" s="282">
        <f>R13/R12</f>
        <v>1</v>
      </c>
      <c r="S15" s="49"/>
    </row>
    <row r="16" spans="1:20" s="47" customFormat="1" ht="14.25">
      <c r="A16" s="689" t="s">
        <v>648</v>
      </c>
      <c r="B16" s="443"/>
      <c r="C16" s="443"/>
      <c r="D16" s="443">
        <v>108243</v>
      </c>
      <c r="E16" s="443"/>
      <c r="F16" s="443"/>
      <c r="G16" s="443"/>
      <c r="H16" s="443"/>
      <c r="I16" s="443"/>
      <c r="J16" s="443">
        <v>11327</v>
      </c>
      <c r="K16" s="443">
        <v>48317</v>
      </c>
      <c r="L16" s="443"/>
      <c r="M16" s="443"/>
      <c r="N16" s="443"/>
      <c r="O16" s="443"/>
      <c r="P16" s="443"/>
      <c r="R16" s="149">
        <f>SUM(B16:Q16)</f>
        <v>167887</v>
      </c>
      <c r="S16" s="49"/>
      <c r="T16" s="48"/>
    </row>
    <row r="17" spans="1:20" s="47" customFormat="1" ht="14.25">
      <c r="A17" s="688" t="s">
        <v>88</v>
      </c>
      <c r="B17" s="443"/>
      <c r="C17" s="443"/>
      <c r="D17" s="443">
        <v>123159</v>
      </c>
      <c r="E17" s="443"/>
      <c r="F17" s="443"/>
      <c r="G17" s="443"/>
      <c r="H17" s="443"/>
      <c r="I17" s="443"/>
      <c r="J17" s="443">
        <v>56552</v>
      </c>
      <c r="K17" s="443">
        <v>68002</v>
      </c>
      <c r="L17" s="443"/>
      <c r="M17" s="443"/>
      <c r="N17" s="443"/>
      <c r="O17" s="443"/>
      <c r="P17" s="443"/>
      <c r="Q17" s="159"/>
      <c r="R17" s="149">
        <f>SUM(B17:Q17)</f>
        <v>247713</v>
      </c>
      <c r="S17" s="49"/>
      <c r="T17" s="48"/>
    </row>
    <row r="18" spans="1:20" s="47" customFormat="1" ht="14.25">
      <c r="A18" s="836" t="s">
        <v>185</v>
      </c>
      <c r="B18" s="443"/>
      <c r="C18" s="443"/>
      <c r="D18" s="443">
        <v>106457</v>
      </c>
      <c r="E18" s="443"/>
      <c r="F18" s="443"/>
      <c r="G18" s="443"/>
      <c r="H18" s="443"/>
      <c r="I18" s="443"/>
      <c r="J18" s="443">
        <v>31552</v>
      </c>
      <c r="K18" s="443">
        <v>39361</v>
      </c>
      <c r="L18" s="443"/>
      <c r="M18" s="443"/>
      <c r="N18" s="443"/>
      <c r="O18" s="443"/>
      <c r="P18" s="443"/>
      <c r="Q18" s="159"/>
      <c r="R18" s="149">
        <f>SUM(B18:Q18)</f>
        <v>177370</v>
      </c>
      <c r="S18" s="49"/>
      <c r="T18" s="48"/>
    </row>
    <row r="19" spans="1:20" s="47" customFormat="1" ht="14.25">
      <c r="A19" s="836" t="s">
        <v>186</v>
      </c>
      <c r="B19" s="443"/>
      <c r="C19" s="443"/>
      <c r="D19" s="304">
        <f>D18/D17</f>
        <v>0.8643866871280215</v>
      </c>
      <c r="E19" s="304"/>
      <c r="F19" s="304"/>
      <c r="G19" s="304"/>
      <c r="H19" s="304"/>
      <c r="I19" s="304"/>
      <c r="J19" s="304">
        <f>J18/J17</f>
        <v>0.5579289857122648</v>
      </c>
      <c r="K19" s="304">
        <f>K18/K17</f>
        <v>0.5788212111408488</v>
      </c>
      <c r="L19" s="424"/>
      <c r="M19" s="422"/>
      <c r="N19" s="304"/>
      <c r="O19" s="443"/>
      <c r="P19" s="443"/>
      <c r="Q19" s="159"/>
      <c r="R19" s="402">
        <f>R18/R17</f>
        <v>0.7160302446783172</v>
      </c>
      <c r="S19" s="49"/>
      <c r="T19" s="48"/>
    </row>
    <row r="20" spans="1:20" s="47" customFormat="1" ht="14.25">
      <c r="A20" s="692" t="s">
        <v>611</v>
      </c>
      <c r="B20" s="443"/>
      <c r="C20" s="443"/>
      <c r="D20" s="443"/>
      <c r="E20" s="443"/>
      <c r="F20" s="443"/>
      <c r="G20" s="443"/>
      <c r="H20" s="443"/>
      <c r="I20" s="443"/>
      <c r="J20" s="443"/>
      <c r="K20" s="443"/>
      <c r="L20" s="443"/>
      <c r="M20" s="443"/>
      <c r="N20" s="443"/>
      <c r="O20" s="443"/>
      <c r="P20" s="443">
        <v>35368</v>
      </c>
      <c r="Q20" s="159"/>
      <c r="R20" s="149">
        <f>SUM(B20:Q20)</f>
        <v>35368</v>
      </c>
      <c r="S20" s="49"/>
      <c r="T20" s="48"/>
    </row>
    <row r="21" spans="1:20" s="47" customFormat="1" ht="14.25">
      <c r="A21" s="688" t="s">
        <v>88</v>
      </c>
      <c r="B21" s="443"/>
      <c r="C21" s="443"/>
      <c r="D21" s="443"/>
      <c r="E21" s="443"/>
      <c r="F21" s="443">
        <v>7885</v>
      </c>
      <c r="G21" s="443"/>
      <c r="H21" s="443"/>
      <c r="I21" s="443"/>
      <c r="J21" s="443"/>
      <c r="K21" s="443"/>
      <c r="L21" s="443"/>
      <c r="M21" s="443"/>
      <c r="N21" s="443"/>
      <c r="O21" s="443"/>
      <c r="P21" s="443">
        <v>81797</v>
      </c>
      <c r="Q21" s="159"/>
      <c r="R21" s="149">
        <f>SUM(B21:Q21)</f>
        <v>89682</v>
      </c>
      <c r="S21" s="49"/>
      <c r="T21" s="48"/>
    </row>
    <row r="22" spans="1:20" s="47" customFormat="1" ht="14.25">
      <c r="A22" s="688" t="s">
        <v>185</v>
      </c>
      <c r="B22" s="443"/>
      <c r="C22" s="443"/>
      <c r="D22" s="443"/>
      <c r="E22" s="443"/>
      <c r="F22" s="443">
        <v>7791</v>
      </c>
      <c r="G22" s="443"/>
      <c r="H22" s="443"/>
      <c r="I22" s="443"/>
      <c r="J22" s="443"/>
      <c r="K22" s="443"/>
      <c r="L22" s="443"/>
      <c r="M22" s="443"/>
      <c r="N22" s="443"/>
      <c r="O22" s="443"/>
      <c r="P22" s="443">
        <v>43247</v>
      </c>
      <c r="Q22" s="159"/>
      <c r="R22" s="149">
        <f>SUM(B22:Q22)</f>
        <v>51038</v>
      </c>
      <c r="S22" s="49"/>
      <c r="T22" s="48"/>
    </row>
    <row r="23" spans="1:20" s="47" customFormat="1" ht="14.25">
      <c r="A23" s="688" t="s">
        <v>260</v>
      </c>
      <c r="B23" s="443"/>
      <c r="C23" s="443"/>
      <c r="D23" s="443"/>
      <c r="E23" s="443"/>
      <c r="F23" s="443">
        <v>7791</v>
      </c>
      <c r="G23" s="443"/>
      <c r="H23" s="443"/>
      <c r="I23" s="443"/>
      <c r="J23" s="443"/>
      <c r="K23" s="443"/>
      <c r="L23" s="443"/>
      <c r="M23" s="443"/>
      <c r="N23" s="443"/>
      <c r="O23" s="443"/>
      <c r="P23" s="443">
        <v>43247</v>
      </c>
      <c r="Q23" s="159"/>
      <c r="R23" s="149">
        <f>SUM(B23:Q23)</f>
        <v>51038</v>
      </c>
      <c r="S23" s="49"/>
      <c r="T23" s="48"/>
    </row>
    <row r="24" spans="1:20" s="47" customFormat="1" ht="14.25">
      <c r="A24" s="688" t="s">
        <v>186</v>
      </c>
      <c r="B24" s="443"/>
      <c r="C24" s="443"/>
      <c r="D24" s="443"/>
      <c r="E24" s="443"/>
      <c r="F24" s="425">
        <f>F22/F21</f>
        <v>0.9880786303107165</v>
      </c>
      <c r="G24" s="425"/>
      <c r="H24" s="425"/>
      <c r="I24" s="425"/>
      <c r="J24" s="425"/>
      <c r="K24" s="425"/>
      <c r="L24" s="425"/>
      <c r="M24" s="425"/>
      <c r="N24" s="425"/>
      <c r="O24" s="425"/>
      <c r="P24" s="422">
        <f>P22/P21</f>
        <v>0.5287113219311221</v>
      </c>
      <c r="Q24" s="685"/>
      <c r="R24" s="427">
        <f>R22/R21</f>
        <v>0.5690997078566491</v>
      </c>
      <c r="S24" s="49"/>
      <c r="T24" s="48"/>
    </row>
    <row r="25" spans="1:20" s="47" customFormat="1" ht="15" customHeight="1">
      <c r="A25" s="689" t="s">
        <v>614</v>
      </c>
      <c r="B25" s="443"/>
      <c r="C25" s="443"/>
      <c r="D25" s="443"/>
      <c r="E25" s="443"/>
      <c r="F25" s="443">
        <v>61373</v>
      </c>
      <c r="G25" s="443"/>
      <c r="H25" s="443"/>
      <c r="I25" s="443"/>
      <c r="J25" s="443"/>
      <c r="K25" s="443"/>
      <c r="L25" s="443"/>
      <c r="M25" s="443"/>
      <c r="N25" s="443"/>
      <c r="O25" s="443">
        <v>1846432</v>
      </c>
      <c r="P25" s="443"/>
      <c r="Q25" s="159"/>
      <c r="R25" s="149">
        <f>SUM(B25:Q25)</f>
        <v>1907805</v>
      </c>
      <c r="S25" s="49"/>
      <c r="T25" s="48"/>
    </row>
    <row r="26" spans="1:20" s="47" customFormat="1" ht="14.25">
      <c r="A26" s="688" t="s">
        <v>88</v>
      </c>
      <c r="B26" s="443"/>
      <c r="C26" s="443"/>
      <c r="D26" s="443"/>
      <c r="E26" s="443"/>
      <c r="F26" s="443">
        <v>94807</v>
      </c>
      <c r="G26" s="443"/>
      <c r="H26" s="443"/>
      <c r="I26" s="443"/>
      <c r="J26" s="443"/>
      <c r="K26" s="443"/>
      <c r="L26" s="443"/>
      <c r="M26" s="443"/>
      <c r="N26" s="443"/>
      <c r="O26" s="443">
        <v>1932183</v>
      </c>
      <c r="P26" s="443"/>
      <c r="Q26" s="159"/>
      <c r="R26" s="149">
        <f>SUM(B26:Q26)</f>
        <v>2026990</v>
      </c>
      <c r="S26" s="49"/>
      <c r="T26" s="48"/>
    </row>
    <row r="27" spans="1:20" s="47" customFormat="1" ht="14.25">
      <c r="A27" s="688" t="s">
        <v>185</v>
      </c>
      <c r="B27" s="443"/>
      <c r="C27" s="443"/>
      <c r="D27" s="443"/>
      <c r="E27" s="443"/>
      <c r="F27" s="443">
        <v>92153</v>
      </c>
      <c r="G27" s="443"/>
      <c r="H27" s="443"/>
      <c r="I27" s="443"/>
      <c r="J27" s="443"/>
      <c r="K27" s="443"/>
      <c r="L27" s="443"/>
      <c r="M27" s="443"/>
      <c r="N27" s="443"/>
      <c r="O27" s="443">
        <v>1799397</v>
      </c>
      <c r="P27" s="443"/>
      <c r="Q27" s="159"/>
      <c r="R27" s="149">
        <f>SUM(B27:Q27)</f>
        <v>1891550</v>
      </c>
      <c r="S27" s="49"/>
      <c r="T27" s="48"/>
    </row>
    <row r="28" spans="1:20" s="47" customFormat="1" ht="14.25">
      <c r="A28" s="688" t="s">
        <v>260</v>
      </c>
      <c r="B28" s="443"/>
      <c r="C28" s="443"/>
      <c r="D28" s="443"/>
      <c r="E28" s="443"/>
      <c r="F28" s="443">
        <v>40056</v>
      </c>
      <c r="G28" s="443"/>
      <c r="H28" s="443"/>
      <c r="I28" s="443"/>
      <c r="J28" s="443"/>
      <c r="K28" s="443"/>
      <c r="L28" s="443"/>
      <c r="M28" s="443"/>
      <c r="N28" s="443"/>
      <c r="O28" s="443">
        <v>944924</v>
      </c>
      <c r="P28" s="443"/>
      <c r="Q28" s="159"/>
      <c r="R28" s="149">
        <f>SUM(B28:Q28)</f>
        <v>984980</v>
      </c>
      <c r="S28" s="49"/>
      <c r="T28" s="48"/>
    </row>
    <row r="29" spans="1:20" s="47" customFormat="1" ht="14.25">
      <c r="A29" s="688" t="s">
        <v>186</v>
      </c>
      <c r="B29" s="443"/>
      <c r="C29" s="443"/>
      <c r="D29" s="443"/>
      <c r="E29" s="443"/>
      <c r="F29" s="424">
        <f>F27/F26</f>
        <v>0.9720062864556415</v>
      </c>
      <c r="G29" s="443"/>
      <c r="H29" s="443"/>
      <c r="I29" s="443"/>
      <c r="J29" s="443"/>
      <c r="K29" s="105"/>
      <c r="L29" s="443"/>
      <c r="M29" s="443"/>
      <c r="N29" s="443"/>
      <c r="O29" s="304">
        <f>O27/O26</f>
        <v>0.9312766958409219</v>
      </c>
      <c r="P29" s="304"/>
      <c r="Q29" s="304"/>
      <c r="R29" s="282">
        <f>R27/R26</f>
        <v>0.9331817127859535</v>
      </c>
      <c r="S29" s="49"/>
      <c r="T29" s="48"/>
    </row>
    <row r="30" spans="1:20" s="47" customFormat="1" ht="14.25">
      <c r="A30" s="689" t="s">
        <v>588</v>
      </c>
      <c r="B30" s="455"/>
      <c r="C30" s="455"/>
      <c r="D30" s="455"/>
      <c r="E30" s="455"/>
      <c r="F30" s="455"/>
      <c r="G30" s="455"/>
      <c r="H30" s="455"/>
      <c r="I30" s="455"/>
      <c r="J30" s="455"/>
      <c r="K30" s="455"/>
      <c r="L30" s="455"/>
      <c r="M30" s="455"/>
      <c r="N30" s="455"/>
      <c r="O30" s="455"/>
      <c r="P30" s="455"/>
      <c r="Q30" s="158"/>
      <c r="R30" s="149"/>
      <c r="S30" s="49"/>
      <c r="T30" s="48"/>
    </row>
    <row r="31" spans="1:20" s="47" customFormat="1" ht="14.25">
      <c r="A31" s="688" t="s">
        <v>88</v>
      </c>
      <c r="B31" s="443">
        <v>549</v>
      </c>
      <c r="C31" s="443">
        <v>247</v>
      </c>
      <c r="D31" s="443">
        <v>904</v>
      </c>
      <c r="E31" s="443"/>
      <c r="F31" s="443"/>
      <c r="G31" s="443"/>
      <c r="H31" s="443"/>
      <c r="I31" s="443"/>
      <c r="J31" s="443"/>
      <c r="K31" s="443"/>
      <c r="L31" s="443"/>
      <c r="M31" s="443"/>
      <c r="N31" s="443"/>
      <c r="O31" s="443"/>
      <c r="P31" s="443"/>
      <c r="Q31" s="159"/>
      <c r="R31" s="149">
        <f>SUM(B31:Q31)</f>
        <v>1700</v>
      </c>
      <c r="S31" s="49"/>
      <c r="T31" s="48"/>
    </row>
    <row r="32" spans="1:20" s="47" customFormat="1" ht="14.25">
      <c r="A32" s="688" t="s">
        <v>185</v>
      </c>
      <c r="B32" s="443">
        <v>455</v>
      </c>
      <c r="C32" s="443">
        <v>237</v>
      </c>
      <c r="D32" s="443">
        <v>1633</v>
      </c>
      <c r="E32" s="443"/>
      <c r="F32" s="443"/>
      <c r="G32" s="443"/>
      <c r="H32" s="443"/>
      <c r="I32" s="443"/>
      <c r="J32" s="443"/>
      <c r="K32" s="443"/>
      <c r="L32" s="443"/>
      <c r="M32" s="443"/>
      <c r="N32" s="443"/>
      <c r="O32" s="443"/>
      <c r="P32" s="443"/>
      <c r="Q32" s="159"/>
      <c r="R32" s="149">
        <f>SUM(B32:Q32)</f>
        <v>2325</v>
      </c>
      <c r="S32" s="49"/>
      <c r="T32" s="48"/>
    </row>
    <row r="33" spans="1:20" s="47" customFormat="1" ht="14.25">
      <c r="A33" s="688" t="s">
        <v>186</v>
      </c>
      <c r="B33" s="304">
        <f>B32/B31</f>
        <v>0.8287795992714025</v>
      </c>
      <c r="C33" s="304">
        <f>C32/C31</f>
        <v>0.9595141700404858</v>
      </c>
      <c r="D33" s="424">
        <f>D32/D31</f>
        <v>1.8064159292035398</v>
      </c>
      <c r="E33" s="304"/>
      <c r="F33" s="304"/>
      <c r="G33" s="304"/>
      <c r="H33" s="304"/>
      <c r="I33" s="304"/>
      <c r="J33" s="304"/>
      <c r="K33" s="304"/>
      <c r="L33" s="304"/>
      <c r="M33" s="304"/>
      <c r="N33" s="304"/>
      <c r="O33" s="304"/>
      <c r="P33" s="304"/>
      <c r="Q33" s="304"/>
      <c r="R33" s="282">
        <f>R32/R31</f>
        <v>1.3676470588235294</v>
      </c>
      <c r="S33" s="49"/>
      <c r="T33" s="48"/>
    </row>
    <row r="34" spans="1:20" s="47" customFormat="1" ht="14.25">
      <c r="A34" s="687" t="s">
        <v>78</v>
      </c>
      <c r="B34" s="455">
        <v>1279</v>
      </c>
      <c r="C34" s="455">
        <v>141</v>
      </c>
      <c r="D34" s="455"/>
      <c r="E34" s="455"/>
      <c r="F34" s="455"/>
      <c r="G34" s="455"/>
      <c r="H34" s="455"/>
      <c r="I34" s="455"/>
      <c r="J34" s="455"/>
      <c r="K34" s="455"/>
      <c r="L34" s="455"/>
      <c r="M34" s="455"/>
      <c r="N34" s="455"/>
      <c r="O34" s="455"/>
      <c r="P34" s="455"/>
      <c r="Q34" s="455"/>
      <c r="R34" s="149">
        <f>SUM(B34:Q34)</f>
        <v>1420</v>
      </c>
      <c r="S34" s="49"/>
      <c r="T34" s="48"/>
    </row>
    <row r="35" spans="1:20" s="47" customFormat="1" ht="14.25">
      <c r="A35" s="688" t="s">
        <v>88</v>
      </c>
      <c r="B35" s="443">
        <v>4924</v>
      </c>
      <c r="C35" s="443">
        <v>541</v>
      </c>
      <c r="D35" s="443"/>
      <c r="E35" s="443"/>
      <c r="F35" s="443"/>
      <c r="G35" s="443"/>
      <c r="H35" s="443"/>
      <c r="I35" s="443"/>
      <c r="J35" s="443"/>
      <c r="K35" s="443"/>
      <c r="L35" s="443"/>
      <c r="M35" s="443"/>
      <c r="N35" s="443"/>
      <c r="O35" s="443"/>
      <c r="P35" s="443"/>
      <c r="Q35" s="443"/>
      <c r="R35" s="149">
        <f>SUM(B35:Q35)</f>
        <v>5465</v>
      </c>
      <c r="S35" s="49"/>
      <c r="T35" s="48"/>
    </row>
    <row r="36" spans="1:20" s="47" customFormat="1" ht="14.25">
      <c r="A36" s="868" t="s">
        <v>185</v>
      </c>
      <c r="B36" s="455">
        <v>4883</v>
      </c>
      <c r="C36" s="455">
        <v>615</v>
      </c>
      <c r="D36" s="455"/>
      <c r="E36" s="455"/>
      <c r="F36" s="455"/>
      <c r="G36" s="455"/>
      <c r="H36" s="455"/>
      <c r="I36" s="455"/>
      <c r="J36" s="455"/>
      <c r="K36" s="455"/>
      <c r="L36" s="455"/>
      <c r="M36" s="455"/>
      <c r="N36" s="455"/>
      <c r="O36" s="455"/>
      <c r="P36" s="455"/>
      <c r="Q36" s="158"/>
      <c r="R36" s="149">
        <f>SUM(B36:Q36)</f>
        <v>5498</v>
      </c>
      <c r="S36" s="49"/>
      <c r="T36" s="48"/>
    </row>
    <row r="37" spans="1:20" s="47" customFormat="1" ht="14.25">
      <c r="A37" s="688" t="s">
        <v>186</v>
      </c>
      <c r="B37" s="304">
        <f>B36/B35</f>
        <v>0.9916734362307067</v>
      </c>
      <c r="C37" s="304">
        <f>C36/C35</f>
        <v>1.1367837338262476</v>
      </c>
      <c r="D37" s="304"/>
      <c r="E37" s="304"/>
      <c r="F37" s="304"/>
      <c r="G37" s="304"/>
      <c r="H37" s="304"/>
      <c r="I37" s="304"/>
      <c r="J37" s="304"/>
      <c r="K37" s="304"/>
      <c r="L37" s="304"/>
      <c r="M37" s="304"/>
      <c r="N37" s="304"/>
      <c r="O37" s="304"/>
      <c r="P37" s="304"/>
      <c r="Q37" s="304"/>
      <c r="R37" s="282">
        <f>R36/R35</f>
        <v>1.0060384263494968</v>
      </c>
      <c r="S37" s="49"/>
      <c r="T37" s="48"/>
    </row>
    <row r="38" spans="1:20" s="47" customFormat="1" ht="14.25">
      <c r="A38" s="687" t="s">
        <v>609</v>
      </c>
      <c r="B38" s="455"/>
      <c r="C38" s="455"/>
      <c r="D38" s="455">
        <v>1500</v>
      </c>
      <c r="E38" s="455"/>
      <c r="F38" s="455"/>
      <c r="G38" s="455"/>
      <c r="H38" s="455"/>
      <c r="I38" s="455"/>
      <c r="J38" s="455"/>
      <c r="K38" s="455"/>
      <c r="L38" s="455"/>
      <c r="M38" s="455"/>
      <c r="N38" s="455"/>
      <c r="O38" s="455"/>
      <c r="P38" s="455"/>
      <c r="Q38" s="455"/>
      <c r="R38" s="149">
        <f>SUM(B38:Q38)</f>
        <v>1500</v>
      </c>
      <c r="S38" s="49"/>
      <c r="T38" s="50"/>
    </row>
    <row r="39" spans="1:20" s="47" customFormat="1" ht="14.25">
      <c r="A39" s="868" t="s">
        <v>88</v>
      </c>
      <c r="B39" s="455"/>
      <c r="C39" s="455"/>
      <c r="D39" s="455">
        <v>1500</v>
      </c>
      <c r="E39" s="455"/>
      <c r="F39" s="455"/>
      <c r="G39" s="455"/>
      <c r="H39" s="455"/>
      <c r="I39" s="455"/>
      <c r="J39" s="455"/>
      <c r="K39" s="455"/>
      <c r="L39" s="455"/>
      <c r="M39" s="455"/>
      <c r="N39" s="455"/>
      <c r="O39" s="455"/>
      <c r="P39" s="455"/>
      <c r="Q39" s="443"/>
      <c r="R39" s="149">
        <f>SUM(B39:Q39)</f>
        <v>1500</v>
      </c>
      <c r="S39" s="49"/>
      <c r="T39" s="50"/>
    </row>
    <row r="40" spans="1:20" s="47" customFormat="1" ht="14.25">
      <c r="A40" s="868" t="s">
        <v>185</v>
      </c>
      <c r="B40" s="455"/>
      <c r="C40" s="455"/>
      <c r="D40" s="455">
        <v>95</v>
      </c>
      <c r="E40" s="455"/>
      <c r="F40" s="455"/>
      <c r="G40" s="455"/>
      <c r="H40" s="455"/>
      <c r="I40" s="455"/>
      <c r="J40" s="455"/>
      <c r="K40" s="455"/>
      <c r="L40" s="455"/>
      <c r="M40" s="455"/>
      <c r="N40" s="455"/>
      <c r="O40" s="455"/>
      <c r="P40" s="455"/>
      <c r="Q40" s="443"/>
      <c r="R40" s="149">
        <f>SUM(B40:Q40)</f>
        <v>95</v>
      </c>
      <c r="S40" s="49"/>
      <c r="T40" s="50"/>
    </row>
    <row r="41" spans="1:20" s="47" customFormat="1" ht="15" thickBot="1">
      <c r="A41" s="1090" t="s">
        <v>186</v>
      </c>
      <c r="B41" s="1095"/>
      <c r="C41" s="1095"/>
      <c r="D41" s="1096">
        <f>D40/D39</f>
        <v>0.06333333333333334</v>
      </c>
      <c r="E41" s="1095"/>
      <c r="F41" s="1095"/>
      <c r="G41" s="1095"/>
      <c r="H41" s="1095"/>
      <c r="I41" s="1095"/>
      <c r="J41" s="1095"/>
      <c r="K41" s="1095"/>
      <c r="L41" s="1095"/>
      <c r="M41" s="1095"/>
      <c r="N41" s="1095"/>
      <c r="O41" s="1095"/>
      <c r="P41" s="1095"/>
      <c r="Q41" s="1097"/>
      <c r="R41" s="1098">
        <f>R40/R39</f>
        <v>0.06333333333333334</v>
      </c>
      <c r="S41" s="49"/>
      <c r="T41" s="50"/>
    </row>
    <row r="42" spans="1:20" s="47" customFormat="1" ht="14.25">
      <c r="A42" s="686" t="s">
        <v>92</v>
      </c>
      <c r="B42" s="442"/>
      <c r="C42" s="442"/>
      <c r="D42" s="442"/>
      <c r="E42" s="442"/>
      <c r="F42" s="442"/>
      <c r="G42" s="442"/>
      <c r="H42" s="442"/>
      <c r="I42" s="442"/>
      <c r="J42" s="442">
        <v>57300</v>
      </c>
      <c r="K42" s="442">
        <v>55100</v>
      </c>
      <c r="L42" s="442"/>
      <c r="M42" s="442">
        <v>0</v>
      </c>
      <c r="N42" s="442"/>
      <c r="O42" s="442"/>
      <c r="P42" s="442"/>
      <c r="Q42" s="927"/>
      <c r="R42" s="928">
        <f>SUM(B42:Q42)</f>
        <v>112400</v>
      </c>
      <c r="S42" s="49"/>
      <c r="T42" s="48"/>
    </row>
    <row r="43" spans="1:20" s="47" customFormat="1" ht="14.25">
      <c r="A43" s="688" t="s">
        <v>88</v>
      </c>
      <c r="B43" s="443"/>
      <c r="C43" s="443"/>
      <c r="D43" s="443"/>
      <c r="E43" s="443"/>
      <c r="F43" s="443"/>
      <c r="G43" s="443"/>
      <c r="H43" s="443"/>
      <c r="I43" s="443"/>
      <c r="J43" s="443">
        <v>203923</v>
      </c>
      <c r="K43" s="443">
        <v>56598</v>
      </c>
      <c r="L43" s="443"/>
      <c r="M43" s="443">
        <v>1000</v>
      </c>
      <c r="N43" s="443"/>
      <c r="O43" s="443"/>
      <c r="P43" s="443"/>
      <c r="Q43" s="159"/>
      <c r="R43" s="149">
        <f>SUM(B43:Q43)</f>
        <v>261521</v>
      </c>
      <c r="S43" s="49"/>
      <c r="T43" s="48"/>
    </row>
    <row r="44" spans="1:20" s="47" customFormat="1" ht="14.25">
      <c r="A44" s="688" t="s">
        <v>185</v>
      </c>
      <c r="B44" s="443"/>
      <c r="C44" s="443"/>
      <c r="D44" s="443"/>
      <c r="E44" s="443"/>
      <c r="F44" s="443"/>
      <c r="G44" s="443"/>
      <c r="H44" s="443"/>
      <c r="I44" s="443"/>
      <c r="J44" s="443">
        <v>60641</v>
      </c>
      <c r="K44" s="443">
        <v>55078</v>
      </c>
      <c r="L44" s="443"/>
      <c r="M44" s="443">
        <v>1000</v>
      </c>
      <c r="N44" s="443"/>
      <c r="O44" s="443"/>
      <c r="P44" s="443"/>
      <c r="Q44" s="159"/>
      <c r="R44" s="149">
        <f>SUM(B44:Q44)</f>
        <v>116719</v>
      </c>
      <c r="S44" s="49"/>
      <c r="T44" s="48"/>
    </row>
    <row r="45" spans="1:20" s="47" customFormat="1" ht="14.25">
      <c r="A45" s="869" t="s">
        <v>84</v>
      </c>
      <c r="B45" s="443"/>
      <c r="C45" s="443"/>
      <c r="D45" s="443"/>
      <c r="E45" s="443"/>
      <c r="F45" s="443"/>
      <c r="G45" s="443"/>
      <c r="H45" s="443"/>
      <c r="I45" s="443"/>
      <c r="J45" s="443"/>
      <c r="K45" s="443">
        <v>49580</v>
      </c>
      <c r="L45" s="443"/>
      <c r="M45" s="443"/>
      <c r="N45" s="443"/>
      <c r="O45" s="443"/>
      <c r="P45" s="443"/>
      <c r="Q45" s="159"/>
      <c r="R45" s="149">
        <f>SUM(B45:Q45)</f>
        <v>49580</v>
      </c>
      <c r="S45" s="49"/>
      <c r="T45" s="48"/>
    </row>
    <row r="46" spans="1:20" s="47" customFormat="1" ht="14.25">
      <c r="A46" s="688" t="s">
        <v>186</v>
      </c>
      <c r="B46" s="443"/>
      <c r="C46" s="443"/>
      <c r="D46" s="422"/>
      <c r="E46" s="443"/>
      <c r="F46" s="443"/>
      <c r="G46" s="443"/>
      <c r="H46" s="443"/>
      <c r="I46" s="443"/>
      <c r="J46" s="304">
        <f>J44/J43</f>
        <v>0.29737204729236033</v>
      </c>
      <c r="K46" s="422">
        <f>K44/K43</f>
        <v>0.9731439273472561</v>
      </c>
      <c r="L46" s="422"/>
      <c r="M46" s="422">
        <f>M44/M43</f>
        <v>1</v>
      </c>
      <c r="N46" s="304"/>
      <c r="O46" s="304"/>
      <c r="P46" s="304"/>
      <c r="Q46" s="304"/>
      <c r="R46" s="282">
        <f>R44/R43</f>
        <v>0.44630832705595347</v>
      </c>
      <c r="S46" s="49"/>
      <c r="T46" s="48"/>
    </row>
    <row r="47" spans="1:20" s="47" customFormat="1" ht="14.25">
      <c r="A47" s="689" t="s">
        <v>610</v>
      </c>
      <c r="B47" s="443"/>
      <c r="C47" s="443"/>
      <c r="D47" s="443">
        <v>78270</v>
      </c>
      <c r="E47" s="443"/>
      <c r="F47" s="443"/>
      <c r="G47" s="443">
        <v>9940</v>
      </c>
      <c r="H47" s="443"/>
      <c r="I47" s="443"/>
      <c r="J47" s="443"/>
      <c r="K47" s="443"/>
      <c r="L47" s="443"/>
      <c r="M47" s="443"/>
      <c r="N47" s="443"/>
      <c r="O47" s="443"/>
      <c r="P47" s="443"/>
      <c r="Q47" s="159"/>
      <c r="R47" s="149">
        <f>SUM(B47:Q47)</f>
        <v>88210</v>
      </c>
      <c r="S47" s="49"/>
      <c r="T47" s="48"/>
    </row>
    <row r="48" spans="1:20" s="47" customFormat="1" ht="14.25">
      <c r="A48" s="688" t="s">
        <v>88</v>
      </c>
      <c r="B48" s="443"/>
      <c r="C48" s="443"/>
      <c r="D48" s="443">
        <v>76425</v>
      </c>
      <c r="E48" s="443"/>
      <c r="F48" s="443"/>
      <c r="G48" s="443">
        <v>12354</v>
      </c>
      <c r="H48" s="443"/>
      <c r="I48" s="443"/>
      <c r="J48" s="443"/>
      <c r="K48" s="443"/>
      <c r="L48" s="443"/>
      <c r="M48" s="443"/>
      <c r="N48" s="443"/>
      <c r="O48" s="443"/>
      <c r="P48" s="443"/>
      <c r="Q48" s="159"/>
      <c r="R48" s="149">
        <f>SUM(B48:Q48)</f>
        <v>88779</v>
      </c>
      <c r="S48" s="49"/>
      <c r="T48" s="48"/>
    </row>
    <row r="49" spans="1:20" s="47" customFormat="1" ht="14.25">
      <c r="A49" s="688" t="s">
        <v>185</v>
      </c>
      <c r="B49" s="443"/>
      <c r="C49" s="443"/>
      <c r="D49" s="443">
        <v>72305</v>
      </c>
      <c r="E49" s="443"/>
      <c r="F49" s="443"/>
      <c r="G49" s="443">
        <v>12354</v>
      </c>
      <c r="H49" s="443"/>
      <c r="I49" s="443"/>
      <c r="J49" s="443"/>
      <c r="K49" s="443"/>
      <c r="L49" s="443"/>
      <c r="M49" s="443"/>
      <c r="N49" s="443"/>
      <c r="O49" s="443"/>
      <c r="P49" s="443"/>
      <c r="Q49" s="159"/>
      <c r="R49" s="149">
        <f>SUM(B49:Q49)</f>
        <v>84659</v>
      </c>
      <c r="S49" s="49"/>
      <c r="T49" s="48"/>
    </row>
    <row r="50" spans="1:20" s="47" customFormat="1" ht="14.25">
      <c r="A50" s="869" t="s">
        <v>84</v>
      </c>
      <c r="B50" s="443"/>
      <c r="C50" s="443"/>
      <c r="D50" s="443">
        <v>72305</v>
      </c>
      <c r="E50" s="443"/>
      <c r="F50" s="443"/>
      <c r="G50" s="443">
        <v>10378</v>
      </c>
      <c r="H50" s="443"/>
      <c r="I50" s="443"/>
      <c r="J50" s="443"/>
      <c r="K50" s="443"/>
      <c r="L50" s="443"/>
      <c r="M50" s="443"/>
      <c r="N50" s="443"/>
      <c r="O50" s="443"/>
      <c r="P50" s="443"/>
      <c r="Q50" s="159"/>
      <c r="R50" s="149">
        <f>SUM(B50:Q50)</f>
        <v>82683</v>
      </c>
      <c r="S50" s="49"/>
      <c r="T50" s="48"/>
    </row>
    <row r="51" spans="1:20" s="47" customFormat="1" ht="14.25">
      <c r="A51" s="688" t="s">
        <v>186</v>
      </c>
      <c r="B51" s="443"/>
      <c r="C51" s="443"/>
      <c r="D51" s="304">
        <f>D49/D48</f>
        <v>0.9460909388289173</v>
      </c>
      <c r="E51" s="304"/>
      <c r="F51" s="304"/>
      <c r="G51" s="424">
        <f>G49/G48</f>
        <v>1</v>
      </c>
      <c r="H51" s="304"/>
      <c r="I51" s="304"/>
      <c r="J51" s="424"/>
      <c r="K51" s="443"/>
      <c r="L51" s="443"/>
      <c r="M51" s="443"/>
      <c r="N51" s="443"/>
      <c r="O51" s="443"/>
      <c r="P51" s="443"/>
      <c r="Q51" s="443"/>
      <c r="R51" s="282">
        <f>R49/R48</f>
        <v>0.9535926288874621</v>
      </c>
      <c r="S51" s="49"/>
      <c r="T51" s="48"/>
    </row>
    <row r="52" spans="1:20" s="47" customFormat="1" ht="14.25">
      <c r="A52" s="691" t="s">
        <v>644</v>
      </c>
      <c r="B52" s="453"/>
      <c r="C52" s="453"/>
      <c r="D52" s="453">
        <v>21676</v>
      </c>
      <c r="E52" s="453"/>
      <c r="F52" s="453"/>
      <c r="G52" s="453"/>
      <c r="H52" s="453"/>
      <c r="I52" s="453"/>
      <c r="J52" s="453">
        <v>18624</v>
      </c>
      <c r="K52" s="453"/>
      <c r="L52" s="453"/>
      <c r="M52" s="453"/>
      <c r="N52" s="453"/>
      <c r="O52" s="453"/>
      <c r="P52" s="453"/>
      <c r="Q52" s="161"/>
      <c r="R52" s="149">
        <f>SUM(B52:Q52)</f>
        <v>40300</v>
      </c>
      <c r="S52" s="49"/>
      <c r="T52" s="48"/>
    </row>
    <row r="53" spans="1:20" s="47" customFormat="1" ht="14.25">
      <c r="A53" s="688" t="s">
        <v>88</v>
      </c>
      <c r="B53" s="447"/>
      <c r="C53" s="447"/>
      <c r="D53" s="447">
        <v>22544</v>
      </c>
      <c r="E53" s="447"/>
      <c r="F53" s="447"/>
      <c r="G53" s="447">
        <v>95695</v>
      </c>
      <c r="H53" s="447"/>
      <c r="I53" s="447"/>
      <c r="J53" s="447">
        <v>141326</v>
      </c>
      <c r="K53" s="447"/>
      <c r="L53" s="447"/>
      <c r="M53" s="447"/>
      <c r="N53" s="447"/>
      <c r="O53" s="443"/>
      <c r="P53" s="447"/>
      <c r="Q53" s="160"/>
      <c r="R53" s="149">
        <f>SUM(B53:Q53)</f>
        <v>259565</v>
      </c>
      <c r="S53" s="49"/>
      <c r="T53" s="48"/>
    </row>
    <row r="54" spans="1:20" s="47" customFormat="1" ht="14.25">
      <c r="A54" s="688" t="s">
        <v>185</v>
      </c>
      <c r="B54" s="447"/>
      <c r="C54" s="447"/>
      <c r="D54" s="447">
        <v>20467</v>
      </c>
      <c r="E54" s="447"/>
      <c r="F54" s="447"/>
      <c r="G54" s="447">
        <v>95695</v>
      </c>
      <c r="H54" s="447"/>
      <c r="I54" s="447"/>
      <c r="J54" s="447">
        <v>19206</v>
      </c>
      <c r="K54" s="447"/>
      <c r="L54" s="447"/>
      <c r="M54" s="447"/>
      <c r="N54" s="447"/>
      <c r="O54" s="105"/>
      <c r="P54" s="447"/>
      <c r="Q54" s="160"/>
      <c r="R54" s="149">
        <f>SUM(B54:Q54)</f>
        <v>135368</v>
      </c>
      <c r="S54" s="49"/>
      <c r="T54" s="48"/>
    </row>
    <row r="55" spans="1:20" s="47" customFormat="1" ht="14.25">
      <c r="A55" s="869" t="s">
        <v>84</v>
      </c>
      <c r="B55" s="447"/>
      <c r="C55" s="447"/>
      <c r="D55" s="447">
        <v>19176</v>
      </c>
      <c r="E55" s="447"/>
      <c r="F55" s="447"/>
      <c r="G55" s="447">
        <v>95695</v>
      </c>
      <c r="H55" s="447"/>
      <c r="I55" s="447"/>
      <c r="J55" s="447">
        <v>16453</v>
      </c>
      <c r="K55" s="447"/>
      <c r="L55" s="447"/>
      <c r="M55" s="447"/>
      <c r="N55" s="447"/>
      <c r="O55" s="447"/>
      <c r="P55" s="447"/>
      <c r="Q55" s="160"/>
      <c r="R55" s="149">
        <f>SUM(B55:Q55)</f>
        <v>131324</v>
      </c>
      <c r="S55" s="49"/>
      <c r="T55" s="48"/>
    </row>
    <row r="56" spans="1:20" s="47" customFormat="1" ht="14.25">
      <c r="A56" s="688" t="s">
        <v>186</v>
      </c>
      <c r="B56" s="443"/>
      <c r="C56" s="443"/>
      <c r="D56" s="304">
        <f>D54/D53</f>
        <v>0.9078690560681334</v>
      </c>
      <c r="E56" s="304"/>
      <c r="F56" s="304"/>
      <c r="G56" s="425">
        <f>G54/G53</f>
        <v>1</v>
      </c>
      <c r="H56" s="841"/>
      <c r="I56" s="304"/>
      <c r="J56" s="304">
        <f>J54/J53</f>
        <v>0.1358985607743798</v>
      </c>
      <c r="K56" s="304"/>
      <c r="L56" s="304"/>
      <c r="M56" s="304"/>
      <c r="N56" s="304"/>
      <c r="O56" s="304"/>
      <c r="P56" s="304"/>
      <c r="Q56" s="304"/>
      <c r="R56" s="282">
        <f>R54/R53</f>
        <v>0.5215186947392754</v>
      </c>
      <c r="S56" s="49"/>
      <c r="T56" s="48"/>
    </row>
    <row r="57" spans="1:20" s="47" customFormat="1" ht="14.25">
      <c r="A57" s="689" t="s">
        <v>657</v>
      </c>
      <c r="B57" s="443"/>
      <c r="C57" s="443"/>
      <c r="D57" s="443">
        <v>5500</v>
      </c>
      <c r="E57" s="443"/>
      <c r="F57" s="443"/>
      <c r="G57" s="443"/>
      <c r="H57" s="443"/>
      <c r="I57" s="443"/>
      <c r="J57" s="443"/>
      <c r="K57" s="443"/>
      <c r="L57" s="443"/>
      <c r="M57" s="443"/>
      <c r="N57" s="443"/>
      <c r="O57" s="443"/>
      <c r="P57" s="443"/>
      <c r="Q57" s="159"/>
      <c r="R57" s="149">
        <f>SUM(B57:Q57)</f>
        <v>5500</v>
      </c>
      <c r="S57" s="49"/>
      <c r="T57" s="48"/>
    </row>
    <row r="58" spans="1:20" s="47" customFormat="1" ht="14.25">
      <c r="A58" s="688" t="s">
        <v>88</v>
      </c>
      <c r="B58" s="443"/>
      <c r="C58" s="443"/>
      <c r="D58" s="443">
        <v>500</v>
      </c>
      <c r="E58" s="443"/>
      <c r="F58" s="443"/>
      <c r="G58" s="443"/>
      <c r="H58" s="443"/>
      <c r="I58" s="443"/>
      <c r="J58" s="443"/>
      <c r="K58" s="443"/>
      <c r="L58" s="443"/>
      <c r="M58" s="443"/>
      <c r="N58" s="443"/>
      <c r="O58" s="443"/>
      <c r="P58" s="443"/>
      <c r="Q58" s="159"/>
      <c r="R58" s="149">
        <f>SUM(B58:Q58)</f>
        <v>500</v>
      </c>
      <c r="S58" s="49"/>
      <c r="T58" s="48"/>
    </row>
    <row r="59" spans="1:20" s="47" customFormat="1" ht="14.25">
      <c r="A59" s="688" t="s">
        <v>185</v>
      </c>
      <c r="B59" s="443"/>
      <c r="C59" s="443"/>
      <c r="D59" s="443">
        <v>160</v>
      </c>
      <c r="E59" s="443"/>
      <c r="F59" s="443"/>
      <c r="G59" s="443"/>
      <c r="H59" s="443"/>
      <c r="I59" s="443"/>
      <c r="J59" s="443"/>
      <c r="K59" s="443"/>
      <c r="L59" s="443"/>
      <c r="M59" s="443"/>
      <c r="N59" s="443"/>
      <c r="O59" s="443"/>
      <c r="P59" s="443"/>
      <c r="Q59" s="159"/>
      <c r="R59" s="149">
        <f>SUM(B59:Q59)</f>
        <v>160</v>
      </c>
      <c r="S59" s="49"/>
      <c r="T59" s="48"/>
    </row>
    <row r="60" spans="1:20" s="47" customFormat="1" ht="14.25">
      <c r="A60" s="688" t="s">
        <v>186</v>
      </c>
      <c r="B60" s="443"/>
      <c r="C60" s="443"/>
      <c r="D60" s="304">
        <f>D59/D58</f>
        <v>0.32</v>
      </c>
      <c r="E60" s="304"/>
      <c r="F60" s="304"/>
      <c r="G60" s="304"/>
      <c r="H60" s="304"/>
      <c r="I60" s="304"/>
      <c r="J60" s="304"/>
      <c r="K60" s="443"/>
      <c r="L60" s="443"/>
      <c r="M60" s="443"/>
      <c r="N60" s="443"/>
      <c r="O60" s="443"/>
      <c r="P60" s="443"/>
      <c r="Q60" s="159"/>
      <c r="R60" s="282">
        <f>R59/R58</f>
        <v>0.32</v>
      </c>
      <c r="S60" s="49"/>
      <c r="T60" s="48"/>
    </row>
    <row r="61" spans="1:20" s="47" customFormat="1" ht="14.25">
      <c r="A61" s="687" t="s">
        <v>645</v>
      </c>
      <c r="B61" s="455"/>
      <c r="C61" s="455"/>
      <c r="D61" s="455">
        <v>12967</v>
      </c>
      <c r="E61" s="455"/>
      <c r="F61" s="455"/>
      <c r="G61" s="455"/>
      <c r="H61" s="455"/>
      <c r="I61" s="455"/>
      <c r="J61" s="455">
        <v>86718</v>
      </c>
      <c r="K61" s="455">
        <v>43600</v>
      </c>
      <c r="L61" s="455"/>
      <c r="M61" s="455"/>
      <c r="N61" s="455"/>
      <c r="O61" s="455"/>
      <c r="P61" s="455"/>
      <c r="Q61" s="158"/>
      <c r="R61" s="149">
        <f>SUM(B61:Q61)</f>
        <v>143285</v>
      </c>
      <c r="S61" s="49"/>
      <c r="T61" s="48"/>
    </row>
    <row r="62" spans="1:20" s="47" customFormat="1" ht="14.25">
      <c r="A62" s="836" t="s">
        <v>88</v>
      </c>
      <c r="B62" s="443">
        <v>20160</v>
      </c>
      <c r="C62" s="443">
        <v>5443</v>
      </c>
      <c r="D62" s="443">
        <v>64257</v>
      </c>
      <c r="E62" s="443"/>
      <c r="F62" s="443"/>
      <c r="G62" s="443"/>
      <c r="H62" s="443"/>
      <c r="I62" s="443"/>
      <c r="J62" s="443">
        <v>2695076</v>
      </c>
      <c r="K62" s="443">
        <v>44096</v>
      </c>
      <c r="L62" s="443"/>
      <c r="M62" s="443"/>
      <c r="N62" s="443"/>
      <c r="O62" s="443"/>
      <c r="P62" s="443"/>
      <c r="Q62" s="159"/>
      <c r="R62" s="149">
        <f>SUM(B62:Q62)</f>
        <v>2829032</v>
      </c>
      <c r="S62" s="49"/>
      <c r="T62" s="48"/>
    </row>
    <row r="63" spans="1:20" s="47" customFormat="1" ht="14.25">
      <c r="A63" s="836" t="s">
        <v>185</v>
      </c>
      <c r="B63" s="443">
        <v>500</v>
      </c>
      <c r="C63" s="443">
        <v>99</v>
      </c>
      <c r="D63" s="443">
        <v>6763</v>
      </c>
      <c r="E63" s="443"/>
      <c r="F63" s="443"/>
      <c r="G63" s="443"/>
      <c r="H63" s="443"/>
      <c r="I63" s="443"/>
      <c r="J63" s="443">
        <v>100931</v>
      </c>
      <c r="K63" s="443">
        <v>42131</v>
      </c>
      <c r="L63" s="443"/>
      <c r="M63" s="443"/>
      <c r="N63" s="443"/>
      <c r="O63" s="443"/>
      <c r="P63" s="443"/>
      <c r="Q63" s="159"/>
      <c r="R63" s="149">
        <f>SUM(B63:Q63)</f>
        <v>150424</v>
      </c>
      <c r="S63" s="49"/>
      <c r="T63" s="48"/>
    </row>
    <row r="64" spans="1:20" s="47" customFormat="1" ht="12.75" customHeight="1">
      <c r="A64" s="836" t="s">
        <v>186</v>
      </c>
      <c r="B64" s="304">
        <f>B63/B62</f>
        <v>0.0248015873015873</v>
      </c>
      <c r="C64" s="304">
        <f aca="true" t="shared" si="1" ref="C64:K64">C63/C62</f>
        <v>0.018188498989527836</v>
      </c>
      <c r="D64" s="304">
        <f t="shared" si="1"/>
        <v>0.10524923354653967</v>
      </c>
      <c r="E64" s="304"/>
      <c r="F64" s="304"/>
      <c r="G64" s="304"/>
      <c r="H64" s="304"/>
      <c r="I64" s="304"/>
      <c r="J64" s="304">
        <f t="shared" si="1"/>
        <v>0.03745014982879889</v>
      </c>
      <c r="K64" s="304">
        <f t="shared" si="1"/>
        <v>0.9554381349782293</v>
      </c>
      <c r="L64" s="304"/>
      <c r="M64" s="304"/>
      <c r="N64" s="304"/>
      <c r="O64" s="304"/>
      <c r="P64" s="304"/>
      <c r="Q64" s="304"/>
      <c r="R64" s="693">
        <f>R63/R62</f>
        <v>0.0531715441889664</v>
      </c>
      <c r="S64" s="49"/>
      <c r="T64" s="48"/>
    </row>
    <row r="65" spans="1:19" s="47" customFormat="1" ht="14.25">
      <c r="A65" s="687" t="s">
        <v>615</v>
      </c>
      <c r="B65" s="455"/>
      <c r="C65" s="455"/>
      <c r="D65" s="455">
        <v>57628</v>
      </c>
      <c r="E65" s="455"/>
      <c r="F65" s="455"/>
      <c r="G65" s="455"/>
      <c r="H65" s="455"/>
      <c r="I65" s="455"/>
      <c r="J65" s="455">
        <v>4200</v>
      </c>
      <c r="K65" s="455"/>
      <c r="L65" s="455"/>
      <c r="M65" s="455"/>
      <c r="N65" s="455"/>
      <c r="O65" s="455"/>
      <c r="P65" s="455"/>
      <c r="Q65" s="158"/>
      <c r="R65" s="149">
        <f>SUM(B65:Q65)</f>
        <v>61828</v>
      </c>
      <c r="S65" s="49"/>
    </row>
    <row r="66" spans="1:19" s="47" customFormat="1" ht="14.25">
      <c r="A66" s="688" t="s">
        <v>88</v>
      </c>
      <c r="B66" s="443"/>
      <c r="C66" s="443"/>
      <c r="D66" s="443">
        <v>57693</v>
      </c>
      <c r="E66" s="443"/>
      <c r="F66" s="443"/>
      <c r="G66" s="443"/>
      <c r="H66" s="443"/>
      <c r="I66" s="443"/>
      <c r="J66" s="443">
        <v>4825</v>
      </c>
      <c r="K66" s="443"/>
      <c r="L66" s="443"/>
      <c r="M66" s="443"/>
      <c r="N66" s="443"/>
      <c r="O66" s="443"/>
      <c r="P66" s="443"/>
      <c r="Q66" s="159"/>
      <c r="R66" s="149">
        <f>SUM(B66:Q66)</f>
        <v>62518</v>
      </c>
      <c r="S66" s="49"/>
    </row>
    <row r="67" spans="1:19" s="47" customFormat="1" ht="14.25">
      <c r="A67" s="688" t="s">
        <v>185</v>
      </c>
      <c r="B67" s="443"/>
      <c r="C67" s="443"/>
      <c r="D67" s="443">
        <v>49970</v>
      </c>
      <c r="E67" s="443"/>
      <c r="F67" s="443"/>
      <c r="G67" s="443"/>
      <c r="H67" s="443"/>
      <c r="I67" s="443"/>
      <c r="J67" s="443">
        <v>4685</v>
      </c>
      <c r="K67" s="443"/>
      <c r="L67" s="443"/>
      <c r="M67" s="443"/>
      <c r="N67" s="443"/>
      <c r="O67" s="443"/>
      <c r="P67" s="443"/>
      <c r="Q67" s="159"/>
      <c r="R67" s="149">
        <f>SUM(B67:Q67)</f>
        <v>54655</v>
      </c>
      <c r="S67" s="49"/>
    </row>
    <row r="68" spans="1:19" s="47" customFormat="1" ht="14.25">
      <c r="A68" s="869" t="s">
        <v>84</v>
      </c>
      <c r="B68" s="443"/>
      <c r="C68" s="443"/>
      <c r="D68" s="443">
        <v>48500</v>
      </c>
      <c r="E68" s="443"/>
      <c r="F68" s="443"/>
      <c r="G68" s="443"/>
      <c r="H68" s="443"/>
      <c r="I68" s="443"/>
      <c r="J68" s="443">
        <v>4018</v>
      </c>
      <c r="K68" s="443"/>
      <c r="L68" s="443"/>
      <c r="M68" s="443"/>
      <c r="N68" s="443"/>
      <c r="O68" s="443"/>
      <c r="P68" s="443"/>
      <c r="Q68" s="159"/>
      <c r="R68" s="149">
        <f>SUM(B68:Q68)</f>
        <v>52518</v>
      </c>
      <c r="S68" s="49"/>
    </row>
    <row r="69" spans="1:19" s="47" customFormat="1" ht="14.25">
      <c r="A69" s="836" t="s">
        <v>186</v>
      </c>
      <c r="B69" s="443"/>
      <c r="C69" s="443"/>
      <c r="D69" s="304">
        <f>D67/D66</f>
        <v>0.8661362730313903</v>
      </c>
      <c r="E69" s="443"/>
      <c r="F69" s="443"/>
      <c r="G69" s="443"/>
      <c r="H69" s="443"/>
      <c r="I69" s="443"/>
      <c r="J69" s="304">
        <f>J67/J66</f>
        <v>0.9709844559585492</v>
      </c>
      <c r="K69" s="443"/>
      <c r="L69" s="443"/>
      <c r="M69" s="443"/>
      <c r="N69" s="443"/>
      <c r="O69" s="443"/>
      <c r="P69" s="443"/>
      <c r="Q69" s="159"/>
      <c r="R69" s="402">
        <f>R67/R66</f>
        <v>0.8742282222719857</v>
      </c>
      <c r="S69" s="49"/>
    </row>
    <row r="70" spans="1:20" s="47" customFormat="1" ht="14.25">
      <c r="A70" s="689" t="s">
        <v>616</v>
      </c>
      <c r="B70" s="443"/>
      <c r="C70" s="443"/>
      <c r="D70" s="443">
        <v>7440</v>
      </c>
      <c r="E70" s="443"/>
      <c r="F70" s="443"/>
      <c r="G70" s="443"/>
      <c r="H70" s="443"/>
      <c r="I70" s="443"/>
      <c r="J70" s="443">
        <v>1100</v>
      </c>
      <c r="K70" s="443"/>
      <c r="L70" s="443"/>
      <c r="M70" s="443"/>
      <c r="N70" s="443"/>
      <c r="O70" s="443"/>
      <c r="P70" s="443"/>
      <c r="Q70" s="159"/>
      <c r="R70" s="149">
        <f>SUM(B70:Q70)</f>
        <v>8540</v>
      </c>
      <c r="S70" s="49"/>
      <c r="T70" s="48"/>
    </row>
    <row r="71" spans="1:20" s="47" customFormat="1" ht="14.25">
      <c r="A71" s="688" t="s">
        <v>88</v>
      </c>
      <c r="B71" s="443"/>
      <c r="C71" s="443"/>
      <c r="D71" s="443">
        <v>6440</v>
      </c>
      <c r="E71" s="443"/>
      <c r="F71" s="443"/>
      <c r="G71" s="443"/>
      <c r="H71" s="443"/>
      <c r="I71" s="443"/>
      <c r="J71" s="443">
        <v>2100</v>
      </c>
      <c r="K71" s="443"/>
      <c r="L71" s="443"/>
      <c r="M71" s="443"/>
      <c r="N71" s="443"/>
      <c r="O71" s="443"/>
      <c r="P71" s="443"/>
      <c r="Q71" s="159"/>
      <c r="R71" s="149">
        <f>SUM(B71:Q71)</f>
        <v>8540</v>
      </c>
      <c r="S71" s="49"/>
      <c r="T71" s="48"/>
    </row>
    <row r="72" spans="1:20" s="47" customFormat="1" ht="14.25">
      <c r="A72" s="688" t="s">
        <v>185</v>
      </c>
      <c r="B72" s="443"/>
      <c r="C72" s="443"/>
      <c r="D72" s="443">
        <v>3491</v>
      </c>
      <c r="E72" s="443"/>
      <c r="F72" s="443"/>
      <c r="G72" s="443"/>
      <c r="H72" s="443"/>
      <c r="I72" s="443"/>
      <c r="J72" s="443">
        <v>2003</v>
      </c>
      <c r="K72" s="443"/>
      <c r="L72" s="443"/>
      <c r="M72" s="443"/>
      <c r="N72" s="443"/>
      <c r="O72" s="443"/>
      <c r="P72" s="443"/>
      <c r="Q72" s="159"/>
      <c r="R72" s="149">
        <f>SUM(B72:Q72)</f>
        <v>5494</v>
      </c>
      <c r="S72" s="49"/>
      <c r="T72" s="48"/>
    </row>
    <row r="73" spans="1:20" s="47" customFormat="1" ht="14.25">
      <c r="A73" s="869" t="s">
        <v>84</v>
      </c>
      <c r="B73" s="443"/>
      <c r="C73" s="443"/>
      <c r="D73" s="443">
        <v>3300</v>
      </c>
      <c r="E73" s="443"/>
      <c r="F73" s="443"/>
      <c r="G73" s="443"/>
      <c r="H73" s="443"/>
      <c r="I73" s="443"/>
      <c r="J73" s="443"/>
      <c r="K73" s="443"/>
      <c r="L73" s="443"/>
      <c r="M73" s="443"/>
      <c r="N73" s="443"/>
      <c r="O73" s="443"/>
      <c r="P73" s="443"/>
      <c r="Q73" s="159"/>
      <c r="R73" s="149">
        <f>SUM(B73:Q73)</f>
        <v>3300</v>
      </c>
      <c r="S73" s="49"/>
      <c r="T73" s="48"/>
    </row>
    <row r="74" spans="1:20" s="47" customFormat="1" ht="15" thickBot="1">
      <c r="A74" s="1090" t="s">
        <v>186</v>
      </c>
      <c r="B74" s="1099"/>
      <c r="C74" s="1099"/>
      <c r="D74" s="305">
        <f>D72/D71</f>
        <v>0.5420807453416149</v>
      </c>
      <c r="E74" s="305"/>
      <c r="F74" s="305"/>
      <c r="G74" s="305"/>
      <c r="H74" s="305"/>
      <c r="I74" s="305"/>
      <c r="J74" s="305">
        <f>J72/J71</f>
        <v>0.9538095238095238</v>
      </c>
      <c r="K74" s="1099"/>
      <c r="L74" s="1099"/>
      <c r="M74" s="1099"/>
      <c r="N74" s="1099"/>
      <c r="O74" s="1099"/>
      <c r="P74" s="1099"/>
      <c r="Q74" s="1097"/>
      <c r="R74" s="312">
        <f>R72/R71</f>
        <v>0.6433255269320843</v>
      </c>
      <c r="S74" s="49"/>
      <c r="T74" s="48"/>
    </row>
    <row r="75" spans="1:20" s="47" customFormat="1" ht="14.25">
      <c r="A75" s="686" t="s">
        <v>949</v>
      </c>
      <c r="B75" s="442"/>
      <c r="C75" s="442"/>
      <c r="D75" s="442">
        <v>29442</v>
      </c>
      <c r="E75" s="442"/>
      <c r="F75" s="442"/>
      <c r="G75" s="442"/>
      <c r="H75" s="442"/>
      <c r="I75" s="442"/>
      <c r="J75" s="442"/>
      <c r="K75" s="442"/>
      <c r="L75" s="442"/>
      <c r="M75" s="442"/>
      <c r="N75" s="442"/>
      <c r="O75" s="442"/>
      <c r="P75" s="442"/>
      <c r="Q75" s="927"/>
      <c r="R75" s="928">
        <f>SUM(B75:Q75)</f>
        <v>29442</v>
      </c>
      <c r="S75" s="49"/>
      <c r="T75" s="48"/>
    </row>
    <row r="76" spans="1:20" s="47" customFormat="1" ht="14.25">
      <c r="A76" s="688" t="s">
        <v>88</v>
      </c>
      <c r="B76" s="443">
        <v>50</v>
      </c>
      <c r="C76" s="443">
        <v>10</v>
      </c>
      <c r="D76" s="443">
        <v>29102</v>
      </c>
      <c r="E76" s="443"/>
      <c r="F76" s="443"/>
      <c r="G76" s="443"/>
      <c r="H76" s="443"/>
      <c r="I76" s="443"/>
      <c r="J76" s="443"/>
      <c r="K76" s="443"/>
      <c r="L76" s="443"/>
      <c r="M76" s="443"/>
      <c r="N76" s="443"/>
      <c r="O76" s="443"/>
      <c r="P76" s="443"/>
      <c r="Q76" s="159"/>
      <c r="R76" s="149">
        <f>SUM(B76:Q76)</f>
        <v>29162</v>
      </c>
      <c r="S76" s="49"/>
      <c r="T76" s="48"/>
    </row>
    <row r="77" spans="1:20" s="47" customFormat="1" ht="14.25">
      <c r="A77" s="688" t="s">
        <v>185</v>
      </c>
      <c r="B77" s="443">
        <v>50</v>
      </c>
      <c r="C77" s="443">
        <v>11</v>
      </c>
      <c r="D77" s="443">
        <v>7854</v>
      </c>
      <c r="E77" s="443"/>
      <c r="F77" s="443"/>
      <c r="G77" s="443"/>
      <c r="H77" s="443"/>
      <c r="I77" s="443"/>
      <c r="J77" s="443"/>
      <c r="K77" s="443"/>
      <c r="L77" s="443"/>
      <c r="M77" s="443"/>
      <c r="N77" s="443"/>
      <c r="O77" s="443"/>
      <c r="P77" s="443"/>
      <c r="Q77" s="159"/>
      <c r="R77" s="149">
        <f>SUM(B77:Q77)</f>
        <v>7915</v>
      </c>
      <c r="S77" s="49"/>
      <c r="T77" s="48"/>
    </row>
    <row r="78" spans="1:20" s="47" customFormat="1" ht="14.25">
      <c r="A78" s="869" t="s">
        <v>84</v>
      </c>
      <c r="B78" s="443">
        <v>50</v>
      </c>
      <c r="C78" s="443">
        <v>11</v>
      </c>
      <c r="D78" s="443">
        <v>7854</v>
      </c>
      <c r="E78" s="443"/>
      <c r="F78" s="443"/>
      <c r="G78" s="443"/>
      <c r="H78" s="443"/>
      <c r="I78" s="443"/>
      <c r="J78" s="443"/>
      <c r="K78" s="443"/>
      <c r="L78" s="443"/>
      <c r="M78" s="443"/>
      <c r="N78" s="443"/>
      <c r="O78" s="443"/>
      <c r="P78" s="443"/>
      <c r="Q78" s="159"/>
      <c r="R78" s="149">
        <f>SUM(B78:Q78)</f>
        <v>7915</v>
      </c>
      <c r="S78" s="49"/>
      <c r="T78" s="48"/>
    </row>
    <row r="79" spans="1:20" s="47" customFormat="1" ht="14.25">
      <c r="A79" s="688" t="s">
        <v>186</v>
      </c>
      <c r="B79" s="304">
        <f>B77/B76</f>
        <v>1</v>
      </c>
      <c r="C79" s="304">
        <f>C77/C76</f>
        <v>1.1</v>
      </c>
      <c r="D79" s="304">
        <f>D77/D76</f>
        <v>0.2698783588756786</v>
      </c>
      <c r="E79" s="304"/>
      <c r="F79" s="304"/>
      <c r="G79" s="304"/>
      <c r="H79" s="304"/>
      <c r="I79" s="304"/>
      <c r="J79" s="304"/>
      <c r="K79" s="443"/>
      <c r="L79" s="443"/>
      <c r="M79" s="443"/>
      <c r="N79" s="443"/>
      <c r="O79" s="443"/>
      <c r="P79" s="443"/>
      <c r="Q79" s="159"/>
      <c r="R79" s="282">
        <f>R77/R76</f>
        <v>0.27141485494822026</v>
      </c>
      <c r="S79" s="49"/>
      <c r="T79" s="48"/>
    </row>
    <row r="80" spans="1:20" s="47" customFormat="1" ht="14.25">
      <c r="A80" s="687" t="s">
        <v>79</v>
      </c>
      <c r="B80" s="455"/>
      <c r="C80" s="455"/>
      <c r="D80" s="455">
        <v>1600</v>
      </c>
      <c r="E80" s="455"/>
      <c r="F80" s="455"/>
      <c r="G80" s="455"/>
      <c r="H80" s="455"/>
      <c r="I80" s="455"/>
      <c r="J80" s="455"/>
      <c r="K80" s="455"/>
      <c r="L80" s="455"/>
      <c r="M80" s="455"/>
      <c r="N80" s="455"/>
      <c r="O80" s="455"/>
      <c r="P80" s="455"/>
      <c r="Q80" s="158"/>
      <c r="R80" s="149">
        <f>SUM(B80:Q80)</f>
        <v>1600</v>
      </c>
      <c r="S80" s="49"/>
      <c r="T80" s="48"/>
    </row>
    <row r="81" spans="1:20" s="47" customFormat="1" ht="14.25">
      <c r="A81" s="688" t="s">
        <v>88</v>
      </c>
      <c r="B81" s="455"/>
      <c r="C81" s="455"/>
      <c r="D81" s="455">
        <v>4605</v>
      </c>
      <c r="E81" s="455"/>
      <c r="F81" s="455"/>
      <c r="G81" s="455"/>
      <c r="H81" s="455"/>
      <c r="I81" s="455"/>
      <c r="J81" s="455"/>
      <c r="K81" s="455"/>
      <c r="L81" s="455"/>
      <c r="M81" s="455"/>
      <c r="N81" s="455"/>
      <c r="O81" s="455"/>
      <c r="P81" s="455"/>
      <c r="Q81" s="158"/>
      <c r="R81" s="149">
        <f>SUM(B81:Q81)</f>
        <v>4605</v>
      </c>
      <c r="S81" s="49"/>
      <c r="T81" s="48"/>
    </row>
    <row r="82" spans="1:20" s="47" customFormat="1" ht="14.25">
      <c r="A82" s="688" t="s">
        <v>185</v>
      </c>
      <c r="B82" s="455"/>
      <c r="C82" s="455"/>
      <c r="D82" s="455">
        <v>4260</v>
      </c>
      <c r="E82" s="455"/>
      <c r="F82" s="455"/>
      <c r="G82" s="455"/>
      <c r="H82" s="455"/>
      <c r="I82" s="455"/>
      <c r="J82" s="455"/>
      <c r="K82" s="455"/>
      <c r="L82" s="455"/>
      <c r="M82" s="455"/>
      <c r="N82" s="455"/>
      <c r="O82" s="455"/>
      <c r="P82" s="455"/>
      <c r="Q82" s="158"/>
      <c r="R82" s="149">
        <f>SUM(B82:Q82)</f>
        <v>4260</v>
      </c>
      <c r="S82" s="49"/>
      <c r="T82" s="48"/>
    </row>
    <row r="83" spans="1:20" s="47" customFormat="1" ht="14.25">
      <c r="A83" s="688" t="s">
        <v>186</v>
      </c>
      <c r="B83" s="455"/>
      <c r="C83" s="455"/>
      <c r="D83" s="426">
        <f>D82/D81</f>
        <v>0.9250814332247557</v>
      </c>
      <c r="E83" s="455"/>
      <c r="F83" s="455"/>
      <c r="G83" s="455"/>
      <c r="H83" s="455"/>
      <c r="I83" s="455"/>
      <c r="J83" s="455"/>
      <c r="K83" s="455"/>
      <c r="L83" s="455"/>
      <c r="M83" s="455"/>
      <c r="N83" s="455"/>
      <c r="O83" s="455"/>
      <c r="P83" s="455"/>
      <c r="Q83" s="158"/>
      <c r="R83" s="402">
        <f>R82/R81</f>
        <v>0.9250814332247557</v>
      </c>
      <c r="S83" s="49"/>
      <c r="T83" s="48"/>
    </row>
    <row r="84" spans="1:20" s="47" customFormat="1" ht="14.25">
      <c r="A84" s="689" t="s">
        <v>649</v>
      </c>
      <c r="B84" s="443"/>
      <c r="C84" s="443"/>
      <c r="D84" s="443"/>
      <c r="E84" s="443"/>
      <c r="F84" s="443"/>
      <c r="G84" s="443">
        <v>3500</v>
      </c>
      <c r="H84" s="443"/>
      <c r="I84" s="443"/>
      <c r="J84" s="443"/>
      <c r="K84" s="443"/>
      <c r="L84" s="443"/>
      <c r="M84" s="443"/>
      <c r="N84" s="443"/>
      <c r="O84" s="443"/>
      <c r="P84" s="443"/>
      <c r="Q84" s="159"/>
      <c r="R84" s="149">
        <f>SUM(B84:Q84)</f>
        <v>3500</v>
      </c>
      <c r="S84" s="49"/>
      <c r="T84" s="48"/>
    </row>
    <row r="85" spans="1:20" s="47" customFormat="1" ht="14.25">
      <c r="A85" s="688" t="s">
        <v>88</v>
      </c>
      <c r="B85" s="443"/>
      <c r="C85" s="443"/>
      <c r="D85" s="443"/>
      <c r="E85" s="443"/>
      <c r="F85" s="443"/>
      <c r="G85" s="443">
        <v>21026</v>
      </c>
      <c r="H85" s="443"/>
      <c r="I85" s="443"/>
      <c r="J85" s="443"/>
      <c r="K85" s="443">
        <v>58251</v>
      </c>
      <c r="L85" s="443"/>
      <c r="M85" s="443">
        <v>15000</v>
      </c>
      <c r="N85" s="443"/>
      <c r="O85" s="443"/>
      <c r="P85" s="443"/>
      <c r="Q85" s="159"/>
      <c r="R85" s="149">
        <f>SUM(B85:Q85)</f>
        <v>94277</v>
      </c>
      <c r="S85" s="49"/>
      <c r="T85" s="48"/>
    </row>
    <row r="86" spans="1:20" s="47" customFormat="1" ht="14.25">
      <c r="A86" s="688" t="s">
        <v>185</v>
      </c>
      <c r="B86" s="443"/>
      <c r="C86" s="443"/>
      <c r="D86" s="443">
        <v>3</v>
      </c>
      <c r="E86" s="443"/>
      <c r="F86" s="443"/>
      <c r="G86" s="443">
        <v>21026</v>
      </c>
      <c r="H86" s="443"/>
      <c r="I86" s="443"/>
      <c r="J86" s="443"/>
      <c r="K86" s="443">
        <v>58251</v>
      </c>
      <c r="L86" s="443"/>
      <c r="M86" s="443">
        <v>15000</v>
      </c>
      <c r="N86" s="443"/>
      <c r="O86" s="443"/>
      <c r="P86" s="443"/>
      <c r="Q86" s="159"/>
      <c r="R86" s="149">
        <f>SUM(B86:Q86)</f>
        <v>94280</v>
      </c>
      <c r="S86" s="49"/>
      <c r="T86" s="48"/>
    </row>
    <row r="87" spans="1:20" s="47" customFormat="1" ht="14.25">
      <c r="A87" s="688" t="s">
        <v>186</v>
      </c>
      <c r="B87" s="443"/>
      <c r="C87" s="443"/>
      <c r="D87" s="443"/>
      <c r="E87" s="443"/>
      <c r="F87" s="443"/>
      <c r="G87" s="424">
        <f>G86/G85</f>
        <v>1</v>
      </c>
      <c r="H87" s="424"/>
      <c r="I87" s="424"/>
      <c r="J87" s="424"/>
      <c r="K87" s="424">
        <f>K86/K85</f>
        <v>1</v>
      </c>
      <c r="L87" s="424"/>
      <c r="M87" s="424">
        <f>M86/M85</f>
        <v>1</v>
      </c>
      <c r="N87" s="424"/>
      <c r="O87" s="443"/>
      <c r="P87" s="443"/>
      <c r="Q87" s="159"/>
      <c r="R87" s="402">
        <f>R86/R85</f>
        <v>1.0000318211228614</v>
      </c>
      <c r="S87" s="49"/>
      <c r="T87" s="48"/>
    </row>
    <row r="88" spans="1:19" s="47" customFormat="1" ht="14.25">
      <c r="A88" s="689" t="s">
        <v>550</v>
      </c>
      <c r="B88" s="443"/>
      <c r="C88" s="443"/>
      <c r="D88" s="443"/>
      <c r="E88" s="443"/>
      <c r="F88" s="443"/>
      <c r="G88" s="443"/>
      <c r="H88" s="443"/>
      <c r="I88" s="443"/>
      <c r="J88" s="443"/>
      <c r="K88" s="443"/>
      <c r="L88" s="443"/>
      <c r="M88" s="443">
        <v>2000</v>
      </c>
      <c r="N88" s="443"/>
      <c r="O88" s="443"/>
      <c r="P88" s="443"/>
      <c r="Q88" s="443"/>
      <c r="R88" s="444">
        <f>SUM(B88:Q88)</f>
        <v>2000</v>
      </c>
      <c r="S88" s="49"/>
    </row>
    <row r="89" spans="1:19" s="47" customFormat="1" ht="14.25">
      <c r="A89" s="688" t="s">
        <v>88</v>
      </c>
      <c r="B89" s="443"/>
      <c r="C89" s="443"/>
      <c r="D89" s="443"/>
      <c r="E89" s="443"/>
      <c r="F89" s="443"/>
      <c r="G89" s="443"/>
      <c r="H89" s="443"/>
      <c r="I89" s="443"/>
      <c r="J89" s="443"/>
      <c r="K89" s="443"/>
      <c r="L89" s="443"/>
      <c r="M89" s="443">
        <v>2000</v>
      </c>
      <c r="N89" s="443"/>
      <c r="O89" s="443"/>
      <c r="P89" s="443"/>
      <c r="Q89" s="443"/>
      <c r="R89" s="444">
        <f>SUM(B89:Q89)</f>
        <v>2000</v>
      </c>
      <c r="S89" s="49"/>
    </row>
    <row r="90" spans="1:19" s="47" customFormat="1" ht="14.25">
      <c r="A90" s="836" t="s">
        <v>185</v>
      </c>
      <c r="B90" s="443"/>
      <c r="C90" s="443"/>
      <c r="D90" s="443"/>
      <c r="E90" s="443"/>
      <c r="F90" s="443"/>
      <c r="G90" s="443"/>
      <c r="H90" s="443"/>
      <c r="I90" s="443"/>
      <c r="J90" s="443"/>
      <c r="K90" s="443"/>
      <c r="L90" s="443"/>
      <c r="M90" s="443">
        <v>2000</v>
      </c>
      <c r="N90" s="443"/>
      <c r="O90" s="443"/>
      <c r="P90" s="443"/>
      <c r="Q90" s="443"/>
      <c r="R90" s="444">
        <f>SUM(B90:Q90)</f>
        <v>2000</v>
      </c>
      <c r="S90" s="49"/>
    </row>
    <row r="91" spans="1:19" s="47" customFormat="1" ht="14.25">
      <c r="A91" s="836" t="s">
        <v>186</v>
      </c>
      <c r="B91" s="443"/>
      <c r="C91" s="443"/>
      <c r="D91" s="424"/>
      <c r="E91" s="443"/>
      <c r="F91" s="443"/>
      <c r="G91" s="443"/>
      <c r="H91" s="443"/>
      <c r="I91" s="443"/>
      <c r="J91" s="304"/>
      <c r="K91" s="304"/>
      <c r="L91" s="304"/>
      <c r="M91" s="424">
        <f>M90/M89</f>
        <v>1</v>
      </c>
      <c r="N91" s="304"/>
      <c r="O91" s="304"/>
      <c r="P91" s="304"/>
      <c r="Q91" s="304"/>
      <c r="R91" s="282">
        <f>R90/R89</f>
        <v>1</v>
      </c>
      <c r="S91" s="49"/>
    </row>
    <row r="92" spans="1:20" s="47" customFormat="1" ht="14.25">
      <c r="A92" s="687" t="s">
        <v>646</v>
      </c>
      <c r="B92" s="455"/>
      <c r="C92" s="455"/>
      <c r="D92" s="455"/>
      <c r="E92" s="455"/>
      <c r="F92" s="455"/>
      <c r="G92" s="455">
        <v>32249</v>
      </c>
      <c r="H92" s="455"/>
      <c r="I92" s="455"/>
      <c r="J92" s="455"/>
      <c r="K92" s="455"/>
      <c r="L92" s="455"/>
      <c r="M92" s="455"/>
      <c r="N92" s="455"/>
      <c r="O92" s="455"/>
      <c r="P92" s="455"/>
      <c r="Q92" s="455"/>
      <c r="R92" s="149">
        <f>SUM(B92:Q92)</f>
        <v>32249</v>
      </c>
      <c r="S92" s="49"/>
      <c r="T92" s="48"/>
    </row>
    <row r="93" spans="1:20" s="47" customFormat="1" ht="14.25">
      <c r="A93" s="688" t="s">
        <v>88</v>
      </c>
      <c r="B93" s="443"/>
      <c r="C93" s="443"/>
      <c r="D93" s="443"/>
      <c r="E93" s="443"/>
      <c r="F93" s="443"/>
      <c r="G93" s="443">
        <v>40025</v>
      </c>
      <c r="H93" s="443"/>
      <c r="I93" s="443"/>
      <c r="J93" s="443"/>
      <c r="K93" s="443"/>
      <c r="L93" s="443"/>
      <c r="M93" s="443">
        <v>700</v>
      </c>
      <c r="N93" s="443"/>
      <c r="O93" s="443"/>
      <c r="P93" s="443"/>
      <c r="Q93" s="159"/>
      <c r="R93" s="149">
        <f>SUM(B93:Q93)</f>
        <v>40725</v>
      </c>
      <c r="S93" s="49"/>
      <c r="T93" s="48"/>
    </row>
    <row r="94" spans="1:20" s="47" customFormat="1" ht="14.25">
      <c r="A94" s="835" t="s">
        <v>185</v>
      </c>
      <c r="B94" s="447"/>
      <c r="C94" s="447"/>
      <c r="D94" s="447"/>
      <c r="E94" s="447"/>
      <c r="F94" s="447"/>
      <c r="G94" s="447">
        <v>39962</v>
      </c>
      <c r="H94" s="447"/>
      <c r="I94" s="447"/>
      <c r="J94" s="447"/>
      <c r="K94" s="447"/>
      <c r="L94" s="447"/>
      <c r="M94" s="447">
        <v>700</v>
      </c>
      <c r="N94" s="447"/>
      <c r="O94" s="447"/>
      <c r="P94" s="447"/>
      <c r="Q94" s="160"/>
      <c r="R94" s="149">
        <f>SUM(B94:Q94)</f>
        <v>40662</v>
      </c>
      <c r="S94" s="49"/>
      <c r="T94" s="48"/>
    </row>
    <row r="95" spans="1:20" s="47" customFormat="1" ht="14.25">
      <c r="A95" s="688" t="s">
        <v>186</v>
      </c>
      <c r="B95" s="443"/>
      <c r="C95" s="443"/>
      <c r="D95" s="443"/>
      <c r="E95" s="443"/>
      <c r="F95" s="443"/>
      <c r="G95" s="304">
        <f>G94/G93</f>
        <v>0.9984259837601499</v>
      </c>
      <c r="H95" s="304"/>
      <c r="I95" s="424"/>
      <c r="J95" s="304"/>
      <c r="K95" s="304"/>
      <c r="L95" s="304"/>
      <c r="M95" s="424">
        <f>M94/M93</f>
        <v>1</v>
      </c>
      <c r="N95" s="304"/>
      <c r="O95" s="443"/>
      <c r="P95" s="443"/>
      <c r="Q95" s="159"/>
      <c r="R95" s="282">
        <f>R94/R93</f>
        <v>0.9984530386740331</v>
      </c>
      <c r="S95" s="49"/>
      <c r="T95" s="48"/>
    </row>
    <row r="96" spans="1:20" s="47" customFormat="1" ht="14.25">
      <c r="A96" s="687" t="s">
        <v>647</v>
      </c>
      <c r="B96" s="455"/>
      <c r="C96" s="455"/>
      <c r="D96" s="455"/>
      <c r="E96" s="455"/>
      <c r="F96" s="455"/>
      <c r="G96" s="455">
        <v>4487</v>
      </c>
      <c r="H96" s="455"/>
      <c r="I96" s="455"/>
      <c r="J96" s="455"/>
      <c r="K96" s="455"/>
      <c r="L96" s="455"/>
      <c r="M96" s="455">
        <v>7000</v>
      </c>
      <c r="N96" s="455"/>
      <c r="O96" s="455"/>
      <c r="P96" s="455"/>
      <c r="Q96" s="158"/>
      <c r="R96" s="149">
        <f>SUM(B96:Q96)</f>
        <v>11487</v>
      </c>
      <c r="S96" s="49"/>
      <c r="T96" s="48"/>
    </row>
    <row r="97" spans="1:20" s="47" customFormat="1" ht="14.25">
      <c r="A97" s="836" t="s">
        <v>88</v>
      </c>
      <c r="B97" s="443"/>
      <c r="C97" s="443"/>
      <c r="D97" s="443"/>
      <c r="E97" s="443"/>
      <c r="F97" s="443"/>
      <c r="G97" s="443">
        <v>4772</v>
      </c>
      <c r="H97" s="443"/>
      <c r="I97" s="443"/>
      <c r="J97" s="443"/>
      <c r="K97" s="443"/>
      <c r="L97" s="443"/>
      <c r="M97" s="443">
        <v>7000</v>
      </c>
      <c r="N97" s="443"/>
      <c r="O97" s="443"/>
      <c r="P97" s="443"/>
      <c r="Q97" s="159"/>
      <c r="R97" s="149">
        <f>SUM(B97:Q97)</f>
        <v>11772</v>
      </c>
      <c r="S97" s="49"/>
      <c r="T97" s="48"/>
    </row>
    <row r="98" spans="1:20" s="47" customFormat="1" ht="14.25">
      <c r="A98" s="836" t="s">
        <v>185</v>
      </c>
      <c r="B98" s="443"/>
      <c r="C98" s="443"/>
      <c r="D98" s="443"/>
      <c r="E98" s="443"/>
      <c r="F98" s="443"/>
      <c r="G98" s="443">
        <v>4772</v>
      </c>
      <c r="H98" s="443"/>
      <c r="I98" s="443"/>
      <c r="J98" s="443"/>
      <c r="K98" s="443"/>
      <c r="L98" s="443"/>
      <c r="M98" s="443">
        <v>7000</v>
      </c>
      <c r="N98" s="443"/>
      <c r="O98" s="443"/>
      <c r="P98" s="443"/>
      <c r="Q98" s="159"/>
      <c r="R98" s="149">
        <f>SUM(B98:Q98)</f>
        <v>11772</v>
      </c>
      <c r="S98" s="49"/>
      <c r="T98" s="48"/>
    </row>
    <row r="99" spans="1:20" s="47" customFormat="1" ht="14.25">
      <c r="A99" s="836" t="s">
        <v>186</v>
      </c>
      <c r="B99" s="443"/>
      <c r="C99" s="443"/>
      <c r="D99" s="443"/>
      <c r="E99" s="443"/>
      <c r="F99" s="443"/>
      <c r="G99" s="425">
        <f>G98/G97</f>
        <v>1</v>
      </c>
      <c r="H99" s="443"/>
      <c r="I99" s="443"/>
      <c r="J99" s="443"/>
      <c r="K99" s="443"/>
      <c r="L99" s="443"/>
      <c r="M99" s="424">
        <f>M98/M97</f>
        <v>1</v>
      </c>
      <c r="N99" s="304"/>
      <c r="O99" s="304"/>
      <c r="P99" s="304"/>
      <c r="Q99" s="304"/>
      <c r="R99" s="282">
        <f>R98/R97</f>
        <v>1</v>
      </c>
      <c r="S99" s="49"/>
      <c r="T99" s="48"/>
    </row>
    <row r="100" spans="1:20" s="47" customFormat="1" ht="14.25">
      <c r="A100" s="690" t="s">
        <v>612</v>
      </c>
      <c r="B100" s="443"/>
      <c r="C100" s="443"/>
      <c r="D100" s="443"/>
      <c r="E100" s="443"/>
      <c r="F100" s="443"/>
      <c r="G100" s="443"/>
      <c r="H100" s="443"/>
      <c r="I100" s="443"/>
      <c r="J100" s="443"/>
      <c r="K100" s="443"/>
      <c r="L100" s="443"/>
      <c r="M100" s="443"/>
      <c r="N100" s="443"/>
      <c r="O100" s="443"/>
      <c r="P100" s="443"/>
      <c r="Q100" s="159"/>
      <c r="R100" s="149">
        <f>SUM(B100:Q100)</f>
        <v>0</v>
      </c>
      <c r="S100" s="49"/>
      <c r="T100" s="48"/>
    </row>
    <row r="101" spans="1:20" s="47" customFormat="1" ht="14.25">
      <c r="A101" s="835" t="s">
        <v>88</v>
      </c>
      <c r="B101" s="443"/>
      <c r="C101" s="443"/>
      <c r="D101" s="443"/>
      <c r="E101" s="443"/>
      <c r="F101" s="443"/>
      <c r="G101" s="443"/>
      <c r="H101" s="443"/>
      <c r="I101" s="443"/>
      <c r="J101" s="443"/>
      <c r="K101" s="443">
        <v>272904</v>
      </c>
      <c r="L101" s="443"/>
      <c r="M101" s="443"/>
      <c r="N101" s="443"/>
      <c r="O101" s="443"/>
      <c r="P101" s="443"/>
      <c r="Q101" s="159"/>
      <c r="R101" s="149">
        <f>SUM(B101:Q101)</f>
        <v>272904</v>
      </c>
      <c r="S101" s="49"/>
      <c r="T101" s="48"/>
    </row>
    <row r="102" spans="1:20" s="47" customFormat="1" ht="14.25">
      <c r="A102" s="835" t="s">
        <v>185</v>
      </c>
      <c r="B102" s="443"/>
      <c r="C102" s="443"/>
      <c r="D102" s="443"/>
      <c r="E102" s="443"/>
      <c r="F102" s="443"/>
      <c r="G102" s="443"/>
      <c r="H102" s="443"/>
      <c r="I102" s="443"/>
      <c r="J102" s="443"/>
      <c r="K102" s="443">
        <v>1261</v>
      </c>
      <c r="L102" s="443"/>
      <c r="M102" s="443"/>
      <c r="N102" s="443"/>
      <c r="O102" s="443"/>
      <c r="P102" s="443"/>
      <c r="Q102" s="159"/>
      <c r="R102" s="149">
        <f>SUM(B102:Q102)</f>
        <v>1261</v>
      </c>
      <c r="S102" s="49"/>
      <c r="T102" s="48"/>
    </row>
    <row r="103" spans="1:20" s="47" customFormat="1" ht="14.25">
      <c r="A103" s="688" t="s">
        <v>186</v>
      </c>
      <c r="B103" s="304"/>
      <c r="C103" s="443"/>
      <c r="D103" s="443"/>
      <c r="E103" s="443"/>
      <c r="F103" s="443"/>
      <c r="G103" s="443"/>
      <c r="H103" s="443"/>
      <c r="I103" s="443"/>
      <c r="J103" s="424"/>
      <c r="K103" s="304">
        <f>K102/K101</f>
        <v>0.00462067247090552</v>
      </c>
      <c r="L103" s="304"/>
      <c r="M103" s="443"/>
      <c r="N103" s="443"/>
      <c r="O103" s="443"/>
      <c r="P103" s="443"/>
      <c r="Q103" s="159"/>
      <c r="R103" s="402">
        <f>R102/R101</f>
        <v>0.00462067247090552</v>
      </c>
      <c r="S103" s="49"/>
      <c r="T103" s="48"/>
    </row>
    <row r="104" spans="1:20" s="47" customFormat="1" ht="14.25">
      <c r="A104" s="687" t="s">
        <v>688</v>
      </c>
      <c r="B104" s="455"/>
      <c r="C104" s="455"/>
      <c r="D104" s="455"/>
      <c r="E104" s="455"/>
      <c r="F104" s="455"/>
      <c r="G104" s="455"/>
      <c r="H104" s="455"/>
      <c r="I104" s="455"/>
      <c r="J104" s="455"/>
      <c r="K104" s="455"/>
      <c r="L104" s="455"/>
      <c r="M104" s="455"/>
      <c r="N104" s="455"/>
      <c r="O104" s="455"/>
      <c r="P104" s="455"/>
      <c r="Q104" s="455"/>
      <c r="R104" s="149">
        <f>SUM(B104:Q104)</f>
        <v>0</v>
      </c>
      <c r="S104" s="49"/>
      <c r="T104" s="48"/>
    </row>
    <row r="105" spans="1:20" s="47" customFormat="1" ht="14.25">
      <c r="A105" s="688" t="s">
        <v>88</v>
      </c>
      <c r="B105" s="443"/>
      <c r="C105" s="443"/>
      <c r="D105" s="443"/>
      <c r="E105" s="443"/>
      <c r="F105" s="443"/>
      <c r="G105" s="443"/>
      <c r="H105" s="443"/>
      <c r="I105" s="443"/>
      <c r="J105" s="443"/>
      <c r="K105" s="443">
        <v>81847</v>
      </c>
      <c r="L105" s="443"/>
      <c r="M105" s="443"/>
      <c r="N105" s="443"/>
      <c r="O105" s="443"/>
      <c r="P105" s="443"/>
      <c r="Q105" s="443"/>
      <c r="R105" s="444">
        <f>SUM(B105:Q105)</f>
        <v>81847</v>
      </c>
      <c r="S105" s="49"/>
      <c r="T105" s="48"/>
    </row>
    <row r="106" spans="1:20" s="47" customFormat="1" ht="14.25">
      <c r="A106" s="688" t="s">
        <v>185</v>
      </c>
      <c r="B106" s="443"/>
      <c r="C106" s="443"/>
      <c r="D106" s="443"/>
      <c r="E106" s="443"/>
      <c r="F106" s="443"/>
      <c r="G106" s="443"/>
      <c r="H106" s="443"/>
      <c r="I106" s="443"/>
      <c r="J106" s="443"/>
      <c r="K106" s="443">
        <v>730</v>
      </c>
      <c r="L106" s="443"/>
      <c r="M106" s="443"/>
      <c r="N106" s="443"/>
      <c r="O106" s="443"/>
      <c r="P106" s="443"/>
      <c r="Q106" s="159"/>
      <c r="R106" s="149">
        <f>SUM(B106:Q106)</f>
        <v>730</v>
      </c>
      <c r="S106" s="49"/>
      <c r="T106" s="48"/>
    </row>
    <row r="107" spans="1:20" s="47" customFormat="1" ht="15" thickBot="1">
      <c r="A107" s="1090" t="s">
        <v>186</v>
      </c>
      <c r="B107" s="1099"/>
      <c r="C107" s="1099"/>
      <c r="D107" s="305"/>
      <c r="E107" s="305"/>
      <c r="F107" s="305"/>
      <c r="G107" s="1100"/>
      <c r="H107" s="305"/>
      <c r="I107" s="305"/>
      <c r="J107" s="305"/>
      <c r="K107" s="305">
        <f>K106/K105</f>
        <v>0.00891908072378951</v>
      </c>
      <c r="L107" s="305"/>
      <c r="M107" s="305"/>
      <c r="N107" s="305"/>
      <c r="O107" s="305"/>
      <c r="P107" s="305"/>
      <c r="Q107" s="305"/>
      <c r="R107" s="312">
        <f>R106/R105</f>
        <v>0.00891908072378951</v>
      </c>
      <c r="S107" s="49"/>
      <c r="T107" s="48"/>
    </row>
    <row r="108" spans="1:20" s="47" customFormat="1" ht="14.25">
      <c r="A108" s="686" t="s">
        <v>650</v>
      </c>
      <c r="B108" s="442"/>
      <c r="C108" s="442"/>
      <c r="D108" s="442">
        <v>1036</v>
      </c>
      <c r="E108" s="442"/>
      <c r="F108" s="442"/>
      <c r="G108" s="442">
        <v>35000</v>
      </c>
      <c r="H108" s="442"/>
      <c r="I108" s="442"/>
      <c r="J108" s="442"/>
      <c r="K108" s="442"/>
      <c r="L108" s="442"/>
      <c r="M108" s="442"/>
      <c r="N108" s="442"/>
      <c r="O108" s="442"/>
      <c r="P108" s="442"/>
      <c r="Q108" s="927"/>
      <c r="R108" s="928">
        <f>SUM(B108:Q108)</f>
        <v>36036</v>
      </c>
      <c r="S108" s="49"/>
      <c r="T108" s="48"/>
    </row>
    <row r="109" spans="1:20" s="47" customFormat="1" ht="14.25">
      <c r="A109" s="688" t="s">
        <v>88</v>
      </c>
      <c r="B109" s="443"/>
      <c r="C109" s="443"/>
      <c r="D109" s="443">
        <v>1036</v>
      </c>
      <c r="E109" s="443"/>
      <c r="F109" s="443"/>
      <c r="G109" s="443">
        <v>35000</v>
      </c>
      <c r="H109" s="443"/>
      <c r="I109" s="443"/>
      <c r="J109" s="443"/>
      <c r="K109" s="443">
        <v>115942</v>
      </c>
      <c r="L109" s="443"/>
      <c r="M109" s="443"/>
      <c r="N109" s="443"/>
      <c r="O109" s="443"/>
      <c r="P109" s="443"/>
      <c r="Q109" s="159"/>
      <c r="R109" s="149">
        <f>SUM(B109:Q109)</f>
        <v>151978</v>
      </c>
      <c r="S109" s="49"/>
      <c r="T109" s="48"/>
    </row>
    <row r="110" spans="1:20" s="47" customFormat="1" ht="14.25">
      <c r="A110" s="688" t="s">
        <v>185</v>
      </c>
      <c r="B110" s="443"/>
      <c r="C110" s="443"/>
      <c r="D110" s="443">
        <v>575</v>
      </c>
      <c r="E110" s="443"/>
      <c r="F110" s="443"/>
      <c r="G110" s="443">
        <v>35000</v>
      </c>
      <c r="H110" s="443"/>
      <c r="I110" s="443"/>
      <c r="J110" s="443"/>
      <c r="K110" s="443">
        <v>2613</v>
      </c>
      <c r="L110" s="443"/>
      <c r="M110" s="443"/>
      <c r="N110" s="443"/>
      <c r="O110" s="443"/>
      <c r="P110" s="443"/>
      <c r="Q110" s="159"/>
      <c r="R110" s="149">
        <f>SUM(B110:Q110)</f>
        <v>38188</v>
      </c>
      <c r="S110" s="49"/>
      <c r="T110" s="48"/>
    </row>
    <row r="111" spans="1:20" s="47" customFormat="1" ht="14.25">
      <c r="A111" s="688" t="s">
        <v>186</v>
      </c>
      <c r="B111" s="443"/>
      <c r="C111" s="443"/>
      <c r="D111" s="424">
        <f>D110/D109</f>
        <v>0.555019305019305</v>
      </c>
      <c r="E111" s="424"/>
      <c r="F111" s="424"/>
      <c r="G111" s="424">
        <f>G110/G109</f>
        <v>1</v>
      </c>
      <c r="H111" s="424"/>
      <c r="I111" s="424"/>
      <c r="J111" s="424"/>
      <c r="K111" s="424">
        <f>K110/K109</f>
        <v>0.02253713063428266</v>
      </c>
      <c r="L111" s="424"/>
      <c r="M111" s="424"/>
      <c r="N111" s="424"/>
      <c r="O111" s="424"/>
      <c r="P111" s="424"/>
      <c r="Q111" s="424"/>
      <c r="R111" s="693">
        <f>R110/R109</f>
        <v>0.2512732105962705</v>
      </c>
      <c r="S111" s="49"/>
      <c r="T111" s="48"/>
    </row>
    <row r="112" spans="1:20" s="47" customFormat="1" ht="14.25">
      <c r="A112" s="689" t="s">
        <v>691</v>
      </c>
      <c r="B112" s="443"/>
      <c r="C112" s="443"/>
      <c r="D112" s="443"/>
      <c r="E112" s="443"/>
      <c r="F112" s="443"/>
      <c r="G112" s="443"/>
      <c r="H112" s="443"/>
      <c r="I112" s="443"/>
      <c r="J112" s="443">
        <v>5000</v>
      </c>
      <c r="K112" s="443"/>
      <c r="L112" s="443"/>
      <c r="M112" s="443"/>
      <c r="N112" s="443"/>
      <c r="O112" s="443"/>
      <c r="P112" s="443"/>
      <c r="Q112" s="159"/>
      <c r="R112" s="149">
        <f aca="true" t="shared" si="2" ref="R112:R122">SUM(B112:Q112)</f>
        <v>5000</v>
      </c>
      <c r="S112" s="49"/>
      <c r="T112" s="48"/>
    </row>
    <row r="113" spans="1:20" s="47" customFormat="1" ht="14.25">
      <c r="A113" s="836" t="s">
        <v>88</v>
      </c>
      <c r="B113" s="443"/>
      <c r="C113" s="443"/>
      <c r="D113" s="443"/>
      <c r="E113" s="443"/>
      <c r="F113" s="443"/>
      <c r="G113" s="443"/>
      <c r="H113" s="443"/>
      <c r="I113" s="443"/>
      <c r="J113" s="443">
        <v>5000</v>
      </c>
      <c r="K113" s="443"/>
      <c r="L113" s="443"/>
      <c r="M113" s="443"/>
      <c r="N113" s="443"/>
      <c r="O113" s="443"/>
      <c r="P113" s="443"/>
      <c r="Q113" s="159"/>
      <c r="R113" s="149">
        <f t="shared" si="2"/>
        <v>5000</v>
      </c>
      <c r="S113" s="49"/>
      <c r="T113" s="48"/>
    </row>
    <row r="114" spans="1:20" s="47" customFormat="1" ht="14.25">
      <c r="A114" s="836" t="s">
        <v>185</v>
      </c>
      <c r="B114" s="443"/>
      <c r="C114" s="443"/>
      <c r="D114" s="443"/>
      <c r="E114" s="443"/>
      <c r="F114" s="443"/>
      <c r="G114" s="443"/>
      <c r="H114" s="443"/>
      <c r="I114" s="443"/>
      <c r="J114" s="443">
        <v>0</v>
      </c>
      <c r="K114" s="443"/>
      <c r="L114" s="443"/>
      <c r="M114" s="443"/>
      <c r="N114" s="443"/>
      <c r="O114" s="443"/>
      <c r="P114" s="443"/>
      <c r="Q114" s="159"/>
      <c r="R114" s="149">
        <f t="shared" si="2"/>
        <v>0</v>
      </c>
      <c r="S114" s="49"/>
      <c r="T114" s="48"/>
    </row>
    <row r="115" spans="1:20" s="47" customFormat="1" ht="14.25">
      <c r="A115" s="836" t="s">
        <v>186</v>
      </c>
      <c r="B115" s="443"/>
      <c r="C115" s="443"/>
      <c r="D115" s="443"/>
      <c r="E115" s="443"/>
      <c r="F115" s="304"/>
      <c r="G115" s="443"/>
      <c r="H115" s="443"/>
      <c r="I115" s="443"/>
      <c r="J115" s="443">
        <v>0</v>
      </c>
      <c r="K115" s="443"/>
      <c r="L115" s="443"/>
      <c r="M115" s="443"/>
      <c r="N115" s="443"/>
      <c r="O115" s="443"/>
      <c r="P115" s="443"/>
      <c r="Q115" s="159"/>
      <c r="R115" s="149">
        <f t="shared" si="2"/>
        <v>0</v>
      </c>
      <c r="S115" s="49"/>
      <c r="T115" s="48"/>
    </row>
    <row r="116" spans="1:20" s="47" customFormat="1" ht="14.25">
      <c r="A116" s="689" t="s">
        <v>932</v>
      </c>
      <c r="B116" s="443"/>
      <c r="C116" s="443"/>
      <c r="D116" s="443"/>
      <c r="E116" s="443"/>
      <c r="F116" s="443">
        <v>2500</v>
      </c>
      <c r="G116" s="443"/>
      <c r="H116" s="443"/>
      <c r="I116" s="443"/>
      <c r="J116" s="443"/>
      <c r="K116" s="443"/>
      <c r="L116" s="443"/>
      <c r="M116" s="443"/>
      <c r="N116" s="443"/>
      <c r="O116" s="443"/>
      <c r="P116" s="443"/>
      <c r="Q116" s="443"/>
      <c r="R116" s="444">
        <f t="shared" si="2"/>
        <v>2500</v>
      </c>
      <c r="S116" s="49"/>
      <c r="T116" s="48"/>
    </row>
    <row r="117" spans="1:20" s="47" customFormat="1" ht="14.25">
      <c r="A117" s="836" t="s">
        <v>88</v>
      </c>
      <c r="B117" s="443"/>
      <c r="C117" s="443"/>
      <c r="D117" s="443"/>
      <c r="E117" s="443"/>
      <c r="F117" s="443">
        <v>0</v>
      </c>
      <c r="G117" s="443"/>
      <c r="H117" s="443"/>
      <c r="I117" s="443"/>
      <c r="J117" s="443"/>
      <c r="K117" s="443"/>
      <c r="L117" s="443"/>
      <c r="M117" s="443"/>
      <c r="N117" s="443"/>
      <c r="O117" s="443"/>
      <c r="P117" s="443"/>
      <c r="Q117" s="443"/>
      <c r="R117" s="444">
        <f t="shared" si="2"/>
        <v>0</v>
      </c>
      <c r="S117" s="49"/>
      <c r="T117" s="48"/>
    </row>
    <row r="118" spans="1:20" s="47" customFormat="1" ht="14.25">
      <c r="A118" s="836" t="s">
        <v>185</v>
      </c>
      <c r="B118" s="443"/>
      <c r="C118" s="443"/>
      <c r="D118" s="443"/>
      <c r="E118" s="443"/>
      <c r="F118" s="443">
        <v>0</v>
      </c>
      <c r="G118" s="443"/>
      <c r="H118" s="443"/>
      <c r="I118" s="443"/>
      <c r="J118" s="443"/>
      <c r="K118" s="443"/>
      <c r="L118" s="443"/>
      <c r="M118" s="443"/>
      <c r="N118" s="443"/>
      <c r="O118" s="443"/>
      <c r="P118" s="443"/>
      <c r="Q118" s="443"/>
      <c r="R118" s="444">
        <f t="shared" si="2"/>
        <v>0</v>
      </c>
      <c r="S118" s="49"/>
      <c r="T118" s="48"/>
    </row>
    <row r="119" spans="1:20" s="47" customFormat="1" ht="14.25">
      <c r="A119" s="836" t="s">
        <v>186</v>
      </c>
      <c r="B119" s="424"/>
      <c r="C119" s="424"/>
      <c r="D119" s="424"/>
      <c r="E119" s="424"/>
      <c r="F119" s="424">
        <v>0</v>
      </c>
      <c r="G119" s="424"/>
      <c r="H119" s="424"/>
      <c r="I119" s="424"/>
      <c r="J119" s="424"/>
      <c r="K119" s="424"/>
      <c r="L119" s="424"/>
      <c r="M119" s="424"/>
      <c r="N119" s="424"/>
      <c r="O119" s="424"/>
      <c r="P119" s="424"/>
      <c r="Q119" s="424"/>
      <c r="R119" s="693">
        <f t="shared" si="2"/>
        <v>0</v>
      </c>
      <c r="S119" s="49"/>
      <c r="T119" s="48"/>
    </row>
    <row r="120" spans="1:20" s="47" customFormat="1" ht="14.25">
      <c r="A120" s="689" t="s">
        <v>101</v>
      </c>
      <c r="B120" s="443"/>
      <c r="C120" s="443"/>
      <c r="D120" s="443"/>
      <c r="E120" s="443"/>
      <c r="F120" s="443"/>
      <c r="G120" s="443"/>
      <c r="H120" s="443"/>
      <c r="I120" s="443"/>
      <c r="J120" s="443"/>
      <c r="K120" s="443"/>
      <c r="L120" s="443"/>
      <c r="M120" s="443"/>
      <c r="N120" s="443"/>
      <c r="O120" s="443"/>
      <c r="P120" s="443"/>
      <c r="Q120" s="159"/>
      <c r="R120" s="149">
        <f t="shared" si="2"/>
        <v>0</v>
      </c>
      <c r="S120" s="49"/>
      <c r="T120" s="48"/>
    </row>
    <row r="121" spans="1:20" s="47" customFormat="1" ht="14.25">
      <c r="A121" s="688" t="s">
        <v>88</v>
      </c>
      <c r="B121" s="443"/>
      <c r="C121" s="443"/>
      <c r="D121" s="443"/>
      <c r="E121" s="443">
        <v>3465</v>
      </c>
      <c r="F121" s="443"/>
      <c r="G121" s="443"/>
      <c r="H121" s="443"/>
      <c r="I121" s="443"/>
      <c r="J121" s="443"/>
      <c r="K121" s="443"/>
      <c r="L121" s="443"/>
      <c r="M121" s="443"/>
      <c r="N121" s="443"/>
      <c r="O121" s="443"/>
      <c r="P121" s="443"/>
      <c r="Q121" s="159"/>
      <c r="R121" s="149">
        <f t="shared" si="2"/>
        <v>3465</v>
      </c>
      <c r="S121" s="49"/>
      <c r="T121" s="48"/>
    </row>
    <row r="122" spans="1:20" s="47" customFormat="1" ht="14.25">
      <c r="A122" s="688" t="s">
        <v>185</v>
      </c>
      <c r="B122" s="443"/>
      <c r="C122" s="443"/>
      <c r="D122" s="443"/>
      <c r="E122" s="443">
        <v>3465</v>
      </c>
      <c r="F122" s="443"/>
      <c r="G122" s="443"/>
      <c r="H122" s="443"/>
      <c r="I122" s="443"/>
      <c r="J122" s="443"/>
      <c r="K122" s="443"/>
      <c r="L122" s="443"/>
      <c r="M122" s="443"/>
      <c r="N122" s="443"/>
      <c r="O122" s="443"/>
      <c r="P122" s="443"/>
      <c r="Q122" s="443"/>
      <c r="R122" s="149">
        <f t="shared" si="2"/>
        <v>3465</v>
      </c>
      <c r="S122" s="49"/>
      <c r="T122" s="48"/>
    </row>
    <row r="123" spans="1:20" s="47" customFormat="1" ht="14.25">
      <c r="A123" s="688" t="s">
        <v>186</v>
      </c>
      <c r="B123" s="443"/>
      <c r="C123" s="443"/>
      <c r="D123" s="443"/>
      <c r="E123" s="424">
        <f>E122/E121</f>
        <v>1</v>
      </c>
      <c r="F123" s="424"/>
      <c r="G123" s="424"/>
      <c r="H123" s="424"/>
      <c r="I123" s="424"/>
      <c r="J123" s="424"/>
      <c r="K123" s="424"/>
      <c r="L123" s="424"/>
      <c r="M123" s="424"/>
      <c r="N123" s="424"/>
      <c r="O123" s="424"/>
      <c r="P123" s="424"/>
      <c r="Q123" s="424"/>
      <c r="R123" s="693">
        <f>R122/R121</f>
        <v>1</v>
      </c>
      <c r="S123" s="49"/>
      <c r="T123" s="48"/>
    </row>
    <row r="124" spans="1:20" s="47" customFormat="1" ht="14.25">
      <c r="A124" s="687" t="s">
        <v>651</v>
      </c>
      <c r="B124" s="455"/>
      <c r="C124" s="455"/>
      <c r="D124" s="455"/>
      <c r="E124" s="455">
        <v>22650</v>
      </c>
      <c r="F124" s="455"/>
      <c r="G124" s="455"/>
      <c r="H124" s="455"/>
      <c r="I124" s="455"/>
      <c r="J124" s="455"/>
      <c r="K124" s="455"/>
      <c r="L124" s="455"/>
      <c r="M124" s="455"/>
      <c r="N124" s="455"/>
      <c r="O124" s="455"/>
      <c r="P124" s="455"/>
      <c r="Q124" s="158"/>
      <c r="R124" s="149">
        <f>SUM(B124:Q124)</f>
        <v>22650</v>
      </c>
      <c r="S124" s="49"/>
      <c r="T124" s="48"/>
    </row>
    <row r="125" spans="1:20" s="47" customFormat="1" ht="14.25">
      <c r="A125" s="688" t="s">
        <v>88</v>
      </c>
      <c r="B125" s="443"/>
      <c r="C125" s="443"/>
      <c r="D125" s="443"/>
      <c r="E125" s="443">
        <v>21650</v>
      </c>
      <c r="F125" s="443"/>
      <c r="G125" s="443"/>
      <c r="H125" s="443"/>
      <c r="I125" s="443"/>
      <c r="J125" s="443"/>
      <c r="K125" s="443"/>
      <c r="L125" s="443"/>
      <c r="M125" s="443"/>
      <c r="N125" s="443"/>
      <c r="O125" s="443"/>
      <c r="P125" s="443"/>
      <c r="Q125" s="159"/>
      <c r="R125" s="149">
        <f>SUM(B125:Q125)</f>
        <v>21650</v>
      </c>
      <c r="S125" s="49"/>
      <c r="T125" s="48"/>
    </row>
    <row r="126" spans="1:20" s="47" customFormat="1" ht="14.25">
      <c r="A126" s="835" t="s">
        <v>185</v>
      </c>
      <c r="B126" s="447"/>
      <c r="C126" s="447"/>
      <c r="D126" s="447">
        <v>75</v>
      </c>
      <c r="E126" s="447">
        <v>17000</v>
      </c>
      <c r="F126" s="447">
        <v>2133</v>
      </c>
      <c r="G126" s="447"/>
      <c r="H126" s="447"/>
      <c r="I126" s="447"/>
      <c r="J126" s="447"/>
      <c r="K126" s="447"/>
      <c r="L126" s="447"/>
      <c r="M126" s="447"/>
      <c r="N126" s="447"/>
      <c r="O126" s="447"/>
      <c r="P126" s="447"/>
      <c r="Q126" s="447"/>
      <c r="R126" s="444">
        <f>SUM(B126:Q126)</f>
        <v>19208</v>
      </c>
      <c r="S126" s="49"/>
      <c r="T126" s="48"/>
    </row>
    <row r="127" spans="1:20" s="47" customFormat="1" ht="14.25">
      <c r="A127" s="835" t="s">
        <v>260</v>
      </c>
      <c r="B127" s="447"/>
      <c r="C127" s="447"/>
      <c r="D127" s="447"/>
      <c r="E127" s="447"/>
      <c r="F127" s="447"/>
      <c r="G127" s="447"/>
      <c r="H127" s="447"/>
      <c r="I127" s="447"/>
      <c r="J127" s="447"/>
      <c r="K127" s="447"/>
      <c r="L127" s="447"/>
      <c r="M127" s="447"/>
      <c r="N127" s="447"/>
      <c r="O127" s="447"/>
      <c r="P127" s="447"/>
      <c r="Q127" s="447"/>
      <c r="R127" s="444">
        <f>SUM(B127:Q127)</f>
        <v>0</v>
      </c>
      <c r="S127" s="49"/>
      <c r="T127" s="48"/>
    </row>
    <row r="128" spans="1:20" s="47" customFormat="1" ht="14.25">
      <c r="A128" s="688" t="s">
        <v>186</v>
      </c>
      <c r="B128" s="443"/>
      <c r="C128" s="443"/>
      <c r="D128" s="304"/>
      <c r="E128" s="424">
        <f>E126/E125</f>
        <v>0.7852193995381063</v>
      </c>
      <c r="F128" s="443"/>
      <c r="G128" s="443"/>
      <c r="H128" s="443"/>
      <c r="I128" s="443"/>
      <c r="J128" s="443"/>
      <c r="K128" s="443"/>
      <c r="L128" s="443"/>
      <c r="M128" s="443"/>
      <c r="N128" s="443"/>
      <c r="O128" s="443"/>
      <c r="P128" s="443"/>
      <c r="Q128" s="443"/>
      <c r="R128" s="282">
        <f>R126/R125</f>
        <v>0.8872055427251732</v>
      </c>
      <c r="S128" s="49"/>
      <c r="T128" s="48"/>
    </row>
    <row r="129" spans="1:20" s="47" customFormat="1" ht="14.25">
      <c r="A129" s="691" t="s">
        <v>613</v>
      </c>
      <c r="B129" s="453"/>
      <c r="C129" s="453"/>
      <c r="D129" s="453"/>
      <c r="E129" s="453"/>
      <c r="F129" s="453"/>
      <c r="G129" s="453"/>
      <c r="H129" s="453">
        <v>82279</v>
      </c>
      <c r="I129" s="453"/>
      <c r="J129" s="453"/>
      <c r="K129" s="453"/>
      <c r="L129" s="453"/>
      <c r="M129" s="453"/>
      <c r="N129" s="453">
        <v>380266</v>
      </c>
      <c r="O129" s="453"/>
      <c r="P129" s="453"/>
      <c r="Q129" s="161"/>
      <c r="R129" s="149">
        <f>SUM(B129:Q129)</f>
        <v>462545</v>
      </c>
      <c r="S129" s="49"/>
      <c r="T129" s="48"/>
    </row>
    <row r="130" spans="1:20" s="47" customFormat="1" ht="14.25">
      <c r="A130" s="688" t="s">
        <v>88</v>
      </c>
      <c r="B130" s="447"/>
      <c r="C130" s="447"/>
      <c r="D130" s="447"/>
      <c r="E130" s="447"/>
      <c r="F130" s="447"/>
      <c r="G130" s="447"/>
      <c r="H130" s="447">
        <v>16897</v>
      </c>
      <c r="I130" s="447"/>
      <c r="J130" s="447"/>
      <c r="K130" s="447"/>
      <c r="L130" s="447"/>
      <c r="M130" s="447"/>
      <c r="N130" s="447">
        <v>194266</v>
      </c>
      <c r="O130" s="447"/>
      <c r="P130" s="447"/>
      <c r="Q130" s="160"/>
      <c r="R130" s="149">
        <f>SUM(B130:Q130)</f>
        <v>211163</v>
      </c>
      <c r="S130" s="49"/>
      <c r="T130" s="48"/>
    </row>
    <row r="131" spans="1:20" s="47" customFormat="1" ht="14.25">
      <c r="A131" s="688" t="s">
        <v>185</v>
      </c>
      <c r="B131" s="447"/>
      <c r="C131" s="447"/>
      <c r="D131" s="447"/>
      <c r="E131" s="447"/>
      <c r="F131" s="447"/>
      <c r="G131" s="447"/>
      <c r="H131" s="447"/>
      <c r="I131" s="447"/>
      <c r="J131" s="447"/>
      <c r="K131" s="447"/>
      <c r="L131" s="447"/>
      <c r="M131" s="447"/>
      <c r="N131" s="447">
        <v>0</v>
      </c>
      <c r="O131" s="447"/>
      <c r="P131" s="447"/>
      <c r="Q131" s="160"/>
      <c r="R131" s="149">
        <f>SUM(B131:Q131)</f>
        <v>0</v>
      </c>
      <c r="S131" s="49"/>
      <c r="T131" s="48"/>
    </row>
    <row r="132" spans="1:20" s="47" customFormat="1" ht="15" thickBot="1">
      <c r="A132" s="688" t="s">
        <v>186</v>
      </c>
      <c r="B132" s="443"/>
      <c r="C132" s="443"/>
      <c r="D132" s="443"/>
      <c r="E132" s="443"/>
      <c r="F132" s="443"/>
      <c r="G132" s="443"/>
      <c r="H132" s="443"/>
      <c r="I132" s="443"/>
      <c r="J132" s="443"/>
      <c r="K132" s="443"/>
      <c r="L132" s="443"/>
      <c r="M132" s="443"/>
      <c r="N132" s="443"/>
      <c r="O132" s="443"/>
      <c r="P132" s="443"/>
      <c r="Q132" s="443"/>
      <c r="R132" s="444"/>
      <c r="S132" s="49"/>
      <c r="T132" s="48"/>
    </row>
    <row r="133" spans="1:21" s="2" customFormat="1" ht="15">
      <c r="A133" s="839" t="s">
        <v>600</v>
      </c>
      <c r="B133" s="840">
        <f aca="true" t="shared" si="3" ref="B133:R133">SUM(B38+B57+B42+B47+B16+B70+B6+B65+B75+B25+B129+B52+B104+B108+B112+B80+B124+B92+B34+B96+B84+B100+B11+B61+B88+B20+B116+B120)</f>
        <v>54416</v>
      </c>
      <c r="C133" s="840">
        <f t="shared" si="3"/>
        <v>18383</v>
      </c>
      <c r="D133" s="840">
        <f t="shared" si="3"/>
        <v>424042</v>
      </c>
      <c r="E133" s="840">
        <f t="shared" si="3"/>
        <v>22650</v>
      </c>
      <c r="F133" s="840">
        <f t="shared" si="3"/>
        <v>63873</v>
      </c>
      <c r="G133" s="840">
        <f t="shared" si="3"/>
        <v>112176</v>
      </c>
      <c r="H133" s="840">
        <f t="shared" si="3"/>
        <v>82279</v>
      </c>
      <c r="I133" s="840">
        <f t="shared" si="3"/>
        <v>2500</v>
      </c>
      <c r="J133" s="840">
        <f t="shared" si="3"/>
        <v>184269</v>
      </c>
      <c r="K133" s="840">
        <f t="shared" si="3"/>
        <v>150917</v>
      </c>
      <c r="L133" s="840">
        <f t="shared" si="3"/>
        <v>0</v>
      </c>
      <c r="M133" s="840">
        <f t="shared" si="3"/>
        <v>14000</v>
      </c>
      <c r="N133" s="840">
        <f t="shared" si="3"/>
        <v>380266</v>
      </c>
      <c r="O133" s="840">
        <f t="shared" si="3"/>
        <v>1846432</v>
      </c>
      <c r="P133" s="840">
        <f t="shared" si="3"/>
        <v>35368</v>
      </c>
      <c r="Q133" s="840">
        <f t="shared" si="3"/>
        <v>0</v>
      </c>
      <c r="R133" s="1075">
        <f t="shared" si="3"/>
        <v>3391571</v>
      </c>
      <c r="S133" s="8"/>
      <c r="T133" s="8"/>
      <c r="U133" s="8"/>
    </row>
    <row r="134" spans="1:21" s="2" customFormat="1" ht="15">
      <c r="A134" s="123" t="s">
        <v>88</v>
      </c>
      <c r="B134" s="124">
        <f aca="true" t="shared" si="4" ref="B134:R134">SUM(B39+B58+B43+B48+B17+B71+B7+B66+B76+B26+B130+B53+B105+B109+B113+B81+B125+B93+B35+B97+B85+B101+B12+B31+B62+B89+B21+B121)</f>
        <v>82124</v>
      </c>
      <c r="C134" s="124">
        <f t="shared" si="4"/>
        <v>25314</v>
      </c>
      <c r="D134" s="124">
        <f t="shared" si="4"/>
        <v>497831</v>
      </c>
      <c r="E134" s="124">
        <f t="shared" si="4"/>
        <v>25115</v>
      </c>
      <c r="F134" s="124">
        <f t="shared" si="4"/>
        <v>102692</v>
      </c>
      <c r="G134" s="124">
        <f t="shared" si="4"/>
        <v>235872</v>
      </c>
      <c r="H134" s="124">
        <f t="shared" si="4"/>
        <v>16897</v>
      </c>
      <c r="I134" s="124">
        <f t="shared" si="4"/>
        <v>16500</v>
      </c>
      <c r="J134" s="124">
        <f t="shared" si="4"/>
        <v>3114464</v>
      </c>
      <c r="K134" s="124">
        <f t="shared" si="4"/>
        <v>701540</v>
      </c>
      <c r="L134" s="124">
        <f t="shared" si="4"/>
        <v>0</v>
      </c>
      <c r="M134" s="124">
        <f t="shared" si="4"/>
        <v>27700</v>
      </c>
      <c r="N134" s="124">
        <f t="shared" si="4"/>
        <v>194266</v>
      </c>
      <c r="O134" s="124">
        <f t="shared" si="4"/>
        <v>1932183</v>
      </c>
      <c r="P134" s="124">
        <f t="shared" si="4"/>
        <v>81797</v>
      </c>
      <c r="Q134" s="124">
        <f t="shared" si="4"/>
        <v>0</v>
      </c>
      <c r="R134" s="1076">
        <f t="shared" si="4"/>
        <v>7054295</v>
      </c>
      <c r="S134" s="8"/>
      <c r="T134" s="8"/>
      <c r="U134" s="8"/>
    </row>
    <row r="135" spans="1:21" s="2" customFormat="1" ht="15">
      <c r="A135" s="123" t="s">
        <v>185</v>
      </c>
      <c r="B135" s="1077">
        <f aca="true" t="shared" si="5" ref="B135:R135">SUM(B40+B59+B44+B49+B18+B72+B8+B67+B77+B27+B131+B54+B106+B110+B114+B82+B126+B94+B36+B98+B86+B102+B13+B32+B63+B90+B22+B122)</f>
        <v>57054</v>
      </c>
      <c r="C135" s="1077">
        <f t="shared" si="5"/>
        <v>14263</v>
      </c>
      <c r="D135" s="1077">
        <f t="shared" si="5"/>
        <v>366373</v>
      </c>
      <c r="E135" s="1077">
        <f t="shared" si="5"/>
        <v>20465</v>
      </c>
      <c r="F135" s="1077">
        <f t="shared" si="5"/>
        <v>102077</v>
      </c>
      <c r="G135" s="1077">
        <f t="shared" si="5"/>
        <v>216092</v>
      </c>
      <c r="H135" s="1077">
        <f t="shared" si="5"/>
        <v>0</v>
      </c>
      <c r="I135" s="1077">
        <f t="shared" si="5"/>
        <v>16500</v>
      </c>
      <c r="J135" s="1077">
        <f t="shared" si="5"/>
        <v>221120</v>
      </c>
      <c r="K135" s="1077">
        <f t="shared" si="5"/>
        <v>203325</v>
      </c>
      <c r="L135" s="1077">
        <f t="shared" si="5"/>
        <v>0</v>
      </c>
      <c r="M135" s="1077">
        <f t="shared" si="5"/>
        <v>27700</v>
      </c>
      <c r="N135" s="1077">
        <f t="shared" si="5"/>
        <v>0</v>
      </c>
      <c r="O135" s="1077">
        <f t="shared" si="5"/>
        <v>1799397</v>
      </c>
      <c r="P135" s="1077">
        <f t="shared" si="5"/>
        <v>43247</v>
      </c>
      <c r="Q135" s="1077">
        <f t="shared" si="5"/>
        <v>0</v>
      </c>
      <c r="R135" s="1078">
        <f t="shared" si="5"/>
        <v>3087613</v>
      </c>
      <c r="S135" s="8"/>
      <c r="T135" s="8"/>
      <c r="U135" s="8"/>
    </row>
    <row r="136" spans="1:19" s="2" customFormat="1" ht="15">
      <c r="A136" s="454" t="s">
        <v>83</v>
      </c>
      <c r="B136" s="1079">
        <f>SUM(B127+B73+B68+B55+B50+B45+B28+B23+B14+B9+B78)</f>
        <v>24025</v>
      </c>
      <c r="C136" s="1079">
        <f aca="true" t="shared" si="6" ref="C136:R136">SUM(C127+C73+C68+C55+C50+C45+C28+C23+C14+C9+C78)</f>
        <v>5286</v>
      </c>
      <c r="D136" s="1079">
        <f t="shared" si="6"/>
        <v>169635</v>
      </c>
      <c r="E136" s="1079">
        <f t="shared" si="6"/>
        <v>0</v>
      </c>
      <c r="F136" s="1079">
        <f t="shared" si="6"/>
        <v>47847</v>
      </c>
      <c r="G136" s="1079">
        <f t="shared" si="6"/>
        <v>106073</v>
      </c>
      <c r="H136" s="1079">
        <f t="shared" si="6"/>
        <v>0</v>
      </c>
      <c r="I136" s="1079">
        <f t="shared" si="6"/>
        <v>0</v>
      </c>
      <c r="J136" s="1079">
        <f t="shared" si="6"/>
        <v>20471</v>
      </c>
      <c r="K136" s="1079">
        <f t="shared" si="6"/>
        <v>53480</v>
      </c>
      <c r="L136" s="1079">
        <f t="shared" si="6"/>
        <v>0</v>
      </c>
      <c r="M136" s="1079">
        <f t="shared" si="6"/>
        <v>0</v>
      </c>
      <c r="N136" s="1079">
        <f t="shared" si="6"/>
        <v>0</v>
      </c>
      <c r="O136" s="1079">
        <f t="shared" si="6"/>
        <v>944924</v>
      </c>
      <c r="P136" s="1079">
        <f t="shared" si="6"/>
        <v>43247</v>
      </c>
      <c r="Q136" s="1079">
        <f t="shared" si="6"/>
        <v>0</v>
      </c>
      <c r="R136" s="1080">
        <f t="shared" si="6"/>
        <v>1414988</v>
      </c>
      <c r="S136" s="401"/>
    </row>
    <row r="137" spans="1:19" s="2" customFormat="1" ht="15">
      <c r="A137" s="388" t="s">
        <v>263</v>
      </c>
      <c r="B137" s="400">
        <f>B135-B136</f>
        <v>33029</v>
      </c>
      <c r="C137" s="400">
        <f aca="true" t="shared" si="7" ref="C137:R137">C135-C136</f>
        <v>8977</v>
      </c>
      <c r="D137" s="925">
        <f t="shared" si="7"/>
        <v>196738</v>
      </c>
      <c r="E137" s="400">
        <f t="shared" si="7"/>
        <v>20465</v>
      </c>
      <c r="F137" s="400">
        <f t="shared" si="7"/>
        <v>54230</v>
      </c>
      <c r="G137" s="400">
        <f t="shared" si="7"/>
        <v>110019</v>
      </c>
      <c r="H137" s="400">
        <f t="shared" si="7"/>
        <v>0</v>
      </c>
      <c r="I137" s="400">
        <f t="shared" si="7"/>
        <v>16500</v>
      </c>
      <c r="J137" s="400">
        <f t="shared" si="7"/>
        <v>200649</v>
      </c>
      <c r="K137" s="400">
        <f t="shared" si="7"/>
        <v>149845</v>
      </c>
      <c r="L137" s="400">
        <f t="shared" si="7"/>
        <v>0</v>
      </c>
      <c r="M137" s="400">
        <f t="shared" si="7"/>
        <v>27700</v>
      </c>
      <c r="N137" s="400">
        <f t="shared" si="7"/>
        <v>0</v>
      </c>
      <c r="O137" s="400">
        <f t="shared" si="7"/>
        <v>854473</v>
      </c>
      <c r="P137" s="400">
        <f t="shared" si="7"/>
        <v>0</v>
      </c>
      <c r="Q137" s="400">
        <f t="shared" si="7"/>
        <v>0</v>
      </c>
      <c r="R137" s="491">
        <f t="shared" si="7"/>
        <v>1672625</v>
      </c>
      <c r="S137" s="8"/>
    </row>
    <row r="138" spans="1:18" ht="15.75" thickBot="1">
      <c r="A138" s="417" t="s">
        <v>186</v>
      </c>
      <c r="B138" s="418">
        <f>B135/B134</f>
        <v>0.6947299206078613</v>
      </c>
      <c r="C138" s="421">
        <f>C135/C134</f>
        <v>0.5634431539859366</v>
      </c>
      <c r="D138" s="926">
        <f>D135/D134</f>
        <v>0.735938501218285</v>
      </c>
      <c r="E138" s="419">
        <f>E135/E134</f>
        <v>0.8148516822615967</v>
      </c>
      <c r="F138" s="418">
        <f aca="true" t="shared" si="8" ref="F138:R138">F135/F134</f>
        <v>0.9940112180111401</v>
      </c>
      <c r="G138" s="418">
        <f t="shared" si="8"/>
        <v>0.9161409578076245</v>
      </c>
      <c r="H138" s="419">
        <f t="shared" si="8"/>
        <v>0</v>
      </c>
      <c r="I138" s="421">
        <f t="shared" si="8"/>
        <v>1</v>
      </c>
      <c r="J138" s="418">
        <f t="shared" si="8"/>
        <v>0.07099777040286868</v>
      </c>
      <c r="K138" s="418">
        <f t="shared" si="8"/>
        <v>0.2898266670467828</v>
      </c>
      <c r="L138" s="418">
        <v>0</v>
      </c>
      <c r="M138" s="418">
        <f t="shared" si="8"/>
        <v>1</v>
      </c>
      <c r="N138" s="418">
        <f t="shared" si="8"/>
        <v>0</v>
      </c>
      <c r="O138" s="418">
        <f t="shared" si="8"/>
        <v>0.9312766958409219</v>
      </c>
      <c r="P138" s="418">
        <f t="shared" si="8"/>
        <v>0.5287113219311221</v>
      </c>
      <c r="Q138" s="421">
        <v>0</v>
      </c>
      <c r="R138" s="420">
        <f t="shared" si="8"/>
        <v>0.4376926397322482</v>
      </c>
    </row>
    <row r="142" ht="15">
      <c r="K142" s="923"/>
    </row>
    <row r="144" ht="15">
      <c r="K144" s="923"/>
    </row>
  </sheetData>
  <sheetProtection/>
  <mergeCells count="17">
    <mergeCell ref="Q2:Q4"/>
    <mergeCell ref="A1:A4"/>
    <mergeCell ref="B1:N1"/>
    <mergeCell ref="F3:I3"/>
    <mergeCell ref="O2:O4"/>
    <mergeCell ref="O1:Q1"/>
    <mergeCell ref="L3:N3"/>
    <mergeCell ref="R1:R4"/>
    <mergeCell ref="B2:I2"/>
    <mergeCell ref="B3:B4"/>
    <mergeCell ref="J2:N2"/>
    <mergeCell ref="C3:C4"/>
    <mergeCell ref="D3:D4"/>
    <mergeCell ref="E3:E4"/>
    <mergeCell ref="J3:J4"/>
    <mergeCell ref="K3:K4"/>
    <mergeCell ref="P2:P4"/>
  </mergeCells>
  <printOptions/>
  <pageMargins left="0.1968503937007874" right="0.15748031496062992" top="0.6692913385826772" bottom="0.5118110236220472" header="0.1968503937007874" footer="0.1968503937007874"/>
  <pageSetup horizontalDpi="600" verticalDpi="600" orientation="landscape" paperSize="9" scale="85" r:id="rId1"/>
  <headerFooter>
    <oddHeader>&amp;C&amp;"Book Antiqua,Félkövér"&amp;11Keszthely Város Önkormányzata
2017. évi főbb kiadásai jogcím-csoportonként és feladatonként&amp;R&amp;"Book Antiqua,Félkövér"9. melléklet
ezer Ft</oddHeader>
    <oddFooter>&amp;C&amp;P</oddFooter>
  </headerFooter>
  <rowBreaks count="2" manualBreakCount="2">
    <brk id="74" max="255" man="1"/>
    <brk id="10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Karsay Erika</dc:creator>
  <cp:keywords/>
  <dc:description/>
  <cp:lastModifiedBy>KPH</cp:lastModifiedBy>
  <cp:lastPrinted>2018-04-17T13:02:24Z</cp:lastPrinted>
  <dcterms:created xsi:type="dcterms:W3CDTF">2011-12-13T08:40:14Z</dcterms:created>
  <dcterms:modified xsi:type="dcterms:W3CDTF">2018-04-17T13:04:53Z</dcterms:modified>
  <cp:category/>
  <cp:version/>
  <cp:contentType/>
  <cp:contentStatus/>
</cp:coreProperties>
</file>