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31" windowWidth="25440" windowHeight="12615" tabRatio="727" firstSheet="16" activeTab="25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" sheetId="7" r:id="rId7"/>
    <sheet name="5.sz.mell." sheetId="8" r:id="rId8"/>
    <sheet name="6. sz. mell. " sheetId="9" r:id="rId9"/>
    <sheet name="7.1. sz. mell" sheetId="10" r:id="rId10"/>
    <sheet name="7.1.1. sz. mell " sheetId="11" r:id="rId11"/>
    <sheet name="7.1.2. sz. mell " sheetId="12" r:id="rId12"/>
    <sheet name="7.1.3. sz. mell" sheetId="13" r:id="rId13"/>
    <sheet name="7.2. sz. mell" sheetId="14" r:id="rId14"/>
    <sheet name="7.2.1. sz. mell" sheetId="15" r:id="rId15"/>
    <sheet name="7.2.2. sz.  mell" sheetId="16" r:id="rId16"/>
    <sheet name="7.2.3. sz. mell" sheetId="17" r:id="rId17"/>
    <sheet name="7.3. sz. mell" sheetId="18" r:id="rId18"/>
    <sheet name="7.3.1. sz. mell" sheetId="19" r:id="rId19"/>
    <sheet name="7.3.2. sz. mell" sheetId="20" r:id="rId20"/>
    <sheet name="7.3.3. sz. mell" sheetId="21" r:id="rId21"/>
    <sheet name="1. sz tájékoztató t." sheetId="22" r:id="rId22"/>
    <sheet name="2.sz tájékoztató t." sheetId="23" r:id="rId23"/>
    <sheet name="3.sz tájékoztató t." sheetId="24" r:id="rId24"/>
    <sheet name="8. melléklet." sheetId="25" r:id="rId25"/>
    <sheet name="4. sz tájékoztató t." sheetId="26" r:id="rId26"/>
    <sheet name="Munka1" sheetId="27" r:id="rId27"/>
  </sheets>
  <definedNames>
    <definedName name="_xlfn.IFERROR" hidden="1">#NAME?</definedName>
    <definedName name="_xlnm.Print_Titles" localSheetId="9">'7.1. sz. mell'!$1:$6</definedName>
    <definedName name="_xlnm.Print_Titles" localSheetId="10">'7.1.1. sz. mell '!$1:$6</definedName>
    <definedName name="_xlnm.Print_Titles" localSheetId="11">'7.1.2. sz. mell '!$1:$6</definedName>
    <definedName name="_xlnm.Print_Titles" localSheetId="12">'7.1.3. sz. mell'!$1:$6</definedName>
    <definedName name="_xlnm.Print_Titles" localSheetId="13">'7.2. sz. mell'!$1:$6</definedName>
    <definedName name="_xlnm.Print_Titles" localSheetId="14">'7.2.1. sz. mell'!$1:$6</definedName>
    <definedName name="_xlnm.Print_Titles" localSheetId="15">'7.2.2. sz.  mell'!$1:$6</definedName>
    <definedName name="_xlnm.Print_Titles" localSheetId="16">'7.2.3. sz. mell'!$1:$6</definedName>
    <definedName name="_xlnm.Print_Titles" localSheetId="17">'7.3. sz. mell'!$1:$6</definedName>
    <definedName name="_xlnm.Print_Titles" localSheetId="18">'7.3.1. sz. mell'!$1:$6</definedName>
    <definedName name="_xlnm.Print_Titles" localSheetId="19">'7.3.2. sz. mell'!$1:$6</definedName>
    <definedName name="_xlnm.Print_Titles" localSheetId="20">'7.3.3. sz. mell'!$1:$6</definedName>
    <definedName name="_xlnm.Print_Area" localSheetId="21">'1. sz tájékoztató t.'!$A$1:$E$147</definedName>
    <definedName name="_xlnm.Print_Area" localSheetId="1">'1.1.sz.mell.'!$A$1:$C$159</definedName>
    <definedName name="_xlnm.Print_Area" localSheetId="25">'4. sz tájékoztató t.'!$A$1:$E$37</definedName>
  </definedNames>
  <calcPr fullCalcOnLoad="1"/>
</workbook>
</file>

<file path=xl/sharedStrings.xml><?xml version="1.0" encoding="utf-8"?>
<sst xmlns="http://schemas.openxmlformats.org/spreadsheetml/2006/main" count="3254" uniqueCount="587">
  <si>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</si>
  <si>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</si>
  <si>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</si>
  <si>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</si>
  <si>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</si>
  <si>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</si>
  <si>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</si>
  <si>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</si>
  <si>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</si>
  <si>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</si>
  <si>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</si>
  <si>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</si>
  <si>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</si>
  <si>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</si>
  <si>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</si>
  <si>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</si>
  <si>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</si>
  <si>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</si>
  <si>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</si>
  <si>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</si>
  <si>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</si>
  <si>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</si>
  <si>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</si>
  <si>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</si>
  <si>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</si>
  <si>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</si>
  <si>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</si>
  <si>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</si>
  <si>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</si>
  <si>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</si>
  <si>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</si>
  <si>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</si>
  <si>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</si>
  <si>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</si>
  <si>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</si>
  <si>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</si>
  <si>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</si>
  <si>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</si>
  <si>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</si>
  <si>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</si>
  <si>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</si>
  <si>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</si>
  <si>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</si>
  <si>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</si>
  <si>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</si>
  <si>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</si>
  <si>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</si>
  <si>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</si>
  <si>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</si>
  <si>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</si>
  <si>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</si>
  <si>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</si>
  <si>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</si>
  <si>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</si>
  <si>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</si>
  <si>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</si>
  <si>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</si>
  <si>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</si>
  <si>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</si>
  <si>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</si>
  <si>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</si>
  <si>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</si>
  <si>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</si>
  <si>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</si>
  <si>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</si>
  <si>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</si>
  <si>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</si>
  <si>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</si>
  <si>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</si>
  <si>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</si>
  <si>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</si>
  <si>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</si>
  <si>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</si>
  <si>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</si>
  <si>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</si>
  <si>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</si>
  <si>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</si>
  <si>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</si>
  <si>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</si>
  <si>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</si>
  <si>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</si>
  <si>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</si>
  <si>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</si>
  <si>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</si>
  <si>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</si>
  <si>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</si>
  <si>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</si>
  <si>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</si>
  <si>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</si>
  <si>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</si>
  <si>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</si>
  <si>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</si>
  <si>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</si>
  <si>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</si>
  <si>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</si>
  <si>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</si>
  <si>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</si>
  <si>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</si>
  <si>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</si>
  <si>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</si>
  <si>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</si>
  <si>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</si>
  <si>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</si>
  <si>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</si>
  <si>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</si>
  <si>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</si>
  <si>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</si>
  <si>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</si>
  <si>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</si>
  <si>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</si>
  <si>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</si>
  <si>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</si>
  <si>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</si>
  <si>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</si>
  <si>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</si>
  <si>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</si>
  <si>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</si>
  <si>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</si>
  <si>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</si>
  <si>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</si>
  <si>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</si>
  <si>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</si>
  <si>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</si>
  <si>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</si>
  <si>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</si>
  <si>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</si>
  <si>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</si>
  <si>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</si>
  <si>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</si>
  <si>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</si>
  <si>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</si>
  <si>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</si>
  <si>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</si>
  <si>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</si>
  <si>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</si>
  <si>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</si>
  <si>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</si>
  <si>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</si>
  <si>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</si>
  <si>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</si>
  <si>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</si>
  <si>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</si>
  <si>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</si>
  <si>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</si>
  <si>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</si>
  <si>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</si>
  <si>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</si>
  <si>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</si>
  <si>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</si>
  <si>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</si>
  <si>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</si>
  <si>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</si>
  <si>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</si>
  <si>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</si>
  <si>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</si>
  <si>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</si>
  <si>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</si>
  <si>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</si>
  <si>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</si>
  <si>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</si>
  <si>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</si>
  <si>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</si>
  <si>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</si>
  <si>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</si>
  <si>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</si>
  <si>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</si>
  <si>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</si>
  <si>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</si>
  <si>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</si>
  <si>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</si>
  <si>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</si>
  <si>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</si>
  <si>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</si>
  <si>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</si>
  <si>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</si>
  <si>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</si>
  <si>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</si>
  <si>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</si>
  <si>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</si>
  <si>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</si>
  <si>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</si>
  <si>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</si>
  <si>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</si>
  <si>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</si>
  <si>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</si>
  <si>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</si>
  <si>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</si>
  <si>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</si>
  <si>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</si>
  <si>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</si>
  <si>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</si>
  <si>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</si>
  <si>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</si>
  <si>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</si>
  <si>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</si>
  <si>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</si>
  <si>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</si>
  <si>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</si>
  <si>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</si>
  <si>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</si>
  <si>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</si>
  <si>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</si>
  <si>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</si>
  <si>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</si>
  <si>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</si>
  <si>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</si>
  <si>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</si>
  <si>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</si>
  <si>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</si>
  <si>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</si>
  <si>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</si>
  <si>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</si>
  <si>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</si>
  <si>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</si>
  <si>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</si>
  <si>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</si>
  <si>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</si>
  <si>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</si>
  <si>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</si>
  <si>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</si>
  <si>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</si>
  <si>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</si>
  <si>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</si>
  <si>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</si>
  <si>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</si>
  <si>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</si>
  <si>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</si>
  <si>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</si>
  <si>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</si>
  <si>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</si>
  <si>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</si>
  <si>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</si>
  <si>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</si>
  <si>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</si>
  <si>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</si>
  <si>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</si>
  <si>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</si>
  <si>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</si>
  <si>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</si>
  <si>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</si>
  <si>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</si>
  <si>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</si>
  <si>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</si>
  <si>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</si>
  <si>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</si>
  <si>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</si>
  <si>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</si>
  <si>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</si>
  <si>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</si>
  <si>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</si>
  <si>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</si>
  <si>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</si>
  <si>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</si>
  <si>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</si>
  <si>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</si>
  <si>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</si>
  <si>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</si>
  <si>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</si>
  <si>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</si>
  <si>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</si>
  <si>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</si>
  <si>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</si>
  <si>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</si>
  <si>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</si>
  <si>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</si>
  <si>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</si>
  <si>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</si>
  <si>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</si>
  <si>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</si>
  <si>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</si>
  <si>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</si>
  <si>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</si>
  <si>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</si>
  <si>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</si>
  <si>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</si>
  <si>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</si>
  <si>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</si>
  <si>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</si>
  <si>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</si>
  <si>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</si>
  <si>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</si>
  <si>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</si>
  <si>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</si>
  <si>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</si>
  <si>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</si>
  <si>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</si>
  <si>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</si>
  <si>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</si>
  <si>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</si>
  <si>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</si>
  <si>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</si>
  <si>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</si>
  <si>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</si>
  <si>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</si>
  <si>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</si>
  <si>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</si>
  <si>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</si>
  <si>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</si>
  <si>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</si>
  <si>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</si>
  <si>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</si>
  <si>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</si>
  <si>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</si>
  <si>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</si>
  <si>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</si>
  <si>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</si>
  <si>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</si>
  <si>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</si>
  <si>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</si>
  <si>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</si>
  <si>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</si>
  <si>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</si>
  <si>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</si>
  <si>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</si>
  <si>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</si>
  <si>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</si>
  <si>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</si>
  <si>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</si>
  <si>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</si>
  <si>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</si>
  <si>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</si>
  <si>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</si>
  <si>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</si>
  <si>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</si>
  <si>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</si>
  <si>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</si>
  <si>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</si>
  <si>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</si>
  <si>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</si>
  <si>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</si>
  <si>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</si>
  <si>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</si>
  <si>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</si>
  <si>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</si>
  <si>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</si>
  <si>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</si>
  <si>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</si>
  <si>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</si>
  <si>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</si>
  <si>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</si>
  <si>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</si>
  <si>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</si>
  <si>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</si>
  <si>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</si>
  <si>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</si>
  <si>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</si>
  <si>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</si>
  <si>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</si>
  <si>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</si>
  <si>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</si>
  <si>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</si>
  <si>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</si>
  <si>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</si>
  <si>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</si>
  <si>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</si>
  <si>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</si>
  <si>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</si>
  <si>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</si>
  <si>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</si>
  <si>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</si>
  <si>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</si>
  <si>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</si>
  <si>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</si>
  <si>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</si>
  <si>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</si>
  <si>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</si>
  <si>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</si>
  <si>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</si>
  <si>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</si>
  <si>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</si>
  <si>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</si>
  <si>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</si>
  <si>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</si>
  <si>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</si>
  <si>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</si>
  <si>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</si>
  <si>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</si>
  <si>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</si>
  <si>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</si>
  <si>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</si>
  <si>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</si>
  <si>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</si>
  <si>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</si>
  <si>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</si>
  <si>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</si>
  <si>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</si>
  <si>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</si>
  <si>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</si>
  <si>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</si>
  <si>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</si>
  <si>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</si>
  <si>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</si>
  <si>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</si>
  <si>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</si>
  <si>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</si>
  <si>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</si>
  <si>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</si>
  <si>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</si>
  <si>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</si>
  <si>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</si>
  <si>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</si>
  <si>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</si>
  <si>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</si>
  <si>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</si>
  <si>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</si>
  <si>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</si>
  <si>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</si>
  <si>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</si>
  <si>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</si>
  <si>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</si>
  <si>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</si>
  <si>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</si>
  <si>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</si>
  <si>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</si>
  <si>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</si>
  <si>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</si>
  <si>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</si>
  <si>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</si>
  <si>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</si>
  <si>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</si>
  <si>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</si>
  <si>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</si>
  <si>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</si>
  <si>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</si>
  <si>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</si>
  <si>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</si>
  <si>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</si>
  <si>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</si>
  <si>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</si>
  <si>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</si>
  <si>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</si>
  <si>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</si>
  <si>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</si>
  <si>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</si>
  <si>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</si>
  <si>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</si>
  <si>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</si>
  <si>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</si>
  <si>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</si>
  <si>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</si>
  <si>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</si>
  <si>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</si>
  <si>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</si>
  <si>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</si>
  <si>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</si>
  <si>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</si>
  <si>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</si>
  <si>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</si>
  <si>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</si>
  <si>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</si>
  <si>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</si>
  <si>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</si>
  <si>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</si>
  <si>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</si>
  <si>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</si>
  <si>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</si>
  <si>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</si>
  <si>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</si>
  <si>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</si>
  <si>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</si>
  <si>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</si>
  <si>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</si>
  <si>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</si>
  <si>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</si>
  <si>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</si>
  <si>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</si>
  <si>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</si>
  <si>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</si>
  <si>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</si>
  <si>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</si>
  <si>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</si>
  <si>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</si>
  <si>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</si>
  <si>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</si>
  <si>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</si>
  <si>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</si>
  <si>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</si>
  <si>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</si>
  <si>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</si>
  <si>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</si>
  <si>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</si>
  <si>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</si>
  <si>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</si>
  <si>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</si>
  <si>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</si>
  <si>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</si>
  <si>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</si>
  <si>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</si>
  <si>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</si>
  <si>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</si>
  <si>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</si>
  <si>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</si>
  <si>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</si>
  <si>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</si>
  <si>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</si>
  <si>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</si>
  <si>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</si>
  <si>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</si>
  <si>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</si>
  <si>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</si>
  <si>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</si>
  <si>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</si>
  <si>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</si>
  <si>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</si>
  <si>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</si>
  <si>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</si>
  <si>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</si>
  <si>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</si>
  <si>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</si>
  <si>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</si>
  <si>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</si>
  <si>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</si>
  <si>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</si>
  <si>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</si>
  <si>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</si>
  <si>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2017. évi előirányzat BEVÉTELEK</t>
  </si>
  <si>
    <t>Bruttó  hiány:</t>
  </si>
  <si>
    <t>Bruttó  többlet:</t>
  </si>
  <si>
    <t>Karácsond Községi Önkormányzat</t>
  </si>
  <si>
    <t>Karácsond Általános Művelődési Központ</t>
  </si>
  <si>
    <t>Kommunális adó</t>
  </si>
  <si>
    <t>Gépjármű beszerzés</t>
  </si>
  <si>
    <t>2017</t>
  </si>
  <si>
    <t>Önkormányzati közintézmények, középületek felújítása</t>
  </si>
  <si>
    <t>Iskola előtti parkoló kialakítása és környezetének rendezése</t>
  </si>
  <si>
    <t>Barczy tó környezetének kialakítása</t>
  </si>
  <si>
    <t>hozzájárulás</t>
  </si>
  <si>
    <t>Mátraaljai Önkormányzatok Egészségügyi Társulás</t>
  </si>
  <si>
    <t>TAÖSZ tagdíj</t>
  </si>
  <si>
    <t>tagdíj</t>
  </si>
  <si>
    <t>Önkormányzatok Mátrai Szövetsége</t>
  </si>
  <si>
    <t>Dél-Mátra Közhasznú Egyesület</t>
  </si>
  <si>
    <t>működési hozzájárulás</t>
  </si>
  <si>
    <t>Polyák Sándor Tűzoltó Egyesület</t>
  </si>
  <si>
    <t>Karácsond Sportegyesület</t>
  </si>
  <si>
    <t>Együtt Karácsondért Egyesület</t>
  </si>
  <si>
    <t>Négy Község Harcosai Sportegyesület</t>
  </si>
  <si>
    <t>Karácsondi Cigány Nemzetiségi Önkormányzat</t>
  </si>
  <si>
    <t>Karácsondi Szociális Szövetkezet</t>
  </si>
  <si>
    <t>Hit és Cselekedet Szociális Szövetkezet</t>
  </si>
  <si>
    <t>Medicopter Alapítvány</t>
  </si>
  <si>
    <t>Mozgássérültek Heves Megyei Egyesülete</t>
  </si>
  <si>
    <t>Mentők</t>
  </si>
  <si>
    <t>Karácsond Községvédő- és Szépítő Egyesület</t>
  </si>
  <si>
    <t>Karácsondi Népdalkör</t>
  </si>
  <si>
    <t>Színjátszó csoportok</t>
  </si>
  <si>
    <t>Vadvirág Nyugdíjas Klub- és Énekkar</t>
  </si>
  <si>
    <t>Karácsondi Polgármesteri Hivatal</t>
  </si>
  <si>
    <t>Kommunális Adó</t>
  </si>
  <si>
    <t>Gönzcy Pál Katolikus Általános Iskola</t>
  </si>
  <si>
    <t xml:space="preserve"> </t>
  </si>
  <si>
    <t>Ingatlanok vásárlása</t>
  </si>
  <si>
    <t>Gépek beszerzése VP6-7.2.1-7.4.1.2-16 kódszámú pályázathoz (önerő )</t>
  </si>
  <si>
    <t>Büszkeségpont kialakítása az 1956-os forradalom és szabadságharc emlékére pályázat</t>
  </si>
  <si>
    <t>ASP központhoz való csatlakozás pályázathoz eszközbeszerzés</t>
  </si>
  <si>
    <t>Gyöngyös Körzete Kistérség Többcélú Társulás</t>
  </si>
  <si>
    <t>Községi Polgárőrség Karácsond Egyesület</t>
  </si>
  <si>
    <t>járulékok</t>
  </si>
  <si>
    <t>bér mezőőrök utiktg, munkaruha</t>
  </si>
  <si>
    <t>települési támogatások, segélyek</t>
  </si>
  <si>
    <t>választott tisztségviselők</t>
  </si>
  <si>
    <t>védőnő, karbantartók, közfogis bér, cafeteria</t>
  </si>
  <si>
    <t>védőnők, karbantartók</t>
  </si>
  <si>
    <t>mezőőrök</t>
  </si>
  <si>
    <t>6 képv., polgármester</t>
  </si>
  <si>
    <t>Önkormányzati hivatal működésének támogatása</t>
  </si>
  <si>
    <t>Zöldterület gazdálkodásával kapcsolatos feladatok ellátásának támogatása</t>
  </si>
  <si>
    <t>Közvilágítás fenntartásának támogatása</t>
  </si>
  <si>
    <t>Köztemető fenntartásával kapcsolatos feladatok támogatás</t>
  </si>
  <si>
    <t>Közutak fenntartásának támogatása</t>
  </si>
  <si>
    <t>Óvodapedagógusok és munkájukat közvetlenül segítők bértámogatása</t>
  </si>
  <si>
    <t>Óvodaműködtetési támogatás</t>
  </si>
  <si>
    <t>Települési önkormányzatok szociális feladatainak egyéb támogatása</t>
  </si>
  <si>
    <t>Gyerekétkeztetés támogatása</t>
  </si>
  <si>
    <t>Könyvtári, közművelődési és múzeumi feladatok támogatása</t>
  </si>
  <si>
    <t>Belterületi utak, jáedák felújítása</t>
  </si>
  <si>
    <t>Települést érintő belvízrendszer felújítása</t>
  </si>
  <si>
    <t>Kisértékű tárgyi eszköz beszerzés - ÁMK</t>
  </si>
  <si>
    <t>Tárgyaló asztalok beszerzése -  PH</t>
  </si>
  <si>
    <t>Lakosság/önkormányzat és intézményei</t>
  </si>
  <si>
    <t>kártalanítás bányától kapott támogatásból</t>
  </si>
  <si>
    <t>1.1. melléklet a 2/2017.(III.10.) önkormányzati rendelethez</t>
  </si>
  <si>
    <r>
      <rPr>
        <sz val="11"/>
        <rFont val="Times New Roman CE"/>
        <family val="0"/>
      </rPr>
      <t xml:space="preserve">3. melléklet a 2/2017. (III.10.) önkormányzati rendelethez                                     </t>
    </r>
    <r>
      <rPr>
        <b/>
        <sz val="11"/>
        <rFont val="Times New Roman CE"/>
        <family val="1"/>
      </rPr>
      <t>Karácsond Községi  Önkormányzat saját bevételeinek részletezése az adósságot keletkeztető ügyletből származó tárgyévi fizetési kötelezettség megállapításához</t>
    </r>
  </si>
  <si>
    <r>
      <rPr>
        <sz val="12"/>
        <rFont val="Times New Roman CE"/>
        <family val="0"/>
      </rPr>
      <t xml:space="preserve">4. melléklet a 2/2017. (III.10.) önkormányzati rendelethez                                                                                                       </t>
    </r>
    <r>
      <rPr>
        <b/>
        <sz val="12"/>
        <rFont val="Times New Roman CE"/>
        <family val="0"/>
      </rPr>
      <t>Beruházási (felhalmozási) kiadások előirányzata beruházásonként</t>
    </r>
  </si>
  <si>
    <r>
      <rPr>
        <sz val="12"/>
        <rFont val="Times New Roman CE"/>
        <family val="0"/>
      </rPr>
      <t xml:space="preserve">5. melléklet a 2/2017. önkormányzati rendelethez                                                                                                                                               </t>
    </r>
    <r>
      <rPr>
        <b/>
        <sz val="12"/>
        <rFont val="Times New Roman CE"/>
        <family val="0"/>
      </rPr>
      <t>Felújítási kiadások előirányzata felújításonként</t>
    </r>
  </si>
  <si>
    <t>6.melléklet a 2/2017. (III.10.) önkormányzati rendelethez</t>
  </si>
  <si>
    <t>8.melléklet a 2/2017.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</si>
</sst>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7"/>
      <name val="Times New Roman CE"/>
      <family val="0"/>
    </font>
    <font>
      <b/>
      <sz val="7"/>
      <name val="Times New Roman CE"/>
      <family val="0"/>
    </font>
    <font>
      <i/>
      <sz val="9"/>
      <name val="Times New Roman"/>
      <family val="1"/>
    </font>
    <font>
      <sz val="12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3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4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1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35" xfId="0" applyFont="1" applyFill="1" applyBorder="1" applyAlignment="1" applyProtection="1">
      <alignment horizontal="right"/>
      <protection/>
    </xf>
    <xf numFmtId="164" fontId="16" fillId="0" borderId="35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37" xfId="58" applyFont="1" applyFill="1" applyBorder="1" applyAlignment="1" applyProtection="1">
      <alignment horizontal="center" vertical="center" wrapText="1"/>
      <protection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9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38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164" fontId="7" fillId="0" borderId="4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5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5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4" xfId="40" applyNumberFormat="1" applyFont="1" applyFill="1" applyBorder="1" applyAlignment="1" applyProtection="1">
      <alignment/>
      <protection locked="0"/>
    </xf>
    <xf numFmtId="166" fontId="17" fillId="0" borderId="47" xfId="40" applyNumberFormat="1" applyFont="1" applyFill="1" applyBorder="1" applyAlignment="1" applyProtection="1">
      <alignment/>
      <protection locked="0"/>
    </xf>
    <xf numFmtId="166" fontId="17" fillId="0" borderId="43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 quotePrefix="1">
      <alignment horizontal="right" vertical="center" indent="1"/>
      <protection/>
    </xf>
    <xf numFmtId="0" fontId="7" fillId="0" borderId="33" xfId="0" applyFont="1" applyFill="1" applyBorder="1" applyAlignment="1" applyProtection="1">
      <alignment horizontal="right" vertical="center" wrapText="1" indent="1"/>
      <protection/>
    </xf>
    <xf numFmtId="164" fontId="7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8" xfId="0" applyNumberFormat="1" applyFont="1" applyFill="1" applyBorder="1" applyAlignment="1" applyProtection="1">
      <alignment horizontal="right" vertical="center"/>
      <protection/>
    </xf>
    <xf numFmtId="49" fontId="7" fillId="0" borderId="5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56" xfId="58" applyFont="1" applyFill="1" applyBorder="1" applyAlignment="1" applyProtection="1">
      <alignment horizontal="center" vertical="center" wrapText="1"/>
      <protection/>
    </xf>
    <xf numFmtId="0" fontId="6" fillId="0" borderId="56" xfId="58" applyFont="1" applyFill="1" applyBorder="1" applyAlignment="1" applyProtection="1">
      <alignment vertical="center" wrapText="1"/>
      <protection/>
    </xf>
    <xf numFmtId="164" fontId="6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56" xfId="58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horizontal="center" wrapText="1"/>
    </xf>
    <xf numFmtId="0" fontId="20" fillId="0" borderId="33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44" xfId="58" applyFont="1" applyFill="1" applyBorder="1" applyAlignment="1" applyProtection="1">
      <alignment horizontal="center" vertical="center" wrapText="1"/>
      <protection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3" xfId="58" applyFont="1" applyFill="1" applyBorder="1" applyAlignment="1" applyProtection="1">
      <alignment horizontal="center" vertical="center" wrapText="1"/>
      <protection/>
    </xf>
    <xf numFmtId="164" fontId="17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37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37" xfId="58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5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5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7" xfId="0" applyNumberFormat="1" applyFont="1" applyBorder="1" applyAlignment="1" applyProtection="1">
      <alignment horizontal="right" vertical="center" wrapText="1" indent="1"/>
      <protection/>
    </xf>
    <xf numFmtId="164" fontId="22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37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0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5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56" xfId="58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37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vertical="center"/>
      <protection locked="0"/>
    </xf>
    <xf numFmtId="164" fontId="30" fillId="0" borderId="11" xfId="59" applyNumberFormat="1" applyFont="1" applyFill="1" applyBorder="1" applyAlignment="1" applyProtection="1">
      <alignment vertical="center"/>
      <protection locked="0"/>
    </xf>
    <xf numFmtId="164" fontId="30" fillId="0" borderId="12" xfId="59" applyNumberFormat="1" applyFont="1" applyFill="1" applyBorder="1" applyAlignment="1" applyProtection="1">
      <alignment vertical="center"/>
      <protection locked="0"/>
    </xf>
    <xf numFmtId="164" fontId="31" fillId="0" borderId="23" xfId="59" applyNumberFormat="1" applyFont="1" applyFill="1" applyBorder="1" applyAlignment="1" applyProtection="1">
      <alignment vertical="center"/>
      <protection/>
    </xf>
    <xf numFmtId="164" fontId="31" fillId="0" borderId="23" xfId="59" applyNumberFormat="1" applyFont="1" applyFill="1" applyBorder="1" applyProtection="1">
      <alignment/>
      <protection/>
    </xf>
    <xf numFmtId="3" fontId="32" fillId="0" borderId="38" xfId="0" applyNumberFormat="1" applyFont="1" applyBorder="1" applyAlignment="1" applyProtection="1">
      <alignment horizontal="right" vertical="center" indent="1"/>
      <protection locked="0"/>
    </xf>
    <xf numFmtId="3" fontId="32" fillId="0" borderId="29" xfId="0" applyNumberFormat="1" applyFont="1" applyBorder="1" applyAlignment="1" applyProtection="1">
      <alignment horizontal="right" vertical="center" indent="1"/>
      <protection locked="0"/>
    </xf>
    <xf numFmtId="3" fontId="32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2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3" fillId="0" borderId="26" xfId="0" applyNumberFormat="1" applyFont="1" applyFill="1" applyBorder="1" applyAlignment="1" applyProtection="1">
      <alignment horizontal="right" vertical="center" indent="1"/>
      <protection/>
    </xf>
    <xf numFmtId="0" fontId="34" fillId="0" borderId="0" xfId="0" applyFont="1" applyAlignment="1" applyProtection="1">
      <alignment horizontal="right" vertical="top"/>
      <protection locked="0"/>
    </xf>
    <xf numFmtId="0" fontId="34" fillId="0" borderId="0" xfId="0" applyFont="1" applyAlignment="1" applyProtection="1">
      <alignment horizontal="right" vertical="top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 locked="0"/>
    </xf>
    <xf numFmtId="0" fontId="17" fillId="0" borderId="0" xfId="58" applyFont="1" applyFill="1" applyProtection="1">
      <alignment/>
      <protection/>
    </xf>
    <xf numFmtId="164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35" fillId="0" borderId="62" xfId="0" applyFont="1" applyFill="1" applyBorder="1" applyAlignment="1" applyProtection="1">
      <alignment horizontal="left" vertical="center" wrapText="1"/>
      <protection locked="0"/>
    </xf>
    <xf numFmtId="164" fontId="35" fillId="0" borderId="6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/>
    </xf>
    <xf numFmtId="0" fontId="35" fillId="0" borderId="64" xfId="0" applyFont="1" applyFill="1" applyBorder="1" applyAlignment="1" applyProtection="1">
      <alignment horizontal="left" vertical="center" wrapText="1"/>
      <protection locked="0"/>
    </xf>
    <xf numFmtId="0" fontId="35" fillId="0" borderId="65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35" xfId="58" applyNumberFormat="1" applyFont="1" applyFill="1" applyBorder="1" applyAlignment="1" applyProtection="1">
      <alignment horizontal="left" vertical="center"/>
      <protection/>
    </xf>
    <xf numFmtId="164" fontId="16" fillId="0" borderId="35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6" fillId="0" borderId="56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56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left" indent="1"/>
      <protection/>
    </xf>
    <xf numFmtId="0" fontId="7" fillId="0" borderId="46" xfId="0" applyFont="1" applyFill="1" applyBorder="1" applyAlignment="1" applyProtection="1">
      <alignment horizontal="left" indent="1"/>
      <protection/>
    </xf>
    <xf numFmtId="0" fontId="7" fillId="0" borderId="4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38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70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17" fillId="0" borderId="58" xfId="0" applyFont="1" applyFill="1" applyBorder="1" applyAlignment="1" applyProtection="1">
      <alignment horizontal="left" indent="1"/>
      <protection locked="0"/>
    </xf>
    <xf numFmtId="0" fontId="17" fillId="0" borderId="72" xfId="0" applyFont="1" applyFill="1" applyBorder="1" applyAlignment="1" applyProtection="1">
      <alignment horizontal="left" indent="1"/>
      <protection locked="0"/>
    </xf>
    <xf numFmtId="0" fontId="17" fillId="0" borderId="73" xfId="0" applyFont="1" applyFill="1" applyBorder="1" applyAlignment="1" applyProtection="1">
      <alignment horizontal="left" indent="1"/>
      <protection locked="0"/>
    </xf>
    <xf numFmtId="0" fontId="17" fillId="0" borderId="41" xfId="0" applyFont="1" applyFill="1" applyBorder="1" applyAlignment="1" applyProtection="1">
      <alignment horizontal="left" indent="1"/>
      <protection locked="0"/>
    </xf>
    <xf numFmtId="0" fontId="17" fillId="0" borderId="42" xfId="0" applyFont="1" applyFill="1" applyBorder="1" applyAlignment="1" applyProtection="1">
      <alignment horizontal="left" indent="1"/>
      <protection locked="0"/>
    </xf>
    <xf numFmtId="0" fontId="17" fillId="0" borderId="74" xfId="0" applyFont="1" applyFill="1" applyBorder="1" applyAlignment="1" applyProtection="1">
      <alignment horizontal="left" indent="1"/>
      <protection locked="0"/>
    </xf>
    <xf numFmtId="0" fontId="16" fillId="0" borderId="75" xfId="59" applyFont="1" applyFill="1" applyBorder="1" applyAlignment="1" applyProtection="1">
      <alignment horizontal="left" vertical="center" indent="1"/>
      <protection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16" fillId="0" borderId="37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6" fillId="0" borderId="5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45" xfId="0" applyFont="1" applyBorder="1" applyAlignment="1" applyProtection="1">
      <alignment horizontal="left" vertical="center" indent="2"/>
      <protection/>
    </xf>
    <xf numFmtId="0" fontId="7" fillId="0" borderId="4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31" sqref="A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8.75">
      <c r="A2" s="110" t="s">
        <v>131</v>
      </c>
    </row>
    <row r="4" spans="1:2" ht="12.75">
      <c r="A4" s="114"/>
      <c r="B4" s="114"/>
    </row>
    <row r="5" spans="1:2" s="126" customFormat="1" ht="15.75">
      <c r="A5" s="71" t="s">
        <v>515</v>
      </c>
      <c r="B5" s="125"/>
    </row>
    <row r="6" spans="1:2" ht="12.75">
      <c r="A6" s="114"/>
      <c r="B6" s="114"/>
    </row>
    <row r="7" spans="1:2" ht="12.75">
      <c r="A7" s="114" t="s">
        <v>493</v>
      </c>
      <c r="B7" s="114" t="s">
        <v>440</v>
      </c>
    </row>
    <row r="8" spans="1:2" ht="12.75">
      <c r="A8" s="114" t="s">
        <v>494</v>
      </c>
      <c r="B8" s="114" t="s">
        <v>441</v>
      </c>
    </row>
    <row r="9" spans="1:2" ht="12.75">
      <c r="A9" s="114" t="s">
        <v>495</v>
      </c>
      <c r="B9" s="114" t="s">
        <v>442</v>
      </c>
    </row>
    <row r="10" spans="1:2" ht="12.75">
      <c r="A10" s="114"/>
      <c r="B10" s="114"/>
    </row>
    <row r="11" spans="1:2" ht="12.75">
      <c r="A11" s="114"/>
      <c r="B11" s="114"/>
    </row>
    <row r="12" spans="1:2" s="126" customFormat="1" ht="15.75">
      <c r="A12" s="71" t="str">
        <f>+CONCATENATE(LEFT(A5,4),". évi előirányzat KIADÁSOK")</f>
        <v>2017. évi előirányzat KIADÁSOK</v>
      </c>
      <c r="B12" s="125"/>
    </row>
    <row r="13" spans="1:2" ht="12.75">
      <c r="A13" s="114"/>
      <c r="B13" s="114"/>
    </row>
    <row r="14" spans="1:2" ht="12.75">
      <c r="A14" s="114" t="s">
        <v>496</v>
      </c>
      <c r="B14" s="114" t="s">
        <v>443</v>
      </c>
    </row>
    <row r="15" spans="1:2" ht="12.75">
      <c r="A15" s="114" t="s">
        <v>497</v>
      </c>
      <c r="B15" s="114" t="s">
        <v>444</v>
      </c>
    </row>
    <row r="16" spans="1:2" ht="12.75">
      <c r="A16" s="114" t="s">
        <v>498</v>
      </c>
      <c r="B16" s="114" t="s">
        <v>445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317" customWidth="1"/>
    <col min="2" max="2" width="72.00390625" style="318" customWidth="1"/>
    <col min="3" max="3" width="25.00390625" style="319" customWidth="1"/>
    <col min="4" max="16384" width="9.375" style="3" customWidth="1"/>
  </cols>
  <sheetData>
    <row r="1" spans="1:3" s="2" customFormat="1" ht="16.5" customHeight="1" thickBot="1">
      <c r="A1" s="172"/>
      <c r="B1" s="174"/>
      <c r="C1" s="451" t="str">
        <f>+CONCATENATE("7.1. melléklet a 2/",LEFT(ÖSSZEFÜGGÉSEK!A5,4),". (III.10.) önkormányzati rendelethez")</f>
        <v>7.1. melléklet a 2/2017. (III.10.) önkormányzati rendelethez</v>
      </c>
    </row>
    <row r="2" spans="1:3" s="78" customFormat="1" ht="21" customHeight="1">
      <c r="A2" s="333" t="s">
        <v>53</v>
      </c>
      <c r="B2" s="277" t="s">
        <v>518</v>
      </c>
      <c r="C2" s="279" t="s">
        <v>46</v>
      </c>
    </row>
    <row r="3" spans="1:3" s="78" customFormat="1" ht="16.5" thickBot="1">
      <c r="A3" s="175" t="s">
        <v>170</v>
      </c>
      <c r="B3" s="278" t="s">
        <v>351</v>
      </c>
      <c r="C3" s="408" t="s">
        <v>46</v>
      </c>
    </row>
    <row r="4" spans="1:3" s="79" customFormat="1" ht="15.75" customHeight="1" thickBot="1">
      <c r="A4" s="176"/>
      <c r="B4" s="176"/>
      <c r="C4" s="177" t="e">
        <f>'5.sz.mell.'!F2</f>
        <v>#REF!</v>
      </c>
    </row>
    <row r="5" spans="1:3" ht="13.5" thickBot="1">
      <c r="A5" s="334" t="s">
        <v>172</v>
      </c>
      <c r="B5" s="178" t="s">
        <v>512</v>
      </c>
      <c r="C5" s="280" t="s">
        <v>47</v>
      </c>
    </row>
    <row r="6" spans="1:3" s="66" customFormat="1" ht="12.75" customHeight="1" thickBot="1">
      <c r="A6" s="148"/>
      <c r="B6" s="149" t="s">
        <v>446</v>
      </c>
      <c r="C6" s="150" t="s">
        <v>447</v>
      </c>
    </row>
    <row r="7" spans="1:3" s="66" customFormat="1" ht="15.75" customHeight="1" thickBot="1">
      <c r="A7" s="180"/>
      <c r="B7" s="181" t="s">
        <v>48</v>
      </c>
      <c r="C7" s="281"/>
    </row>
    <row r="8" spans="1:3" s="66" customFormat="1" ht="12" customHeight="1" thickBot="1">
      <c r="A8" s="32" t="s">
        <v>10</v>
      </c>
      <c r="B8" s="21" t="s">
        <v>201</v>
      </c>
      <c r="C8" s="216">
        <f>+C9+C10+C11+C12+C13+C14</f>
        <v>145424734</v>
      </c>
    </row>
    <row r="9" spans="1:3" s="80" customFormat="1" ht="12" customHeight="1">
      <c r="A9" s="362" t="s">
        <v>84</v>
      </c>
      <c r="B9" s="343" t="s">
        <v>202</v>
      </c>
      <c r="C9" s="219">
        <v>53938173</v>
      </c>
    </row>
    <row r="10" spans="1:3" s="81" customFormat="1" ht="12" customHeight="1">
      <c r="A10" s="363" t="s">
        <v>85</v>
      </c>
      <c r="B10" s="344" t="s">
        <v>203</v>
      </c>
      <c r="C10" s="218">
        <v>54336157</v>
      </c>
    </row>
    <row r="11" spans="1:3" s="81" customFormat="1" ht="12" customHeight="1">
      <c r="A11" s="363" t="s">
        <v>86</v>
      </c>
      <c r="B11" s="344" t="s">
        <v>499</v>
      </c>
      <c r="C11" s="218">
        <v>33676824</v>
      </c>
    </row>
    <row r="12" spans="1:3" s="81" customFormat="1" ht="12" customHeight="1">
      <c r="A12" s="363" t="s">
        <v>87</v>
      </c>
      <c r="B12" s="344" t="s">
        <v>205</v>
      </c>
      <c r="C12" s="218">
        <v>3473580</v>
      </c>
    </row>
    <row r="13" spans="1:3" s="81" customFormat="1" ht="12" customHeight="1">
      <c r="A13" s="363" t="s">
        <v>128</v>
      </c>
      <c r="B13" s="344" t="s">
        <v>454</v>
      </c>
      <c r="C13" s="218"/>
    </row>
    <row r="14" spans="1:3" s="80" customFormat="1" ht="12" customHeight="1" thickBot="1">
      <c r="A14" s="364" t="s">
        <v>88</v>
      </c>
      <c r="B14" s="345" t="s">
        <v>386</v>
      </c>
      <c r="C14" s="218"/>
    </row>
    <row r="15" spans="1:3" s="80" customFormat="1" ht="12" customHeight="1" thickBot="1">
      <c r="A15" s="32" t="s">
        <v>11</v>
      </c>
      <c r="B15" s="211" t="s">
        <v>206</v>
      </c>
      <c r="C15" s="216">
        <f>+C16+C17+C18+C19+C20</f>
        <v>40000000</v>
      </c>
    </row>
    <row r="16" spans="1:3" s="80" customFormat="1" ht="12" customHeight="1">
      <c r="A16" s="362" t="s">
        <v>90</v>
      </c>
      <c r="B16" s="343" t="s">
        <v>207</v>
      </c>
      <c r="C16" s="219"/>
    </row>
    <row r="17" spans="1:3" s="80" customFormat="1" ht="12" customHeight="1">
      <c r="A17" s="363" t="s">
        <v>91</v>
      </c>
      <c r="B17" s="344" t="s">
        <v>208</v>
      </c>
      <c r="C17" s="218"/>
    </row>
    <row r="18" spans="1:3" s="80" customFormat="1" ht="12" customHeight="1">
      <c r="A18" s="363" t="s">
        <v>92</v>
      </c>
      <c r="B18" s="344" t="s">
        <v>375</v>
      </c>
      <c r="C18" s="218"/>
    </row>
    <row r="19" spans="1:3" s="80" customFormat="1" ht="12" customHeight="1">
      <c r="A19" s="363" t="s">
        <v>93</v>
      </c>
      <c r="B19" s="344" t="s">
        <v>376</v>
      </c>
      <c r="C19" s="218"/>
    </row>
    <row r="20" spans="1:3" s="80" customFormat="1" ht="12" customHeight="1">
      <c r="A20" s="363" t="s">
        <v>94</v>
      </c>
      <c r="B20" s="344" t="s">
        <v>209</v>
      </c>
      <c r="C20" s="218">
        <v>40000000</v>
      </c>
    </row>
    <row r="21" spans="1:3" s="81" customFormat="1" ht="12" customHeight="1" thickBot="1">
      <c r="A21" s="364" t="s">
        <v>103</v>
      </c>
      <c r="B21" s="345" t="s">
        <v>210</v>
      </c>
      <c r="C21" s="220"/>
    </row>
    <row r="22" spans="1:3" s="81" customFormat="1" ht="12" customHeight="1" thickBot="1">
      <c r="A22" s="32" t="s">
        <v>12</v>
      </c>
      <c r="B22" s="21" t="s">
        <v>211</v>
      </c>
      <c r="C22" s="216">
        <f>+C23+C24+C25+C26+C27</f>
        <v>5000000</v>
      </c>
    </row>
    <row r="23" spans="1:3" s="81" customFormat="1" ht="12" customHeight="1">
      <c r="A23" s="362" t="s">
        <v>73</v>
      </c>
      <c r="B23" s="343" t="s">
        <v>212</v>
      </c>
      <c r="C23" s="219"/>
    </row>
    <row r="24" spans="1:3" s="80" customFormat="1" ht="12" customHeight="1">
      <c r="A24" s="363" t="s">
        <v>74</v>
      </c>
      <c r="B24" s="344" t="s">
        <v>213</v>
      </c>
      <c r="C24" s="218"/>
    </row>
    <row r="25" spans="1:3" s="81" customFormat="1" ht="12" customHeight="1">
      <c r="A25" s="363" t="s">
        <v>75</v>
      </c>
      <c r="B25" s="344" t="s">
        <v>377</v>
      </c>
      <c r="C25" s="218"/>
    </row>
    <row r="26" spans="1:3" s="81" customFormat="1" ht="12" customHeight="1">
      <c r="A26" s="363" t="s">
        <v>76</v>
      </c>
      <c r="B26" s="344" t="s">
        <v>378</v>
      </c>
      <c r="C26" s="218"/>
    </row>
    <row r="27" spans="1:3" s="81" customFormat="1" ht="12" customHeight="1">
      <c r="A27" s="363" t="s">
        <v>142</v>
      </c>
      <c r="B27" s="344" t="s">
        <v>214</v>
      </c>
      <c r="C27" s="218">
        <v>5000000</v>
      </c>
    </row>
    <row r="28" spans="1:3" s="81" customFormat="1" ht="12" customHeight="1" thickBot="1">
      <c r="A28" s="364" t="s">
        <v>143</v>
      </c>
      <c r="B28" s="345" t="s">
        <v>215</v>
      </c>
      <c r="C28" s="220"/>
    </row>
    <row r="29" spans="1:3" s="81" customFormat="1" ht="12" customHeight="1" thickBot="1">
      <c r="A29" s="32" t="s">
        <v>144</v>
      </c>
      <c r="B29" s="21" t="s">
        <v>509</v>
      </c>
      <c r="C29" s="222">
        <f>+C30+C34+C35+C36+C32</f>
        <v>64700000</v>
      </c>
    </row>
    <row r="30" spans="1:3" s="81" customFormat="1" ht="12" customHeight="1">
      <c r="A30" s="362" t="s">
        <v>217</v>
      </c>
      <c r="B30" s="343" t="s">
        <v>520</v>
      </c>
      <c r="C30" s="338">
        <v>7200000</v>
      </c>
    </row>
    <row r="31" spans="1:3" s="81" customFormat="1" ht="12" customHeight="1">
      <c r="A31" s="363" t="s">
        <v>218</v>
      </c>
      <c r="B31" s="344" t="s">
        <v>505</v>
      </c>
      <c r="C31" s="218"/>
    </row>
    <row r="32" spans="1:3" s="81" customFormat="1" ht="12" customHeight="1">
      <c r="A32" s="363" t="s">
        <v>219</v>
      </c>
      <c r="B32" s="344" t="s">
        <v>506</v>
      </c>
      <c r="C32" s="218">
        <v>52000000</v>
      </c>
    </row>
    <row r="33" spans="1:3" s="81" customFormat="1" ht="12" customHeight="1">
      <c r="A33" s="363" t="s">
        <v>220</v>
      </c>
      <c r="B33" s="344" t="s">
        <v>507</v>
      </c>
      <c r="C33" s="218"/>
    </row>
    <row r="34" spans="1:3" s="81" customFormat="1" ht="12" customHeight="1">
      <c r="A34" s="363" t="s">
        <v>501</v>
      </c>
      <c r="B34" s="344" t="s">
        <v>221</v>
      </c>
      <c r="C34" s="218">
        <v>4500000</v>
      </c>
    </row>
    <row r="35" spans="1:3" s="81" customFormat="1" ht="12" customHeight="1">
      <c r="A35" s="363" t="s">
        <v>502</v>
      </c>
      <c r="B35" s="344" t="s">
        <v>222</v>
      </c>
      <c r="C35" s="218"/>
    </row>
    <row r="36" spans="1:3" s="81" customFormat="1" ht="12" customHeight="1" thickBot="1">
      <c r="A36" s="364" t="s">
        <v>503</v>
      </c>
      <c r="B36" s="434" t="s">
        <v>223</v>
      </c>
      <c r="C36" s="220">
        <v>1000000</v>
      </c>
    </row>
    <row r="37" spans="1:3" s="81" customFormat="1" ht="12" customHeight="1" thickBot="1">
      <c r="A37" s="32" t="s">
        <v>14</v>
      </c>
      <c r="B37" s="21" t="s">
        <v>387</v>
      </c>
      <c r="C37" s="216">
        <f>SUM(C38:C48)</f>
        <v>5600000</v>
      </c>
    </row>
    <row r="38" spans="1:3" s="81" customFormat="1" ht="12" customHeight="1">
      <c r="A38" s="362" t="s">
        <v>77</v>
      </c>
      <c r="B38" s="343" t="s">
        <v>226</v>
      </c>
      <c r="C38" s="219"/>
    </row>
    <row r="39" spans="1:3" s="81" customFormat="1" ht="12" customHeight="1">
      <c r="A39" s="363" t="s">
        <v>78</v>
      </c>
      <c r="B39" s="344" t="s">
        <v>227</v>
      </c>
      <c r="C39" s="218"/>
    </row>
    <row r="40" spans="1:3" s="81" customFormat="1" ht="12" customHeight="1">
      <c r="A40" s="363" t="s">
        <v>79</v>
      </c>
      <c r="B40" s="344" t="s">
        <v>228</v>
      </c>
      <c r="C40" s="218"/>
    </row>
    <row r="41" spans="1:3" s="81" customFormat="1" ht="12" customHeight="1">
      <c r="A41" s="363" t="s">
        <v>146</v>
      </c>
      <c r="B41" s="344" t="s">
        <v>229</v>
      </c>
      <c r="C41" s="218">
        <v>2500000</v>
      </c>
    </row>
    <row r="42" spans="1:3" s="81" customFormat="1" ht="12" customHeight="1">
      <c r="A42" s="363" t="s">
        <v>147</v>
      </c>
      <c r="B42" s="344" t="s">
        <v>230</v>
      </c>
      <c r="C42" s="218"/>
    </row>
    <row r="43" spans="1:3" s="81" customFormat="1" ht="12" customHeight="1">
      <c r="A43" s="363" t="s">
        <v>148</v>
      </c>
      <c r="B43" s="344" t="s">
        <v>231</v>
      </c>
      <c r="C43" s="218"/>
    </row>
    <row r="44" spans="1:3" s="81" customFormat="1" ht="12" customHeight="1">
      <c r="A44" s="363" t="s">
        <v>149</v>
      </c>
      <c r="B44" s="344" t="s">
        <v>232</v>
      </c>
      <c r="C44" s="218"/>
    </row>
    <row r="45" spans="1:3" s="81" customFormat="1" ht="12" customHeight="1">
      <c r="A45" s="363" t="s">
        <v>150</v>
      </c>
      <c r="B45" s="344" t="s">
        <v>508</v>
      </c>
      <c r="C45" s="218"/>
    </row>
    <row r="46" spans="1:3" s="81" customFormat="1" ht="12" customHeight="1">
      <c r="A46" s="363" t="s">
        <v>224</v>
      </c>
      <c r="B46" s="344" t="s">
        <v>234</v>
      </c>
      <c r="C46" s="221"/>
    </row>
    <row r="47" spans="1:3" s="81" customFormat="1" ht="12" customHeight="1">
      <c r="A47" s="364" t="s">
        <v>225</v>
      </c>
      <c r="B47" s="345" t="s">
        <v>389</v>
      </c>
      <c r="C47" s="330"/>
    </row>
    <row r="48" spans="1:3" s="81" customFormat="1" ht="12" customHeight="1" thickBot="1">
      <c r="A48" s="364" t="s">
        <v>388</v>
      </c>
      <c r="B48" s="345" t="s">
        <v>235</v>
      </c>
      <c r="C48" s="330">
        <v>3100000</v>
      </c>
    </row>
    <row r="49" spans="1:3" s="81" customFormat="1" ht="12" customHeight="1" thickBot="1">
      <c r="A49" s="32" t="s">
        <v>15</v>
      </c>
      <c r="B49" s="21" t="s">
        <v>236</v>
      </c>
      <c r="C49" s="216">
        <f>SUM(C50:C54)</f>
        <v>7500000</v>
      </c>
    </row>
    <row r="50" spans="1:3" s="81" customFormat="1" ht="12" customHeight="1">
      <c r="A50" s="362" t="s">
        <v>80</v>
      </c>
      <c r="B50" s="343" t="s">
        <v>240</v>
      </c>
      <c r="C50" s="387"/>
    </row>
    <row r="51" spans="1:3" s="81" customFormat="1" ht="12" customHeight="1">
      <c r="A51" s="363" t="s">
        <v>81</v>
      </c>
      <c r="B51" s="344" t="s">
        <v>241</v>
      </c>
      <c r="C51" s="221">
        <v>7500000</v>
      </c>
    </row>
    <row r="52" spans="1:3" s="81" customFormat="1" ht="12" customHeight="1">
      <c r="A52" s="363" t="s">
        <v>237</v>
      </c>
      <c r="B52" s="344" t="s">
        <v>242</v>
      </c>
      <c r="C52" s="221"/>
    </row>
    <row r="53" spans="1:3" s="81" customFormat="1" ht="12" customHeight="1">
      <c r="A53" s="363" t="s">
        <v>238</v>
      </c>
      <c r="B53" s="344" t="s">
        <v>243</v>
      </c>
      <c r="C53" s="221"/>
    </row>
    <row r="54" spans="1:3" s="81" customFormat="1" ht="12" customHeight="1" thickBot="1">
      <c r="A54" s="364" t="s">
        <v>239</v>
      </c>
      <c r="B54" s="345" t="s">
        <v>244</v>
      </c>
      <c r="C54" s="330"/>
    </row>
    <row r="55" spans="1:3" s="81" customFormat="1" ht="12" customHeight="1" thickBot="1">
      <c r="A55" s="32" t="s">
        <v>151</v>
      </c>
      <c r="B55" s="21" t="s">
        <v>245</v>
      </c>
      <c r="C55" s="216">
        <f>SUM(C56:C58)</f>
        <v>0</v>
      </c>
    </row>
    <row r="56" spans="1:3" s="81" customFormat="1" ht="12" customHeight="1">
      <c r="A56" s="362" t="s">
        <v>82</v>
      </c>
      <c r="B56" s="343" t="s">
        <v>246</v>
      </c>
      <c r="C56" s="219"/>
    </row>
    <row r="57" spans="1:3" s="81" customFormat="1" ht="12" customHeight="1">
      <c r="A57" s="363" t="s">
        <v>83</v>
      </c>
      <c r="B57" s="344" t="s">
        <v>379</v>
      </c>
      <c r="C57" s="218"/>
    </row>
    <row r="58" spans="1:3" s="81" customFormat="1" ht="12" customHeight="1">
      <c r="A58" s="363" t="s">
        <v>249</v>
      </c>
      <c r="B58" s="344" t="s">
        <v>247</v>
      </c>
      <c r="C58" s="218"/>
    </row>
    <row r="59" spans="1:3" s="81" customFormat="1" ht="12" customHeight="1" thickBot="1">
      <c r="A59" s="364" t="s">
        <v>250</v>
      </c>
      <c r="B59" s="345" t="s">
        <v>248</v>
      </c>
      <c r="C59" s="220"/>
    </row>
    <row r="60" spans="1:3" s="81" customFormat="1" ht="12" customHeight="1" thickBot="1">
      <c r="A60" s="32" t="s">
        <v>17</v>
      </c>
      <c r="B60" s="211" t="s">
        <v>251</v>
      </c>
      <c r="C60" s="216">
        <f>SUM(C61:C63)</f>
        <v>0</v>
      </c>
    </row>
    <row r="61" spans="1:3" s="81" customFormat="1" ht="12" customHeight="1">
      <c r="A61" s="362" t="s">
        <v>152</v>
      </c>
      <c r="B61" s="343" t="s">
        <v>253</v>
      </c>
      <c r="C61" s="221"/>
    </row>
    <row r="62" spans="1:3" s="81" customFormat="1" ht="12" customHeight="1">
      <c r="A62" s="363" t="s">
        <v>153</v>
      </c>
      <c r="B62" s="344" t="s">
        <v>380</v>
      </c>
      <c r="C62" s="221"/>
    </row>
    <row r="63" spans="1:3" s="81" customFormat="1" ht="12" customHeight="1">
      <c r="A63" s="363" t="s">
        <v>180</v>
      </c>
      <c r="B63" s="344" t="s">
        <v>254</v>
      </c>
      <c r="C63" s="221"/>
    </row>
    <row r="64" spans="1:3" s="81" customFormat="1" ht="12" customHeight="1" thickBot="1">
      <c r="A64" s="364" t="s">
        <v>252</v>
      </c>
      <c r="B64" s="345" t="s">
        <v>255</v>
      </c>
      <c r="C64" s="221"/>
    </row>
    <row r="65" spans="1:3" s="81" customFormat="1" ht="12" customHeight="1" thickBot="1">
      <c r="A65" s="32" t="s">
        <v>18</v>
      </c>
      <c r="B65" s="21" t="s">
        <v>256</v>
      </c>
      <c r="C65" s="222">
        <f>+C8+C15+C22+C29+C37+C49+C55+C60</f>
        <v>268224734</v>
      </c>
    </row>
    <row r="66" spans="1:3" s="81" customFormat="1" ht="12" customHeight="1" thickBot="1">
      <c r="A66" s="365" t="s">
        <v>347</v>
      </c>
      <c r="B66" s="211" t="s">
        <v>258</v>
      </c>
      <c r="C66" s="216">
        <f>SUM(C67:C69)</f>
        <v>0</v>
      </c>
    </row>
    <row r="67" spans="1:3" s="81" customFormat="1" ht="12" customHeight="1">
      <c r="A67" s="362" t="s">
        <v>289</v>
      </c>
      <c r="B67" s="343" t="s">
        <v>259</v>
      </c>
      <c r="C67" s="221"/>
    </row>
    <row r="68" spans="1:3" s="81" customFormat="1" ht="12" customHeight="1">
      <c r="A68" s="363" t="s">
        <v>298</v>
      </c>
      <c r="B68" s="344" t="s">
        <v>260</v>
      </c>
      <c r="C68" s="221"/>
    </row>
    <row r="69" spans="1:3" s="81" customFormat="1" ht="12" customHeight="1" thickBot="1">
      <c r="A69" s="364" t="s">
        <v>299</v>
      </c>
      <c r="B69" s="346" t="s">
        <v>261</v>
      </c>
      <c r="C69" s="221"/>
    </row>
    <row r="70" spans="1:3" s="81" customFormat="1" ht="12" customHeight="1" thickBot="1">
      <c r="A70" s="365" t="s">
        <v>262</v>
      </c>
      <c r="B70" s="211" t="s">
        <v>263</v>
      </c>
      <c r="C70" s="216">
        <f>SUM(C71:C74)</f>
        <v>44000000</v>
      </c>
    </row>
    <row r="71" spans="1:3" s="81" customFormat="1" ht="12" customHeight="1">
      <c r="A71" s="362" t="s">
        <v>129</v>
      </c>
      <c r="B71" s="343" t="s">
        <v>264</v>
      </c>
      <c r="C71" s="221">
        <v>44000000</v>
      </c>
    </row>
    <row r="72" spans="1:3" s="81" customFormat="1" ht="12" customHeight="1">
      <c r="A72" s="363" t="s">
        <v>130</v>
      </c>
      <c r="B72" s="344" t="s">
        <v>265</v>
      </c>
      <c r="C72" s="221"/>
    </row>
    <row r="73" spans="1:3" s="81" customFormat="1" ht="12" customHeight="1">
      <c r="A73" s="363" t="s">
        <v>290</v>
      </c>
      <c r="B73" s="344" t="s">
        <v>266</v>
      </c>
      <c r="C73" s="221"/>
    </row>
    <row r="74" spans="1:3" s="81" customFormat="1" ht="12" customHeight="1" thickBot="1">
      <c r="A74" s="364" t="s">
        <v>291</v>
      </c>
      <c r="B74" s="345" t="s">
        <v>267</v>
      </c>
      <c r="C74" s="221"/>
    </row>
    <row r="75" spans="1:3" s="81" customFormat="1" ht="12" customHeight="1" thickBot="1">
      <c r="A75" s="365" t="s">
        <v>268</v>
      </c>
      <c r="B75" s="211" t="s">
        <v>269</v>
      </c>
      <c r="C75" s="216">
        <f>SUM(C76:C77)</f>
        <v>91545086</v>
      </c>
    </row>
    <row r="76" spans="1:3" s="81" customFormat="1" ht="12" customHeight="1">
      <c r="A76" s="362" t="s">
        <v>292</v>
      </c>
      <c r="B76" s="343" t="s">
        <v>270</v>
      </c>
      <c r="C76" s="221">
        <v>91545086</v>
      </c>
    </row>
    <row r="77" spans="1:3" s="81" customFormat="1" ht="12" customHeight="1" thickBot="1">
      <c r="A77" s="364" t="s">
        <v>293</v>
      </c>
      <c r="B77" s="345" t="s">
        <v>271</v>
      </c>
      <c r="C77" s="221"/>
    </row>
    <row r="78" spans="1:3" s="80" customFormat="1" ht="12" customHeight="1" thickBot="1">
      <c r="A78" s="365" t="s">
        <v>272</v>
      </c>
      <c r="B78" s="211" t="s">
        <v>273</v>
      </c>
      <c r="C78" s="216">
        <f>SUM(C79:C81)</f>
        <v>0</v>
      </c>
    </row>
    <row r="79" spans="1:3" s="81" customFormat="1" ht="12" customHeight="1">
      <c r="A79" s="362" t="s">
        <v>294</v>
      </c>
      <c r="B79" s="343" t="s">
        <v>274</v>
      </c>
      <c r="C79" s="221"/>
    </row>
    <row r="80" spans="1:3" s="81" customFormat="1" ht="12" customHeight="1">
      <c r="A80" s="363" t="s">
        <v>295</v>
      </c>
      <c r="B80" s="344" t="s">
        <v>275</v>
      </c>
      <c r="C80" s="221"/>
    </row>
    <row r="81" spans="1:3" s="81" customFormat="1" ht="12" customHeight="1" thickBot="1">
      <c r="A81" s="364" t="s">
        <v>296</v>
      </c>
      <c r="B81" s="345" t="s">
        <v>276</v>
      </c>
      <c r="C81" s="221"/>
    </row>
    <row r="82" spans="1:3" s="81" customFormat="1" ht="12" customHeight="1" thickBot="1">
      <c r="A82" s="365" t="s">
        <v>277</v>
      </c>
      <c r="B82" s="211" t="s">
        <v>297</v>
      </c>
      <c r="C82" s="216">
        <f>SUM(C83:C86)</f>
        <v>0</v>
      </c>
    </row>
    <row r="83" spans="1:3" s="81" customFormat="1" ht="12" customHeight="1">
      <c r="A83" s="366" t="s">
        <v>278</v>
      </c>
      <c r="B83" s="343" t="s">
        <v>279</v>
      </c>
      <c r="C83" s="221"/>
    </row>
    <row r="84" spans="1:3" s="81" customFormat="1" ht="12" customHeight="1">
      <c r="A84" s="367" t="s">
        <v>280</v>
      </c>
      <c r="B84" s="344" t="s">
        <v>281</v>
      </c>
      <c r="C84" s="221"/>
    </row>
    <row r="85" spans="1:3" s="81" customFormat="1" ht="12" customHeight="1">
      <c r="A85" s="367" t="s">
        <v>282</v>
      </c>
      <c r="B85" s="344" t="s">
        <v>283</v>
      </c>
      <c r="C85" s="221"/>
    </row>
    <row r="86" spans="1:3" s="80" customFormat="1" ht="12" customHeight="1" thickBot="1">
      <c r="A86" s="368" t="s">
        <v>284</v>
      </c>
      <c r="B86" s="345" t="s">
        <v>285</v>
      </c>
      <c r="C86" s="221"/>
    </row>
    <row r="87" spans="1:3" s="80" customFormat="1" ht="12" customHeight="1" thickBot="1">
      <c r="A87" s="365" t="s">
        <v>286</v>
      </c>
      <c r="B87" s="211" t="s">
        <v>428</v>
      </c>
      <c r="C87" s="388"/>
    </row>
    <row r="88" spans="1:3" s="80" customFormat="1" ht="12" customHeight="1" thickBot="1">
      <c r="A88" s="365" t="s">
        <v>455</v>
      </c>
      <c r="B88" s="211" t="s">
        <v>287</v>
      </c>
      <c r="C88" s="388"/>
    </row>
    <row r="89" spans="1:3" s="80" customFormat="1" ht="12" customHeight="1" thickBot="1">
      <c r="A89" s="365" t="s">
        <v>456</v>
      </c>
      <c r="B89" s="350" t="s">
        <v>431</v>
      </c>
      <c r="C89" s="222">
        <f>+C66+C70+C75+C78+C82+C88+C87</f>
        <v>135545086</v>
      </c>
    </row>
    <row r="90" spans="1:3" s="80" customFormat="1" ht="12" customHeight="1" thickBot="1">
      <c r="A90" s="369" t="s">
        <v>457</v>
      </c>
      <c r="B90" s="351" t="s">
        <v>458</v>
      </c>
      <c r="C90" s="222">
        <f>+C65+C89</f>
        <v>403769820</v>
      </c>
    </row>
    <row r="91" spans="1:3" s="81" customFormat="1" ht="15" customHeight="1" thickBot="1">
      <c r="A91" s="186"/>
      <c r="B91" s="187"/>
      <c r="C91" s="286"/>
    </row>
    <row r="92" spans="1:3" s="66" customFormat="1" ht="16.5" customHeight="1" thickBot="1">
      <c r="A92" s="190"/>
      <c r="B92" s="191" t="s">
        <v>49</v>
      </c>
      <c r="C92" s="288"/>
    </row>
    <row r="93" spans="1:3" s="82" customFormat="1" ht="12" customHeight="1" thickBot="1">
      <c r="A93" s="335" t="s">
        <v>10</v>
      </c>
      <c r="B93" s="28" t="s">
        <v>462</v>
      </c>
      <c r="C93" s="215">
        <f>+C94+C95+C96+C97+C98+C111</f>
        <v>190913428</v>
      </c>
    </row>
    <row r="94" spans="1:3" ht="12" customHeight="1">
      <c r="A94" s="370" t="s">
        <v>84</v>
      </c>
      <c r="B94" s="10" t="s">
        <v>41</v>
      </c>
      <c r="C94" s="217">
        <v>66418312</v>
      </c>
    </row>
    <row r="95" spans="1:3" ht="12" customHeight="1">
      <c r="A95" s="363" t="s">
        <v>85</v>
      </c>
      <c r="B95" s="8" t="s">
        <v>154</v>
      </c>
      <c r="C95" s="218">
        <v>12385317</v>
      </c>
    </row>
    <row r="96" spans="1:3" ht="12" customHeight="1">
      <c r="A96" s="363" t="s">
        <v>86</v>
      </c>
      <c r="B96" s="8" t="s">
        <v>121</v>
      </c>
      <c r="C96" s="220">
        <v>55715440</v>
      </c>
    </row>
    <row r="97" spans="1:3" ht="12" customHeight="1">
      <c r="A97" s="363" t="s">
        <v>87</v>
      </c>
      <c r="B97" s="11" t="s">
        <v>155</v>
      </c>
      <c r="C97" s="220">
        <v>23337000</v>
      </c>
    </row>
    <row r="98" spans="1:3" ht="12" customHeight="1">
      <c r="A98" s="363" t="s">
        <v>98</v>
      </c>
      <c r="B98" s="19" t="s">
        <v>156</v>
      </c>
      <c r="C98" s="220">
        <f>SUM(C99:C110)</f>
        <v>16235896</v>
      </c>
    </row>
    <row r="99" spans="1:3" ht="12" customHeight="1">
      <c r="A99" s="363" t="s">
        <v>88</v>
      </c>
      <c r="B99" s="8" t="s">
        <v>459</v>
      </c>
      <c r="C99" s="220">
        <v>2000000</v>
      </c>
    </row>
    <row r="100" spans="1:3" ht="12" customHeight="1">
      <c r="A100" s="363" t="s">
        <v>89</v>
      </c>
      <c r="B100" s="121" t="s">
        <v>394</v>
      </c>
      <c r="C100" s="220"/>
    </row>
    <row r="101" spans="1:3" ht="12" customHeight="1">
      <c r="A101" s="363" t="s">
        <v>99</v>
      </c>
      <c r="B101" s="121" t="s">
        <v>393</v>
      </c>
      <c r="C101" s="220">
        <v>3000000</v>
      </c>
    </row>
    <row r="102" spans="1:3" ht="12" customHeight="1">
      <c r="A102" s="363" t="s">
        <v>100</v>
      </c>
      <c r="B102" s="121" t="s">
        <v>303</v>
      </c>
      <c r="C102" s="220"/>
    </row>
    <row r="103" spans="1:3" ht="12" customHeight="1">
      <c r="A103" s="363" t="s">
        <v>101</v>
      </c>
      <c r="B103" s="122" t="s">
        <v>304</v>
      </c>
      <c r="C103" s="220"/>
    </row>
    <row r="104" spans="1:3" ht="12" customHeight="1">
      <c r="A104" s="363" t="s">
        <v>102</v>
      </c>
      <c r="B104" s="122" t="s">
        <v>305</v>
      </c>
      <c r="C104" s="220"/>
    </row>
    <row r="105" spans="1:3" ht="12" customHeight="1">
      <c r="A105" s="363" t="s">
        <v>104</v>
      </c>
      <c r="B105" s="121" t="s">
        <v>306</v>
      </c>
      <c r="C105" s="220"/>
    </row>
    <row r="106" spans="1:3" ht="12" customHeight="1">
      <c r="A106" s="363" t="s">
        <v>157</v>
      </c>
      <c r="B106" s="121" t="s">
        <v>307</v>
      </c>
      <c r="C106" s="220"/>
    </row>
    <row r="107" spans="1:3" ht="12" customHeight="1">
      <c r="A107" s="363" t="s">
        <v>301</v>
      </c>
      <c r="B107" s="122" t="s">
        <v>308</v>
      </c>
      <c r="C107" s="220"/>
    </row>
    <row r="108" spans="1:3" ht="12" customHeight="1">
      <c r="A108" s="371" t="s">
        <v>302</v>
      </c>
      <c r="B108" s="123" t="s">
        <v>309</v>
      </c>
      <c r="C108" s="220"/>
    </row>
    <row r="109" spans="1:3" ht="12" customHeight="1">
      <c r="A109" s="363" t="s">
        <v>391</v>
      </c>
      <c r="B109" s="123" t="s">
        <v>310</v>
      </c>
      <c r="C109" s="220"/>
    </row>
    <row r="110" spans="1:3" ht="12" customHeight="1">
      <c r="A110" s="363" t="s">
        <v>392</v>
      </c>
      <c r="B110" s="122" t="s">
        <v>311</v>
      </c>
      <c r="C110" s="218">
        <v>11235896</v>
      </c>
    </row>
    <row r="111" spans="1:3" ht="12" customHeight="1">
      <c r="A111" s="363" t="s">
        <v>396</v>
      </c>
      <c r="B111" s="11" t="s">
        <v>42</v>
      </c>
      <c r="C111" s="218">
        <v>16821463</v>
      </c>
    </row>
    <row r="112" spans="1:3" ht="12" customHeight="1">
      <c r="A112" s="364" t="s">
        <v>397</v>
      </c>
      <c r="B112" s="8" t="s">
        <v>460</v>
      </c>
      <c r="C112" s="220">
        <v>5147632</v>
      </c>
    </row>
    <row r="113" spans="1:3" ht="12" customHeight="1" thickBot="1">
      <c r="A113" s="372" t="s">
        <v>398</v>
      </c>
      <c r="B113" s="124" t="s">
        <v>461</v>
      </c>
      <c r="C113" s="224">
        <v>11673831</v>
      </c>
    </row>
    <row r="114" spans="1:3" ht="12" customHeight="1" thickBot="1">
      <c r="A114" s="32" t="s">
        <v>11</v>
      </c>
      <c r="B114" s="27" t="s">
        <v>312</v>
      </c>
      <c r="C114" s="216">
        <f>+C115+C117+C119</f>
        <v>79800000</v>
      </c>
    </row>
    <row r="115" spans="1:3" ht="12" customHeight="1">
      <c r="A115" s="362" t="s">
        <v>90</v>
      </c>
      <c r="B115" s="8" t="s">
        <v>179</v>
      </c>
      <c r="C115" s="219">
        <v>25400000</v>
      </c>
    </row>
    <row r="116" spans="1:3" ht="12" customHeight="1">
      <c r="A116" s="362" t="s">
        <v>91</v>
      </c>
      <c r="B116" s="12" t="s">
        <v>316</v>
      </c>
      <c r="C116" s="219"/>
    </row>
    <row r="117" spans="1:3" ht="12" customHeight="1">
      <c r="A117" s="362" t="s">
        <v>92</v>
      </c>
      <c r="B117" s="12" t="s">
        <v>158</v>
      </c>
      <c r="C117" s="218">
        <v>54400000</v>
      </c>
    </row>
    <row r="118" spans="1:3" ht="12" customHeight="1">
      <c r="A118" s="362" t="s">
        <v>93</v>
      </c>
      <c r="B118" s="12" t="s">
        <v>317</v>
      </c>
      <c r="C118" s="199"/>
    </row>
    <row r="119" spans="1:3" ht="12" customHeight="1">
      <c r="A119" s="362" t="s">
        <v>94</v>
      </c>
      <c r="B119" s="213" t="s">
        <v>181</v>
      </c>
      <c r="C119" s="199"/>
    </row>
    <row r="120" spans="1:3" ht="12" customHeight="1">
      <c r="A120" s="362" t="s">
        <v>103</v>
      </c>
      <c r="B120" s="212" t="s">
        <v>381</v>
      </c>
      <c r="C120" s="199"/>
    </row>
    <row r="121" spans="1:3" ht="12" customHeight="1">
      <c r="A121" s="362" t="s">
        <v>105</v>
      </c>
      <c r="B121" s="339" t="s">
        <v>322</v>
      </c>
      <c r="C121" s="199"/>
    </row>
    <row r="122" spans="1:3" ht="12" customHeight="1">
      <c r="A122" s="362" t="s">
        <v>159</v>
      </c>
      <c r="B122" s="122" t="s">
        <v>305</v>
      </c>
      <c r="C122" s="199"/>
    </row>
    <row r="123" spans="1:3" ht="12" customHeight="1">
      <c r="A123" s="362" t="s">
        <v>160</v>
      </c>
      <c r="B123" s="122" t="s">
        <v>321</v>
      </c>
      <c r="C123" s="199"/>
    </row>
    <row r="124" spans="1:3" ht="12" customHeight="1">
      <c r="A124" s="362" t="s">
        <v>161</v>
      </c>
      <c r="B124" s="122" t="s">
        <v>320</v>
      </c>
      <c r="C124" s="199"/>
    </row>
    <row r="125" spans="1:3" ht="12" customHeight="1">
      <c r="A125" s="362" t="s">
        <v>313</v>
      </c>
      <c r="B125" s="122" t="s">
        <v>308</v>
      </c>
      <c r="C125" s="199"/>
    </row>
    <row r="126" spans="1:3" ht="12" customHeight="1">
      <c r="A126" s="362" t="s">
        <v>314</v>
      </c>
      <c r="B126" s="122" t="s">
        <v>319</v>
      </c>
      <c r="C126" s="199"/>
    </row>
    <row r="127" spans="1:3" ht="12" customHeight="1" thickBot="1">
      <c r="A127" s="371" t="s">
        <v>315</v>
      </c>
      <c r="B127" s="122" t="s">
        <v>318</v>
      </c>
      <c r="C127" s="201"/>
    </row>
    <row r="128" spans="1:3" ht="12" customHeight="1" thickBot="1">
      <c r="A128" s="32" t="s">
        <v>12</v>
      </c>
      <c r="B128" s="107" t="s">
        <v>401</v>
      </c>
      <c r="C128" s="216">
        <f>+C93+C114</f>
        <v>270713428</v>
      </c>
    </row>
    <row r="129" spans="1:3" ht="12" customHeight="1" thickBot="1">
      <c r="A129" s="32" t="s">
        <v>13</v>
      </c>
      <c r="B129" s="107" t="s">
        <v>402</v>
      </c>
      <c r="C129" s="216">
        <f>+C130+C131+C132</f>
        <v>0</v>
      </c>
    </row>
    <row r="130" spans="1:3" s="82" customFormat="1" ht="12" customHeight="1">
      <c r="A130" s="362" t="s">
        <v>217</v>
      </c>
      <c r="B130" s="9" t="s">
        <v>465</v>
      </c>
      <c r="C130" s="199"/>
    </row>
    <row r="131" spans="1:3" ht="12" customHeight="1">
      <c r="A131" s="362" t="s">
        <v>218</v>
      </c>
      <c r="B131" s="9" t="s">
        <v>410</v>
      </c>
      <c r="C131" s="199"/>
    </row>
    <row r="132" spans="1:3" ht="12" customHeight="1" thickBot="1">
      <c r="A132" s="371" t="s">
        <v>219</v>
      </c>
      <c r="B132" s="7" t="s">
        <v>464</v>
      </c>
      <c r="C132" s="199"/>
    </row>
    <row r="133" spans="1:3" ht="12" customHeight="1" thickBot="1">
      <c r="A133" s="32" t="s">
        <v>14</v>
      </c>
      <c r="B133" s="107" t="s">
        <v>403</v>
      </c>
      <c r="C133" s="216">
        <f>+C134+C135+C136+C137+C138+C139</f>
        <v>3700000</v>
      </c>
    </row>
    <row r="134" spans="1:3" ht="12" customHeight="1">
      <c r="A134" s="362" t="s">
        <v>77</v>
      </c>
      <c r="B134" s="9" t="s">
        <v>412</v>
      </c>
      <c r="C134" s="199">
        <v>3700000</v>
      </c>
    </row>
    <row r="135" spans="1:3" ht="12" customHeight="1">
      <c r="A135" s="362" t="s">
        <v>78</v>
      </c>
      <c r="B135" s="9" t="s">
        <v>404</v>
      </c>
      <c r="C135" s="199"/>
    </row>
    <row r="136" spans="1:3" ht="12" customHeight="1">
      <c r="A136" s="362" t="s">
        <v>79</v>
      </c>
      <c r="B136" s="9" t="s">
        <v>405</v>
      </c>
      <c r="C136" s="199"/>
    </row>
    <row r="137" spans="1:3" ht="12" customHeight="1">
      <c r="A137" s="362" t="s">
        <v>146</v>
      </c>
      <c r="B137" s="9" t="s">
        <v>463</v>
      </c>
      <c r="C137" s="199"/>
    </row>
    <row r="138" spans="1:3" ht="12" customHeight="1">
      <c r="A138" s="362" t="s">
        <v>147</v>
      </c>
      <c r="B138" s="9" t="s">
        <v>407</v>
      </c>
      <c r="C138" s="199"/>
    </row>
    <row r="139" spans="1:3" s="82" customFormat="1" ht="12" customHeight="1" thickBot="1">
      <c r="A139" s="371" t="s">
        <v>148</v>
      </c>
      <c r="B139" s="7" t="s">
        <v>408</v>
      </c>
      <c r="C139" s="199"/>
    </row>
    <row r="140" spans="1:11" ht="12" customHeight="1" thickBot="1">
      <c r="A140" s="32" t="s">
        <v>15</v>
      </c>
      <c r="B140" s="107" t="s">
        <v>490</v>
      </c>
      <c r="C140" s="222">
        <f>+C141+C142+C144+C145+C143</f>
        <v>129356392</v>
      </c>
      <c r="K140" s="197"/>
    </row>
    <row r="141" spans="1:3" ht="12.75">
      <c r="A141" s="362" t="s">
        <v>80</v>
      </c>
      <c r="B141" s="9" t="s">
        <v>323</v>
      </c>
      <c r="C141" s="199"/>
    </row>
    <row r="142" spans="1:3" ht="12" customHeight="1">
      <c r="A142" s="362" t="s">
        <v>81</v>
      </c>
      <c r="B142" s="9" t="s">
        <v>324</v>
      </c>
      <c r="C142" s="199">
        <v>5103372</v>
      </c>
    </row>
    <row r="143" spans="1:3" ht="12" customHeight="1">
      <c r="A143" s="362" t="s">
        <v>237</v>
      </c>
      <c r="B143" s="9" t="s">
        <v>489</v>
      </c>
      <c r="C143" s="199">
        <v>124253020</v>
      </c>
    </row>
    <row r="144" spans="1:3" s="82" customFormat="1" ht="12" customHeight="1">
      <c r="A144" s="362" t="s">
        <v>238</v>
      </c>
      <c r="B144" s="9" t="s">
        <v>417</v>
      </c>
      <c r="C144" s="199"/>
    </row>
    <row r="145" spans="1:3" s="82" customFormat="1" ht="12" customHeight="1" thickBot="1">
      <c r="A145" s="371" t="s">
        <v>239</v>
      </c>
      <c r="B145" s="7" t="s">
        <v>343</v>
      </c>
      <c r="C145" s="199"/>
    </row>
    <row r="146" spans="1:3" s="82" customFormat="1" ht="12" customHeight="1" thickBot="1">
      <c r="A146" s="32" t="s">
        <v>16</v>
      </c>
      <c r="B146" s="107" t="s">
        <v>418</v>
      </c>
      <c r="C146" s="225">
        <f>+C147+C148+C149+C150+C151</f>
        <v>0</v>
      </c>
    </row>
    <row r="147" spans="1:3" s="82" customFormat="1" ht="12" customHeight="1">
      <c r="A147" s="362" t="s">
        <v>82</v>
      </c>
      <c r="B147" s="9" t="s">
        <v>413</v>
      </c>
      <c r="C147" s="199"/>
    </row>
    <row r="148" spans="1:3" s="82" customFormat="1" ht="12" customHeight="1">
      <c r="A148" s="362" t="s">
        <v>83</v>
      </c>
      <c r="B148" s="9" t="s">
        <v>420</v>
      </c>
      <c r="C148" s="199"/>
    </row>
    <row r="149" spans="1:3" s="82" customFormat="1" ht="12" customHeight="1">
      <c r="A149" s="362" t="s">
        <v>249</v>
      </c>
      <c r="B149" s="9" t="s">
        <v>415</v>
      </c>
      <c r="C149" s="199"/>
    </row>
    <row r="150" spans="1:3" s="82" customFormat="1" ht="12" customHeight="1">
      <c r="A150" s="362" t="s">
        <v>250</v>
      </c>
      <c r="B150" s="9" t="s">
        <v>466</v>
      </c>
      <c r="C150" s="199"/>
    </row>
    <row r="151" spans="1:3" ht="12.75" customHeight="1" thickBot="1">
      <c r="A151" s="371" t="s">
        <v>419</v>
      </c>
      <c r="B151" s="7" t="s">
        <v>422</v>
      </c>
      <c r="C151" s="201"/>
    </row>
    <row r="152" spans="1:3" ht="12.75" customHeight="1" thickBot="1">
      <c r="A152" s="409" t="s">
        <v>17</v>
      </c>
      <c r="B152" s="107" t="s">
        <v>423</v>
      </c>
      <c r="C152" s="225"/>
    </row>
    <row r="153" spans="1:3" ht="12.75" customHeight="1" thickBot="1">
      <c r="A153" s="409" t="s">
        <v>18</v>
      </c>
      <c r="B153" s="107" t="s">
        <v>424</v>
      </c>
      <c r="C153" s="225"/>
    </row>
    <row r="154" spans="1:3" ht="12" customHeight="1" thickBot="1">
      <c r="A154" s="32" t="s">
        <v>19</v>
      </c>
      <c r="B154" s="107" t="s">
        <v>426</v>
      </c>
      <c r="C154" s="353">
        <f>+C129+C133+C140+C146+C152+C153</f>
        <v>133056392</v>
      </c>
    </row>
    <row r="155" spans="1:3" ht="15" customHeight="1" thickBot="1">
      <c r="A155" s="373" t="s">
        <v>20</v>
      </c>
      <c r="B155" s="306" t="s">
        <v>425</v>
      </c>
      <c r="C155" s="353">
        <f>+C128+C154</f>
        <v>403769820</v>
      </c>
    </row>
    <row r="156" spans="1:3" ht="13.5" thickBot="1">
      <c r="A156" s="314"/>
      <c r="B156" s="315"/>
      <c r="C156" s="316"/>
    </row>
    <row r="157" spans="1:3" ht="15" customHeight="1" thickBot="1">
      <c r="A157" s="195" t="s">
        <v>467</v>
      </c>
      <c r="B157" s="196"/>
      <c r="C157" s="105">
        <v>16</v>
      </c>
    </row>
    <row r="158" spans="1:3" ht="14.25" customHeight="1" thickBot="1">
      <c r="A158" s="195" t="s">
        <v>173</v>
      </c>
      <c r="B158" s="196"/>
      <c r="C158" s="105">
        <v>30</v>
      </c>
    </row>
  </sheetData>
  <sheetProtection sheet="1" formatCells="0" formatRows="0"/>
  <printOptions horizontalCentered="1"/>
  <pageMargins left="0.7874015748031497" right="0.7874015748031497" top="0.7874015748031497" bottom="0.3937007874015748" header="0.3937007874015748" footer="0.1968503937007874"/>
  <pageSetup fitToHeight="0" fitToWidth="1" horizontalDpi="300" verticalDpi="300" orientation="portrait" paperSize="8" r:id="rId1"/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58"/>
  <sheetViews>
    <sheetView zoomScale="130" zoomScaleNormal="130" zoomScaleSheetLayoutView="85" workbookViewId="0" topLeftCell="A1">
      <selection activeCell="B2" sqref="B2"/>
    </sheetView>
  </sheetViews>
  <sheetFormatPr defaultColWidth="9.00390625" defaultRowHeight="12.75"/>
  <cols>
    <col min="1" max="1" width="19.50390625" style="317" customWidth="1"/>
    <col min="2" max="2" width="72.00390625" style="318" customWidth="1"/>
    <col min="3" max="3" width="25.00390625" style="319" customWidth="1"/>
    <col min="4" max="4" width="42.625" style="3" customWidth="1"/>
    <col min="5" max="16384" width="9.375" style="3" customWidth="1"/>
  </cols>
  <sheetData>
    <row r="1" spans="1:3" s="2" customFormat="1" ht="16.5" customHeight="1" thickBot="1">
      <c r="A1" s="172"/>
      <c r="B1" s="174"/>
      <c r="C1" s="451" t="str">
        <f>+CONCATENATE("7.1.1. melléklet a 2/",LEFT(ÖSSZEFÜGGÉSEK!A5,4),". (III.10.) önkormányzati rendelethez")</f>
        <v>7.1.1. melléklet a 2/2017. (III.10.) önkormányzati rendelethez</v>
      </c>
    </row>
    <row r="2" spans="1:3" s="78" customFormat="1" ht="21" customHeight="1">
      <c r="A2" s="333" t="s">
        <v>53</v>
      </c>
      <c r="B2" s="277" t="s">
        <v>175</v>
      </c>
      <c r="C2" s="279" t="s">
        <v>46</v>
      </c>
    </row>
    <row r="3" spans="1:3" s="78" customFormat="1" ht="16.5" thickBot="1">
      <c r="A3" s="175" t="s">
        <v>170</v>
      </c>
      <c r="B3" s="278" t="s">
        <v>382</v>
      </c>
      <c r="C3" s="408" t="s">
        <v>51</v>
      </c>
    </row>
    <row r="4" spans="1:3" s="79" customFormat="1" ht="15.75" customHeight="1" thickBot="1">
      <c r="A4" s="176"/>
      <c r="B4" s="176"/>
      <c r="C4" s="177" t="e">
        <f>'7.1. sz. mell'!C4</f>
        <v>#REF!</v>
      </c>
    </row>
    <row r="5" spans="1:3" ht="13.5" thickBot="1">
      <c r="A5" s="334" t="s">
        <v>172</v>
      </c>
      <c r="B5" s="178" t="s">
        <v>512</v>
      </c>
      <c r="C5" s="280" t="s">
        <v>47</v>
      </c>
    </row>
    <row r="6" spans="1:3" s="66" customFormat="1" ht="12.75" customHeight="1" thickBot="1">
      <c r="A6" s="148"/>
      <c r="B6" s="149" t="s">
        <v>446</v>
      </c>
      <c r="C6" s="150" t="s">
        <v>447</v>
      </c>
    </row>
    <row r="7" spans="1:3" s="66" customFormat="1" ht="15.75" customHeight="1" thickBot="1">
      <c r="A7" s="180"/>
      <c r="B7" s="181" t="s">
        <v>48</v>
      </c>
      <c r="C7" s="281"/>
    </row>
    <row r="8" spans="1:3" s="66" customFormat="1" ht="12" customHeight="1" thickBot="1">
      <c r="A8" s="32" t="s">
        <v>10</v>
      </c>
      <c r="B8" s="21" t="s">
        <v>201</v>
      </c>
      <c r="C8" s="216">
        <f>+C9+C10+C11+C12+C13+C14</f>
        <v>143424734</v>
      </c>
    </row>
    <row r="9" spans="1:3" s="80" customFormat="1" ht="12" customHeight="1">
      <c r="A9" s="362" t="s">
        <v>84</v>
      </c>
      <c r="B9" s="343" t="s">
        <v>202</v>
      </c>
      <c r="C9" s="219">
        <v>53938173</v>
      </c>
    </row>
    <row r="10" spans="1:3" s="81" customFormat="1" ht="12" customHeight="1">
      <c r="A10" s="363" t="s">
        <v>85</v>
      </c>
      <c r="B10" s="344" t="s">
        <v>203</v>
      </c>
      <c r="C10" s="218">
        <v>54336157</v>
      </c>
    </row>
    <row r="11" spans="1:3" s="81" customFormat="1" ht="12" customHeight="1">
      <c r="A11" s="363" t="s">
        <v>86</v>
      </c>
      <c r="B11" s="344" t="s">
        <v>499</v>
      </c>
      <c r="C11" s="218">
        <v>31676824</v>
      </c>
    </row>
    <row r="12" spans="1:3" s="81" customFormat="1" ht="12" customHeight="1">
      <c r="A12" s="363" t="s">
        <v>87</v>
      </c>
      <c r="B12" s="344" t="s">
        <v>205</v>
      </c>
      <c r="C12" s="218">
        <v>3473580</v>
      </c>
    </row>
    <row r="13" spans="1:3" s="81" customFormat="1" ht="12" customHeight="1">
      <c r="A13" s="363" t="s">
        <v>128</v>
      </c>
      <c r="B13" s="344" t="s">
        <v>454</v>
      </c>
      <c r="C13" s="218"/>
    </row>
    <row r="14" spans="1:3" s="80" customFormat="1" ht="12" customHeight="1" thickBot="1">
      <c r="A14" s="364" t="s">
        <v>88</v>
      </c>
      <c r="B14" s="345" t="s">
        <v>386</v>
      </c>
      <c r="C14" s="218"/>
    </row>
    <row r="15" spans="1:3" s="80" customFormat="1" ht="12" customHeight="1" thickBot="1">
      <c r="A15" s="32" t="s">
        <v>11</v>
      </c>
      <c r="B15" s="211" t="s">
        <v>206</v>
      </c>
      <c r="C15" s="216">
        <f>+C16+C17+C18+C19+C20</f>
        <v>37500000</v>
      </c>
    </row>
    <row r="16" spans="1:3" s="80" customFormat="1" ht="12" customHeight="1">
      <c r="A16" s="362" t="s">
        <v>90</v>
      </c>
      <c r="B16" s="343" t="s">
        <v>207</v>
      </c>
      <c r="C16" s="219"/>
    </row>
    <row r="17" spans="1:3" s="80" customFormat="1" ht="12" customHeight="1">
      <c r="A17" s="363" t="s">
        <v>91</v>
      </c>
      <c r="B17" s="344" t="s">
        <v>208</v>
      </c>
      <c r="C17" s="218"/>
    </row>
    <row r="18" spans="1:3" s="80" customFormat="1" ht="12" customHeight="1">
      <c r="A18" s="363" t="s">
        <v>92</v>
      </c>
      <c r="B18" s="344" t="s">
        <v>375</v>
      </c>
      <c r="C18" s="218"/>
    </row>
    <row r="19" spans="1:3" s="80" customFormat="1" ht="12" customHeight="1">
      <c r="A19" s="363" t="s">
        <v>93</v>
      </c>
      <c r="B19" s="344" t="s">
        <v>376</v>
      </c>
      <c r="C19" s="218"/>
    </row>
    <row r="20" spans="1:3" s="80" customFormat="1" ht="12" customHeight="1">
      <c r="A20" s="363" t="s">
        <v>94</v>
      </c>
      <c r="B20" s="344" t="s">
        <v>209</v>
      </c>
      <c r="C20" s="218">
        <v>37500000</v>
      </c>
    </row>
    <row r="21" spans="1:3" s="81" customFormat="1" ht="12" customHeight="1" thickBot="1">
      <c r="A21" s="364" t="s">
        <v>103</v>
      </c>
      <c r="B21" s="345" t="s">
        <v>210</v>
      </c>
      <c r="C21" s="220"/>
    </row>
    <row r="22" spans="1:3" s="81" customFormat="1" ht="12" customHeight="1" thickBot="1">
      <c r="A22" s="32" t="s">
        <v>12</v>
      </c>
      <c r="B22" s="21" t="s">
        <v>211</v>
      </c>
      <c r="C22" s="216">
        <f>+C23+C24+C25+C26+C27</f>
        <v>5000000</v>
      </c>
    </row>
    <row r="23" spans="1:3" s="81" customFormat="1" ht="12" customHeight="1">
      <c r="A23" s="362" t="s">
        <v>73</v>
      </c>
      <c r="B23" s="343" t="s">
        <v>212</v>
      </c>
      <c r="C23" s="219"/>
    </row>
    <row r="24" spans="1:3" s="80" customFormat="1" ht="12" customHeight="1">
      <c r="A24" s="363" t="s">
        <v>74</v>
      </c>
      <c r="B24" s="344" t="s">
        <v>213</v>
      </c>
      <c r="C24" s="218"/>
    </row>
    <row r="25" spans="1:3" s="81" customFormat="1" ht="12" customHeight="1">
      <c r="A25" s="363" t="s">
        <v>75</v>
      </c>
      <c r="B25" s="344" t="s">
        <v>377</v>
      </c>
      <c r="C25" s="218"/>
    </row>
    <row r="26" spans="1:3" s="81" customFormat="1" ht="12" customHeight="1">
      <c r="A26" s="363" t="s">
        <v>76</v>
      </c>
      <c r="B26" s="344" t="s">
        <v>378</v>
      </c>
      <c r="C26" s="218"/>
    </row>
    <row r="27" spans="1:3" s="81" customFormat="1" ht="12" customHeight="1">
      <c r="A27" s="363" t="s">
        <v>142</v>
      </c>
      <c r="B27" s="344" t="s">
        <v>214</v>
      </c>
      <c r="C27" s="218">
        <v>5000000</v>
      </c>
    </row>
    <row r="28" spans="1:3" s="81" customFormat="1" ht="12" customHeight="1" thickBot="1">
      <c r="A28" s="364" t="s">
        <v>143</v>
      </c>
      <c r="B28" s="345" t="s">
        <v>215</v>
      </c>
      <c r="C28" s="220"/>
    </row>
    <row r="29" spans="1:3" s="81" customFormat="1" ht="12" customHeight="1" thickBot="1">
      <c r="A29" s="32" t="s">
        <v>144</v>
      </c>
      <c r="B29" s="21" t="s">
        <v>509</v>
      </c>
      <c r="C29" s="222">
        <f>SUM(C30:C36)</f>
        <v>64700000</v>
      </c>
    </row>
    <row r="30" spans="1:3" s="81" customFormat="1" ht="12" customHeight="1">
      <c r="A30" s="362" t="s">
        <v>217</v>
      </c>
      <c r="B30" s="343" t="s">
        <v>504</v>
      </c>
      <c r="C30" s="219">
        <v>7200000</v>
      </c>
    </row>
    <row r="31" spans="1:3" s="81" customFormat="1" ht="12" customHeight="1">
      <c r="A31" s="363" t="s">
        <v>218</v>
      </c>
      <c r="B31" s="344" t="s">
        <v>505</v>
      </c>
      <c r="C31" s="218"/>
    </row>
    <row r="32" spans="1:3" s="81" customFormat="1" ht="12" customHeight="1">
      <c r="A32" s="363" t="s">
        <v>219</v>
      </c>
      <c r="B32" s="344" t="s">
        <v>506</v>
      </c>
      <c r="C32" s="218">
        <v>52000000</v>
      </c>
    </row>
    <row r="33" spans="1:3" s="81" customFormat="1" ht="12" customHeight="1">
      <c r="A33" s="363" t="s">
        <v>220</v>
      </c>
      <c r="B33" s="344" t="s">
        <v>507</v>
      </c>
      <c r="C33" s="218"/>
    </row>
    <row r="34" spans="1:3" s="81" customFormat="1" ht="12" customHeight="1">
      <c r="A34" s="363" t="s">
        <v>501</v>
      </c>
      <c r="B34" s="344" t="s">
        <v>221</v>
      </c>
      <c r="C34" s="218">
        <v>4500000</v>
      </c>
    </row>
    <row r="35" spans="1:3" s="81" customFormat="1" ht="12" customHeight="1">
      <c r="A35" s="363" t="s">
        <v>502</v>
      </c>
      <c r="B35" s="344" t="s">
        <v>222</v>
      </c>
      <c r="C35" s="218"/>
    </row>
    <row r="36" spans="1:3" s="81" customFormat="1" ht="12" customHeight="1" thickBot="1">
      <c r="A36" s="364" t="s">
        <v>503</v>
      </c>
      <c r="B36" s="434" t="s">
        <v>223</v>
      </c>
      <c r="C36" s="220">
        <v>1000000</v>
      </c>
    </row>
    <row r="37" spans="1:3" s="81" customFormat="1" ht="12" customHeight="1" thickBot="1">
      <c r="A37" s="32" t="s">
        <v>14</v>
      </c>
      <c r="B37" s="21" t="s">
        <v>387</v>
      </c>
      <c r="C37" s="216">
        <f>SUM(C38:C48)</f>
        <v>5600000</v>
      </c>
    </row>
    <row r="38" spans="1:3" s="81" customFormat="1" ht="12" customHeight="1">
      <c r="A38" s="362" t="s">
        <v>77</v>
      </c>
      <c r="B38" s="343" t="s">
        <v>226</v>
      </c>
      <c r="C38" s="219"/>
    </row>
    <row r="39" spans="1:3" s="81" customFormat="1" ht="12" customHeight="1">
      <c r="A39" s="363" t="s">
        <v>78</v>
      </c>
      <c r="B39" s="344" t="s">
        <v>227</v>
      </c>
      <c r="C39" s="218"/>
    </row>
    <row r="40" spans="1:3" s="81" customFormat="1" ht="12" customHeight="1">
      <c r="A40" s="363" t="s">
        <v>79</v>
      </c>
      <c r="B40" s="344" t="s">
        <v>228</v>
      </c>
      <c r="C40" s="218"/>
    </row>
    <row r="41" spans="1:3" s="81" customFormat="1" ht="12" customHeight="1">
      <c r="A41" s="363" t="s">
        <v>146</v>
      </c>
      <c r="B41" s="344" t="s">
        <v>229</v>
      </c>
      <c r="C41" s="218">
        <v>2500000</v>
      </c>
    </row>
    <row r="42" spans="1:3" s="81" customFormat="1" ht="12" customHeight="1">
      <c r="A42" s="363" t="s">
        <v>147</v>
      </c>
      <c r="B42" s="344" t="s">
        <v>230</v>
      </c>
      <c r="C42" s="218"/>
    </row>
    <row r="43" spans="1:3" s="81" customFormat="1" ht="12" customHeight="1">
      <c r="A43" s="363" t="s">
        <v>148</v>
      </c>
      <c r="B43" s="344" t="s">
        <v>231</v>
      </c>
      <c r="C43" s="218"/>
    </row>
    <row r="44" spans="1:3" s="81" customFormat="1" ht="12" customHeight="1">
      <c r="A44" s="363" t="s">
        <v>149</v>
      </c>
      <c r="B44" s="344" t="s">
        <v>232</v>
      </c>
      <c r="C44" s="218"/>
    </row>
    <row r="45" spans="1:3" s="81" customFormat="1" ht="12" customHeight="1">
      <c r="A45" s="363" t="s">
        <v>150</v>
      </c>
      <c r="B45" s="344" t="s">
        <v>508</v>
      </c>
      <c r="C45" s="218"/>
    </row>
    <row r="46" spans="1:3" s="81" customFormat="1" ht="12" customHeight="1">
      <c r="A46" s="363" t="s">
        <v>224</v>
      </c>
      <c r="B46" s="344" t="s">
        <v>234</v>
      </c>
      <c r="C46" s="221"/>
    </row>
    <row r="47" spans="1:3" s="81" customFormat="1" ht="12" customHeight="1">
      <c r="A47" s="364" t="s">
        <v>225</v>
      </c>
      <c r="B47" s="345" t="s">
        <v>389</v>
      </c>
      <c r="C47" s="330"/>
    </row>
    <row r="48" spans="1:3" s="81" customFormat="1" ht="12" customHeight="1" thickBot="1">
      <c r="A48" s="364" t="s">
        <v>388</v>
      </c>
      <c r="B48" s="345" t="s">
        <v>235</v>
      </c>
      <c r="C48" s="330">
        <v>3100000</v>
      </c>
    </row>
    <row r="49" spans="1:3" s="81" customFormat="1" ht="12" customHeight="1" thickBot="1">
      <c r="A49" s="32" t="s">
        <v>15</v>
      </c>
      <c r="B49" s="21" t="s">
        <v>236</v>
      </c>
      <c r="C49" s="216">
        <f>SUM(C50:C54)</f>
        <v>7500000</v>
      </c>
    </row>
    <row r="50" spans="1:3" s="81" customFormat="1" ht="12" customHeight="1">
      <c r="A50" s="362" t="s">
        <v>80</v>
      </c>
      <c r="B50" s="343" t="s">
        <v>240</v>
      </c>
      <c r="C50" s="387"/>
    </row>
    <row r="51" spans="1:3" s="81" customFormat="1" ht="12" customHeight="1">
      <c r="A51" s="363" t="s">
        <v>81</v>
      </c>
      <c r="B51" s="344" t="s">
        <v>241</v>
      </c>
      <c r="C51" s="221">
        <v>7500000</v>
      </c>
    </row>
    <row r="52" spans="1:3" s="81" customFormat="1" ht="12" customHeight="1">
      <c r="A52" s="363" t="s">
        <v>237</v>
      </c>
      <c r="B52" s="344" t="s">
        <v>242</v>
      </c>
      <c r="C52" s="221"/>
    </row>
    <row r="53" spans="1:3" s="81" customFormat="1" ht="12" customHeight="1">
      <c r="A53" s="363" t="s">
        <v>238</v>
      </c>
      <c r="B53" s="344" t="s">
        <v>243</v>
      </c>
      <c r="C53" s="221"/>
    </row>
    <row r="54" spans="1:3" s="81" customFormat="1" ht="12" customHeight="1" thickBot="1">
      <c r="A54" s="364" t="s">
        <v>239</v>
      </c>
      <c r="B54" s="345" t="s">
        <v>244</v>
      </c>
      <c r="C54" s="330"/>
    </row>
    <row r="55" spans="1:3" s="81" customFormat="1" ht="12" customHeight="1" thickBot="1">
      <c r="A55" s="32" t="s">
        <v>151</v>
      </c>
      <c r="B55" s="21" t="s">
        <v>245</v>
      </c>
      <c r="C55" s="216">
        <f>SUM(C56:C58)</f>
        <v>0</v>
      </c>
    </row>
    <row r="56" spans="1:3" s="81" customFormat="1" ht="12" customHeight="1">
      <c r="A56" s="362" t="s">
        <v>82</v>
      </c>
      <c r="B56" s="343" t="s">
        <v>246</v>
      </c>
      <c r="C56" s="219"/>
    </row>
    <row r="57" spans="1:3" s="81" customFormat="1" ht="12" customHeight="1">
      <c r="A57" s="363" t="s">
        <v>83</v>
      </c>
      <c r="B57" s="344" t="s">
        <v>379</v>
      </c>
      <c r="C57" s="218"/>
    </row>
    <row r="58" spans="1:3" s="81" customFormat="1" ht="12" customHeight="1">
      <c r="A58" s="363" t="s">
        <v>249</v>
      </c>
      <c r="B58" s="344" t="s">
        <v>247</v>
      </c>
      <c r="C58" s="218"/>
    </row>
    <row r="59" spans="1:3" s="81" customFormat="1" ht="12" customHeight="1" thickBot="1">
      <c r="A59" s="364" t="s">
        <v>250</v>
      </c>
      <c r="B59" s="345" t="s">
        <v>248</v>
      </c>
      <c r="C59" s="220"/>
    </row>
    <row r="60" spans="1:3" s="81" customFormat="1" ht="12" customHeight="1" thickBot="1">
      <c r="A60" s="32" t="s">
        <v>17</v>
      </c>
      <c r="B60" s="211" t="s">
        <v>251</v>
      </c>
      <c r="C60" s="216">
        <f>SUM(C61:C63)</f>
        <v>0</v>
      </c>
    </row>
    <row r="61" spans="1:3" s="81" customFormat="1" ht="12" customHeight="1">
      <c r="A61" s="362" t="s">
        <v>152</v>
      </c>
      <c r="B61" s="343" t="s">
        <v>253</v>
      </c>
      <c r="C61" s="221"/>
    </row>
    <row r="62" spans="1:3" s="81" customFormat="1" ht="12" customHeight="1">
      <c r="A62" s="363" t="s">
        <v>153</v>
      </c>
      <c r="B62" s="344" t="s">
        <v>380</v>
      </c>
      <c r="C62" s="221"/>
    </row>
    <row r="63" spans="1:3" s="81" customFormat="1" ht="12" customHeight="1">
      <c r="A63" s="363" t="s">
        <v>180</v>
      </c>
      <c r="B63" s="344" t="s">
        <v>254</v>
      </c>
      <c r="C63" s="221"/>
    </row>
    <row r="64" spans="1:3" s="81" customFormat="1" ht="12" customHeight="1" thickBot="1">
      <c r="A64" s="364" t="s">
        <v>252</v>
      </c>
      <c r="B64" s="345" t="s">
        <v>255</v>
      </c>
      <c r="C64" s="221"/>
    </row>
    <row r="65" spans="1:3" s="81" customFormat="1" ht="12" customHeight="1" thickBot="1">
      <c r="A65" s="32" t="s">
        <v>18</v>
      </c>
      <c r="B65" s="21" t="s">
        <v>256</v>
      </c>
      <c r="C65" s="222">
        <f>+C8+C15+C22+C29+C37+C49+C55+C60</f>
        <v>263724734</v>
      </c>
    </row>
    <row r="66" spans="1:3" s="81" customFormat="1" ht="12" customHeight="1" thickBot="1">
      <c r="A66" s="365" t="s">
        <v>347</v>
      </c>
      <c r="B66" s="211" t="s">
        <v>258</v>
      </c>
      <c r="C66" s="216">
        <f>SUM(C67:C69)</f>
        <v>0</v>
      </c>
    </row>
    <row r="67" spans="1:3" s="81" customFormat="1" ht="12" customHeight="1">
      <c r="A67" s="362" t="s">
        <v>289</v>
      </c>
      <c r="B67" s="343" t="s">
        <v>259</v>
      </c>
      <c r="C67" s="221"/>
    </row>
    <row r="68" spans="1:3" s="81" customFormat="1" ht="12" customHeight="1">
      <c r="A68" s="363" t="s">
        <v>298</v>
      </c>
      <c r="B68" s="344" t="s">
        <v>260</v>
      </c>
      <c r="C68" s="221"/>
    </row>
    <row r="69" spans="1:3" s="81" customFormat="1" ht="12" customHeight="1" thickBot="1">
      <c r="A69" s="364" t="s">
        <v>299</v>
      </c>
      <c r="B69" s="346" t="s">
        <v>261</v>
      </c>
      <c r="C69" s="221"/>
    </row>
    <row r="70" spans="1:3" s="81" customFormat="1" ht="12" customHeight="1" thickBot="1">
      <c r="A70" s="365" t="s">
        <v>262</v>
      </c>
      <c r="B70" s="211" t="s">
        <v>263</v>
      </c>
      <c r="C70" s="216">
        <f>SUM(C71:C74)</f>
        <v>0</v>
      </c>
    </row>
    <row r="71" spans="1:3" s="81" customFormat="1" ht="12" customHeight="1">
      <c r="A71" s="362" t="s">
        <v>129</v>
      </c>
      <c r="B71" s="343" t="s">
        <v>264</v>
      </c>
      <c r="C71" s="221"/>
    </row>
    <row r="72" spans="1:3" s="81" customFormat="1" ht="12" customHeight="1">
      <c r="A72" s="363" t="s">
        <v>130</v>
      </c>
      <c r="B72" s="344" t="s">
        <v>265</v>
      </c>
      <c r="C72" s="221"/>
    </row>
    <row r="73" spans="1:3" s="81" customFormat="1" ht="12" customHeight="1">
      <c r="A73" s="363" t="s">
        <v>290</v>
      </c>
      <c r="B73" s="344" t="s">
        <v>266</v>
      </c>
      <c r="C73" s="221"/>
    </row>
    <row r="74" spans="1:3" s="81" customFormat="1" ht="12" customHeight="1" thickBot="1">
      <c r="A74" s="364" t="s">
        <v>291</v>
      </c>
      <c r="B74" s="345" t="s">
        <v>267</v>
      </c>
      <c r="C74" s="221"/>
    </row>
    <row r="75" spans="1:3" s="81" customFormat="1" ht="12" customHeight="1" thickBot="1">
      <c r="A75" s="365" t="s">
        <v>268</v>
      </c>
      <c r="B75" s="211" t="s">
        <v>269</v>
      </c>
      <c r="C75" s="216">
        <f>SUM(C76:C77)</f>
        <v>51545086</v>
      </c>
    </row>
    <row r="76" spans="1:3" s="81" customFormat="1" ht="12" customHeight="1">
      <c r="A76" s="362" t="s">
        <v>292</v>
      </c>
      <c r="B76" s="343" t="s">
        <v>270</v>
      </c>
      <c r="C76" s="221">
        <v>51545086</v>
      </c>
    </row>
    <row r="77" spans="1:3" s="81" customFormat="1" ht="12" customHeight="1" thickBot="1">
      <c r="A77" s="364" t="s">
        <v>293</v>
      </c>
      <c r="B77" s="345" t="s">
        <v>271</v>
      </c>
      <c r="C77" s="221"/>
    </row>
    <row r="78" spans="1:3" s="80" customFormat="1" ht="12" customHeight="1" thickBot="1">
      <c r="A78" s="365" t="s">
        <v>272</v>
      </c>
      <c r="B78" s="211" t="s">
        <v>273</v>
      </c>
      <c r="C78" s="216">
        <f>SUM(C79:C81)</f>
        <v>0</v>
      </c>
    </row>
    <row r="79" spans="1:3" s="81" customFormat="1" ht="12" customHeight="1">
      <c r="A79" s="362" t="s">
        <v>294</v>
      </c>
      <c r="B79" s="343" t="s">
        <v>274</v>
      </c>
      <c r="C79" s="221"/>
    </row>
    <row r="80" spans="1:3" s="81" customFormat="1" ht="12" customHeight="1">
      <c r="A80" s="363" t="s">
        <v>295</v>
      </c>
      <c r="B80" s="344" t="s">
        <v>275</v>
      </c>
      <c r="C80" s="221"/>
    </row>
    <row r="81" spans="1:3" s="81" customFormat="1" ht="12" customHeight="1" thickBot="1">
      <c r="A81" s="364" t="s">
        <v>296</v>
      </c>
      <c r="B81" s="345" t="s">
        <v>276</v>
      </c>
      <c r="C81" s="221"/>
    </row>
    <row r="82" spans="1:3" s="81" customFormat="1" ht="12" customHeight="1" thickBot="1">
      <c r="A82" s="365" t="s">
        <v>277</v>
      </c>
      <c r="B82" s="211" t="s">
        <v>297</v>
      </c>
      <c r="C82" s="216">
        <f>SUM(C83:C86)</f>
        <v>0</v>
      </c>
    </row>
    <row r="83" spans="1:3" s="81" customFormat="1" ht="12" customHeight="1">
      <c r="A83" s="366" t="s">
        <v>278</v>
      </c>
      <c r="B83" s="343" t="s">
        <v>279</v>
      </c>
      <c r="C83" s="221"/>
    </row>
    <row r="84" spans="1:3" s="81" customFormat="1" ht="12" customHeight="1">
      <c r="A84" s="367" t="s">
        <v>280</v>
      </c>
      <c r="B84" s="344" t="s">
        <v>281</v>
      </c>
      <c r="C84" s="221"/>
    </row>
    <row r="85" spans="1:3" s="81" customFormat="1" ht="12" customHeight="1">
      <c r="A85" s="367" t="s">
        <v>282</v>
      </c>
      <c r="B85" s="344" t="s">
        <v>283</v>
      </c>
      <c r="C85" s="221"/>
    </row>
    <row r="86" spans="1:3" s="80" customFormat="1" ht="12" customHeight="1" thickBot="1">
      <c r="A86" s="368" t="s">
        <v>284</v>
      </c>
      <c r="B86" s="345" t="s">
        <v>285</v>
      </c>
      <c r="C86" s="221"/>
    </row>
    <row r="87" spans="1:3" s="80" customFormat="1" ht="12" customHeight="1" thickBot="1">
      <c r="A87" s="365" t="s">
        <v>286</v>
      </c>
      <c r="B87" s="211" t="s">
        <v>428</v>
      </c>
      <c r="C87" s="388"/>
    </row>
    <row r="88" spans="1:3" s="80" customFormat="1" ht="12" customHeight="1" thickBot="1">
      <c r="A88" s="365" t="s">
        <v>455</v>
      </c>
      <c r="B88" s="211" t="s">
        <v>287</v>
      </c>
      <c r="C88" s="388"/>
    </row>
    <row r="89" spans="1:3" s="80" customFormat="1" ht="12" customHeight="1" thickBot="1">
      <c r="A89" s="365" t="s">
        <v>456</v>
      </c>
      <c r="B89" s="350" t="s">
        <v>431</v>
      </c>
      <c r="C89" s="222">
        <f>+C66+C70+C75+C78+C82+C88+C87</f>
        <v>51545086</v>
      </c>
    </row>
    <row r="90" spans="1:3" s="80" customFormat="1" ht="12" customHeight="1" thickBot="1">
      <c r="A90" s="369" t="s">
        <v>457</v>
      </c>
      <c r="B90" s="351" t="s">
        <v>458</v>
      </c>
      <c r="C90" s="222">
        <f>+C65+C89</f>
        <v>315269820</v>
      </c>
    </row>
    <row r="91" spans="1:3" s="81" customFormat="1" ht="15" customHeight="1" thickBot="1">
      <c r="A91" s="186"/>
      <c r="B91" s="187"/>
      <c r="C91" s="286"/>
    </row>
    <row r="92" spans="1:3" s="66" customFormat="1" ht="16.5" customHeight="1" thickBot="1">
      <c r="A92" s="190"/>
      <c r="B92" s="191" t="s">
        <v>49</v>
      </c>
      <c r="C92" s="288"/>
    </row>
    <row r="93" spans="1:3" s="82" customFormat="1" ht="12" customHeight="1" thickBot="1">
      <c r="A93" s="335" t="s">
        <v>10</v>
      </c>
      <c r="B93" s="28" t="s">
        <v>462</v>
      </c>
      <c r="C93" s="215">
        <f>+C94+C95+C96+C97+C98+C111</f>
        <v>166335820</v>
      </c>
    </row>
    <row r="94" spans="1:4" ht="12" customHeight="1">
      <c r="A94" s="370" t="s">
        <v>84</v>
      </c>
      <c r="B94" s="10" t="s">
        <v>41</v>
      </c>
      <c r="C94" s="217">
        <v>48648912</v>
      </c>
      <c r="D94" s="3" t="s">
        <v>561</v>
      </c>
    </row>
    <row r="95" spans="1:4" ht="12" customHeight="1">
      <c r="A95" s="363" t="s">
        <v>85</v>
      </c>
      <c r="B95" s="8" t="s">
        <v>154</v>
      </c>
      <c r="C95" s="218">
        <v>7577109</v>
      </c>
      <c r="D95" s="3" t="s">
        <v>557</v>
      </c>
    </row>
    <row r="96" spans="1:3" ht="12" customHeight="1">
      <c r="A96" s="363" t="s">
        <v>86</v>
      </c>
      <c r="B96" s="8" t="s">
        <v>121</v>
      </c>
      <c r="C96" s="220">
        <v>55715440</v>
      </c>
    </row>
    <row r="97" spans="1:3" ht="12" customHeight="1">
      <c r="A97" s="363" t="s">
        <v>87</v>
      </c>
      <c r="B97" s="11" t="s">
        <v>155</v>
      </c>
      <c r="C97" s="220">
        <v>21337000</v>
      </c>
    </row>
    <row r="98" spans="1:3" ht="12" customHeight="1">
      <c r="A98" s="363" t="s">
        <v>98</v>
      </c>
      <c r="B98" s="19" t="s">
        <v>156</v>
      </c>
      <c r="C98" s="220">
        <v>16235896</v>
      </c>
    </row>
    <row r="99" spans="1:3" ht="12" customHeight="1">
      <c r="A99" s="363" t="s">
        <v>88</v>
      </c>
      <c r="B99" s="8" t="s">
        <v>459</v>
      </c>
      <c r="C99" s="220">
        <v>2000000</v>
      </c>
    </row>
    <row r="100" spans="1:3" ht="12" customHeight="1">
      <c r="A100" s="363" t="s">
        <v>89</v>
      </c>
      <c r="B100" s="121" t="s">
        <v>394</v>
      </c>
      <c r="C100" s="220"/>
    </row>
    <row r="101" spans="1:3" ht="12" customHeight="1">
      <c r="A101" s="363" t="s">
        <v>99</v>
      </c>
      <c r="B101" s="121" t="s">
        <v>393</v>
      </c>
      <c r="C101" s="220">
        <v>3000000</v>
      </c>
    </row>
    <row r="102" spans="1:3" ht="12" customHeight="1">
      <c r="A102" s="363" t="s">
        <v>100</v>
      </c>
      <c r="B102" s="121" t="s">
        <v>303</v>
      </c>
      <c r="C102" s="220"/>
    </row>
    <row r="103" spans="1:3" ht="12" customHeight="1">
      <c r="A103" s="363" t="s">
        <v>101</v>
      </c>
      <c r="B103" s="122" t="s">
        <v>304</v>
      </c>
      <c r="C103" s="220"/>
    </row>
    <row r="104" spans="1:3" ht="12" customHeight="1">
      <c r="A104" s="363" t="s">
        <v>102</v>
      </c>
      <c r="B104" s="122" t="s">
        <v>305</v>
      </c>
      <c r="C104" s="220"/>
    </row>
    <row r="105" spans="1:3" ht="12" customHeight="1">
      <c r="A105" s="363" t="s">
        <v>104</v>
      </c>
      <c r="B105" s="121" t="s">
        <v>306</v>
      </c>
      <c r="C105" s="220"/>
    </row>
    <row r="106" spans="1:3" ht="12" customHeight="1">
      <c r="A106" s="363" t="s">
        <v>157</v>
      </c>
      <c r="B106" s="121" t="s">
        <v>307</v>
      </c>
      <c r="C106" s="220"/>
    </row>
    <row r="107" spans="1:3" ht="12" customHeight="1">
      <c r="A107" s="363" t="s">
        <v>301</v>
      </c>
      <c r="B107" s="122" t="s">
        <v>308</v>
      </c>
      <c r="C107" s="220"/>
    </row>
    <row r="108" spans="1:3" ht="12" customHeight="1">
      <c r="A108" s="371" t="s">
        <v>302</v>
      </c>
      <c r="B108" s="123" t="s">
        <v>309</v>
      </c>
      <c r="C108" s="220"/>
    </row>
    <row r="109" spans="1:3" ht="12" customHeight="1">
      <c r="A109" s="363" t="s">
        <v>391</v>
      </c>
      <c r="B109" s="123" t="s">
        <v>310</v>
      </c>
      <c r="C109" s="220"/>
    </row>
    <row r="110" spans="1:3" ht="12" customHeight="1">
      <c r="A110" s="363" t="s">
        <v>392</v>
      </c>
      <c r="B110" s="122" t="s">
        <v>311</v>
      </c>
      <c r="C110" s="218">
        <v>11235896</v>
      </c>
    </row>
    <row r="111" spans="1:3" ht="12" customHeight="1">
      <c r="A111" s="363" t="s">
        <v>396</v>
      </c>
      <c r="B111" s="11" t="s">
        <v>42</v>
      </c>
      <c r="C111" s="218">
        <v>16821463</v>
      </c>
    </row>
    <row r="112" spans="1:3" ht="12" customHeight="1">
      <c r="A112" s="364" t="s">
        <v>397</v>
      </c>
      <c r="B112" s="8" t="s">
        <v>460</v>
      </c>
      <c r="C112" s="220">
        <v>5147632</v>
      </c>
    </row>
    <row r="113" spans="1:3" ht="12" customHeight="1" thickBot="1">
      <c r="A113" s="372" t="s">
        <v>398</v>
      </c>
      <c r="B113" s="124" t="s">
        <v>461</v>
      </c>
      <c r="C113" s="224">
        <v>11673831</v>
      </c>
    </row>
    <row r="114" spans="1:3" ht="12" customHeight="1" thickBot="1">
      <c r="A114" s="32" t="s">
        <v>11</v>
      </c>
      <c r="B114" s="27" t="s">
        <v>312</v>
      </c>
      <c r="C114" s="216">
        <f>+C115+C117+C119</f>
        <v>0</v>
      </c>
    </row>
    <row r="115" spans="1:3" ht="12" customHeight="1">
      <c r="A115" s="362" t="s">
        <v>90</v>
      </c>
      <c r="B115" s="8" t="s">
        <v>179</v>
      </c>
      <c r="C115" s="219"/>
    </row>
    <row r="116" spans="1:3" ht="12" customHeight="1">
      <c r="A116" s="362" t="s">
        <v>91</v>
      </c>
      <c r="B116" s="12" t="s">
        <v>316</v>
      </c>
      <c r="C116" s="219"/>
    </row>
    <row r="117" spans="1:3" ht="12" customHeight="1">
      <c r="A117" s="362" t="s">
        <v>92</v>
      </c>
      <c r="B117" s="12" t="s">
        <v>158</v>
      </c>
      <c r="C117" s="218"/>
    </row>
    <row r="118" spans="1:3" ht="12" customHeight="1">
      <c r="A118" s="362" t="s">
        <v>93</v>
      </c>
      <c r="B118" s="12" t="s">
        <v>317</v>
      </c>
      <c r="C118" s="199"/>
    </row>
    <row r="119" spans="1:3" ht="12" customHeight="1">
      <c r="A119" s="362" t="s">
        <v>94</v>
      </c>
      <c r="B119" s="213" t="s">
        <v>181</v>
      </c>
      <c r="C119" s="199"/>
    </row>
    <row r="120" spans="1:3" ht="12" customHeight="1">
      <c r="A120" s="362" t="s">
        <v>103</v>
      </c>
      <c r="B120" s="212" t="s">
        <v>381</v>
      </c>
      <c r="C120" s="199"/>
    </row>
    <row r="121" spans="1:3" ht="12" customHeight="1">
      <c r="A121" s="362" t="s">
        <v>105</v>
      </c>
      <c r="B121" s="339" t="s">
        <v>322</v>
      </c>
      <c r="C121" s="199"/>
    </row>
    <row r="122" spans="1:3" ht="12" customHeight="1">
      <c r="A122" s="362" t="s">
        <v>159</v>
      </c>
      <c r="B122" s="122" t="s">
        <v>305</v>
      </c>
      <c r="C122" s="199"/>
    </row>
    <row r="123" spans="1:3" ht="12" customHeight="1">
      <c r="A123" s="362" t="s">
        <v>160</v>
      </c>
      <c r="B123" s="122" t="s">
        <v>321</v>
      </c>
      <c r="C123" s="199"/>
    </row>
    <row r="124" spans="1:3" ht="12" customHeight="1">
      <c r="A124" s="362" t="s">
        <v>161</v>
      </c>
      <c r="B124" s="122" t="s">
        <v>320</v>
      </c>
      <c r="C124" s="199"/>
    </row>
    <row r="125" spans="1:3" ht="12" customHeight="1">
      <c r="A125" s="362" t="s">
        <v>313</v>
      </c>
      <c r="B125" s="122" t="s">
        <v>308</v>
      </c>
      <c r="C125" s="199"/>
    </row>
    <row r="126" spans="1:3" ht="12" customHeight="1">
      <c r="A126" s="362" t="s">
        <v>314</v>
      </c>
      <c r="B126" s="122" t="s">
        <v>319</v>
      </c>
      <c r="C126" s="199"/>
    </row>
    <row r="127" spans="1:3" ht="12" customHeight="1" thickBot="1">
      <c r="A127" s="371" t="s">
        <v>315</v>
      </c>
      <c r="B127" s="122" t="s">
        <v>318</v>
      </c>
      <c r="C127" s="201"/>
    </row>
    <row r="128" spans="1:3" ht="12" customHeight="1" thickBot="1">
      <c r="A128" s="32" t="s">
        <v>12</v>
      </c>
      <c r="B128" s="107" t="s">
        <v>401</v>
      </c>
      <c r="C128" s="216">
        <f>+C93+C114</f>
        <v>166335820</v>
      </c>
    </row>
    <row r="129" spans="1:3" ht="12" customHeight="1" thickBot="1">
      <c r="A129" s="32" t="s">
        <v>13</v>
      </c>
      <c r="B129" s="107" t="s">
        <v>402</v>
      </c>
      <c r="C129" s="216">
        <f>+C130+C131+C132</f>
        <v>0</v>
      </c>
    </row>
    <row r="130" spans="1:3" s="82" customFormat="1" ht="12" customHeight="1">
      <c r="A130" s="362" t="s">
        <v>217</v>
      </c>
      <c r="B130" s="9" t="s">
        <v>465</v>
      </c>
      <c r="C130" s="199"/>
    </row>
    <row r="131" spans="1:3" ht="12" customHeight="1">
      <c r="A131" s="362" t="s">
        <v>218</v>
      </c>
      <c r="B131" s="9" t="s">
        <v>410</v>
      </c>
      <c r="C131" s="199"/>
    </row>
    <row r="132" spans="1:3" ht="12" customHeight="1" thickBot="1">
      <c r="A132" s="371" t="s">
        <v>219</v>
      </c>
      <c r="B132" s="7" t="s">
        <v>464</v>
      </c>
      <c r="C132" s="199"/>
    </row>
    <row r="133" spans="1:3" ht="12" customHeight="1" thickBot="1">
      <c r="A133" s="32" t="s">
        <v>14</v>
      </c>
      <c r="B133" s="107" t="s">
        <v>403</v>
      </c>
      <c r="C133" s="216">
        <f>+C134+C135+C136+C137+C138+C139</f>
        <v>0</v>
      </c>
    </row>
    <row r="134" spans="1:3" ht="12" customHeight="1">
      <c r="A134" s="362" t="s">
        <v>77</v>
      </c>
      <c r="B134" s="9" t="s">
        <v>412</v>
      </c>
      <c r="C134" s="199"/>
    </row>
    <row r="135" spans="1:3" ht="12" customHeight="1">
      <c r="A135" s="362" t="s">
        <v>78</v>
      </c>
      <c r="B135" s="9" t="s">
        <v>404</v>
      </c>
      <c r="C135" s="199"/>
    </row>
    <row r="136" spans="1:3" ht="12" customHeight="1">
      <c r="A136" s="362" t="s">
        <v>79</v>
      </c>
      <c r="B136" s="9" t="s">
        <v>405</v>
      </c>
      <c r="C136" s="199"/>
    </row>
    <row r="137" spans="1:3" ht="12" customHeight="1">
      <c r="A137" s="362" t="s">
        <v>146</v>
      </c>
      <c r="B137" s="9" t="s">
        <v>463</v>
      </c>
      <c r="C137" s="199"/>
    </row>
    <row r="138" spans="1:3" ht="12" customHeight="1">
      <c r="A138" s="362" t="s">
        <v>147</v>
      </c>
      <c r="B138" s="9" t="s">
        <v>407</v>
      </c>
      <c r="C138" s="199"/>
    </row>
    <row r="139" spans="1:3" s="82" customFormat="1" ht="12" customHeight="1" thickBot="1">
      <c r="A139" s="371" t="s">
        <v>148</v>
      </c>
      <c r="B139" s="7" t="s">
        <v>408</v>
      </c>
      <c r="C139" s="199"/>
    </row>
    <row r="140" spans="1:11" ht="12" customHeight="1" thickBot="1">
      <c r="A140" s="32" t="s">
        <v>15</v>
      </c>
      <c r="B140" s="107" t="s">
        <v>490</v>
      </c>
      <c r="C140" s="222">
        <f>+C141+C142+C144+C145+C143</f>
        <v>129356392</v>
      </c>
      <c r="K140" s="197"/>
    </row>
    <row r="141" spans="1:3" ht="12.75">
      <c r="A141" s="362" t="s">
        <v>80</v>
      </c>
      <c r="B141" s="9" t="s">
        <v>323</v>
      </c>
      <c r="C141" s="199"/>
    </row>
    <row r="142" spans="1:3" ht="12" customHeight="1">
      <c r="A142" s="362" t="s">
        <v>81</v>
      </c>
      <c r="B142" s="9" t="s">
        <v>324</v>
      </c>
      <c r="C142" s="199">
        <v>5103372</v>
      </c>
    </row>
    <row r="143" spans="1:3" s="82" customFormat="1" ht="12" customHeight="1">
      <c r="A143" s="362" t="s">
        <v>237</v>
      </c>
      <c r="B143" s="9" t="s">
        <v>489</v>
      </c>
      <c r="C143" s="199">
        <v>124253020</v>
      </c>
    </row>
    <row r="144" spans="1:3" s="82" customFormat="1" ht="12" customHeight="1">
      <c r="A144" s="362" t="s">
        <v>238</v>
      </c>
      <c r="B144" s="9" t="s">
        <v>417</v>
      </c>
      <c r="C144" s="199"/>
    </row>
    <row r="145" spans="1:3" s="82" customFormat="1" ht="12" customHeight="1" thickBot="1">
      <c r="A145" s="371" t="s">
        <v>239</v>
      </c>
      <c r="B145" s="7" t="s">
        <v>343</v>
      </c>
      <c r="C145" s="199"/>
    </row>
    <row r="146" spans="1:3" s="82" customFormat="1" ht="12" customHeight="1" thickBot="1">
      <c r="A146" s="32" t="s">
        <v>16</v>
      </c>
      <c r="B146" s="107" t="s">
        <v>418</v>
      </c>
      <c r="C146" s="225">
        <f>+C147+C148+C149+C150+C151</f>
        <v>0</v>
      </c>
    </row>
    <row r="147" spans="1:3" s="82" customFormat="1" ht="12" customHeight="1">
      <c r="A147" s="362" t="s">
        <v>82</v>
      </c>
      <c r="B147" s="9" t="s">
        <v>413</v>
      </c>
      <c r="C147" s="199"/>
    </row>
    <row r="148" spans="1:3" s="82" customFormat="1" ht="12" customHeight="1">
      <c r="A148" s="362" t="s">
        <v>83</v>
      </c>
      <c r="B148" s="9" t="s">
        <v>420</v>
      </c>
      <c r="C148" s="199"/>
    </row>
    <row r="149" spans="1:3" s="82" customFormat="1" ht="12" customHeight="1">
      <c r="A149" s="362" t="s">
        <v>249</v>
      </c>
      <c r="B149" s="9" t="s">
        <v>415</v>
      </c>
      <c r="C149" s="199"/>
    </row>
    <row r="150" spans="1:3" ht="12.75" customHeight="1">
      <c r="A150" s="362" t="s">
        <v>250</v>
      </c>
      <c r="B150" s="9" t="s">
        <v>466</v>
      </c>
      <c r="C150" s="199"/>
    </row>
    <row r="151" spans="1:3" ht="12.75" customHeight="1" thickBot="1">
      <c r="A151" s="371" t="s">
        <v>419</v>
      </c>
      <c r="B151" s="7" t="s">
        <v>422</v>
      </c>
      <c r="C151" s="201"/>
    </row>
    <row r="152" spans="1:3" ht="12.75" customHeight="1" thickBot="1">
      <c r="A152" s="409" t="s">
        <v>17</v>
      </c>
      <c r="B152" s="107" t="s">
        <v>423</v>
      </c>
      <c r="C152" s="225"/>
    </row>
    <row r="153" spans="1:3" ht="12" customHeight="1" thickBot="1">
      <c r="A153" s="409" t="s">
        <v>18</v>
      </c>
      <c r="B153" s="107" t="s">
        <v>424</v>
      </c>
      <c r="C153" s="225"/>
    </row>
    <row r="154" spans="1:3" ht="15" customHeight="1" thickBot="1">
      <c r="A154" s="32" t="s">
        <v>19</v>
      </c>
      <c r="B154" s="107" t="s">
        <v>426</v>
      </c>
      <c r="C154" s="353">
        <f>+C129+C133+C140+C146+C152+C153</f>
        <v>129356392</v>
      </c>
    </row>
    <row r="155" spans="1:3" ht="13.5" thickBot="1">
      <c r="A155" s="373" t="s">
        <v>20</v>
      </c>
      <c r="B155" s="306" t="s">
        <v>425</v>
      </c>
      <c r="C155" s="353">
        <f>+C128+C154</f>
        <v>295692212</v>
      </c>
    </row>
    <row r="156" spans="1:3" ht="15" customHeight="1" thickBot="1">
      <c r="A156" s="314"/>
      <c r="B156" s="315"/>
      <c r="C156" s="316"/>
    </row>
    <row r="157" spans="1:4" ht="14.25" customHeight="1" thickBot="1">
      <c r="A157" s="195" t="s">
        <v>467</v>
      </c>
      <c r="B157" s="196"/>
      <c r="C157" s="105">
        <v>7</v>
      </c>
      <c r="D157" s="3" t="s">
        <v>562</v>
      </c>
    </row>
    <row r="158" spans="1:3" ht="13.5" thickBot="1">
      <c r="A158" s="195" t="s">
        <v>173</v>
      </c>
      <c r="B158" s="196"/>
      <c r="C158" s="105">
        <v>30</v>
      </c>
    </row>
  </sheetData>
  <sheetProtection formatCells="0"/>
  <printOptions horizontalCentered="1"/>
  <pageMargins left="0.5905511811023623" right="0.5905511811023623" top="0.5905511811023623" bottom="0.5905511811023623" header="0.7874015748031497" footer="0.1968503937007874"/>
  <pageSetup fitToHeight="0" fitToWidth="1" horizontalDpi="600" verticalDpi="600" orientation="portrait" paperSize="8" scale="94" r:id="rId1"/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58"/>
  <sheetViews>
    <sheetView zoomScale="130" zoomScaleNormal="130" zoomScaleSheetLayoutView="85" workbookViewId="0" topLeftCell="A1">
      <selection activeCell="B3" sqref="B3"/>
    </sheetView>
  </sheetViews>
  <sheetFormatPr defaultColWidth="9.00390625" defaultRowHeight="12.75"/>
  <cols>
    <col min="1" max="1" width="19.50390625" style="317" customWidth="1"/>
    <col min="2" max="2" width="72.00390625" style="318" customWidth="1"/>
    <col min="3" max="3" width="25.00390625" style="319" customWidth="1"/>
    <col min="4" max="4" width="32.00390625" style="3" customWidth="1"/>
    <col min="5" max="16384" width="9.375" style="3" customWidth="1"/>
  </cols>
  <sheetData>
    <row r="1" spans="1:3" s="2" customFormat="1" ht="16.5" customHeight="1" thickBot="1">
      <c r="A1" s="172"/>
      <c r="B1" s="174"/>
      <c r="C1" s="451" t="str">
        <f>+CONCATENATE("7.1.2. melléklet a 2/",LEFT(ÖSSZEFÜGGÉSEK!A5,4),". (III.10.) önkormányzati rendelethez")</f>
        <v>7.1.2. melléklet a 2/2017. (III.10.) önkormányzati rendelethez</v>
      </c>
    </row>
    <row r="2" spans="1:3" s="78" customFormat="1" ht="21" customHeight="1">
      <c r="A2" s="333" t="s">
        <v>53</v>
      </c>
      <c r="B2" s="277" t="s">
        <v>175</v>
      </c>
      <c r="C2" s="279" t="s">
        <v>46</v>
      </c>
    </row>
    <row r="3" spans="1:3" s="78" customFormat="1" ht="16.5" thickBot="1">
      <c r="A3" s="175" t="s">
        <v>170</v>
      </c>
      <c r="B3" s="278" t="s">
        <v>383</v>
      </c>
      <c r="C3" s="408" t="s">
        <v>52</v>
      </c>
    </row>
    <row r="4" spans="1:3" s="79" customFormat="1" ht="15.75" customHeight="1" thickBot="1">
      <c r="A4" s="176"/>
      <c r="B4" s="176"/>
      <c r="C4" s="177" t="e">
        <f>'7.1.1. sz. mell '!C4</f>
        <v>#REF!</v>
      </c>
    </row>
    <row r="5" spans="1:3" ht="13.5" thickBot="1">
      <c r="A5" s="334" t="s">
        <v>172</v>
      </c>
      <c r="B5" s="178" t="s">
        <v>512</v>
      </c>
      <c r="C5" s="280" t="s">
        <v>47</v>
      </c>
    </row>
    <row r="6" spans="1:3" s="66" customFormat="1" ht="12.75" customHeight="1" thickBot="1">
      <c r="A6" s="148"/>
      <c r="B6" s="149" t="s">
        <v>446</v>
      </c>
      <c r="C6" s="150" t="s">
        <v>447</v>
      </c>
    </row>
    <row r="7" spans="1:3" s="66" customFormat="1" ht="15.75" customHeight="1" thickBot="1">
      <c r="A7" s="180"/>
      <c r="B7" s="181" t="s">
        <v>48</v>
      </c>
      <c r="C7" s="281"/>
    </row>
    <row r="8" spans="1:3" s="66" customFormat="1" ht="12" customHeight="1" thickBot="1">
      <c r="A8" s="32" t="s">
        <v>10</v>
      </c>
      <c r="B8" s="21" t="s">
        <v>201</v>
      </c>
      <c r="C8" s="216">
        <f>+C9+C10+C11+C12+C13+C14</f>
        <v>2000000</v>
      </c>
    </row>
    <row r="9" spans="1:3" s="80" customFormat="1" ht="12" customHeight="1">
      <c r="A9" s="362" t="s">
        <v>84</v>
      </c>
      <c r="B9" s="343" t="s">
        <v>202</v>
      </c>
      <c r="C9" s="219"/>
    </row>
    <row r="10" spans="1:3" s="81" customFormat="1" ht="12" customHeight="1">
      <c r="A10" s="363" t="s">
        <v>85</v>
      </c>
      <c r="B10" s="344" t="s">
        <v>203</v>
      </c>
      <c r="C10" s="218"/>
    </row>
    <row r="11" spans="1:3" s="81" customFormat="1" ht="12" customHeight="1">
      <c r="A11" s="363" t="s">
        <v>86</v>
      </c>
      <c r="B11" s="344" t="s">
        <v>499</v>
      </c>
      <c r="C11" s="218">
        <v>2000000</v>
      </c>
    </row>
    <row r="12" spans="1:3" s="81" customFormat="1" ht="12" customHeight="1">
      <c r="A12" s="363" t="s">
        <v>87</v>
      </c>
      <c r="B12" s="344" t="s">
        <v>205</v>
      </c>
      <c r="C12" s="218"/>
    </row>
    <row r="13" spans="1:3" s="81" customFormat="1" ht="12" customHeight="1">
      <c r="A13" s="363" t="s">
        <v>128</v>
      </c>
      <c r="B13" s="344" t="s">
        <v>454</v>
      </c>
      <c r="C13" s="218"/>
    </row>
    <row r="14" spans="1:3" s="80" customFormat="1" ht="12" customHeight="1" thickBot="1">
      <c r="A14" s="364" t="s">
        <v>88</v>
      </c>
      <c r="B14" s="345" t="s">
        <v>386</v>
      </c>
      <c r="C14" s="218"/>
    </row>
    <row r="15" spans="1:3" s="80" customFormat="1" ht="12" customHeight="1" thickBot="1">
      <c r="A15" s="32" t="s">
        <v>11</v>
      </c>
      <c r="B15" s="211" t="s">
        <v>206</v>
      </c>
      <c r="C15" s="216">
        <f>+C16+C17+C18+C19+C20</f>
        <v>2500000</v>
      </c>
    </row>
    <row r="16" spans="1:3" s="80" customFormat="1" ht="12" customHeight="1">
      <c r="A16" s="362" t="s">
        <v>90</v>
      </c>
      <c r="B16" s="343" t="s">
        <v>207</v>
      </c>
      <c r="C16" s="219"/>
    </row>
    <row r="17" spans="1:3" s="80" customFormat="1" ht="12" customHeight="1">
      <c r="A17" s="363" t="s">
        <v>91</v>
      </c>
      <c r="B17" s="344" t="s">
        <v>208</v>
      </c>
      <c r="C17" s="218"/>
    </row>
    <row r="18" spans="1:3" s="80" customFormat="1" ht="12" customHeight="1">
      <c r="A18" s="363" t="s">
        <v>92</v>
      </c>
      <c r="B18" s="344" t="s">
        <v>375</v>
      </c>
      <c r="C18" s="218"/>
    </row>
    <row r="19" spans="1:3" s="80" customFormat="1" ht="12" customHeight="1">
      <c r="A19" s="363" t="s">
        <v>93</v>
      </c>
      <c r="B19" s="344" t="s">
        <v>376</v>
      </c>
      <c r="C19" s="218"/>
    </row>
    <row r="20" spans="1:3" s="80" customFormat="1" ht="12" customHeight="1">
      <c r="A20" s="363" t="s">
        <v>94</v>
      </c>
      <c r="B20" s="344" t="s">
        <v>209</v>
      </c>
      <c r="C20" s="218">
        <v>2500000</v>
      </c>
    </row>
    <row r="21" spans="1:3" s="81" customFormat="1" ht="12" customHeight="1" thickBot="1">
      <c r="A21" s="364" t="s">
        <v>103</v>
      </c>
      <c r="B21" s="345" t="s">
        <v>210</v>
      </c>
      <c r="C21" s="220"/>
    </row>
    <row r="22" spans="1:3" s="81" customFormat="1" ht="12" customHeight="1" thickBot="1">
      <c r="A22" s="32" t="s">
        <v>12</v>
      </c>
      <c r="B22" s="21" t="s">
        <v>211</v>
      </c>
      <c r="C22" s="216">
        <f>+C23+C24+C25+C26+C27</f>
        <v>0</v>
      </c>
    </row>
    <row r="23" spans="1:3" s="81" customFormat="1" ht="12" customHeight="1">
      <c r="A23" s="362" t="s">
        <v>73</v>
      </c>
      <c r="B23" s="343" t="s">
        <v>212</v>
      </c>
      <c r="C23" s="219"/>
    </row>
    <row r="24" spans="1:3" s="80" customFormat="1" ht="12" customHeight="1">
      <c r="A24" s="363" t="s">
        <v>74</v>
      </c>
      <c r="B24" s="344" t="s">
        <v>213</v>
      </c>
      <c r="C24" s="218"/>
    </row>
    <row r="25" spans="1:3" s="81" customFormat="1" ht="12" customHeight="1">
      <c r="A25" s="363" t="s">
        <v>75</v>
      </c>
      <c r="B25" s="344" t="s">
        <v>377</v>
      </c>
      <c r="C25" s="218"/>
    </row>
    <row r="26" spans="1:3" s="81" customFormat="1" ht="12" customHeight="1">
      <c r="A26" s="363" t="s">
        <v>76</v>
      </c>
      <c r="B26" s="344" t="s">
        <v>378</v>
      </c>
      <c r="C26" s="218"/>
    </row>
    <row r="27" spans="1:3" s="81" customFormat="1" ht="12" customHeight="1">
      <c r="A27" s="363" t="s">
        <v>142</v>
      </c>
      <c r="B27" s="344" t="s">
        <v>214</v>
      </c>
      <c r="C27" s="218"/>
    </row>
    <row r="28" spans="1:3" s="81" customFormat="1" ht="12" customHeight="1" thickBot="1">
      <c r="A28" s="364" t="s">
        <v>143</v>
      </c>
      <c r="B28" s="345" t="s">
        <v>215</v>
      </c>
      <c r="C28" s="220"/>
    </row>
    <row r="29" spans="1:3" s="81" customFormat="1" ht="12" customHeight="1" thickBot="1">
      <c r="A29" s="32" t="s">
        <v>144</v>
      </c>
      <c r="B29" s="21" t="s">
        <v>216</v>
      </c>
      <c r="C29" s="222">
        <f>SUM(C30:C36)</f>
        <v>0</v>
      </c>
    </row>
    <row r="30" spans="1:3" s="81" customFormat="1" ht="12" customHeight="1">
      <c r="A30" s="362" t="s">
        <v>217</v>
      </c>
      <c r="B30" s="343" t="s">
        <v>504</v>
      </c>
      <c r="C30" s="219"/>
    </row>
    <row r="31" spans="1:3" s="81" customFormat="1" ht="12" customHeight="1">
      <c r="A31" s="363" t="s">
        <v>218</v>
      </c>
      <c r="B31" s="344" t="s">
        <v>505</v>
      </c>
      <c r="C31" s="218"/>
    </row>
    <row r="32" spans="1:3" s="81" customFormat="1" ht="12" customHeight="1">
      <c r="A32" s="363" t="s">
        <v>219</v>
      </c>
      <c r="B32" s="344" t="s">
        <v>506</v>
      </c>
      <c r="C32" s="218"/>
    </row>
    <row r="33" spans="1:3" s="81" customFormat="1" ht="12" customHeight="1">
      <c r="A33" s="363" t="s">
        <v>220</v>
      </c>
      <c r="B33" s="344" t="s">
        <v>507</v>
      </c>
      <c r="C33" s="218"/>
    </row>
    <row r="34" spans="1:3" s="81" customFormat="1" ht="12" customHeight="1">
      <c r="A34" s="363" t="s">
        <v>501</v>
      </c>
      <c r="B34" s="344" t="s">
        <v>221</v>
      </c>
      <c r="C34" s="218"/>
    </row>
    <row r="35" spans="1:3" s="81" customFormat="1" ht="12" customHeight="1">
      <c r="A35" s="363" t="s">
        <v>502</v>
      </c>
      <c r="B35" s="344" t="s">
        <v>222</v>
      </c>
      <c r="C35" s="218"/>
    </row>
    <row r="36" spans="1:3" s="81" customFormat="1" ht="12" customHeight="1" thickBot="1">
      <c r="A36" s="364" t="s">
        <v>503</v>
      </c>
      <c r="B36" s="345" t="s">
        <v>223</v>
      </c>
      <c r="C36" s="220"/>
    </row>
    <row r="37" spans="1:3" s="81" customFormat="1" ht="12" customHeight="1" thickBot="1">
      <c r="A37" s="32" t="s">
        <v>14</v>
      </c>
      <c r="B37" s="21" t="s">
        <v>387</v>
      </c>
      <c r="C37" s="216">
        <f>SUM(C38:C48)</f>
        <v>0</v>
      </c>
    </row>
    <row r="38" spans="1:3" s="81" customFormat="1" ht="12" customHeight="1">
      <c r="A38" s="362" t="s">
        <v>77</v>
      </c>
      <c r="B38" s="343" t="s">
        <v>226</v>
      </c>
      <c r="C38" s="219"/>
    </row>
    <row r="39" spans="1:3" s="81" customFormat="1" ht="12" customHeight="1">
      <c r="A39" s="363" t="s">
        <v>78</v>
      </c>
      <c r="B39" s="344" t="s">
        <v>227</v>
      </c>
      <c r="C39" s="218"/>
    </row>
    <row r="40" spans="1:3" s="81" customFormat="1" ht="12" customHeight="1">
      <c r="A40" s="363" t="s">
        <v>79</v>
      </c>
      <c r="B40" s="344" t="s">
        <v>228</v>
      </c>
      <c r="C40" s="218"/>
    </row>
    <row r="41" spans="1:3" s="81" customFormat="1" ht="12" customHeight="1">
      <c r="A41" s="363" t="s">
        <v>146</v>
      </c>
      <c r="B41" s="344" t="s">
        <v>229</v>
      </c>
      <c r="C41" s="218"/>
    </row>
    <row r="42" spans="1:3" s="81" customFormat="1" ht="12" customHeight="1">
      <c r="A42" s="363" t="s">
        <v>147</v>
      </c>
      <c r="B42" s="344" t="s">
        <v>230</v>
      </c>
      <c r="C42" s="218"/>
    </row>
    <row r="43" spans="1:3" s="81" customFormat="1" ht="12" customHeight="1">
      <c r="A43" s="363" t="s">
        <v>148</v>
      </c>
      <c r="B43" s="344" t="s">
        <v>231</v>
      </c>
      <c r="C43" s="218"/>
    </row>
    <row r="44" spans="1:3" s="81" customFormat="1" ht="12" customHeight="1">
      <c r="A44" s="363" t="s">
        <v>149</v>
      </c>
      <c r="B44" s="344" t="s">
        <v>232</v>
      </c>
      <c r="C44" s="218"/>
    </row>
    <row r="45" spans="1:3" s="81" customFormat="1" ht="12" customHeight="1">
      <c r="A45" s="363" t="s">
        <v>150</v>
      </c>
      <c r="B45" s="344" t="s">
        <v>510</v>
      </c>
      <c r="C45" s="218"/>
    </row>
    <row r="46" spans="1:3" s="81" customFormat="1" ht="12" customHeight="1">
      <c r="A46" s="363" t="s">
        <v>224</v>
      </c>
      <c r="B46" s="344" t="s">
        <v>234</v>
      </c>
      <c r="C46" s="221"/>
    </row>
    <row r="47" spans="1:3" s="81" customFormat="1" ht="12" customHeight="1">
      <c r="A47" s="364" t="s">
        <v>225</v>
      </c>
      <c r="B47" s="345" t="s">
        <v>389</v>
      </c>
      <c r="C47" s="330"/>
    </row>
    <row r="48" spans="1:3" s="81" customFormat="1" ht="12" customHeight="1" thickBot="1">
      <c r="A48" s="364" t="s">
        <v>388</v>
      </c>
      <c r="B48" s="345" t="s">
        <v>235</v>
      </c>
      <c r="C48" s="330"/>
    </row>
    <row r="49" spans="1:3" s="81" customFormat="1" ht="12" customHeight="1" thickBot="1">
      <c r="A49" s="32" t="s">
        <v>15</v>
      </c>
      <c r="B49" s="21" t="s">
        <v>236</v>
      </c>
      <c r="C49" s="216">
        <f>SUM(C50:C54)</f>
        <v>0</v>
      </c>
    </row>
    <row r="50" spans="1:3" s="81" customFormat="1" ht="12" customHeight="1">
      <c r="A50" s="362" t="s">
        <v>80</v>
      </c>
      <c r="B50" s="343" t="s">
        <v>240</v>
      </c>
      <c r="C50" s="387"/>
    </row>
    <row r="51" spans="1:3" s="81" customFormat="1" ht="12" customHeight="1">
      <c r="A51" s="363" t="s">
        <v>81</v>
      </c>
      <c r="B51" s="344" t="s">
        <v>241</v>
      </c>
      <c r="C51" s="221"/>
    </row>
    <row r="52" spans="1:3" s="81" customFormat="1" ht="12" customHeight="1">
      <c r="A52" s="363" t="s">
        <v>237</v>
      </c>
      <c r="B52" s="344" t="s">
        <v>242</v>
      </c>
      <c r="C52" s="221"/>
    </row>
    <row r="53" spans="1:3" s="81" customFormat="1" ht="12" customHeight="1">
      <c r="A53" s="363" t="s">
        <v>238</v>
      </c>
      <c r="B53" s="344" t="s">
        <v>243</v>
      </c>
      <c r="C53" s="221"/>
    </row>
    <row r="54" spans="1:3" s="81" customFormat="1" ht="12" customHeight="1" thickBot="1">
      <c r="A54" s="364" t="s">
        <v>239</v>
      </c>
      <c r="B54" s="345" t="s">
        <v>244</v>
      </c>
      <c r="C54" s="330"/>
    </row>
    <row r="55" spans="1:3" s="81" customFormat="1" ht="12" customHeight="1" thickBot="1">
      <c r="A55" s="32" t="s">
        <v>151</v>
      </c>
      <c r="B55" s="21" t="s">
        <v>245</v>
      </c>
      <c r="C55" s="216">
        <f>SUM(C56:C58)</f>
        <v>0</v>
      </c>
    </row>
    <row r="56" spans="1:3" s="81" customFormat="1" ht="12" customHeight="1">
      <c r="A56" s="362" t="s">
        <v>82</v>
      </c>
      <c r="B56" s="343" t="s">
        <v>246</v>
      </c>
      <c r="C56" s="219"/>
    </row>
    <row r="57" spans="1:3" s="81" customFormat="1" ht="12" customHeight="1">
      <c r="A57" s="363" t="s">
        <v>83</v>
      </c>
      <c r="B57" s="344" t="s">
        <v>379</v>
      </c>
      <c r="C57" s="218"/>
    </row>
    <row r="58" spans="1:3" s="81" customFormat="1" ht="12" customHeight="1">
      <c r="A58" s="363" t="s">
        <v>249</v>
      </c>
      <c r="B58" s="344" t="s">
        <v>247</v>
      </c>
      <c r="C58" s="218"/>
    </row>
    <row r="59" spans="1:3" s="81" customFormat="1" ht="12" customHeight="1" thickBot="1">
      <c r="A59" s="364" t="s">
        <v>250</v>
      </c>
      <c r="B59" s="345" t="s">
        <v>248</v>
      </c>
      <c r="C59" s="220"/>
    </row>
    <row r="60" spans="1:3" s="81" customFormat="1" ht="12" customHeight="1" thickBot="1">
      <c r="A60" s="32" t="s">
        <v>17</v>
      </c>
      <c r="B60" s="211" t="s">
        <v>251</v>
      </c>
      <c r="C60" s="216">
        <f>SUM(C61:C63)</f>
        <v>0</v>
      </c>
    </row>
    <row r="61" spans="1:3" s="81" customFormat="1" ht="12" customHeight="1">
      <c r="A61" s="362" t="s">
        <v>152</v>
      </c>
      <c r="B61" s="343" t="s">
        <v>253</v>
      </c>
      <c r="C61" s="221"/>
    </row>
    <row r="62" spans="1:3" s="81" customFormat="1" ht="12" customHeight="1">
      <c r="A62" s="363" t="s">
        <v>153</v>
      </c>
      <c r="B62" s="344" t="s">
        <v>380</v>
      </c>
      <c r="C62" s="221"/>
    </row>
    <row r="63" spans="1:3" s="81" customFormat="1" ht="12" customHeight="1">
      <c r="A63" s="363" t="s">
        <v>180</v>
      </c>
      <c r="B63" s="344" t="s">
        <v>254</v>
      </c>
      <c r="C63" s="221"/>
    </row>
    <row r="64" spans="1:3" s="81" customFormat="1" ht="12" customHeight="1" thickBot="1">
      <c r="A64" s="364" t="s">
        <v>252</v>
      </c>
      <c r="B64" s="345" t="s">
        <v>255</v>
      </c>
      <c r="C64" s="221"/>
    </row>
    <row r="65" spans="1:3" s="81" customFormat="1" ht="12" customHeight="1" thickBot="1">
      <c r="A65" s="32" t="s">
        <v>18</v>
      </c>
      <c r="B65" s="21" t="s">
        <v>256</v>
      </c>
      <c r="C65" s="222">
        <f>+C8+C15+C22+C29+C37+C49+C55+C60</f>
        <v>4500000</v>
      </c>
    </row>
    <row r="66" spans="1:3" s="81" customFormat="1" ht="12" customHeight="1" thickBot="1">
      <c r="A66" s="365" t="s">
        <v>347</v>
      </c>
      <c r="B66" s="211" t="s">
        <v>258</v>
      </c>
      <c r="C66" s="216">
        <f>SUM(C67:C69)</f>
        <v>0</v>
      </c>
    </row>
    <row r="67" spans="1:3" s="81" customFormat="1" ht="12" customHeight="1">
      <c r="A67" s="362" t="s">
        <v>289</v>
      </c>
      <c r="B67" s="343" t="s">
        <v>259</v>
      </c>
      <c r="C67" s="221"/>
    </row>
    <row r="68" spans="1:3" s="81" customFormat="1" ht="12" customHeight="1">
      <c r="A68" s="363" t="s">
        <v>298</v>
      </c>
      <c r="B68" s="344" t="s">
        <v>260</v>
      </c>
      <c r="C68" s="221"/>
    </row>
    <row r="69" spans="1:3" s="81" customFormat="1" ht="12" customHeight="1" thickBot="1">
      <c r="A69" s="364" t="s">
        <v>299</v>
      </c>
      <c r="B69" s="346" t="s">
        <v>261</v>
      </c>
      <c r="C69" s="221"/>
    </row>
    <row r="70" spans="1:3" s="81" customFormat="1" ht="12" customHeight="1" thickBot="1">
      <c r="A70" s="365" t="s">
        <v>262</v>
      </c>
      <c r="B70" s="211" t="s">
        <v>263</v>
      </c>
      <c r="C70" s="216">
        <f>SUM(C71:C74)</f>
        <v>44000000</v>
      </c>
    </row>
    <row r="71" spans="1:3" s="81" customFormat="1" ht="12" customHeight="1">
      <c r="A71" s="362" t="s">
        <v>129</v>
      </c>
      <c r="B71" s="343" t="s">
        <v>264</v>
      </c>
      <c r="C71" s="221">
        <v>44000000</v>
      </c>
    </row>
    <row r="72" spans="1:3" s="81" customFormat="1" ht="12" customHeight="1">
      <c r="A72" s="363" t="s">
        <v>130</v>
      </c>
      <c r="B72" s="344" t="s">
        <v>265</v>
      </c>
      <c r="C72" s="221"/>
    </row>
    <row r="73" spans="1:3" s="81" customFormat="1" ht="12" customHeight="1">
      <c r="A73" s="363" t="s">
        <v>290</v>
      </c>
      <c r="B73" s="344" t="s">
        <v>266</v>
      </c>
      <c r="C73" s="221"/>
    </row>
    <row r="74" spans="1:3" s="81" customFormat="1" ht="12" customHeight="1" thickBot="1">
      <c r="A74" s="364" t="s">
        <v>291</v>
      </c>
      <c r="B74" s="345" t="s">
        <v>267</v>
      </c>
      <c r="C74" s="221"/>
    </row>
    <row r="75" spans="1:3" s="81" customFormat="1" ht="12" customHeight="1" thickBot="1">
      <c r="A75" s="365" t="s">
        <v>268</v>
      </c>
      <c r="B75" s="211" t="s">
        <v>269</v>
      </c>
      <c r="C75" s="216">
        <f>SUM(C76:C77)</f>
        <v>40000000</v>
      </c>
    </row>
    <row r="76" spans="1:3" s="81" customFormat="1" ht="12" customHeight="1">
      <c r="A76" s="362" t="s">
        <v>292</v>
      </c>
      <c r="B76" s="343" t="s">
        <v>270</v>
      </c>
      <c r="C76" s="221">
        <v>40000000</v>
      </c>
    </row>
    <row r="77" spans="1:3" s="81" customFormat="1" ht="12" customHeight="1" thickBot="1">
      <c r="A77" s="364" t="s">
        <v>293</v>
      </c>
      <c r="B77" s="345" t="s">
        <v>271</v>
      </c>
      <c r="C77" s="221"/>
    </row>
    <row r="78" spans="1:3" s="80" customFormat="1" ht="12" customHeight="1" thickBot="1">
      <c r="A78" s="365" t="s">
        <v>272</v>
      </c>
      <c r="B78" s="211" t="s">
        <v>273</v>
      </c>
      <c r="C78" s="216">
        <f>SUM(C79:C81)</f>
        <v>0</v>
      </c>
    </row>
    <row r="79" spans="1:3" s="81" customFormat="1" ht="12" customHeight="1">
      <c r="A79" s="362" t="s">
        <v>294</v>
      </c>
      <c r="B79" s="343" t="s">
        <v>274</v>
      </c>
      <c r="C79" s="221"/>
    </row>
    <row r="80" spans="1:3" s="81" customFormat="1" ht="12" customHeight="1">
      <c r="A80" s="363" t="s">
        <v>295</v>
      </c>
      <c r="B80" s="344" t="s">
        <v>275</v>
      </c>
      <c r="C80" s="221"/>
    </row>
    <row r="81" spans="1:3" s="81" customFormat="1" ht="12" customHeight="1" thickBot="1">
      <c r="A81" s="364" t="s">
        <v>296</v>
      </c>
      <c r="B81" s="345" t="s">
        <v>276</v>
      </c>
      <c r="C81" s="221"/>
    </row>
    <row r="82" spans="1:3" s="81" customFormat="1" ht="12" customHeight="1" thickBot="1">
      <c r="A82" s="365" t="s">
        <v>277</v>
      </c>
      <c r="B82" s="211" t="s">
        <v>297</v>
      </c>
      <c r="C82" s="216">
        <f>SUM(C83:C86)</f>
        <v>0</v>
      </c>
    </row>
    <row r="83" spans="1:3" s="81" customFormat="1" ht="12" customHeight="1">
      <c r="A83" s="366" t="s">
        <v>278</v>
      </c>
      <c r="B83" s="343" t="s">
        <v>279</v>
      </c>
      <c r="C83" s="221"/>
    </row>
    <row r="84" spans="1:3" s="81" customFormat="1" ht="12" customHeight="1">
      <c r="A84" s="367" t="s">
        <v>280</v>
      </c>
      <c r="B84" s="344" t="s">
        <v>281</v>
      </c>
      <c r="C84" s="221"/>
    </row>
    <row r="85" spans="1:3" s="81" customFormat="1" ht="12" customHeight="1">
      <c r="A85" s="367" t="s">
        <v>282</v>
      </c>
      <c r="B85" s="344" t="s">
        <v>283</v>
      </c>
      <c r="C85" s="221"/>
    </row>
    <row r="86" spans="1:3" s="80" customFormat="1" ht="12" customHeight="1" thickBot="1">
      <c r="A86" s="368" t="s">
        <v>284</v>
      </c>
      <c r="B86" s="345" t="s">
        <v>285</v>
      </c>
      <c r="C86" s="221"/>
    </row>
    <row r="87" spans="1:3" s="80" customFormat="1" ht="12" customHeight="1" thickBot="1">
      <c r="A87" s="365" t="s">
        <v>286</v>
      </c>
      <c r="B87" s="211" t="s">
        <v>428</v>
      </c>
      <c r="C87" s="388"/>
    </row>
    <row r="88" spans="1:3" s="80" customFormat="1" ht="12" customHeight="1" thickBot="1">
      <c r="A88" s="365" t="s">
        <v>455</v>
      </c>
      <c r="B88" s="211" t="s">
        <v>287</v>
      </c>
      <c r="C88" s="388"/>
    </row>
    <row r="89" spans="1:3" s="80" customFormat="1" ht="12" customHeight="1" thickBot="1">
      <c r="A89" s="365" t="s">
        <v>456</v>
      </c>
      <c r="B89" s="350" t="s">
        <v>431</v>
      </c>
      <c r="C89" s="222">
        <f>+C66+C70+C75+C78+C82+C88+C87</f>
        <v>84000000</v>
      </c>
    </row>
    <row r="90" spans="1:3" s="80" customFormat="1" ht="12" customHeight="1" thickBot="1">
      <c r="A90" s="369" t="s">
        <v>457</v>
      </c>
      <c r="B90" s="351" t="s">
        <v>458</v>
      </c>
      <c r="C90" s="222">
        <f>+C65+C89</f>
        <v>88500000</v>
      </c>
    </row>
    <row r="91" spans="1:3" s="81" customFormat="1" ht="15" customHeight="1" thickBot="1">
      <c r="A91" s="186"/>
      <c r="B91" s="187"/>
      <c r="C91" s="286"/>
    </row>
    <row r="92" spans="1:3" s="66" customFormat="1" ht="16.5" customHeight="1" thickBot="1">
      <c r="A92" s="190"/>
      <c r="B92" s="191" t="s">
        <v>49</v>
      </c>
      <c r="C92" s="288"/>
    </row>
    <row r="93" spans="1:3" s="82" customFormat="1" ht="12" customHeight="1" thickBot="1">
      <c r="A93" s="335" t="s">
        <v>10</v>
      </c>
      <c r="B93" s="28" t="s">
        <v>462</v>
      </c>
      <c r="C93" s="215">
        <f>+C94+C95+C96+C97+C98+C111</f>
        <v>6964740</v>
      </c>
    </row>
    <row r="94" spans="1:4" ht="12" customHeight="1">
      <c r="A94" s="370" t="s">
        <v>84</v>
      </c>
      <c r="B94" s="10" t="s">
        <v>41</v>
      </c>
      <c r="C94" s="217">
        <v>3901000</v>
      </c>
      <c r="D94" s="3" t="s">
        <v>558</v>
      </c>
    </row>
    <row r="95" spans="1:4" ht="12" customHeight="1">
      <c r="A95" s="363" t="s">
        <v>85</v>
      </c>
      <c r="B95" s="8" t="s">
        <v>154</v>
      </c>
      <c r="C95" s="218">
        <v>1063740</v>
      </c>
      <c r="D95" s="3" t="s">
        <v>557</v>
      </c>
    </row>
    <row r="96" spans="1:3" ht="12" customHeight="1">
      <c r="A96" s="363" t="s">
        <v>86</v>
      </c>
      <c r="B96" s="8" t="s">
        <v>121</v>
      </c>
      <c r="C96" s="220"/>
    </row>
    <row r="97" spans="1:4" ht="12" customHeight="1">
      <c r="A97" s="363" t="s">
        <v>87</v>
      </c>
      <c r="B97" s="11" t="s">
        <v>155</v>
      </c>
      <c r="C97" s="220">
        <v>2000000</v>
      </c>
      <c r="D97" s="3" t="s">
        <v>559</v>
      </c>
    </row>
    <row r="98" spans="1:3" ht="12" customHeight="1">
      <c r="A98" s="363" t="s">
        <v>98</v>
      </c>
      <c r="B98" s="19" t="s">
        <v>156</v>
      </c>
      <c r="C98" s="220"/>
    </row>
    <row r="99" spans="1:3" ht="12" customHeight="1">
      <c r="A99" s="363" t="s">
        <v>88</v>
      </c>
      <c r="B99" s="8" t="s">
        <v>459</v>
      </c>
      <c r="C99" s="220"/>
    </row>
    <row r="100" spans="1:3" ht="12" customHeight="1">
      <c r="A100" s="363" t="s">
        <v>89</v>
      </c>
      <c r="B100" s="121" t="s">
        <v>394</v>
      </c>
      <c r="C100" s="220"/>
    </row>
    <row r="101" spans="1:3" ht="12" customHeight="1">
      <c r="A101" s="363" t="s">
        <v>99</v>
      </c>
      <c r="B101" s="121" t="s">
        <v>393</v>
      </c>
      <c r="C101" s="220"/>
    </row>
    <row r="102" spans="1:3" ht="12" customHeight="1">
      <c r="A102" s="363" t="s">
        <v>100</v>
      </c>
      <c r="B102" s="121" t="s">
        <v>303</v>
      </c>
      <c r="C102" s="220"/>
    </row>
    <row r="103" spans="1:3" ht="12" customHeight="1">
      <c r="A103" s="363" t="s">
        <v>101</v>
      </c>
      <c r="B103" s="122" t="s">
        <v>304</v>
      </c>
      <c r="C103" s="220"/>
    </row>
    <row r="104" spans="1:3" ht="12" customHeight="1">
      <c r="A104" s="363" t="s">
        <v>102</v>
      </c>
      <c r="B104" s="122" t="s">
        <v>305</v>
      </c>
      <c r="C104" s="220"/>
    </row>
    <row r="105" spans="1:3" ht="12" customHeight="1">
      <c r="A105" s="363" t="s">
        <v>104</v>
      </c>
      <c r="B105" s="121" t="s">
        <v>306</v>
      </c>
      <c r="C105" s="220"/>
    </row>
    <row r="106" spans="1:3" ht="12" customHeight="1">
      <c r="A106" s="363" t="s">
        <v>157</v>
      </c>
      <c r="B106" s="121" t="s">
        <v>307</v>
      </c>
      <c r="C106" s="220"/>
    </row>
    <row r="107" spans="1:3" ht="12" customHeight="1">
      <c r="A107" s="363" t="s">
        <v>301</v>
      </c>
      <c r="B107" s="122" t="s">
        <v>308</v>
      </c>
      <c r="C107" s="220"/>
    </row>
    <row r="108" spans="1:3" ht="12" customHeight="1">
      <c r="A108" s="371" t="s">
        <v>302</v>
      </c>
      <c r="B108" s="123" t="s">
        <v>309</v>
      </c>
      <c r="C108" s="220"/>
    </row>
    <row r="109" spans="1:3" ht="12" customHeight="1">
      <c r="A109" s="363" t="s">
        <v>391</v>
      </c>
      <c r="B109" s="123" t="s">
        <v>310</v>
      </c>
      <c r="C109" s="220"/>
    </row>
    <row r="110" spans="1:3" ht="12" customHeight="1">
      <c r="A110" s="363" t="s">
        <v>392</v>
      </c>
      <c r="B110" s="122" t="s">
        <v>311</v>
      </c>
      <c r="C110" s="218"/>
    </row>
    <row r="111" spans="1:3" ht="12" customHeight="1">
      <c r="A111" s="363" t="s">
        <v>396</v>
      </c>
      <c r="B111" s="11" t="s">
        <v>42</v>
      </c>
      <c r="C111" s="218"/>
    </row>
    <row r="112" spans="1:3" ht="12" customHeight="1">
      <c r="A112" s="364" t="s">
        <v>397</v>
      </c>
      <c r="B112" s="8" t="s">
        <v>460</v>
      </c>
      <c r="C112" s="220"/>
    </row>
    <row r="113" spans="1:3" ht="12" customHeight="1" thickBot="1">
      <c r="A113" s="372" t="s">
        <v>398</v>
      </c>
      <c r="B113" s="124" t="s">
        <v>461</v>
      </c>
      <c r="C113" s="224"/>
    </row>
    <row r="114" spans="1:3" ht="12" customHeight="1" thickBot="1">
      <c r="A114" s="32" t="s">
        <v>11</v>
      </c>
      <c r="B114" s="27" t="s">
        <v>312</v>
      </c>
      <c r="C114" s="216">
        <f>+C115+C117+C119</f>
        <v>79800000</v>
      </c>
    </row>
    <row r="115" spans="1:3" ht="12" customHeight="1">
      <c r="A115" s="362" t="s">
        <v>90</v>
      </c>
      <c r="B115" s="8" t="s">
        <v>179</v>
      </c>
      <c r="C115" s="219">
        <v>25400000</v>
      </c>
    </row>
    <row r="116" spans="1:3" ht="12" customHeight="1">
      <c r="A116" s="362" t="s">
        <v>91</v>
      </c>
      <c r="B116" s="12" t="s">
        <v>316</v>
      </c>
      <c r="C116" s="219"/>
    </row>
    <row r="117" spans="1:3" ht="12" customHeight="1">
      <c r="A117" s="362" t="s">
        <v>92</v>
      </c>
      <c r="B117" s="12" t="s">
        <v>158</v>
      </c>
      <c r="C117" s="218">
        <v>54400000</v>
      </c>
    </row>
    <row r="118" spans="1:3" ht="12" customHeight="1">
      <c r="A118" s="362" t="s">
        <v>93</v>
      </c>
      <c r="B118" s="12" t="s">
        <v>317</v>
      </c>
      <c r="C118" s="199"/>
    </row>
    <row r="119" spans="1:3" ht="12" customHeight="1">
      <c r="A119" s="362" t="s">
        <v>94</v>
      </c>
      <c r="B119" s="213" t="s">
        <v>181</v>
      </c>
      <c r="C119" s="199"/>
    </row>
    <row r="120" spans="1:3" ht="12" customHeight="1">
      <c r="A120" s="362" t="s">
        <v>103</v>
      </c>
      <c r="B120" s="212" t="s">
        <v>381</v>
      </c>
      <c r="C120" s="199"/>
    </row>
    <row r="121" spans="1:3" ht="12" customHeight="1">
      <c r="A121" s="362" t="s">
        <v>105</v>
      </c>
      <c r="B121" s="339" t="s">
        <v>322</v>
      </c>
      <c r="C121" s="199"/>
    </row>
    <row r="122" spans="1:3" ht="12" customHeight="1">
      <c r="A122" s="362" t="s">
        <v>159</v>
      </c>
      <c r="B122" s="122" t="s">
        <v>305</v>
      </c>
      <c r="C122" s="199"/>
    </row>
    <row r="123" spans="1:3" ht="12" customHeight="1">
      <c r="A123" s="362" t="s">
        <v>160</v>
      </c>
      <c r="B123" s="122" t="s">
        <v>321</v>
      </c>
      <c r="C123" s="199"/>
    </row>
    <row r="124" spans="1:3" ht="12" customHeight="1">
      <c r="A124" s="362" t="s">
        <v>161</v>
      </c>
      <c r="B124" s="122" t="s">
        <v>320</v>
      </c>
      <c r="C124" s="199"/>
    </row>
    <row r="125" spans="1:3" ht="12" customHeight="1">
      <c r="A125" s="362" t="s">
        <v>313</v>
      </c>
      <c r="B125" s="122" t="s">
        <v>308</v>
      </c>
      <c r="C125" s="199"/>
    </row>
    <row r="126" spans="1:3" ht="12" customHeight="1">
      <c r="A126" s="362" t="s">
        <v>314</v>
      </c>
      <c r="B126" s="122" t="s">
        <v>319</v>
      </c>
      <c r="C126" s="199"/>
    </row>
    <row r="127" spans="1:3" ht="12" customHeight="1" thickBot="1">
      <c r="A127" s="371" t="s">
        <v>315</v>
      </c>
      <c r="B127" s="122" t="s">
        <v>318</v>
      </c>
      <c r="C127" s="201"/>
    </row>
    <row r="128" spans="1:3" ht="12" customHeight="1" thickBot="1">
      <c r="A128" s="32" t="s">
        <v>12</v>
      </c>
      <c r="B128" s="107" t="s">
        <v>401</v>
      </c>
      <c r="C128" s="216">
        <f>+C93+C114</f>
        <v>86764740</v>
      </c>
    </row>
    <row r="129" spans="1:3" ht="12" customHeight="1" thickBot="1">
      <c r="A129" s="32" t="s">
        <v>13</v>
      </c>
      <c r="B129" s="107" t="s">
        <v>402</v>
      </c>
      <c r="C129" s="216">
        <f>+C130+C131+C132</f>
        <v>0</v>
      </c>
    </row>
    <row r="130" spans="1:3" s="82" customFormat="1" ht="12" customHeight="1">
      <c r="A130" s="362" t="s">
        <v>217</v>
      </c>
      <c r="B130" s="9" t="s">
        <v>465</v>
      </c>
      <c r="C130" s="199"/>
    </row>
    <row r="131" spans="1:3" ht="12" customHeight="1">
      <c r="A131" s="362" t="s">
        <v>218</v>
      </c>
      <c r="B131" s="9" t="s">
        <v>410</v>
      </c>
      <c r="C131" s="199"/>
    </row>
    <row r="132" spans="1:3" ht="12" customHeight="1" thickBot="1">
      <c r="A132" s="371" t="s">
        <v>219</v>
      </c>
      <c r="B132" s="7" t="s">
        <v>464</v>
      </c>
      <c r="C132" s="199"/>
    </row>
    <row r="133" spans="1:3" ht="12" customHeight="1" thickBot="1">
      <c r="A133" s="32" t="s">
        <v>14</v>
      </c>
      <c r="B133" s="107" t="s">
        <v>403</v>
      </c>
      <c r="C133" s="216">
        <f>+C134+C135+C136+C137+C138+C139</f>
        <v>3700000</v>
      </c>
    </row>
    <row r="134" spans="1:3" ht="12" customHeight="1">
      <c r="A134" s="362" t="s">
        <v>77</v>
      </c>
      <c r="B134" s="9" t="s">
        <v>412</v>
      </c>
      <c r="C134" s="199">
        <v>3700000</v>
      </c>
    </row>
    <row r="135" spans="1:3" ht="12" customHeight="1">
      <c r="A135" s="362" t="s">
        <v>78</v>
      </c>
      <c r="B135" s="9" t="s">
        <v>404</v>
      </c>
      <c r="C135" s="199"/>
    </row>
    <row r="136" spans="1:3" ht="12" customHeight="1">
      <c r="A136" s="362" t="s">
        <v>79</v>
      </c>
      <c r="B136" s="9" t="s">
        <v>405</v>
      </c>
      <c r="C136" s="199"/>
    </row>
    <row r="137" spans="1:3" ht="12" customHeight="1">
      <c r="A137" s="362" t="s">
        <v>146</v>
      </c>
      <c r="B137" s="9" t="s">
        <v>463</v>
      </c>
      <c r="C137" s="199"/>
    </row>
    <row r="138" spans="1:3" ht="12" customHeight="1">
      <c r="A138" s="362" t="s">
        <v>147</v>
      </c>
      <c r="B138" s="9" t="s">
        <v>407</v>
      </c>
      <c r="C138" s="199"/>
    </row>
    <row r="139" spans="1:3" s="82" customFormat="1" ht="12" customHeight="1" thickBot="1">
      <c r="A139" s="371" t="s">
        <v>148</v>
      </c>
      <c r="B139" s="7" t="s">
        <v>408</v>
      </c>
      <c r="C139" s="199"/>
    </row>
    <row r="140" spans="1:11" ht="12" customHeight="1" thickBot="1">
      <c r="A140" s="32" t="s">
        <v>15</v>
      </c>
      <c r="B140" s="107" t="s">
        <v>490</v>
      </c>
      <c r="C140" s="222">
        <f>+C141+C142+C144+C145+C143</f>
        <v>0</v>
      </c>
      <c r="K140" s="197"/>
    </row>
    <row r="141" spans="1:3" ht="12.75">
      <c r="A141" s="362" t="s">
        <v>80</v>
      </c>
      <c r="B141" s="9" t="s">
        <v>323</v>
      </c>
      <c r="C141" s="199"/>
    </row>
    <row r="142" spans="1:3" ht="12" customHeight="1">
      <c r="A142" s="362" t="s">
        <v>81</v>
      </c>
      <c r="B142" s="9" t="s">
        <v>324</v>
      </c>
      <c r="C142" s="199"/>
    </row>
    <row r="143" spans="1:3" s="82" customFormat="1" ht="12" customHeight="1">
      <c r="A143" s="362" t="s">
        <v>237</v>
      </c>
      <c r="B143" s="9" t="s">
        <v>489</v>
      </c>
      <c r="C143" s="199"/>
    </row>
    <row r="144" spans="1:3" s="82" customFormat="1" ht="12" customHeight="1">
      <c r="A144" s="362" t="s">
        <v>238</v>
      </c>
      <c r="B144" s="9" t="s">
        <v>417</v>
      </c>
      <c r="C144" s="199"/>
    </row>
    <row r="145" spans="1:3" s="82" customFormat="1" ht="12" customHeight="1" thickBot="1">
      <c r="A145" s="371" t="s">
        <v>239</v>
      </c>
      <c r="B145" s="7" t="s">
        <v>343</v>
      </c>
      <c r="C145" s="199"/>
    </row>
    <row r="146" spans="1:3" s="82" customFormat="1" ht="12" customHeight="1" thickBot="1">
      <c r="A146" s="32" t="s">
        <v>16</v>
      </c>
      <c r="B146" s="107" t="s">
        <v>418</v>
      </c>
      <c r="C146" s="225">
        <f>+C147+C148+C149+C150+C151</f>
        <v>0</v>
      </c>
    </row>
    <row r="147" spans="1:3" s="82" customFormat="1" ht="12" customHeight="1">
      <c r="A147" s="362" t="s">
        <v>82</v>
      </c>
      <c r="B147" s="9" t="s">
        <v>413</v>
      </c>
      <c r="C147" s="199"/>
    </row>
    <row r="148" spans="1:3" s="82" customFormat="1" ht="12" customHeight="1">
      <c r="A148" s="362" t="s">
        <v>83</v>
      </c>
      <c r="B148" s="9" t="s">
        <v>420</v>
      </c>
      <c r="C148" s="199"/>
    </row>
    <row r="149" spans="1:3" s="82" customFormat="1" ht="12" customHeight="1">
      <c r="A149" s="362" t="s">
        <v>249</v>
      </c>
      <c r="B149" s="9" t="s">
        <v>415</v>
      </c>
      <c r="C149" s="199"/>
    </row>
    <row r="150" spans="1:3" ht="12.75" customHeight="1">
      <c r="A150" s="362" t="s">
        <v>250</v>
      </c>
      <c r="B150" s="9" t="s">
        <v>466</v>
      </c>
      <c r="C150" s="199"/>
    </row>
    <row r="151" spans="1:3" ht="12.75" customHeight="1" thickBot="1">
      <c r="A151" s="371" t="s">
        <v>419</v>
      </c>
      <c r="B151" s="7" t="s">
        <v>422</v>
      </c>
      <c r="C151" s="201"/>
    </row>
    <row r="152" spans="1:3" ht="12.75" customHeight="1" thickBot="1">
      <c r="A152" s="409" t="s">
        <v>17</v>
      </c>
      <c r="B152" s="107" t="s">
        <v>423</v>
      </c>
      <c r="C152" s="225"/>
    </row>
    <row r="153" spans="1:3" ht="12" customHeight="1" thickBot="1">
      <c r="A153" s="409" t="s">
        <v>18</v>
      </c>
      <c r="B153" s="107" t="s">
        <v>424</v>
      </c>
      <c r="C153" s="225"/>
    </row>
    <row r="154" spans="1:3" ht="15" customHeight="1" thickBot="1">
      <c r="A154" s="32" t="s">
        <v>19</v>
      </c>
      <c r="B154" s="107" t="s">
        <v>426</v>
      </c>
      <c r="C154" s="353">
        <f>+C129+C133+C140+C146+C152+C153</f>
        <v>3700000</v>
      </c>
    </row>
    <row r="155" spans="1:3" ht="13.5" thickBot="1">
      <c r="A155" s="373" t="s">
        <v>20</v>
      </c>
      <c r="B155" s="306" t="s">
        <v>425</v>
      </c>
      <c r="C155" s="353">
        <f>+C128+C154</f>
        <v>90464740</v>
      </c>
    </row>
    <row r="156" spans="1:3" ht="15" customHeight="1" thickBot="1">
      <c r="A156" s="314"/>
      <c r="B156" s="315"/>
      <c r="C156" s="316"/>
    </row>
    <row r="157" spans="1:4" ht="14.25" customHeight="1" thickBot="1">
      <c r="A157" s="195" t="s">
        <v>467</v>
      </c>
      <c r="B157" s="196"/>
      <c r="C157" s="105">
        <v>2</v>
      </c>
      <c r="D157" s="3" t="s">
        <v>563</v>
      </c>
    </row>
    <row r="158" spans="1:3" ht="13.5" thickBot="1">
      <c r="A158" s="195" t="s">
        <v>173</v>
      </c>
      <c r="B158" s="196"/>
      <c r="C158" s="105"/>
    </row>
  </sheetData>
  <sheetProtection formatCells="0"/>
  <printOptions horizontalCentered="1"/>
  <pageMargins left="0.5905511811023623" right="0.5905511811023623" top="0.5905511811023623" bottom="0.3937007874015748" header="0.3937007874015748" footer="0"/>
  <pageSetup fitToHeight="0" fitToWidth="1" horizontalDpi="300" verticalDpi="300" orientation="portrait" paperSize="8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58"/>
  <sheetViews>
    <sheetView zoomScale="130" zoomScaleNormal="130" zoomScaleSheetLayoutView="85" workbookViewId="0" topLeftCell="A1">
      <selection activeCell="C3" sqref="C3"/>
    </sheetView>
  </sheetViews>
  <sheetFormatPr defaultColWidth="9.00390625" defaultRowHeight="12.75"/>
  <cols>
    <col min="1" max="1" width="19.50390625" style="317" customWidth="1"/>
    <col min="2" max="2" width="72.00390625" style="318" customWidth="1"/>
    <col min="3" max="3" width="25.00390625" style="319" customWidth="1"/>
    <col min="4" max="4" width="28.375" style="3" customWidth="1"/>
    <col min="5" max="16384" width="9.375" style="3" customWidth="1"/>
  </cols>
  <sheetData>
    <row r="1" spans="1:3" s="2" customFormat="1" ht="16.5" customHeight="1" thickBot="1">
      <c r="A1" s="172"/>
      <c r="B1" s="174"/>
      <c r="C1" s="451" t="str">
        <f>+CONCATENATE("7.1.3. melléklet a 2/",LEFT(ÖSSZEFÜGGÉSEK!A5,4),". (III.10.) önkormányzati rendelethez")</f>
        <v>7.1.3. melléklet a 2/2017. (III.10.) önkormányzati rendelethez</v>
      </c>
    </row>
    <row r="2" spans="1:3" s="78" customFormat="1" ht="21" customHeight="1">
      <c r="A2" s="333" t="s">
        <v>53</v>
      </c>
      <c r="B2" s="277" t="s">
        <v>175</v>
      </c>
      <c r="C2" s="279" t="s">
        <v>46</v>
      </c>
    </row>
    <row r="3" spans="1:3" s="78" customFormat="1" ht="16.5" thickBot="1">
      <c r="A3" s="175" t="s">
        <v>170</v>
      </c>
      <c r="B3" s="278" t="s">
        <v>477</v>
      </c>
      <c r="C3" s="408" t="s">
        <v>384</v>
      </c>
    </row>
    <row r="4" spans="1:3" s="79" customFormat="1" ht="15.75" customHeight="1" thickBot="1">
      <c r="A4" s="176"/>
      <c r="B4" s="176"/>
      <c r="C4" s="177" t="e">
        <f>'7.1.2. sz. mell '!C4</f>
        <v>#REF!</v>
      </c>
    </row>
    <row r="5" spans="1:3" ht="13.5" thickBot="1">
      <c r="A5" s="334" t="s">
        <v>172</v>
      </c>
      <c r="B5" s="178" t="s">
        <v>512</v>
      </c>
      <c r="C5" s="280" t="s">
        <v>47</v>
      </c>
    </row>
    <row r="6" spans="1:3" s="66" customFormat="1" ht="12.75" customHeight="1" thickBot="1">
      <c r="A6" s="148"/>
      <c r="B6" s="149" t="s">
        <v>446</v>
      </c>
      <c r="C6" s="150" t="s">
        <v>447</v>
      </c>
    </row>
    <row r="7" spans="1:3" s="66" customFormat="1" ht="15.75" customHeight="1" thickBot="1">
      <c r="A7" s="180"/>
      <c r="B7" s="181" t="s">
        <v>48</v>
      </c>
      <c r="C7" s="281"/>
    </row>
    <row r="8" spans="1:3" s="66" customFormat="1" ht="12" customHeight="1" thickBot="1">
      <c r="A8" s="32" t="s">
        <v>10</v>
      </c>
      <c r="B8" s="21" t="s">
        <v>201</v>
      </c>
      <c r="C8" s="216">
        <f>+C9+C10+C11+C12+C13+C14</f>
        <v>0</v>
      </c>
    </row>
    <row r="9" spans="1:3" s="80" customFormat="1" ht="12" customHeight="1">
      <c r="A9" s="362" t="s">
        <v>84</v>
      </c>
      <c r="B9" s="343" t="s">
        <v>202</v>
      </c>
      <c r="C9" s="219"/>
    </row>
    <row r="10" spans="1:3" s="81" customFormat="1" ht="12" customHeight="1">
      <c r="A10" s="363" t="s">
        <v>85</v>
      </c>
      <c r="B10" s="344" t="s">
        <v>203</v>
      </c>
      <c r="C10" s="218"/>
    </row>
    <row r="11" spans="1:3" s="81" customFormat="1" ht="12" customHeight="1">
      <c r="A11" s="363" t="s">
        <v>86</v>
      </c>
      <c r="B11" s="344" t="s">
        <v>499</v>
      </c>
      <c r="C11" s="218"/>
    </row>
    <row r="12" spans="1:3" s="81" customFormat="1" ht="12" customHeight="1">
      <c r="A12" s="363" t="s">
        <v>87</v>
      </c>
      <c r="B12" s="344" t="s">
        <v>205</v>
      </c>
      <c r="C12" s="218"/>
    </row>
    <row r="13" spans="1:3" s="81" customFormat="1" ht="12" customHeight="1">
      <c r="A13" s="363" t="s">
        <v>128</v>
      </c>
      <c r="B13" s="344" t="s">
        <v>454</v>
      </c>
      <c r="C13" s="218"/>
    </row>
    <row r="14" spans="1:3" s="80" customFormat="1" ht="12" customHeight="1" thickBot="1">
      <c r="A14" s="364" t="s">
        <v>88</v>
      </c>
      <c r="B14" s="345" t="s">
        <v>386</v>
      </c>
      <c r="C14" s="218"/>
    </row>
    <row r="15" spans="1:3" s="80" customFormat="1" ht="12" customHeight="1" thickBot="1">
      <c r="A15" s="32" t="s">
        <v>11</v>
      </c>
      <c r="B15" s="211" t="s">
        <v>206</v>
      </c>
      <c r="C15" s="216">
        <f>+C16+C17+C18+C19+C20</f>
        <v>0</v>
      </c>
    </row>
    <row r="16" spans="1:3" s="80" customFormat="1" ht="12" customHeight="1">
      <c r="A16" s="362" t="s">
        <v>90</v>
      </c>
      <c r="B16" s="343" t="s">
        <v>207</v>
      </c>
      <c r="C16" s="219"/>
    </row>
    <row r="17" spans="1:3" s="80" customFormat="1" ht="12" customHeight="1">
      <c r="A17" s="363" t="s">
        <v>91</v>
      </c>
      <c r="B17" s="344" t="s">
        <v>208</v>
      </c>
      <c r="C17" s="218"/>
    </row>
    <row r="18" spans="1:3" s="80" customFormat="1" ht="12" customHeight="1">
      <c r="A18" s="363" t="s">
        <v>92</v>
      </c>
      <c r="B18" s="344" t="s">
        <v>375</v>
      </c>
      <c r="C18" s="218"/>
    </row>
    <row r="19" spans="1:3" s="80" customFormat="1" ht="12" customHeight="1">
      <c r="A19" s="363" t="s">
        <v>93</v>
      </c>
      <c r="B19" s="344" t="s">
        <v>376</v>
      </c>
      <c r="C19" s="218"/>
    </row>
    <row r="20" spans="1:3" s="80" customFormat="1" ht="12" customHeight="1">
      <c r="A20" s="363" t="s">
        <v>94</v>
      </c>
      <c r="B20" s="344" t="s">
        <v>209</v>
      </c>
      <c r="C20" s="218"/>
    </row>
    <row r="21" spans="1:3" s="81" customFormat="1" ht="12" customHeight="1" thickBot="1">
      <c r="A21" s="364" t="s">
        <v>103</v>
      </c>
      <c r="B21" s="345" t="s">
        <v>210</v>
      </c>
      <c r="C21" s="220"/>
    </row>
    <row r="22" spans="1:3" s="81" customFormat="1" ht="12" customHeight="1" thickBot="1">
      <c r="A22" s="32" t="s">
        <v>12</v>
      </c>
      <c r="B22" s="21" t="s">
        <v>211</v>
      </c>
      <c r="C22" s="216">
        <f>+C23+C24+C25+C26+C27</f>
        <v>0</v>
      </c>
    </row>
    <row r="23" spans="1:3" s="81" customFormat="1" ht="12" customHeight="1">
      <c r="A23" s="362" t="s">
        <v>73</v>
      </c>
      <c r="B23" s="343" t="s">
        <v>212</v>
      </c>
      <c r="C23" s="219"/>
    </row>
    <row r="24" spans="1:3" s="80" customFormat="1" ht="12" customHeight="1">
      <c r="A24" s="363" t="s">
        <v>74</v>
      </c>
      <c r="B24" s="344" t="s">
        <v>213</v>
      </c>
      <c r="C24" s="218"/>
    </row>
    <row r="25" spans="1:3" s="81" customFormat="1" ht="12" customHeight="1">
      <c r="A25" s="363" t="s">
        <v>75</v>
      </c>
      <c r="B25" s="344" t="s">
        <v>377</v>
      </c>
      <c r="C25" s="218"/>
    </row>
    <row r="26" spans="1:3" s="81" customFormat="1" ht="12" customHeight="1">
      <c r="A26" s="363" t="s">
        <v>76</v>
      </c>
      <c r="B26" s="344" t="s">
        <v>378</v>
      </c>
      <c r="C26" s="218"/>
    </row>
    <row r="27" spans="1:3" s="81" customFormat="1" ht="12" customHeight="1">
      <c r="A27" s="363" t="s">
        <v>142</v>
      </c>
      <c r="B27" s="344" t="s">
        <v>214</v>
      </c>
      <c r="C27" s="218"/>
    </row>
    <row r="28" spans="1:3" s="81" customFormat="1" ht="12" customHeight="1" thickBot="1">
      <c r="A28" s="364" t="s">
        <v>143</v>
      </c>
      <c r="B28" s="345" t="s">
        <v>215</v>
      </c>
      <c r="C28" s="220"/>
    </row>
    <row r="29" spans="1:3" s="81" customFormat="1" ht="12" customHeight="1" thickBot="1">
      <c r="A29" s="32" t="s">
        <v>144</v>
      </c>
      <c r="B29" s="21" t="s">
        <v>216</v>
      </c>
      <c r="C29" s="222">
        <f>SUM(C30:C36)</f>
        <v>0</v>
      </c>
    </row>
    <row r="30" spans="1:3" s="81" customFormat="1" ht="12" customHeight="1">
      <c r="A30" s="362" t="s">
        <v>217</v>
      </c>
      <c r="B30" s="343" t="s">
        <v>504</v>
      </c>
      <c r="C30" s="219"/>
    </row>
    <row r="31" spans="1:3" s="81" customFormat="1" ht="12" customHeight="1">
      <c r="A31" s="363" t="s">
        <v>218</v>
      </c>
      <c r="B31" s="344" t="s">
        <v>505</v>
      </c>
      <c r="C31" s="218"/>
    </row>
    <row r="32" spans="1:3" s="81" customFormat="1" ht="12" customHeight="1">
      <c r="A32" s="363" t="s">
        <v>219</v>
      </c>
      <c r="B32" s="344" t="s">
        <v>506</v>
      </c>
      <c r="C32" s="218"/>
    </row>
    <row r="33" spans="1:3" s="81" customFormat="1" ht="12" customHeight="1">
      <c r="A33" s="363" t="s">
        <v>220</v>
      </c>
      <c r="B33" s="344" t="s">
        <v>507</v>
      </c>
      <c r="C33" s="218"/>
    </row>
    <row r="34" spans="1:3" s="81" customFormat="1" ht="12" customHeight="1">
      <c r="A34" s="363" t="s">
        <v>501</v>
      </c>
      <c r="B34" s="344" t="s">
        <v>221</v>
      </c>
      <c r="C34" s="218"/>
    </row>
    <row r="35" spans="1:3" s="81" customFormat="1" ht="12" customHeight="1">
      <c r="A35" s="363" t="s">
        <v>502</v>
      </c>
      <c r="B35" s="344" t="s">
        <v>222</v>
      </c>
      <c r="C35" s="218"/>
    </row>
    <row r="36" spans="1:3" s="81" customFormat="1" ht="12" customHeight="1" thickBot="1">
      <c r="A36" s="364" t="s">
        <v>503</v>
      </c>
      <c r="B36" s="434" t="s">
        <v>223</v>
      </c>
      <c r="C36" s="220"/>
    </row>
    <row r="37" spans="1:3" s="81" customFormat="1" ht="12" customHeight="1" thickBot="1">
      <c r="A37" s="32" t="s">
        <v>14</v>
      </c>
      <c r="B37" s="21" t="s">
        <v>387</v>
      </c>
      <c r="C37" s="216">
        <f>SUM(C38:C48)</f>
        <v>0</v>
      </c>
    </row>
    <row r="38" spans="1:3" s="81" customFormat="1" ht="12" customHeight="1">
      <c r="A38" s="362" t="s">
        <v>77</v>
      </c>
      <c r="B38" s="343" t="s">
        <v>226</v>
      </c>
      <c r="C38" s="219"/>
    </row>
    <row r="39" spans="1:3" s="81" customFormat="1" ht="12" customHeight="1">
      <c r="A39" s="363" t="s">
        <v>78</v>
      </c>
      <c r="B39" s="344" t="s">
        <v>227</v>
      </c>
      <c r="C39" s="218"/>
    </row>
    <row r="40" spans="1:3" s="81" customFormat="1" ht="12" customHeight="1">
      <c r="A40" s="363" t="s">
        <v>79</v>
      </c>
      <c r="B40" s="344" t="s">
        <v>228</v>
      </c>
      <c r="C40" s="218"/>
    </row>
    <row r="41" spans="1:3" s="81" customFormat="1" ht="12" customHeight="1">
      <c r="A41" s="363" t="s">
        <v>146</v>
      </c>
      <c r="B41" s="344" t="s">
        <v>229</v>
      </c>
      <c r="C41" s="218"/>
    </row>
    <row r="42" spans="1:3" s="81" customFormat="1" ht="12" customHeight="1">
      <c r="A42" s="363" t="s">
        <v>147</v>
      </c>
      <c r="B42" s="344" t="s">
        <v>230</v>
      </c>
      <c r="C42" s="218"/>
    </row>
    <row r="43" spans="1:3" s="81" customFormat="1" ht="12" customHeight="1">
      <c r="A43" s="363" t="s">
        <v>148</v>
      </c>
      <c r="B43" s="344" t="s">
        <v>231</v>
      </c>
      <c r="C43" s="218"/>
    </row>
    <row r="44" spans="1:3" s="81" customFormat="1" ht="12" customHeight="1">
      <c r="A44" s="363" t="s">
        <v>149</v>
      </c>
      <c r="B44" s="344" t="s">
        <v>232</v>
      </c>
      <c r="C44" s="218"/>
    </row>
    <row r="45" spans="1:3" s="81" customFormat="1" ht="12" customHeight="1">
      <c r="A45" s="363" t="s">
        <v>150</v>
      </c>
      <c r="B45" s="344" t="s">
        <v>508</v>
      </c>
      <c r="C45" s="218"/>
    </row>
    <row r="46" spans="1:3" s="81" customFormat="1" ht="12" customHeight="1">
      <c r="A46" s="363" t="s">
        <v>224</v>
      </c>
      <c r="B46" s="344" t="s">
        <v>234</v>
      </c>
      <c r="C46" s="221"/>
    </row>
    <row r="47" spans="1:3" s="81" customFormat="1" ht="12" customHeight="1">
      <c r="A47" s="364" t="s">
        <v>225</v>
      </c>
      <c r="B47" s="345" t="s">
        <v>389</v>
      </c>
      <c r="C47" s="330"/>
    </row>
    <row r="48" spans="1:3" s="81" customFormat="1" ht="12" customHeight="1" thickBot="1">
      <c r="A48" s="364" t="s">
        <v>388</v>
      </c>
      <c r="B48" s="345" t="s">
        <v>235</v>
      </c>
      <c r="C48" s="330"/>
    </row>
    <row r="49" spans="1:3" s="81" customFormat="1" ht="12" customHeight="1" thickBot="1">
      <c r="A49" s="32" t="s">
        <v>15</v>
      </c>
      <c r="B49" s="21" t="s">
        <v>236</v>
      </c>
      <c r="C49" s="216">
        <f>SUM(C50:C54)</f>
        <v>0</v>
      </c>
    </row>
    <row r="50" spans="1:3" s="81" customFormat="1" ht="12" customHeight="1">
      <c r="A50" s="362" t="s">
        <v>80</v>
      </c>
      <c r="B50" s="343" t="s">
        <v>240</v>
      </c>
      <c r="C50" s="387"/>
    </row>
    <row r="51" spans="1:3" s="81" customFormat="1" ht="12" customHeight="1">
      <c r="A51" s="363" t="s">
        <v>81</v>
      </c>
      <c r="B51" s="344" t="s">
        <v>241</v>
      </c>
      <c r="C51" s="221"/>
    </row>
    <row r="52" spans="1:3" s="81" customFormat="1" ht="12" customHeight="1">
      <c r="A52" s="363" t="s">
        <v>237</v>
      </c>
      <c r="B52" s="344" t="s">
        <v>242</v>
      </c>
      <c r="C52" s="221"/>
    </row>
    <row r="53" spans="1:3" s="81" customFormat="1" ht="12" customHeight="1">
      <c r="A53" s="363" t="s">
        <v>238</v>
      </c>
      <c r="B53" s="344" t="s">
        <v>243</v>
      </c>
      <c r="C53" s="221"/>
    </row>
    <row r="54" spans="1:3" s="81" customFormat="1" ht="12" customHeight="1" thickBot="1">
      <c r="A54" s="364" t="s">
        <v>239</v>
      </c>
      <c r="B54" s="434" t="s">
        <v>244</v>
      </c>
      <c r="C54" s="330"/>
    </row>
    <row r="55" spans="1:3" s="81" customFormat="1" ht="12" customHeight="1" thickBot="1">
      <c r="A55" s="32" t="s">
        <v>151</v>
      </c>
      <c r="B55" s="21" t="s">
        <v>245</v>
      </c>
      <c r="C55" s="216">
        <f>SUM(C56:C58)</f>
        <v>0</v>
      </c>
    </row>
    <row r="56" spans="1:3" s="81" customFormat="1" ht="12" customHeight="1">
      <c r="A56" s="362" t="s">
        <v>82</v>
      </c>
      <c r="B56" s="343" t="s">
        <v>246</v>
      </c>
      <c r="C56" s="219"/>
    </row>
    <row r="57" spans="1:3" s="81" customFormat="1" ht="12" customHeight="1">
      <c r="A57" s="363" t="s">
        <v>83</v>
      </c>
      <c r="B57" s="344" t="s">
        <v>379</v>
      </c>
      <c r="C57" s="218"/>
    </row>
    <row r="58" spans="1:3" s="81" customFormat="1" ht="12" customHeight="1">
      <c r="A58" s="363" t="s">
        <v>249</v>
      </c>
      <c r="B58" s="344" t="s">
        <v>247</v>
      </c>
      <c r="C58" s="218"/>
    </row>
    <row r="59" spans="1:3" s="81" customFormat="1" ht="12" customHeight="1" thickBot="1">
      <c r="A59" s="364" t="s">
        <v>250</v>
      </c>
      <c r="B59" s="434" t="s">
        <v>248</v>
      </c>
      <c r="C59" s="220"/>
    </row>
    <row r="60" spans="1:3" s="81" customFormat="1" ht="12" customHeight="1" thickBot="1">
      <c r="A60" s="32" t="s">
        <v>17</v>
      </c>
      <c r="B60" s="211" t="s">
        <v>251</v>
      </c>
      <c r="C60" s="216">
        <f>SUM(C61:C63)</f>
        <v>0</v>
      </c>
    </row>
    <row r="61" spans="1:3" s="81" customFormat="1" ht="12" customHeight="1">
      <c r="A61" s="362" t="s">
        <v>152</v>
      </c>
      <c r="B61" s="343" t="s">
        <v>253</v>
      </c>
      <c r="C61" s="221"/>
    </row>
    <row r="62" spans="1:3" s="81" customFormat="1" ht="12" customHeight="1">
      <c r="A62" s="363" t="s">
        <v>153</v>
      </c>
      <c r="B62" s="344" t="s">
        <v>380</v>
      </c>
      <c r="C62" s="221"/>
    </row>
    <row r="63" spans="1:3" s="81" customFormat="1" ht="12" customHeight="1">
      <c r="A63" s="363" t="s">
        <v>180</v>
      </c>
      <c r="B63" s="344" t="s">
        <v>254</v>
      </c>
      <c r="C63" s="221"/>
    </row>
    <row r="64" spans="1:3" s="81" customFormat="1" ht="12" customHeight="1" thickBot="1">
      <c r="A64" s="364" t="s">
        <v>252</v>
      </c>
      <c r="B64" s="434" t="s">
        <v>255</v>
      </c>
      <c r="C64" s="221"/>
    </row>
    <row r="65" spans="1:3" s="81" customFormat="1" ht="12" customHeight="1" thickBot="1">
      <c r="A65" s="32" t="s">
        <v>18</v>
      </c>
      <c r="B65" s="21" t="s">
        <v>256</v>
      </c>
      <c r="C65" s="222">
        <f>+C8+C15+C22+C29+C37+C49+C55+C60</f>
        <v>0</v>
      </c>
    </row>
    <row r="66" spans="1:3" s="81" customFormat="1" ht="12" customHeight="1" thickBot="1">
      <c r="A66" s="365" t="s">
        <v>347</v>
      </c>
      <c r="B66" s="211" t="s">
        <v>258</v>
      </c>
      <c r="C66" s="216">
        <f>SUM(C67:C69)</f>
        <v>0</v>
      </c>
    </row>
    <row r="67" spans="1:3" s="81" customFormat="1" ht="12" customHeight="1">
      <c r="A67" s="362" t="s">
        <v>289</v>
      </c>
      <c r="B67" s="343" t="s">
        <v>259</v>
      </c>
      <c r="C67" s="221"/>
    </row>
    <row r="68" spans="1:3" s="81" customFormat="1" ht="12" customHeight="1">
      <c r="A68" s="363" t="s">
        <v>298</v>
      </c>
      <c r="B68" s="344" t="s">
        <v>260</v>
      </c>
      <c r="C68" s="221"/>
    </row>
    <row r="69" spans="1:3" s="81" customFormat="1" ht="12" customHeight="1" thickBot="1">
      <c r="A69" s="364" t="s">
        <v>299</v>
      </c>
      <c r="B69" s="438" t="s">
        <v>261</v>
      </c>
      <c r="C69" s="221"/>
    </row>
    <row r="70" spans="1:3" s="81" customFormat="1" ht="12" customHeight="1" thickBot="1">
      <c r="A70" s="365" t="s">
        <v>262</v>
      </c>
      <c r="B70" s="211" t="s">
        <v>263</v>
      </c>
      <c r="C70" s="216">
        <f>SUM(C71:C74)</f>
        <v>0</v>
      </c>
    </row>
    <row r="71" spans="1:3" s="81" customFormat="1" ht="12" customHeight="1">
      <c r="A71" s="362" t="s">
        <v>129</v>
      </c>
      <c r="B71" s="343" t="s">
        <v>264</v>
      </c>
      <c r="C71" s="221"/>
    </row>
    <row r="72" spans="1:3" s="81" customFormat="1" ht="12" customHeight="1">
      <c r="A72" s="363" t="s">
        <v>130</v>
      </c>
      <c r="B72" s="344" t="s">
        <v>265</v>
      </c>
      <c r="C72" s="221"/>
    </row>
    <row r="73" spans="1:3" s="81" customFormat="1" ht="12" customHeight="1">
      <c r="A73" s="363" t="s">
        <v>290</v>
      </c>
      <c r="B73" s="344" t="s">
        <v>266</v>
      </c>
      <c r="C73" s="221"/>
    </row>
    <row r="74" spans="1:3" s="81" customFormat="1" ht="12" customHeight="1" thickBot="1">
      <c r="A74" s="364" t="s">
        <v>291</v>
      </c>
      <c r="B74" s="345" t="s">
        <v>267</v>
      </c>
      <c r="C74" s="221"/>
    </row>
    <row r="75" spans="1:3" s="81" customFormat="1" ht="12" customHeight="1" thickBot="1">
      <c r="A75" s="365" t="s">
        <v>268</v>
      </c>
      <c r="B75" s="211" t="s">
        <v>269</v>
      </c>
      <c r="C75" s="216">
        <f>SUM(C76:C77)</f>
        <v>0</v>
      </c>
    </row>
    <row r="76" spans="1:3" s="81" customFormat="1" ht="12" customHeight="1">
      <c r="A76" s="362" t="s">
        <v>292</v>
      </c>
      <c r="B76" s="343" t="s">
        <v>270</v>
      </c>
      <c r="C76" s="221"/>
    </row>
    <row r="77" spans="1:3" s="81" customFormat="1" ht="12" customHeight="1" thickBot="1">
      <c r="A77" s="364" t="s">
        <v>293</v>
      </c>
      <c r="B77" s="345" t="s">
        <v>271</v>
      </c>
      <c r="C77" s="221"/>
    </row>
    <row r="78" spans="1:3" s="80" customFormat="1" ht="12" customHeight="1" thickBot="1">
      <c r="A78" s="365" t="s">
        <v>272</v>
      </c>
      <c r="B78" s="211" t="s">
        <v>273</v>
      </c>
      <c r="C78" s="216">
        <f>SUM(C79:C81)</f>
        <v>0</v>
      </c>
    </row>
    <row r="79" spans="1:3" s="81" customFormat="1" ht="12" customHeight="1">
      <c r="A79" s="362" t="s">
        <v>294</v>
      </c>
      <c r="B79" s="343" t="s">
        <v>274</v>
      </c>
      <c r="C79" s="221"/>
    </row>
    <row r="80" spans="1:3" s="81" customFormat="1" ht="12" customHeight="1">
      <c r="A80" s="363" t="s">
        <v>295</v>
      </c>
      <c r="B80" s="344" t="s">
        <v>275</v>
      </c>
      <c r="C80" s="221"/>
    </row>
    <row r="81" spans="1:3" s="81" customFormat="1" ht="12" customHeight="1" thickBot="1">
      <c r="A81" s="364" t="s">
        <v>296</v>
      </c>
      <c r="B81" s="345" t="s">
        <v>276</v>
      </c>
      <c r="C81" s="221"/>
    </row>
    <row r="82" spans="1:3" s="81" customFormat="1" ht="12" customHeight="1" thickBot="1">
      <c r="A82" s="365" t="s">
        <v>277</v>
      </c>
      <c r="B82" s="211" t="s">
        <v>297</v>
      </c>
      <c r="C82" s="216">
        <f>SUM(C83:C86)</f>
        <v>0</v>
      </c>
    </row>
    <row r="83" spans="1:3" s="81" customFormat="1" ht="12" customHeight="1">
      <c r="A83" s="366" t="s">
        <v>278</v>
      </c>
      <c r="B83" s="343" t="s">
        <v>279</v>
      </c>
      <c r="C83" s="221"/>
    </row>
    <row r="84" spans="1:3" s="81" customFormat="1" ht="12" customHeight="1">
      <c r="A84" s="367" t="s">
        <v>280</v>
      </c>
      <c r="B84" s="344" t="s">
        <v>281</v>
      </c>
      <c r="C84" s="221"/>
    </row>
    <row r="85" spans="1:3" s="81" customFormat="1" ht="12" customHeight="1">
      <c r="A85" s="367" t="s">
        <v>282</v>
      </c>
      <c r="B85" s="344" t="s">
        <v>283</v>
      </c>
      <c r="C85" s="221"/>
    </row>
    <row r="86" spans="1:3" s="80" customFormat="1" ht="12" customHeight="1" thickBot="1">
      <c r="A86" s="368" t="s">
        <v>284</v>
      </c>
      <c r="B86" s="345" t="s">
        <v>285</v>
      </c>
      <c r="C86" s="221"/>
    </row>
    <row r="87" spans="1:3" s="80" customFormat="1" ht="12" customHeight="1" thickBot="1">
      <c r="A87" s="365" t="s">
        <v>286</v>
      </c>
      <c r="B87" s="211" t="s">
        <v>428</v>
      </c>
      <c r="C87" s="388"/>
    </row>
    <row r="88" spans="1:3" s="80" customFormat="1" ht="12" customHeight="1" thickBot="1">
      <c r="A88" s="365" t="s">
        <v>455</v>
      </c>
      <c r="B88" s="211" t="s">
        <v>287</v>
      </c>
      <c r="C88" s="388"/>
    </row>
    <row r="89" spans="1:3" s="80" customFormat="1" ht="12" customHeight="1" thickBot="1">
      <c r="A89" s="365" t="s">
        <v>456</v>
      </c>
      <c r="B89" s="350" t="s">
        <v>431</v>
      </c>
      <c r="C89" s="222">
        <f>+C66+C70+C75+C78+C82+C88+C87</f>
        <v>0</v>
      </c>
    </row>
    <row r="90" spans="1:3" s="80" customFormat="1" ht="12" customHeight="1" thickBot="1">
      <c r="A90" s="369" t="s">
        <v>457</v>
      </c>
      <c r="B90" s="351" t="s">
        <v>458</v>
      </c>
      <c r="C90" s="222">
        <f>+C65+C89</f>
        <v>0</v>
      </c>
    </row>
    <row r="91" spans="1:3" s="81" customFormat="1" ht="15" customHeight="1" thickBot="1">
      <c r="A91" s="186"/>
      <c r="B91" s="187"/>
      <c r="C91" s="286"/>
    </row>
    <row r="92" spans="1:3" s="66" customFormat="1" ht="16.5" customHeight="1" thickBot="1">
      <c r="A92" s="190"/>
      <c r="B92" s="191" t="s">
        <v>49</v>
      </c>
      <c r="C92" s="288"/>
    </row>
    <row r="93" spans="1:3" s="82" customFormat="1" ht="12" customHeight="1" thickBot="1">
      <c r="A93" s="335" t="s">
        <v>10</v>
      </c>
      <c r="B93" s="28" t="s">
        <v>462</v>
      </c>
      <c r="C93" s="215">
        <f>+C94+C95+C96+C97+C98+C111</f>
        <v>17612868</v>
      </c>
    </row>
    <row r="94" spans="1:4" ht="12" customHeight="1">
      <c r="A94" s="370" t="s">
        <v>84</v>
      </c>
      <c r="B94" s="10" t="s">
        <v>41</v>
      </c>
      <c r="C94" s="217">
        <v>13868400</v>
      </c>
      <c r="D94" s="3" t="s">
        <v>560</v>
      </c>
    </row>
    <row r="95" spans="1:4" ht="12" customHeight="1">
      <c r="A95" s="363" t="s">
        <v>85</v>
      </c>
      <c r="B95" s="8" t="s">
        <v>154</v>
      </c>
      <c r="C95" s="218">
        <v>3744468</v>
      </c>
      <c r="D95" s="3" t="s">
        <v>557</v>
      </c>
    </row>
    <row r="96" spans="1:3" ht="12" customHeight="1">
      <c r="A96" s="363" t="s">
        <v>86</v>
      </c>
      <c r="B96" s="8" t="s">
        <v>121</v>
      </c>
      <c r="C96" s="220"/>
    </row>
    <row r="97" spans="1:3" ht="12" customHeight="1">
      <c r="A97" s="363" t="s">
        <v>87</v>
      </c>
      <c r="B97" s="11" t="s">
        <v>155</v>
      </c>
      <c r="C97" s="220"/>
    </row>
    <row r="98" spans="1:3" ht="12" customHeight="1">
      <c r="A98" s="363" t="s">
        <v>98</v>
      </c>
      <c r="B98" s="19" t="s">
        <v>156</v>
      </c>
      <c r="C98" s="220"/>
    </row>
    <row r="99" spans="1:3" ht="12" customHeight="1">
      <c r="A99" s="363" t="s">
        <v>88</v>
      </c>
      <c r="B99" s="8" t="s">
        <v>459</v>
      </c>
      <c r="C99" s="220"/>
    </row>
    <row r="100" spans="1:3" ht="12" customHeight="1">
      <c r="A100" s="363" t="s">
        <v>89</v>
      </c>
      <c r="B100" s="121" t="s">
        <v>394</v>
      </c>
      <c r="C100" s="220"/>
    </row>
    <row r="101" spans="1:3" ht="12" customHeight="1">
      <c r="A101" s="363" t="s">
        <v>99</v>
      </c>
      <c r="B101" s="121" t="s">
        <v>393</v>
      </c>
      <c r="C101" s="220"/>
    </row>
    <row r="102" spans="1:3" ht="12" customHeight="1">
      <c r="A102" s="363" t="s">
        <v>100</v>
      </c>
      <c r="B102" s="121" t="s">
        <v>303</v>
      </c>
      <c r="C102" s="220"/>
    </row>
    <row r="103" spans="1:3" ht="12" customHeight="1">
      <c r="A103" s="363" t="s">
        <v>101</v>
      </c>
      <c r="B103" s="122" t="s">
        <v>304</v>
      </c>
      <c r="C103" s="220"/>
    </row>
    <row r="104" spans="1:3" ht="12" customHeight="1">
      <c r="A104" s="363" t="s">
        <v>102</v>
      </c>
      <c r="B104" s="122" t="s">
        <v>305</v>
      </c>
      <c r="C104" s="220"/>
    </row>
    <row r="105" spans="1:3" ht="12" customHeight="1">
      <c r="A105" s="363" t="s">
        <v>104</v>
      </c>
      <c r="B105" s="121" t="s">
        <v>306</v>
      </c>
      <c r="C105" s="220"/>
    </row>
    <row r="106" spans="1:3" ht="12" customHeight="1">
      <c r="A106" s="363" t="s">
        <v>157</v>
      </c>
      <c r="B106" s="121" t="s">
        <v>307</v>
      </c>
      <c r="C106" s="220"/>
    </row>
    <row r="107" spans="1:3" ht="12" customHeight="1">
      <c r="A107" s="363" t="s">
        <v>301</v>
      </c>
      <c r="B107" s="122" t="s">
        <v>308</v>
      </c>
      <c r="C107" s="220"/>
    </row>
    <row r="108" spans="1:3" ht="12" customHeight="1">
      <c r="A108" s="371" t="s">
        <v>302</v>
      </c>
      <c r="B108" s="123" t="s">
        <v>309</v>
      </c>
      <c r="C108" s="220"/>
    </row>
    <row r="109" spans="1:3" ht="12" customHeight="1">
      <c r="A109" s="363" t="s">
        <v>391</v>
      </c>
      <c r="B109" s="123" t="s">
        <v>310</v>
      </c>
      <c r="C109" s="220"/>
    </row>
    <row r="110" spans="1:3" ht="12" customHeight="1">
      <c r="A110" s="363" t="s">
        <v>392</v>
      </c>
      <c r="B110" s="122" t="s">
        <v>311</v>
      </c>
      <c r="C110" s="218"/>
    </row>
    <row r="111" spans="1:3" ht="12" customHeight="1">
      <c r="A111" s="363" t="s">
        <v>396</v>
      </c>
      <c r="B111" s="11" t="s">
        <v>42</v>
      </c>
      <c r="C111" s="218"/>
    </row>
    <row r="112" spans="1:3" ht="12" customHeight="1">
      <c r="A112" s="364" t="s">
        <v>397</v>
      </c>
      <c r="B112" s="8" t="s">
        <v>460</v>
      </c>
      <c r="C112" s="220"/>
    </row>
    <row r="113" spans="1:3" ht="12" customHeight="1" thickBot="1">
      <c r="A113" s="372" t="s">
        <v>398</v>
      </c>
      <c r="B113" s="124" t="s">
        <v>461</v>
      </c>
      <c r="C113" s="224"/>
    </row>
    <row r="114" spans="1:3" ht="12" customHeight="1" thickBot="1">
      <c r="A114" s="32" t="s">
        <v>11</v>
      </c>
      <c r="B114" s="27" t="s">
        <v>312</v>
      </c>
      <c r="C114" s="216">
        <f>+C115+C117+C119</f>
        <v>0</v>
      </c>
    </row>
    <row r="115" spans="1:3" ht="12" customHeight="1">
      <c r="A115" s="362" t="s">
        <v>90</v>
      </c>
      <c r="B115" s="8" t="s">
        <v>179</v>
      </c>
      <c r="C115" s="219"/>
    </row>
    <row r="116" spans="1:3" ht="12" customHeight="1">
      <c r="A116" s="362" t="s">
        <v>91</v>
      </c>
      <c r="B116" s="12" t="s">
        <v>316</v>
      </c>
      <c r="C116" s="219"/>
    </row>
    <row r="117" spans="1:3" ht="12" customHeight="1">
      <c r="A117" s="362" t="s">
        <v>92</v>
      </c>
      <c r="B117" s="12" t="s">
        <v>158</v>
      </c>
      <c r="C117" s="218"/>
    </row>
    <row r="118" spans="1:3" ht="12" customHeight="1">
      <c r="A118" s="362" t="s">
        <v>93</v>
      </c>
      <c r="B118" s="12" t="s">
        <v>317</v>
      </c>
      <c r="C118" s="199"/>
    </row>
    <row r="119" spans="1:3" ht="12" customHeight="1">
      <c r="A119" s="362" t="s">
        <v>94</v>
      </c>
      <c r="B119" s="213" t="s">
        <v>181</v>
      </c>
      <c r="C119" s="199"/>
    </row>
    <row r="120" spans="1:3" ht="12" customHeight="1">
      <c r="A120" s="362" t="s">
        <v>103</v>
      </c>
      <c r="B120" s="212" t="s">
        <v>381</v>
      </c>
      <c r="C120" s="199"/>
    </row>
    <row r="121" spans="1:3" ht="12" customHeight="1">
      <c r="A121" s="362" t="s">
        <v>105</v>
      </c>
      <c r="B121" s="339" t="s">
        <v>322</v>
      </c>
      <c r="C121" s="199"/>
    </row>
    <row r="122" spans="1:3" ht="12" customHeight="1">
      <c r="A122" s="362" t="s">
        <v>159</v>
      </c>
      <c r="B122" s="122" t="s">
        <v>305</v>
      </c>
      <c r="C122" s="199"/>
    </row>
    <row r="123" spans="1:3" ht="12" customHeight="1">
      <c r="A123" s="362" t="s">
        <v>160</v>
      </c>
      <c r="B123" s="122" t="s">
        <v>321</v>
      </c>
      <c r="C123" s="199"/>
    </row>
    <row r="124" spans="1:3" ht="12" customHeight="1">
      <c r="A124" s="362" t="s">
        <v>161</v>
      </c>
      <c r="B124" s="122" t="s">
        <v>320</v>
      </c>
      <c r="C124" s="199"/>
    </row>
    <row r="125" spans="1:3" ht="12" customHeight="1">
      <c r="A125" s="362" t="s">
        <v>313</v>
      </c>
      <c r="B125" s="122" t="s">
        <v>308</v>
      </c>
      <c r="C125" s="199"/>
    </row>
    <row r="126" spans="1:3" ht="12" customHeight="1">
      <c r="A126" s="362" t="s">
        <v>314</v>
      </c>
      <c r="B126" s="122" t="s">
        <v>319</v>
      </c>
      <c r="C126" s="199"/>
    </row>
    <row r="127" spans="1:3" ht="12" customHeight="1" thickBot="1">
      <c r="A127" s="371" t="s">
        <v>315</v>
      </c>
      <c r="B127" s="122" t="s">
        <v>318</v>
      </c>
      <c r="C127" s="201"/>
    </row>
    <row r="128" spans="1:3" ht="12" customHeight="1" thickBot="1">
      <c r="A128" s="32" t="s">
        <v>12</v>
      </c>
      <c r="B128" s="107" t="s">
        <v>401</v>
      </c>
      <c r="C128" s="216">
        <f>+C93+C114</f>
        <v>17612868</v>
      </c>
    </row>
    <row r="129" spans="1:3" ht="12" customHeight="1" thickBot="1">
      <c r="A129" s="32" t="s">
        <v>13</v>
      </c>
      <c r="B129" s="107" t="s">
        <v>402</v>
      </c>
      <c r="C129" s="216">
        <f>+C130+C131+C132</f>
        <v>0</v>
      </c>
    </row>
    <row r="130" spans="1:3" s="82" customFormat="1" ht="12" customHeight="1">
      <c r="A130" s="362" t="s">
        <v>217</v>
      </c>
      <c r="B130" s="9" t="s">
        <v>465</v>
      </c>
      <c r="C130" s="199"/>
    </row>
    <row r="131" spans="1:3" ht="12" customHeight="1">
      <c r="A131" s="362" t="s">
        <v>218</v>
      </c>
      <c r="B131" s="9" t="s">
        <v>410</v>
      </c>
      <c r="C131" s="199"/>
    </row>
    <row r="132" spans="1:3" ht="12" customHeight="1" thickBot="1">
      <c r="A132" s="371" t="s">
        <v>219</v>
      </c>
      <c r="B132" s="7" t="s">
        <v>464</v>
      </c>
      <c r="C132" s="199"/>
    </row>
    <row r="133" spans="1:3" ht="12" customHeight="1" thickBot="1">
      <c r="A133" s="32" t="s">
        <v>14</v>
      </c>
      <c r="B133" s="107" t="s">
        <v>403</v>
      </c>
      <c r="C133" s="216">
        <f>+C134+C135+C136+C137+C138+C139</f>
        <v>0</v>
      </c>
    </row>
    <row r="134" spans="1:3" ht="12" customHeight="1">
      <c r="A134" s="362" t="s">
        <v>77</v>
      </c>
      <c r="B134" s="9" t="s">
        <v>412</v>
      </c>
      <c r="C134" s="199"/>
    </row>
    <row r="135" spans="1:3" ht="12" customHeight="1">
      <c r="A135" s="362" t="s">
        <v>78</v>
      </c>
      <c r="B135" s="9" t="s">
        <v>404</v>
      </c>
      <c r="C135" s="199"/>
    </row>
    <row r="136" spans="1:3" ht="12" customHeight="1">
      <c r="A136" s="362" t="s">
        <v>79</v>
      </c>
      <c r="B136" s="9" t="s">
        <v>405</v>
      </c>
      <c r="C136" s="199"/>
    </row>
    <row r="137" spans="1:3" ht="12" customHeight="1">
      <c r="A137" s="362" t="s">
        <v>146</v>
      </c>
      <c r="B137" s="9" t="s">
        <v>463</v>
      </c>
      <c r="C137" s="199"/>
    </row>
    <row r="138" spans="1:3" ht="12" customHeight="1">
      <c r="A138" s="362" t="s">
        <v>147</v>
      </c>
      <c r="B138" s="9" t="s">
        <v>407</v>
      </c>
      <c r="C138" s="199"/>
    </row>
    <row r="139" spans="1:3" s="82" customFormat="1" ht="12" customHeight="1" thickBot="1">
      <c r="A139" s="371" t="s">
        <v>148</v>
      </c>
      <c r="B139" s="7" t="s">
        <v>408</v>
      </c>
      <c r="C139" s="199"/>
    </row>
    <row r="140" spans="1:11" ht="12" customHeight="1" thickBot="1">
      <c r="A140" s="32" t="s">
        <v>15</v>
      </c>
      <c r="B140" s="107" t="s">
        <v>490</v>
      </c>
      <c r="C140" s="222">
        <f>+C141+C142+C144+C145+C143</f>
        <v>0</v>
      </c>
      <c r="K140" s="197"/>
    </row>
    <row r="141" spans="1:3" ht="12.75">
      <c r="A141" s="362" t="s">
        <v>80</v>
      </c>
      <c r="B141" s="9" t="s">
        <v>323</v>
      </c>
      <c r="C141" s="199"/>
    </row>
    <row r="142" spans="1:3" ht="12" customHeight="1">
      <c r="A142" s="362" t="s">
        <v>81</v>
      </c>
      <c r="B142" s="9" t="s">
        <v>324</v>
      </c>
      <c r="C142" s="199"/>
    </row>
    <row r="143" spans="1:3" s="82" customFormat="1" ht="12" customHeight="1">
      <c r="A143" s="362" t="s">
        <v>237</v>
      </c>
      <c r="B143" s="9" t="s">
        <v>489</v>
      </c>
      <c r="C143" s="199"/>
    </row>
    <row r="144" spans="1:3" s="82" customFormat="1" ht="12" customHeight="1">
      <c r="A144" s="362" t="s">
        <v>238</v>
      </c>
      <c r="B144" s="9" t="s">
        <v>417</v>
      </c>
      <c r="C144" s="199"/>
    </row>
    <row r="145" spans="1:3" s="82" customFormat="1" ht="12" customHeight="1" thickBot="1">
      <c r="A145" s="371" t="s">
        <v>239</v>
      </c>
      <c r="B145" s="7" t="s">
        <v>343</v>
      </c>
      <c r="C145" s="199"/>
    </row>
    <row r="146" spans="1:3" s="82" customFormat="1" ht="12" customHeight="1" thickBot="1">
      <c r="A146" s="32" t="s">
        <v>16</v>
      </c>
      <c r="B146" s="107" t="s">
        <v>418</v>
      </c>
      <c r="C146" s="225">
        <f>+C147+C148+C149+C150+C151</f>
        <v>0</v>
      </c>
    </row>
    <row r="147" spans="1:3" s="82" customFormat="1" ht="12" customHeight="1">
      <c r="A147" s="362" t="s">
        <v>82</v>
      </c>
      <c r="B147" s="9" t="s">
        <v>413</v>
      </c>
      <c r="C147" s="199"/>
    </row>
    <row r="148" spans="1:3" s="82" customFormat="1" ht="12" customHeight="1">
      <c r="A148" s="362" t="s">
        <v>83</v>
      </c>
      <c r="B148" s="9" t="s">
        <v>420</v>
      </c>
      <c r="C148" s="199"/>
    </row>
    <row r="149" spans="1:3" s="82" customFormat="1" ht="12" customHeight="1">
      <c r="A149" s="362" t="s">
        <v>249</v>
      </c>
      <c r="B149" s="9" t="s">
        <v>415</v>
      </c>
      <c r="C149" s="199"/>
    </row>
    <row r="150" spans="1:3" ht="12.75" customHeight="1">
      <c r="A150" s="362" t="s">
        <v>250</v>
      </c>
      <c r="B150" s="9" t="s">
        <v>466</v>
      </c>
      <c r="C150" s="199"/>
    </row>
    <row r="151" spans="1:3" ht="12.75" customHeight="1" thickBot="1">
      <c r="A151" s="371" t="s">
        <v>419</v>
      </c>
      <c r="B151" s="7" t="s">
        <v>422</v>
      </c>
      <c r="C151" s="201"/>
    </row>
    <row r="152" spans="1:3" ht="12.75" customHeight="1" thickBot="1">
      <c r="A152" s="409" t="s">
        <v>17</v>
      </c>
      <c r="B152" s="107" t="s">
        <v>423</v>
      </c>
      <c r="C152" s="225"/>
    </row>
    <row r="153" spans="1:3" ht="12" customHeight="1" thickBot="1">
      <c r="A153" s="409" t="s">
        <v>18</v>
      </c>
      <c r="B153" s="107" t="s">
        <v>424</v>
      </c>
      <c r="C153" s="225"/>
    </row>
    <row r="154" spans="1:3" ht="15" customHeight="1" thickBot="1">
      <c r="A154" s="32" t="s">
        <v>19</v>
      </c>
      <c r="B154" s="107" t="s">
        <v>426</v>
      </c>
      <c r="C154" s="353">
        <f>+C129+C133+C140+C146+C152+C153</f>
        <v>0</v>
      </c>
    </row>
    <row r="155" spans="1:3" ht="13.5" thickBot="1">
      <c r="A155" s="373" t="s">
        <v>20</v>
      </c>
      <c r="B155" s="306" t="s">
        <v>425</v>
      </c>
      <c r="C155" s="353">
        <f>+C128+C154</f>
        <v>17612868</v>
      </c>
    </row>
    <row r="156" spans="1:3" ht="15" customHeight="1" thickBot="1">
      <c r="A156" s="314"/>
      <c r="B156" s="315"/>
      <c r="C156" s="316"/>
    </row>
    <row r="157" spans="1:4" ht="14.25" customHeight="1" thickBot="1">
      <c r="A157" s="195" t="s">
        <v>467</v>
      </c>
      <c r="B157" s="196"/>
      <c r="C157" s="105">
        <v>7</v>
      </c>
      <c r="D157" s="3" t="s">
        <v>564</v>
      </c>
    </row>
    <row r="158" spans="1:3" ht="13.5" thickBot="1">
      <c r="A158" s="195" t="s">
        <v>173</v>
      </c>
      <c r="B158" s="196"/>
      <c r="C158" s="105"/>
    </row>
  </sheetData>
  <sheetProtection formatCells="0"/>
  <printOptions horizontalCentered="1"/>
  <pageMargins left="0.3937007874015748" right="0.3937007874015748" top="0.7874015748031497" bottom="0.3937007874015748" header="0.3937007874015748" footer="0"/>
  <pageSetup fitToHeight="0" fitToWidth="1" horizontalDpi="300" verticalDpi="300" orientation="portrait" paperSize="8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61"/>
  <sheetViews>
    <sheetView zoomScale="130" zoomScaleNormal="130" workbookViewId="0" topLeftCell="A1">
      <selection activeCell="B1" sqref="B1"/>
    </sheetView>
  </sheetViews>
  <sheetFormatPr defaultColWidth="9.00390625" defaultRowHeight="12.75"/>
  <cols>
    <col min="1" max="1" width="13.875" style="193" customWidth="1"/>
    <col min="2" max="2" width="79.125" style="194" customWidth="1"/>
    <col min="3" max="3" width="25.00390625" style="194" customWidth="1"/>
    <col min="4" max="16384" width="9.375" style="194" customWidth="1"/>
  </cols>
  <sheetData>
    <row r="1" spans="1:3" s="173" customFormat="1" ht="21" customHeight="1" thickBot="1">
      <c r="A1" s="172"/>
      <c r="B1" s="174"/>
      <c r="C1" s="452" t="str">
        <f>+CONCATENATE("7.2. melléklet a 2/",LEFT(ÖSSZEFÜGGÉSEK!A5,4),". (III.10.) önkormányzati rendelethez")</f>
        <v>7.2. melléklet a 2/2017. (III.10.) önkormányzati rendelethez</v>
      </c>
    </row>
    <row r="2" spans="1:3" s="382" customFormat="1" ht="39.75" customHeight="1">
      <c r="A2" s="333" t="s">
        <v>171</v>
      </c>
      <c r="B2" s="277" t="s">
        <v>547</v>
      </c>
      <c r="C2" s="291" t="s">
        <v>51</v>
      </c>
    </row>
    <row r="3" spans="1:3" s="382" customFormat="1" ht="28.5" customHeight="1" thickBot="1">
      <c r="A3" s="376" t="s">
        <v>170</v>
      </c>
      <c r="B3" s="278" t="s">
        <v>351</v>
      </c>
      <c r="C3" s="292"/>
    </row>
    <row r="4" spans="1:3" s="383" customFormat="1" ht="15.75" customHeight="1" thickBot="1">
      <c r="A4" s="176"/>
      <c r="B4" s="176"/>
      <c r="C4" s="177" t="e">
        <f>'7.1.3. sz. mell'!C4</f>
        <v>#REF!</v>
      </c>
    </row>
    <row r="5" spans="1:3" ht="13.5" thickBot="1">
      <c r="A5" s="334" t="s">
        <v>172</v>
      </c>
      <c r="B5" s="178" t="s">
        <v>512</v>
      </c>
      <c r="C5" s="179" t="s">
        <v>47</v>
      </c>
    </row>
    <row r="6" spans="1:3" s="384" customFormat="1" ht="12.75" customHeight="1" thickBot="1">
      <c r="A6" s="148"/>
      <c r="B6" s="149" t="s">
        <v>446</v>
      </c>
      <c r="C6" s="150" t="s">
        <v>447</v>
      </c>
    </row>
    <row r="7" spans="1:3" s="384" customFormat="1" ht="15.75" customHeight="1" thickBot="1">
      <c r="A7" s="180"/>
      <c r="B7" s="181" t="s">
        <v>48</v>
      </c>
      <c r="C7" s="182"/>
    </row>
    <row r="8" spans="1:3" s="293" customFormat="1" ht="12" customHeight="1" thickBot="1">
      <c r="A8" s="148" t="s">
        <v>10</v>
      </c>
      <c r="B8" s="183" t="s">
        <v>468</v>
      </c>
      <c r="C8" s="236">
        <f>SUM(C9:C19)</f>
        <v>0</v>
      </c>
    </row>
    <row r="9" spans="1:3" s="293" customFormat="1" ht="12" customHeight="1">
      <c r="A9" s="377" t="s">
        <v>84</v>
      </c>
      <c r="B9" s="10" t="s">
        <v>226</v>
      </c>
      <c r="C9" s="282" t="s">
        <v>550</v>
      </c>
    </row>
    <row r="10" spans="1:3" s="293" customFormat="1" ht="12" customHeight="1">
      <c r="A10" s="378" t="s">
        <v>85</v>
      </c>
      <c r="B10" s="8" t="s">
        <v>227</v>
      </c>
      <c r="C10" s="234"/>
    </row>
    <row r="11" spans="1:3" s="293" customFormat="1" ht="12" customHeight="1">
      <c r="A11" s="378" t="s">
        <v>86</v>
      </c>
      <c r="B11" s="8" t="s">
        <v>228</v>
      </c>
      <c r="C11" s="234"/>
    </row>
    <row r="12" spans="1:3" s="293" customFormat="1" ht="12" customHeight="1">
      <c r="A12" s="378" t="s">
        <v>87</v>
      </c>
      <c r="B12" s="8" t="s">
        <v>229</v>
      </c>
      <c r="C12" s="234"/>
    </row>
    <row r="13" spans="1:3" s="293" customFormat="1" ht="12" customHeight="1">
      <c r="A13" s="378" t="s">
        <v>128</v>
      </c>
      <c r="B13" s="8" t="s">
        <v>230</v>
      </c>
      <c r="C13" s="234"/>
    </row>
    <row r="14" spans="1:3" s="293" customFormat="1" ht="12" customHeight="1">
      <c r="A14" s="378" t="s">
        <v>88</v>
      </c>
      <c r="B14" s="8" t="s">
        <v>352</v>
      </c>
      <c r="C14" s="234"/>
    </row>
    <row r="15" spans="1:3" s="293" customFormat="1" ht="12" customHeight="1">
      <c r="A15" s="378" t="s">
        <v>89</v>
      </c>
      <c r="B15" s="7" t="s">
        <v>353</v>
      </c>
      <c r="C15" s="234"/>
    </row>
    <row r="16" spans="1:3" s="293" customFormat="1" ht="12" customHeight="1">
      <c r="A16" s="378" t="s">
        <v>99</v>
      </c>
      <c r="B16" s="8" t="s">
        <v>233</v>
      </c>
      <c r="C16" s="283"/>
    </row>
    <row r="17" spans="1:3" s="385" customFormat="1" ht="12" customHeight="1">
      <c r="A17" s="378" t="s">
        <v>100</v>
      </c>
      <c r="B17" s="8" t="s">
        <v>234</v>
      </c>
      <c r="C17" s="234"/>
    </row>
    <row r="18" spans="1:3" s="385" customFormat="1" ht="12" customHeight="1">
      <c r="A18" s="378" t="s">
        <v>101</v>
      </c>
      <c r="B18" s="8" t="s">
        <v>389</v>
      </c>
      <c r="C18" s="235"/>
    </row>
    <row r="19" spans="1:3" s="385" customFormat="1" ht="12" customHeight="1" thickBot="1">
      <c r="A19" s="378" t="s">
        <v>102</v>
      </c>
      <c r="B19" s="7" t="s">
        <v>235</v>
      </c>
      <c r="C19" s="235"/>
    </row>
    <row r="20" spans="1:3" s="293" customFormat="1" ht="12" customHeight="1" thickBot="1">
      <c r="A20" s="148" t="s">
        <v>11</v>
      </c>
      <c r="B20" s="183" t="s">
        <v>354</v>
      </c>
      <c r="C20" s="236">
        <f>SUM(C21:C23)</f>
        <v>0</v>
      </c>
    </row>
    <row r="21" spans="1:3" s="385" customFormat="1" ht="12" customHeight="1">
      <c r="A21" s="378" t="s">
        <v>90</v>
      </c>
      <c r="B21" s="9" t="s">
        <v>207</v>
      </c>
      <c r="C21" s="234"/>
    </row>
    <row r="22" spans="1:3" s="385" customFormat="1" ht="12" customHeight="1">
      <c r="A22" s="378" t="s">
        <v>91</v>
      </c>
      <c r="B22" s="8" t="s">
        <v>355</v>
      </c>
      <c r="C22" s="234"/>
    </row>
    <row r="23" spans="1:3" s="385" customFormat="1" ht="12" customHeight="1">
      <c r="A23" s="378" t="s">
        <v>92</v>
      </c>
      <c r="B23" s="8" t="s">
        <v>356</v>
      </c>
      <c r="C23" s="234"/>
    </row>
    <row r="24" spans="1:3" s="385" customFormat="1" ht="12" customHeight="1" thickBot="1">
      <c r="A24" s="378" t="s">
        <v>93</v>
      </c>
      <c r="B24" s="8" t="s">
        <v>469</v>
      </c>
      <c r="C24" s="234"/>
    </row>
    <row r="25" spans="1:3" s="385" customFormat="1" ht="12" customHeight="1" thickBot="1">
      <c r="A25" s="151" t="s">
        <v>12</v>
      </c>
      <c r="B25" s="107" t="s">
        <v>145</v>
      </c>
      <c r="C25" s="263"/>
    </row>
    <row r="26" spans="1:3" s="385" customFormat="1" ht="12" customHeight="1" thickBot="1">
      <c r="A26" s="151" t="s">
        <v>13</v>
      </c>
      <c r="B26" s="107" t="s">
        <v>470</v>
      </c>
      <c r="C26" s="236">
        <f>+C27+C28+C29</f>
        <v>0</v>
      </c>
    </row>
    <row r="27" spans="1:3" s="385" customFormat="1" ht="12" customHeight="1">
      <c r="A27" s="379" t="s">
        <v>217</v>
      </c>
      <c r="B27" s="380" t="s">
        <v>212</v>
      </c>
      <c r="C27" s="67"/>
    </row>
    <row r="28" spans="1:3" s="385" customFormat="1" ht="12" customHeight="1">
      <c r="A28" s="379" t="s">
        <v>218</v>
      </c>
      <c r="B28" s="380" t="s">
        <v>355</v>
      </c>
      <c r="C28" s="234"/>
    </row>
    <row r="29" spans="1:3" s="385" customFormat="1" ht="12" customHeight="1">
      <c r="A29" s="379" t="s">
        <v>219</v>
      </c>
      <c r="B29" s="381" t="s">
        <v>358</v>
      </c>
      <c r="C29" s="234"/>
    </row>
    <row r="30" spans="1:3" s="385" customFormat="1" ht="12" customHeight="1" thickBot="1">
      <c r="A30" s="378" t="s">
        <v>220</v>
      </c>
      <c r="B30" s="120" t="s">
        <v>471</v>
      </c>
      <c r="C30" s="70"/>
    </row>
    <row r="31" spans="1:3" s="385" customFormat="1" ht="12" customHeight="1" thickBot="1">
      <c r="A31" s="151" t="s">
        <v>14</v>
      </c>
      <c r="B31" s="107" t="s">
        <v>359</v>
      </c>
      <c r="C31" s="236">
        <f>+C32+C33+C34</f>
        <v>0</v>
      </c>
    </row>
    <row r="32" spans="1:3" s="385" customFormat="1" ht="12" customHeight="1">
      <c r="A32" s="379" t="s">
        <v>77</v>
      </c>
      <c r="B32" s="380" t="s">
        <v>240</v>
      </c>
      <c r="C32" s="67"/>
    </row>
    <row r="33" spans="1:3" s="385" customFormat="1" ht="12" customHeight="1">
      <c r="A33" s="379" t="s">
        <v>78</v>
      </c>
      <c r="B33" s="381" t="s">
        <v>241</v>
      </c>
      <c r="C33" s="237"/>
    </row>
    <row r="34" spans="1:3" s="385" customFormat="1" ht="12" customHeight="1" thickBot="1">
      <c r="A34" s="378" t="s">
        <v>79</v>
      </c>
      <c r="B34" s="120" t="s">
        <v>242</v>
      </c>
      <c r="C34" s="70"/>
    </row>
    <row r="35" spans="1:3" s="293" customFormat="1" ht="12" customHeight="1" thickBot="1">
      <c r="A35" s="151" t="s">
        <v>15</v>
      </c>
      <c r="B35" s="107" t="s">
        <v>328</v>
      </c>
      <c r="C35" s="263"/>
    </row>
    <row r="36" spans="1:3" s="293" customFormat="1" ht="12" customHeight="1" thickBot="1">
      <c r="A36" s="151" t="s">
        <v>16</v>
      </c>
      <c r="B36" s="107" t="s">
        <v>360</v>
      </c>
      <c r="C36" s="284"/>
    </row>
    <row r="37" spans="1:3" s="293" customFormat="1" ht="12" customHeight="1" thickBot="1">
      <c r="A37" s="148" t="s">
        <v>17</v>
      </c>
      <c r="B37" s="107" t="s">
        <v>361</v>
      </c>
      <c r="C37" s="285">
        <f>+C8+C20+C25+C26+C31+C35+C36</f>
        <v>0</v>
      </c>
    </row>
    <row r="38" spans="1:3" s="293" customFormat="1" ht="12" customHeight="1" thickBot="1">
      <c r="A38" s="184" t="s">
        <v>18</v>
      </c>
      <c r="B38" s="107" t="s">
        <v>362</v>
      </c>
      <c r="C38" s="285">
        <f>+C39+C40+C41</f>
        <v>44357642</v>
      </c>
    </row>
    <row r="39" spans="1:3" s="293" customFormat="1" ht="12" customHeight="1">
      <c r="A39" s="379" t="s">
        <v>363</v>
      </c>
      <c r="B39" s="380" t="s">
        <v>186</v>
      </c>
      <c r="C39" s="67">
        <v>195892</v>
      </c>
    </row>
    <row r="40" spans="1:3" s="293" customFormat="1" ht="12" customHeight="1">
      <c r="A40" s="379" t="s">
        <v>364</v>
      </c>
      <c r="B40" s="381" t="s">
        <v>0</v>
      </c>
      <c r="C40" s="237"/>
    </row>
    <row r="41" spans="1:3" s="385" customFormat="1" ht="12" customHeight="1" thickBot="1">
      <c r="A41" s="378" t="s">
        <v>365</v>
      </c>
      <c r="B41" s="120" t="s">
        <v>366</v>
      </c>
      <c r="C41" s="70">
        <v>44161750</v>
      </c>
    </row>
    <row r="42" spans="1:3" s="385" customFormat="1" ht="15" customHeight="1" thickBot="1">
      <c r="A42" s="184" t="s">
        <v>19</v>
      </c>
      <c r="B42" s="185" t="s">
        <v>367</v>
      </c>
      <c r="C42" s="288">
        <f>+C37+C38</f>
        <v>44357642</v>
      </c>
    </row>
    <row r="43" spans="1:3" s="385" customFormat="1" ht="15" customHeight="1">
      <c r="A43" s="186"/>
      <c r="B43" s="187"/>
      <c r="C43" s="286"/>
    </row>
    <row r="44" spans="1:3" ht="13.5" thickBot="1">
      <c r="A44" s="188"/>
      <c r="B44" s="189"/>
      <c r="C44" s="287"/>
    </row>
    <row r="45" spans="1:3" s="384" customFormat="1" ht="16.5" customHeight="1" thickBot="1">
      <c r="A45" s="190"/>
      <c r="B45" s="191" t="s">
        <v>49</v>
      </c>
      <c r="C45" s="288"/>
    </row>
    <row r="46" spans="1:3" s="386" customFormat="1" ht="12" customHeight="1" thickBot="1">
      <c r="A46" s="151" t="s">
        <v>10</v>
      </c>
      <c r="B46" s="107" t="s">
        <v>368</v>
      </c>
      <c r="C46" s="236">
        <f>SUM(C47:C51)</f>
        <v>43257642</v>
      </c>
    </row>
    <row r="47" spans="1:3" ht="12" customHeight="1">
      <c r="A47" s="378" t="s">
        <v>84</v>
      </c>
      <c r="B47" s="9" t="s">
        <v>41</v>
      </c>
      <c r="C47" s="67">
        <v>27829835</v>
      </c>
    </row>
    <row r="48" spans="1:3" ht="12" customHeight="1">
      <c r="A48" s="378" t="s">
        <v>85</v>
      </c>
      <c r="B48" s="8" t="s">
        <v>154</v>
      </c>
      <c r="C48" s="69">
        <v>7552807</v>
      </c>
    </row>
    <row r="49" spans="1:3" ht="12" customHeight="1">
      <c r="A49" s="378" t="s">
        <v>86</v>
      </c>
      <c r="B49" s="8" t="s">
        <v>121</v>
      </c>
      <c r="C49" s="69">
        <v>7875000</v>
      </c>
    </row>
    <row r="50" spans="1:3" ht="12" customHeight="1">
      <c r="A50" s="378" t="s">
        <v>87</v>
      </c>
      <c r="B50" s="8" t="s">
        <v>155</v>
      </c>
      <c r="C50" s="69"/>
    </row>
    <row r="51" spans="1:3" ht="12" customHeight="1" thickBot="1">
      <c r="A51" s="378" t="s">
        <v>128</v>
      </c>
      <c r="B51" s="8" t="s">
        <v>156</v>
      </c>
      <c r="C51" s="69"/>
    </row>
    <row r="52" spans="1:3" ht="12" customHeight="1" thickBot="1">
      <c r="A52" s="151" t="s">
        <v>11</v>
      </c>
      <c r="B52" s="107" t="s">
        <v>369</v>
      </c>
      <c r="C52" s="236">
        <f>SUM(C53:C55)</f>
        <v>1100000</v>
      </c>
    </row>
    <row r="53" spans="1:3" s="386" customFormat="1" ht="12" customHeight="1">
      <c r="A53" s="378" t="s">
        <v>90</v>
      </c>
      <c r="B53" s="9" t="s">
        <v>179</v>
      </c>
      <c r="C53" s="67">
        <v>1100000</v>
      </c>
    </row>
    <row r="54" spans="1:3" ht="12" customHeight="1">
      <c r="A54" s="378" t="s">
        <v>91</v>
      </c>
      <c r="B54" s="8" t="s">
        <v>158</v>
      </c>
      <c r="C54" s="69"/>
    </row>
    <row r="55" spans="1:3" ht="12" customHeight="1">
      <c r="A55" s="378" t="s">
        <v>92</v>
      </c>
      <c r="B55" s="8" t="s">
        <v>50</v>
      </c>
      <c r="C55" s="69"/>
    </row>
    <row r="56" spans="1:3" ht="12" customHeight="1" thickBot="1">
      <c r="A56" s="378" t="s">
        <v>93</v>
      </c>
      <c r="B56" s="8" t="s">
        <v>472</v>
      </c>
      <c r="C56" s="69"/>
    </row>
    <row r="57" spans="1:3" ht="12" customHeight="1" thickBot="1">
      <c r="A57" s="151" t="s">
        <v>12</v>
      </c>
      <c r="B57" s="107" t="s">
        <v>4</v>
      </c>
      <c r="C57" s="263"/>
    </row>
    <row r="58" spans="1:3" ht="15" customHeight="1" thickBot="1">
      <c r="A58" s="151" t="s">
        <v>13</v>
      </c>
      <c r="B58" s="192" t="s">
        <v>478</v>
      </c>
      <c r="C58" s="289">
        <f>+C46+C52+C57</f>
        <v>44357642</v>
      </c>
    </row>
    <row r="59" ht="13.5" thickBot="1">
      <c r="C59" s="290"/>
    </row>
    <row r="60" spans="1:3" ht="15" customHeight="1" thickBot="1">
      <c r="A60" s="195" t="s">
        <v>467</v>
      </c>
      <c r="B60" s="196"/>
      <c r="C60" s="105">
        <v>9</v>
      </c>
    </row>
    <row r="61" spans="1:3" ht="14.25" customHeight="1" thickBot="1">
      <c r="A61" s="195" t="s">
        <v>173</v>
      </c>
      <c r="B61" s="196"/>
      <c r="C61" s="10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="130" zoomScaleNormal="130" workbookViewId="0" topLeftCell="A25">
      <selection activeCell="C2" sqref="C2"/>
    </sheetView>
  </sheetViews>
  <sheetFormatPr defaultColWidth="9.00390625" defaultRowHeight="12.75"/>
  <cols>
    <col min="1" max="1" width="13.875" style="193" customWidth="1"/>
    <col min="2" max="2" width="79.125" style="194" customWidth="1"/>
    <col min="3" max="3" width="25.00390625" style="194" customWidth="1"/>
    <col min="4" max="16384" width="9.375" style="194" customWidth="1"/>
  </cols>
  <sheetData>
    <row r="1" spans="1:3" s="173" customFormat="1" ht="21" customHeight="1" thickBot="1">
      <c r="A1" s="172"/>
      <c r="B1" s="174"/>
      <c r="C1" s="452" t="str">
        <f>+CONCATENATE("7.2.1. melléklet a 2/",LEFT(ÖSSZEFÜGGÉSEK!A5,4),". (III.10.) önkormányzati rendelethez")</f>
        <v>7.2.1. melléklet a 2/2017. (III.10.) önkormányzati rendelethez</v>
      </c>
    </row>
    <row r="2" spans="1:3" s="382" customFormat="1" ht="25.5" customHeight="1">
      <c r="A2" s="333" t="s">
        <v>171</v>
      </c>
      <c r="B2" s="277" t="s">
        <v>547</v>
      </c>
      <c r="C2" s="291" t="s">
        <v>51</v>
      </c>
    </row>
    <row r="3" spans="1:3" s="382" customFormat="1" ht="24.75" thickBot="1">
      <c r="A3" s="376" t="s">
        <v>170</v>
      </c>
      <c r="B3" s="278" t="s">
        <v>370</v>
      </c>
      <c r="C3" s="292" t="s">
        <v>46</v>
      </c>
    </row>
    <row r="4" spans="1:3" s="383" customFormat="1" ht="15.75" customHeight="1" thickBot="1">
      <c r="A4" s="176"/>
      <c r="B4" s="176"/>
      <c r="C4" s="177" t="e">
        <f>'7.2. sz. mell'!C4</f>
        <v>#REF!</v>
      </c>
    </row>
    <row r="5" spans="1:3" ht="13.5" thickBot="1">
      <c r="A5" s="334" t="s">
        <v>172</v>
      </c>
      <c r="B5" s="178" t="s">
        <v>512</v>
      </c>
      <c r="C5" s="179" t="s">
        <v>47</v>
      </c>
    </row>
    <row r="6" spans="1:3" s="384" customFormat="1" ht="12.75" customHeight="1" thickBot="1">
      <c r="A6" s="148"/>
      <c r="B6" s="149" t="s">
        <v>446</v>
      </c>
      <c r="C6" s="150" t="s">
        <v>447</v>
      </c>
    </row>
    <row r="7" spans="1:3" s="384" customFormat="1" ht="15.75" customHeight="1" thickBot="1">
      <c r="A7" s="180"/>
      <c r="B7" s="181" t="s">
        <v>48</v>
      </c>
      <c r="C7" s="182"/>
    </row>
    <row r="8" spans="1:3" s="293" customFormat="1" ht="12" customHeight="1" thickBot="1">
      <c r="A8" s="148" t="s">
        <v>10</v>
      </c>
      <c r="B8" s="183" t="s">
        <v>468</v>
      </c>
      <c r="C8" s="236">
        <f>SUM(C9:C19)</f>
        <v>0</v>
      </c>
    </row>
    <row r="9" spans="1:3" s="293" customFormat="1" ht="12" customHeight="1">
      <c r="A9" s="377" t="s">
        <v>84</v>
      </c>
      <c r="B9" s="10" t="s">
        <v>226</v>
      </c>
      <c r="C9" s="282"/>
    </row>
    <row r="10" spans="1:3" s="293" customFormat="1" ht="12" customHeight="1">
      <c r="A10" s="378" t="s">
        <v>85</v>
      </c>
      <c r="B10" s="8" t="s">
        <v>227</v>
      </c>
      <c r="C10" s="234"/>
    </row>
    <row r="11" spans="1:3" s="293" customFormat="1" ht="12" customHeight="1">
      <c r="A11" s="378" t="s">
        <v>86</v>
      </c>
      <c r="B11" s="8" t="s">
        <v>228</v>
      </c>
      <c r="C11" s="234"/>
    </row>
    <row r="12" spans="1:3" s="293" customFormat="1" ht="12" customHeight="1">
      <c r="A12" s="378" t="s">
        <v>87</v>
      </c>
      <c r="B12" s="8" t="s">
        <v>229</v>
      </c>
      <c r="C12" s="234"/>
    </row>
    <row r="13" spans="1:3" s="293" customFormat="1" ht="12" customHeight="1">
      <c r="A13" s="378" t="s">
        <v>128</v>
      </c>
      <c r="B13" s="8" t="s">
        <v>230</v>
      </c>
      <c r="C13" s="234"/>
    </row>
    <row r="14" spans="1:3" s="293" customFormat="1" ht="12" customHeight="1">
      <c r="A14" s="378" t="s">
        <v>88</v>
      </c>
      <c r="B14" s="8" t="s">
        <v>352</v>
      </c>
      <c r="C14" s="234"/>
    </row>
    <row r="15" spans="1:3" s="293" customFormat="1" ht="12" customHeight="1">
      <c r="A15" s="378" t="s">
        <v>89</v>
      </c>
      <c r="B15" s="7" t="s">
        <v>353</v>
      </c>
      <c r="C15" s="234"/>
    </row>
    <row r="16" spans="1:3" s="293" customFormat="1" ht="12" customHeight="1">
      <c r="A16" s="378" t="s">
        <v>99</v>
      </c>
      <c r="B16" s="8" t="s">
        <v>233</v>
      </c>
      <c r="C16" s="283"/>
    </row>
    <row r="17" spans="1:3" s="385" customFormat="1" ht="12" customHeight="1">
      <c r="A17" s="378" t="s">
        <v>100</v>
      </c>
      <c r="B17" s="8" t="s">
        <v>234</v>
      </c>
      <c r="C17" s="234"/>
    </row>
    <row r="18" spans="1:3" s="385" customFormat="1" ht="12" customHeight="1">
      <c r="A18" s="378" t="s">
        <v>101</v>
      </c>
      <c r="B18" s="8" t="s">
        <v>389</v>
      </c>
      <c r="C18" s="235"/>
    </row>
    <row r="19" spans="1:3" s="385" customFormat="1" ht="12" customHeight="1" thickBot="1">
      <c r="A19" s="378" t="s">
        <v>102</v>
      </c>
      <c r="B19" s="7" t="s">
        <v>235</v>
      </c>
      <c r="C19" s="235"/>
    </row>
    <row r="20" spans="1:3" s="293" customFormat="1" ht="12" customHeight="1" thickBot="1">
      <c r="A20" s="148" t="s">
        <v>11</v>
      </c>
      <c r="B20" s="183" t="s">
        <v>354</v>
      </c>
      <c r="C20" s="236">
        <f>SUM(C21:C23)</f>
        <v>0</v>
      </c>
    </row>
    <row r="21" spans="1:3" s="385" customFormat="1" ht="12" customHeight="1">
      <c r="A21" s="378" t="s">
        <v>90</v>
      </c>
      <c r="B21" s="9" t="s">
        <v>207</v>
      </c>
      <c r="C21" s="234"/>
    </row>
    <row r="22" spans="1:3" s="385" customFormat="1" ht="12" customHeight="1">
      <c r="A22" s="378" t="s">
        <v>91</v>
      </c>
      <c r="B22" s="8" t="s">
        <v>355</v>
      </c>
      <c r="C22" s="234"/>
    </row>
    <row r="23" spans="1:3" s="385" customFormat="1" ht="12" customHeight="1">
      <c r="A23" s="378" t="s">
        <v>92</v>
      </c>
      <c r="B23" s="8" t="s">
        <v>356</v>
      </c>
      <c r="C23" s="234"/>
    </row>
    <row r="24" spans="1:3" s="385" customFormat="1" ht="12" customHeight="1" thickBot="1">
      <c r="A24" s="378" t="s">
        <v>93</v>
      </c>
      <c r="B24" s="8" t="s">
        <v>469</v>
      </c>
      <c r="C24" s="234"/>
    </row>
    <row r="25" spans="1:3" s="385" customFormat="1" ht="12" customHeight="1" thickBot="1">
      <c r="A25" s="151" t="s">
        <v>12</v>
      </c>
      <c r="B25" s="107" t="s">
        <v>145</v>
      </c>
      <c r="C25" s="263"/>
    </row>
    <row r="26" spans="1:3" s="385" customFormat="1" ht="12" customHeight="1" thickBot="1">
      <c r="A26" s="151" t="s">
        <v>13</v>
      </c>
      <c r="B26" s="107" t="s">
        <v>470</v>
      </c>
      <c r="C26" s="236">
        <f>+C27+C28+C29</f>
        <v>0</v>
      </c>
    </row>
    <row r="27" spans="1:3" s="385" customFormat="1" ht="12" customHeight="1">
      <c r="A27" s="379" t="s">
        <v>217</v>
      </c>
      <c r="B27" s="380" t="s">
        <v>212</v>
      </c>
      <c r="C27" s="67"/>
    </row>
    <row r="28" spans="1:3" s="385" customFormat="1" ht="12" customHeight="1">
      <c r="A28" s="379" t="s">
        <v>218</v>
      </c>
      <c r="B28" s="380" t="s">
        <v>355</v>
      </c>
      <c r="C28" s="234"/>
    </row>
    <row r="29" spans="1:3" s="385" customFormat="1" ht="12" customHeight="1">
      <c r="A29" s="379" t="s">
        <v>219</v>
      </c>
      <c r="B29" s="381" t="s">
        <v>358</v>
      </c>
      <c r="C29" s="234"/>
    </row>
    <row r="30" spans="1:3" s="385" customFormat="1" ht="12" customHeight="1" thickBot="1">
      <c r="A30" s="378" t="s">
        <v>220</v>
      </c>
      <c r="B30" s="120" t="s">
        <v>471</v>
      </c>
      <c r="C30" s="70"/>
    </row>
    <row r="31" spans="1:3" s="385" customFormat="1" ht="12" customHeight="1" thickBot="1">
      <c r="A31" s="151" t="s">
        <v>14</v>
      </c>
      <c r="B31" s="107" t="s">
        <v>359</v>
      </c>
      <c r="C31" s="236">
        <f>+C32+C33+C34</f>
        <v>0</v>
      </c>
    </row>
    <row r="32" spans="1:3" s="385" customFormat="1" ht="12" customHeight="1">
      <c r="A32" s="379" t="s">
        <v>77</v>
      </c>
      <c r="B32" s="380" t="s">
        <v>240</v>
      </c>
      <c r="C32" s="67"/>
    </row>
    <row r="33" spans="1:3" s="385" customFormat="1" ht="12" customHeight="1">
      <c r="A33" s="379" t="s">
        <v>78</v>
      </c>
      <c r="B33" s="381" t="s">
        <v>241</v>
      </c>
      <c r="C33" s="237"/>
    </row>
    <row r="34" spans="1:3" s="385" customFormat="1" ht="12" customHeight="1" thickBot="1">
      <c r="A34" s="378" t="s">
        <v>79</v>
      </c>
      <c r="B34" s="120" t="s">
        <v>242</v>
      </c>
      <c r="C34" s="70"/>
    </row>
    <row r="35" spans="1:3" s="293" customFormat="1" ht="12" customHeight="1" thickBot="1">
      <c r="A35" s="151" t="s">
        <v>15</v>
      </c>
      <c r="B35" s="107" t="s">
        <v>328</v>
      </c>
      <c r="C35" s="263"/>
    </row>
    <row r="36" spans="1:3" s="293" customFormat="1" ht="12" customHeight="1" thickBot="1">
      <c r="A36" s="151" t="s">
        <v>16</v>
      </c>
      <c r="B36" s="107" t="s">
        <v>360</v>
      </c>
      <c r="C36" s="284"/>
    </row>
    <row r="37" spans="1:3" s="293" customFormat="1" ht="12" customHeight="1" thickBot="1">
      <c r="A37" s="148" t="s">
        <v>17</v>
      </c>
      <c r="B37" s="107" t="s">
        <v>361</v>
      </c>
      <c r="C37" s="285">
        <f>+C8+C20+C25+C26+C31+C35+C36</f>
        <v>0</v>
      </c>
    </row>
    <row r="38" spans="1:3" s="293" customFormat="1" ht="12" customHeight="1" thickBot="1">
      <c r="A38" s="184" t="s">
        <v>18</v>
      </c>
      <c r="B38" s="107" t="s">
        <v>362</v>
      </c>
      <c r="C38" s="285">
        <f>+C39+C40+C41</f>
        <v>0</v>
      </c>
    </row>
    <row r="39" spans="1:3" s="293" customFormat="1" ht="12" customHeight="1">
      <c r="A39" s="379" t="s">
        <v>363</v>
      </c>
      <c r="B39" s="380" t="s">
        <v>186</v>
      </c>
      <c r="C39" s="67"/>
    </row>
    <row r="40" spans="1:3" s="293" customFormat="1" ht="12" customHeight="1">
      <c r="A40" s="379" t="s">
        <v>364</v>
      </c>
      <c r="B40" s="381" t="s">
        <v>0</v>
      </c>
      <c r="C40" s="237"/>
    </row>
    <row r="41" spans="1:3" s="385" customFormat="1" ht="12" customHeight="1" thickBot="1">
      <c r="A41" s="378" t="s">
        <v>365</v>
      </c>
      <c r="B41" s="120" t="s">
        <v>366</v>
      </c>
      <c r="C41" s="70"/>
    </row>
    <row r="42" spans="1:3" s="385" customFormat="1" ht="15" customHeight="1" thickBot="1">
      <c r="A42" s="184" t="s">
        <v>19</v>
      </c>
      <c r="B42" s="185" t="s">
        <v>367</v>
      </c>
      <c r="C42" s="288">
        <f>+C37+C38</f>
        <v>0</v>
      </c>
    </row>
    <row r="43" spans="1:3" s="385" customFormat="1" ht="15" customHeight="1">
      <c r="A43" s="186"/>
      <c r="B43" s="187"/>
      <c r="C43" s="286"/>
    </row>
    <row r="44" spans="1:3" ht="13.5" thickBot="1">
      <c r="A44" s="188"/>
      <c r="B44" s="189"/>
      <c r="C44" s="287"/>
    </row>
    <row r="45" spans="1:3" s="384" customFormat="1" ht="16.5" customHeight="1" thickBot="1">
      <c r="A45" s="190"/>
      <c r="B45" s="191" t="s">
        <v>49</v>
      </c>
      <c r="C45" s="288"/>
    </row>
    <row r="46" spans="1:3" s="386" customFormat="1" ht="12" customHeight="1" thickBot="1">
      <c r="A46" s="151" t="s">
        <v>10</v>
      </c>
      <c r="B46" s="107" t="s">
        <v>368</v>
      </c>
      <c r="C46" s="236">
        <f>SUM(C47:C51)</f>
        <v>4164500</v>
      </c>
    </row>
    <row r="47" spans="1:3" ht="12" customHeight="1">
      <c r="A47" s="378" t="s">
        <v>84</v>
      </c>
      <c r="B47" s="9" t="s">
        <v>41</v>
      </c>
      <c r="C47" s="67">
        <v>2622000</v>
      </c>
    </row>
    <row r="48" spans="1:3" ht="12" customHeight="1">
      <c r="A48" s="378" t="s">
        <v>85</v>
      </c>
      <c r="B48" s="8" t="s">
        <v>154</v>
      </c>
      <c r="C48" s="69">
        <v>755000</v>
      </c>
    </row>
    <row r="49" spans="1:3" ht="12" customHeight="1">
      <c r="A49" s="378" t="s">
        <v>86</v>
      </c>
      <c r="B49" s="8" t="s">
        <v>121</v>
      </c>
      <c r="C49" s="69">
        <v>787500</v>
      </c>
    </row>
    <row r="50" spans="1:3" ht="12" customHeight="1">
      <c r="A50" s="378" t="s">
        <v>87</v>
      </c>
      <c r="B50" s="8" t="s">
        <v>155</v>
      </c>
      <c r="C50" s="69"/>
    </row>
    <row r="51" spans="1:3" ht="12" customHeight="1" thickBot="1">
      <c r="A51" s="378" t="s">
        <v>128</v>
      </c>
      <c r="B51" s="8" t="s">
        <v>156</v>
      </c>
      <c r="C51" s="69"/>
    </row>
    <row r="52" spans="1:3" ht="12" customHeight="1" thickBot="1">
      <c r="A52" s="151" t="s">
        <v>11</v>
      </c>
      <c r="B52" s="107" t="s">
        <v>369</v>
      </c>
      <c r="C52" s="236">
        <f>SUM(C53:C55)</f>
        <v>0</v>
      </c>
    </row>
    <row r="53" spans="1:3" s="386" customFormat="1" ht="12" customHeight="1">
      <c r="A53" s="378" t="s">
        <v>90</v>
      </c>
      <c r="B53" s="9" t="s">
        <v>179</v>
      </c>
      <c r="C53" s="67"/>
    </row>
    <row r="54" spans="1:3" ht="12" customHeight="1">
      <c r="A54" s="378" t="s">
        <v>91</v>
      </c>
      <c r="B54" s="8" t="s">
        <v>158</v>
      </c>
      <c r="C54" s="69"/>
    </row>
    <row r="55" spans="1:3" ht="12" customHeight="1">
      <c r="A55" s="378" t="s">
        <v>92</v>
      </c>
      <c r="B55" s="8" t="s">
        <v>50</v>
      </c>
      <c r="C55" s="69"/>
    </row>
    <row r="56" spans="1:3" ht="12" customHeight="1" thickBot="1">
      <c r="A56" s="378" t="s">
        <v>93</v>
      </c>
      <c r="B56" s="8" t="s">
        <v>472</v>
      </c>
      <c r="C56" s="69"/>
    </row>
    <row r="57" spans="1:3" ht="15" customHeight="1" thickBot="1">
      <c r="A57" s="151" t="s">
        <v>12</v>
      </c>
      <c r="B57" s="107" t="s">
        <v>4</v>
      </c>
      <c r="C57" s="263"/>
    </row>
    <row r="58" spans="1:3" ht="13.5" thickBot="1">
      <c r="A58" s="151" t="s">
        <v>13</v>
      </c>
      <c r="B58" s="192" t="s">
        <v>478</v>
      </c>
      <c r="C58" s="289">
        <f>+C46+C52+C57</f>
        <v>4164500</v>
      </c>
    </row>
    <row r="59" ht="15" customHeight="1" thickBot="1">
      <c r="C59" s="290"/>
    </row>
    <row r="60" spans="1:3" ht="14.25" customHeight="1" thickBot="1">
      <c r="A60" s="195" t="s">
        <v>467</v>
      </c>
      <c r="B60" s="196"/>
      <c r="C60" s="105">
        <v>1</v>
      </c>
    </row>
    <row r="61" spans="1:3" ht="13.5" thickBot="1">
      <c r="A61" s="195" t="s">
        <v>173</v>
      </c>
      <c r="B61" s="196"/>
      <c r="C61" s="10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2" sqref="C2"/>
    </sheetView>
  </sheetViews>
  <sheetFormatPr defaultColWidth="9.00390625" defaultRowHeight="12.75"/>
  <cols>
    <col min="1" max="1" width="13.875" style="193" customWidth="1"/>
    <col min="2" max="2" width="79.125" style="194" customWidth="1"/>
    <col min="3" max="3" width="25.00390625" style="194" customWidth="1"/>
    <col min="4" max="16384" width="9.375" style="194" customWidth="1"/>
  </cols>
  <sheetData>
    <row r="1" spans="1:3" s="173" customFormat="1" ht="21" customHeight="1" thickBot="1">
      <c r="A1" s="172"/>
      <c r="B1" s="174"/>
      <c r="C1" s="452" t="str">
        <f>+CONCATENATE("7.2.2. melléklet a 2/",LEFT(ÖSSZEFÜGGÉSEK!A5,4),". (III.10.) önkormányzati rendelethez")</f>
        <v>7.2.2. melléklet a 2/2017. (III.10.) önkormányzati rendelethez</v>
      </c>
    </row>
    <row r="2" spans="1:3" s="382" customFormat="1" ht="25.5" customHeight="1">
      <c r="A2" s="333" t="s">
        <v>171</v>
      </c>
      <c r="B2" s="277" t="s">
        <v>547</v>
      </c>
      <c r="C2" s="291" t="s">
        <v>51</v>
      </c>
    </row>
    <row r="3" spans="1:3" s="382" customFormat="1" ht="24.75" thickBot="1">
      <c r="A3" s="376" t="s">
        <v>170</v>
      </c>
      <c r="B3" s="278" t="s">
        <v>371</v>
      </c>
      <c r="C3" s="292" t="s">
        <v>51</v>
      </c>
    </row>
    <row r="4" spans="1:3" s="383" customFormat="1" ht="15.75" customHeight="1" thickBot="1">
      <c r="A4" s="176"/>
      <c r="B4" s="176"/>
      <c r="C4" s="177" t="e">
        <f>'7.2.1. sz. mell'!C4</f>
        <v>#REF!</v>
      </c>
    </row>
    <row r="5" spans="1:3" ht="13.5" thickBot="1">
      <c r="A5" s="334" t="s">
        <v>172</v>
      </c>
      <c r="B5" s="178" t="s">
        <v>512</v>
      </c>
      <c r="C5" s="179" t="s">
        <v>47</v>
      </c>
    </row>
    <row r="6" spans="1:3" s="384" customFormat="1" ht="12.75" customHeight="1" thickBot="1">
      <c r="A6" s="148"/>
      <c r="B6" s="149" t="s">
        <v>446</v>
      </c>
      <c r="C6" s="150" t="s">
        <v>447</v>
      </c>
    </row>
    <row r="7" spans="1:3" s="384" customFormat="1" ht="15.75" customHeight="1" thickBot="1">
      <c r="A7" s="180"/>
      <c r="B7" s="181" t="s">
        <v>48</v>
      </c>
      <c r="C7" s="182"/>
    </row>
    <row r="8" spans="1:3" s="293" customFormat="1" ht="12" customHeight="1" thickBot="1">
      <c r="A8" s="148" t="s">
        <v>10</v>
      </c>
      <c r="B8" s="183" t="s">
        <v>468</v>
      </c>
      <c r="C8" s="236">
        <f>SUM(C9:C19)</f>
        <v>0</v>
      </c>
    </row>
    <row r="9" spans="1:3" s="293" customFormat="1" ht="12" customHeight="1">
      <c r="A9" s="377" t="s">
        <v>84</v>
      </c>
      <c r="B9" s="10" t="s">
        <v>226</v>
      </c>
      <c r="C9" s="282"/>
    </row>
    <row r="10" spans="1:3" s="293" customFormat="1" ht="12" customHeight="1">
      <c r="A10" s="378" t="s">
        <v>85</v>
      </c>
      <c r="B10" s="8" t="s">
        <v>227</v>
      </c>
      <c r="C10" s="234"/>
    </row>
    <row r="11" spans="1:3" s="293" customFormat="1" ht="12" customHeight="1">
      <c r="A11" s="378" t="s">
        <v>86</v>
      </c>
      <c r="B11" s="8" t="s">
        <v>228</v>
      </c>
      <c r="C11" s="234"/>
    </row>
    <row r="12" spans="1:3" s="293" customFormat="1" ht="12" customHeight="1">
      <c r="A12" s="378" t="s">
        <v>87</v>
      </c>
      <c r="B12" s="8" t="s">
        <v>229</v>
      </c>
      <c r="C12" s="234"/>
    </row>
    <row r="13" spans="1:3" s="293" customFormat="1" ht="12" customHeight="1">
      <c r="A13" s="378" t="s">
        <v>128</v>
      </c>
      <c r="B13" s="8" t="s">
        <v>230</v>
      </c>
      <c r="C13" s="234"/>
    </row>
    <row r="14" spans="1:3" s="293" customFormat="1" ht="12" customHeight="1">
      <c r="A14" s="378" t="s">
        <v>88</v>
      </c>
      <c r="B14" s="8" t="s">
        <v>352</v>
      </c>
      <c r="C14" s="234"/>
    </row>
    <row r="15" spans="1:3" s="293" customFormat="1" ht="12" customHeight="1">
      <c r="A15" s="378" t="s">
        <v>89</v>
      </c>
      <c r="B15" s="7" t="s">
        <v>353</v>
      </c>
      <c r="C15" s="234"/>
    </row>
    <row r="16" spans="1:3" s="293" customFormat="1" ht="12" customHeight="1">
      <c r="A16" s="378" t="s">
        <v>99</v>
      </c>
      <c r="B16" s="8" t="s">
        <v>233</v>
      </c>
      <c r="C16" s="283"/>
    </row>
    <row r="17" spans="1:3" s="385" customFormat="1" ht="12" customHeight="1">
      <c r="A17" s="378" t="s">
        <v>100</v>
      </c>
      <c r="B17" s="8" t="s">
        <v>234</v>
      </c>
      <c r="C17" s="234"/>
    </row>
    <row r="18" spans="1:3" s="385" customFormat="1" ht="12" customHeight="1">
      <c r="A18" s="378" t="s">
        <v>101</v>
      </c>
      <c r="B18" s="8" t="s">
        <v>389</v>
      </c>
      <c r="C18" s="235"/>
    </row>
    <row r="19" spans="1:3" s="385" customFormat="1" ht="12" customHeight="1" thickBot="1">
      <c r="A19" s="378" t="s">
        <v>102</v>
      </c>
      <c r="B19" s="7" t="s">
        <v>235</v>
      </c>
      <c r="C19" s="235"/>
    </row>
    <row r="20" spans="1:3" s="293" customFormat="1" ht="12" customHeight="1" thickBot="1">
      <c r="A20" s="148" t="s">
        <v>11</v>
      </c>
      <c r="B20" s="183" t="s">
        <v>354</v>
      </c>
      <c r="C20" s="236">
        <f>SUM(C21:C23)</f>
        <v>0</v>
      </c>
    </row>
    <row r="21" spans="1:3" s="385" customFormat="1" ht="12" customHeight="1">
      <c r="A21" s="378" t="s">
        <v>90</v>
      </c>
      <c r="B21" s="9" t="s">
        <v>207</v>
      </c>
      <c r="C21" s="234"/>
    </row>
    <row r="22" spans="1:3" s="385" customFormat="1" ht="12" customHeight="1">
      <c r="A22" s="378" t="s">
        <v>91</v>
      </c>
      <c r="B22" s="8" t="s">
        <v>355</v>
      </c>
      <c r="C22" s="234"/>
    </row>
    <row r="23" spans="1:3" s="385" customFormat="1" ht="12" customHeight="1">
      <c r="A23" s="378" t="s">
        <v>92</v>
      </c>
      <c r="B23" s="8" t="s">
        <v>356</v>
      </c>
      <c r="C23" s="234"/>
    </row>
    <row r="24" spans="1:3" s="385" customFormat="1" ht="12" customHeight="1" thickBot="1">
      <c r="A24" s="378" t="s">
        <v>93</v>
      </c>
      <c r="B24" s="8" t="s">
        <v>469</v>
      </c>
      <c r="C24" s="234"/>
    </row>
    <row r="25" spans="1:3" s="385" customFormat="1" ht="12" customHeight="1" thickBot="1">
      <c r="A25" s="151" t="s">
        <v>12</v>
      </c>
      <c r="B25" s="107" t="s">
        <v>145</v>
      </c>
      <c r="C25" s="263"/>
    </row>
    <row r="26" spans="1:3" s="385" customFormat="1" ht="12" customHeight="1" thickBot="1">
      <c r="A26" s="151" t="s">
        <v>13</v>
      </c>
      <c r="B26" s="107" t="s">
        <v>470</v>
      </c>
      <c r="C26" s="236">
        <f>+C27+C28+C29</f>
        <v>0</v>
      </c>
    </row>
    <row r="27" spans="1:3" s="385" customFormat="1" ht="12" customHeight="1">
      <c r="A27" s="379" t="s">
        <v>217</v>
      </c>
      <c r="B27" s="380" t="s">
        <v>212</v>
      </c>
      <c r="C27" s="67"/>
    </row>
    <row r="28" spans="1:3" s="385" customFormat="1" ht="12" customHeight="1">
      <c r="A28" s="379" t="s">
        <v>218</v>
      </c>
      <c r="B28" s="380" t="s">
        <v>355</v>
      </c>
      <c r="C28" s="234"/>
    </row>
    <row r="29" spans="1:3" s="385" customFormat="1" ht="12" customHeight="1">
      <c r="A29" s="379" t="s">
        <v>219</v>
      </c>
      <c r="B29" s="381" t="s">
        <v>358</v>
      </c>
      <c r="C29" s="234"/>
    </row>
    <row r="30" spans="1:3" s="385" customFormat="1" ht="12" customHeight="1" thickBot="1">
      <c r="A30" s="378" t="s">
        <v>220</v>
      </c>
      <c r="B30" s="120" t="s">
        <v>471</v>
      </c>
      <c r="C30" s="70"/>
    </row>
    <row r="31" spans="1:3" s="385" customFormat="1" ht="12" customHeight="1" thickBot="1">
      <c r="A31" s="151" t="s">
        <v>14</v>
      </c>
      <c r="B31" s="107" t="s">
        <v>359</v>
      </c>
      <c r="C31" s="236">
        <f>+C32+C33+C34</f>
        <v>0</v>
      </c>
    </row>
    <row r="32" spans="1:3" s="385" customFormat="1" ht="12" customHeight="1">
      <c r="A32" s="379" t="s">
        <v>77</v>
      </c>
      <c r="B32" s="380" t="s">
        <v>240</v>
      </c>
      <c r="C32" s="67"/>
    </row>
    <row r="33" spans="1:3" s="385" customFormat="1" ht="12" customHeight="1">
      <c r="A33" s="379" t="s">
        <v>78</v>
      </c>
      <c r="B33" s="381" t="s">
        <v>241</v>
      </c>
      <c r="C33" s="237"/>
    </row>
    <row r="34" spans="1:3" s="385" customFormat="1" ht="12" customHeight="1" thickBot="1">
      <c r="A34" s="378" t="s">
        <v>79</v>
      </c>
      <c r="B34" s="120" t="s">
        <v>242</v>
      </c>
      <c r="C34" s="70"/>
    </row>
    <row r="35" spans="1:3" s="293" customFormat="1" ht="12" customHeight="1" thickBot="1">
      <c r="A35" s="151" t="s">
        <v>15</v>
      </c>
      <c r="B35" s="107" t="s">
        <v>328</v>
      </c>
      <c r="C35" s="263"/>
    </row>
    <row r="36" spans="1:3" s="293" customFormat="1" ht="12" customHeight="1" thickBot="1">
      <c r="A36" s="151" t="s">
        <v>16</v>
      </c>
      <c r="B36" s="107" t="s">
        <v>360</v>
      </c>
      <c r="C36" s="284"/>
    </row>
    <row r="37" spans="1:3" s="293" customFormat="1" ht="12" customHeight="1" thickBot="1">
      <c r="A37" s="148" t="s">
        <v>17</v>
      </c>
      <c r="B37" s="107" t="s">
        <v>361</v>
      </c>
      <c r="C37" s="285">
        <f>+C8+C20+C25+C26+C31+C35+C36</f>
        <v>0</v>
      </c>
    </row>
    <row r="38" spans="1:3" s="293" customFormat="1" ht="12" customHeight="1" thickBot="1">
      <c r="A38" s="184" t="s">
        <v>18</v>
      </c>
      <c r="B38" s="107" t="s">
        <v>362</v>
      </c>
      <c r="C38" s="285"/>
    </row>
    <row r="39" spans="1:3" s="293" customFormat="1" ht="12" customHeight="1">
      <c r="A39" s="379" t="s">
        <v>363</v>
      </c>
      <c r="B39" s="380" t="s">
        <v>186</v>
      </c>
      <c r="C39" s="67"/>
    </row>
    <row r="40" spans="1:3" s="293" customFormat="1" ht="12" customHeight="1">
      <c r="A40" s="379" t="s">
        <v>364</v>
      </c>
      <c r="B40" s="381" t="s">
        <v>0</v>
      </c>
      <c r="C40" s="237"/>
    </row>
    <row r="41" spans="1:3" s="385" customFormat="1" ht="12" customHeight="1" thickBot="1">
      <c r="A41" s="378" t="s">
        <v>365</v>
      </c>
      <c r="B41" s="120" t="s">
        <v>366</v>
      </c>
      <c r="C41" s="70"/>
    </row>
    <row r="42" spans="1:3" s="385" customFormat="1" ht="15" customHeight="1" thickBot="1">
      <c r="A42" s="184" t="s">
        <v>19</v>
      </c>
      <c r="B42" s="185" t="s">
        <v>367</v>
      </c>
      <c r="C42" s="288"/>
    </row>
    <row r="43" spans="1:3" s="385" customFormat="1" ht="15" customHeight="1">
      <c r="A43" s="186"/>
      <c r="B43" s="187"/>
      <c r="C43" s="286"/>
    </row>
    <row r="44" spans="1:3" ht="13.5" thickBot="1">
      <c r="A44" s="188"/>
      <c r="B44" s="189"/>
      <c r="C44" s="287"/>
    </row>
    <row r="45" spans="1:3" s="384" customFormat="1" ht="16.5" customHeight="1" thickBot="1">
      <c r="A45" s="190"/>
      <c r="B45" s="191" t="s">
        <v>49</v>
      </c>
      <c r="C45" s="288"/>
    </row>
    <row r="46" spans="1:3" s="386" customFormat="1" ht="12" customHeight="1" thickBot="1">
      <c r="A46" s="151" t="s">
        <v>10</v>
      </c>
      <c r="B46" s="107" t="s">
        <v>368</v>
      </c>
      <c r="C46" s="236"/>
    </row>
    <row r="47" spans="1:3" ht="12" customHeight="1">
      <c r="A47" s="378" t="s">
        <v>84</v>
      </c>
      <c r="B47" s="9" t="s">
        <v>41</v>
      </c>
      <c r="C47" s="67"/>
    </row>
    <row r="48" spans="1:3" ht="12" customHeight="1">
      <c r="A48" s="378" t="s">
        <v>85</v>
      </c>
      <c r="B48" s="8" t="s">
        <v>154</v>
      </c>
      <c r="C48" s="69"/>
    </row>
    <row r="49" spans="1:3" ht="12" customHeight="1">
      <c r="A49" s="378" t="s">
        <v>86</v>
      </c>
      <c r="B49" s="8" t="s">
        <v>121</v>
      </c>
      <c r="C49" s="69"/>
    </row>
    <row r="50" spans="1:3" ht="12" customHeight="1">
      <c r="A50" s="378" t="s">
        <v>87</v>
      </c>
      <c r="B50" s="8" t="s">
        <v>155</v>
      </c>
      <c r="C50" s="69"/>
    </row>
    <row r="51" spans="1:3" ht="12" customHeight="1" thickBot="1">
      <c r="A51" s="378" t="s">
        <v>128</v>
      </c>
      <c r="B51" s="8" t="s">
        <v>156</v>
      </c>
      <c r="C51" s="69"/>
    </row>
    <row r="52" spans="1:3" ht="12" customHeight="1" thickBot="1">
      <c r="A52" s="151" t="s">
        <v>11</v>
      </c>
      <c r="B52" s="107" t="s">
        <v>369</v>
      </c>
      <c r="C52" s="236"/>
    </row>
    <row r="53" spans="1:3" s="386" customFormat="1" ht="12" customHeight="1">
      <c r="A53" s="378" t="s">
        <v>90</v>
      </c>
      <c r="B53" s="9" t="s">
        <v>179</v>
      </c>
      <c r="C53" s="67"/>
    </row>
    <row r="54" spans="1:3" ht="12" customHeight="1">
      <c r="A54" s="378" t="s">
        <v>91</v>
      </c>
      <c r="B54" s="8" t="s">
        <v>158</v>
      </c>
      <c r="C54" s="69"/>
    </row>
    <row r="55" spans="1:3" ht="12" customHeight="1">
      <c r="A55" s="378" t="s">
        <v>92</v>
      </c>
      <c r="B55" s="8" t="s">
        <v>50</v>
      </c>
      <c r="C55" s="69"/>
    </row>
    <row r="56" spans="1:3" ht="12" customHeight="1" thickBot="1">
      <c r="A56" s="378" t="s">
        <v>93</v>
      </c>
      <c r="B56" s="8" t="s">
        <v>472</v>
      </c>
      <c r="C56" s="69"/>
    </row>
    <row r="57" spans="1:3" ht="15" customHeight="1" thickBot="1">
      <c r="A57" s="151" t="s">
        <v>12</v>
      </c>
      <c r="B57" s="107" t="s">
        <v>4</v>
      </c>
      <c r="C57" s="263"/>
    </row>
    <row r="58" spans="1:3" ht="13.5" thickBot="1">
      <c r="A58" s="151" t="s">
        <v>13</v>
      </c>
      <c r="B58" s="192" t="s">
        <v>478</v>
      </c>
      <c r="C58" s="289"/>
    </row>
    <row r="59" ht="15" customHeight="1" thickBot="1">
      <c r="C59" s="290"/>
    </row>
    <row r="60" spans="1:3" ht="14.25" customHeight="1" thickBot="1">
      <c r="A60" s="195" t="s">
        <v>467</v>
      </c>
      <c r="B60" s="196"/>
      <c r="C60" s="105"/>
    </row>
    <row r="61" spans="1:3" ht="13.5" thickBot="1">
      <c r="A61" s="195" t="s">
        <v>173</v>
      </c>
      <c r="B61" s="196"/>
      <c r="C61" s="10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="130" zoomScaleNormal="130" workbookViewId="0" topLeftCell="A1">
      <selection activeCell="C2" sqref="C2"/>
    </sheetView>
  </sheetViews>
  <sheetFormatPr defaultColWidth="9.00390625" defaultRowHeight="12.75"/>
  <cols>
    <col min="1" max="1" width="13.875" style="193" customWidth="1"/>
    <col min="2" max="2" width="79.125" style="194" customWidth="1"/>
    <col min="3" max="3" width="25.00390625" style="194" customWidth="1"/>
    <col min="4" max="16384" width="9.375" style="194" customWidth="1"/>
  </cols>
  <sheetData>
    <row r="1" spans="1:3" s="173" customFormat="1" ht="21" customHeight="1" thickBot="1">
      <c r="A1" s="172"/>
      <c r="B1" s="174"/>
      <c r="C1" s="452" t="str">
        <f>+CONCATENATE("7.2.3. melléklet a 2/",LEFT(ÖSSZEFÜGGÉSEK!A5,4),". (III.10.) önkormányzati rendelethez")</f>
        <v>7.2.3. melléklet a 2/2017. (III.10.) önkormányzati rendelethez</v>
      </c>
    </row>
    <row r="2" spans="1:3" s="382" customFormat="1" ht="25.5" customHeight="1">
      <c r="A2" s="333" t="s">
        <v>171</v>
      </c>
      <c r="B2" s="277" t="s">
        <v>547</v>
      </c>
      <c r="C2" s="291" t="s">
        <v>51</v>
      </c>
    </row>
    <row r="3" spans="1:3" s="382" customFormat="1" ht="24.75" thickBot="1">
      <c r="A3" s="376" t="s">
        <v>170</v>
      </c>
      <c r="B3" s="278" t="s">
        <v>479</v>
      </c>
      <c r="C3" s="292" t="s">
        <v>52</v>
      </c>
    </row>
    <row r="4" spans="1:3" s="383" customFormat="1" ht="15.75" customHeight="1" thickBot="1">
      <c r="A4" s="176"/>
      <c r="B4" s="176"/>
      <c r="C4" s="177" t="e">
        <f>'7.2.2. sz.  mell'!C4</f>
        <v>#REF!</v>
      </c>
    </row>
    <row r="5" spans="1:3" ht="13.5" thickBot="1">
      <c r="A5" s="334" t="s">
        <v>172</v>
      </c>
      <c r="B5" s="178" t="s">
        <v>512</v>
      </c>
      <c r="C5" s="179" t="s">
        <v>47</v>
      </c>
    </row>
    <row r="6" spans="1:3" s="384" customFormat="1" ht="12.75" customHeight="1" thickBot="1">
      <c r="A6" s="148"/>
      <c r="B6" s="149" t="s">
        <v>446</v>
      </c>
      <c r="C6" s="150" t="s">
        <v>447</v>
      </c>
    </row>
    <row r="7" spans="1:3" s="384" customFormat="1" ht="15.75" customHeight="1" thickBot="1">
      <c r="A7" s="180"/>
      <c r="B7" s="181" t="s">
        <v>48</v>
      </c>
      <c r="C7" s="182"/>
    </row>
    <row r="8" spans="1:3" s="293" customFormat="1" ht="12" customHeight="1" thickBot="1">
      <c r="A8" s="148" t="s">
        <v>10</v>
      </c>
      <c r="B8" s="183" t="s">
        <v>468</v>
      </c>
      <c r="C8" s="236">
        <f>SUM(C9:C19)</f>
        <v>0</v>
      </c>
    </row>
    <row r="9" spans="1:3" s="293" customFormat="1" ht="12" customHeight="1">
      <c r="A9" s="377" t="s">
        <v>84</v>
      </c>
      <c r="B9" s="10" t="s">
        <v>226</v>
      </c>
      <c r="C9" s="282"/>
    </row>
    <row r="10" spans="1:3" s="293" customFormat="1" ht="12" customHeight="1">
      <c r="A10" s="378" t="s">
        <v>85</v>
      </c>
      <c r="B10" s="8" t="s">
        <v>227</v>
      </c>
      <c r="C10" s="234"/>
    </row>
    <row r="11" spans="1:3" s="293" customFormat="1" ht="12" customHeight="1">
      <c r="A11" s="378" t="s">
        <v>86</v>
      </c>
      <c r="B11" s="8" t="s">
        <v>228</v>
      </c>
      <c r="C11" s="234"/>
    </row>
    <row r="12" spans="1:3" s="293" customFormat="1" ht="12" customHeight="1">
      <c r="A12" s="378" t="s">
        <v>87</v>
      </c>
      <c r="B12" s="8" t="s">
        <v>229</v>
      </c>
      <c r="C12" s="234"/>
    </row>
    <row r="13" spans="1:3" s="293" customFormat="1" ht="12" customHeight="1">
      <c r="A13" s="378" t="s">
        <v>128</v>
      </c>
      <c r="B13" s="8" t="s">
        <v>230</v>
      </c>
      <c r="C13" s="234"/>
    </row>
    <row r="14" spans="1:3" s="293" customFormat="1" ht="12" customHeight="1">
      <c r="A14" s="378" t="s">
        <v>88</v>
      </c>
      <c r="B14" s="8" t="s">
        <v>352</v>
      </c>
      <c r="C14" s="234"/>
    </row>
    <row r="15" spans="1:3" s="293" customFormat="1" ht="12" customHeight="1">
      <c r="A15" s="378" t="s">
        <v>89</v>
      </c>
      <c r="B15" s="7" t="s">
        <v>353</v>
      </c>
      <c r="C15" s="234"/>
    </row>
    <row r="16" spans="1:3" s="293" customFormat="1" ht="12" customHeight="1">
      <c r="A16" s="378" t="s">
        <v>99</v>
      </c>
      <c r="B16" s="8" t="s">
        <v>233</v>
      </c>
      <c r="C16" s="283"/>
    </row>
    <row r="17" spans="1:3" s="385" customFormat="1" ht="12" customHeight="1">
      <c r="A17" s="378" t="s">
        <v>100</v>
      </c>
      <c r="B17" s="8" t="s">
        <v>234</v>
      </c>
      <c r="C17" s="234"/>
    </row>
    <row r="18" spans="1:3" s="385" customFormat="1" ht="12" customHeight="1">
      <c r="A18" s="378" t="s">
        <v>101</v>
      </c>
      <c r="B18" s="8" t="s">
        <v>389</v>
      </c>
      <c r="C18" s="235"/>
    </row>
    <row r="19" spans="1:3" s="385" customFormat="1" ht="12" customHeight="1" thickBot="1">
      <c r="A19" s="378" t="s">
        <v>102</v>
      </c>
      <c r="B19" s="7" t="s">
        <v>235</v>
      </c>
      <c r="C19" s="235"/>
    </row>
    <row r="20" spans="1:3" s="293" customFormat="1" ht="12" customHeight="1" thickBot="1">
      <c r="A20" s="148" t="s">
        <v>11</v>
      </c>
      <c r="B20" s="183" t="s">
        <v>354</v>
      </c>
      <c r="C20" s="236">
        <f>SUM(C21:C23)</f>
        <v>0</v>
      </c>
    </row>
    <row r="21" spans="1:3" s="385" customFormat="1" ht="12" customHeight="1">
      <c r="A21" s="378" t="s">
        <v>90</v>
      </c>
      <c r="B21" s="9" t="s">
        <v>207</v>
      </c>
      <c r="C21" s="234"/>
    </row>
    <row r="22" spans="1:3" s="385" customFormat="1" ht="12" customHeight="1">
      <c r="A22" s="378" t="s">
        <v>91</v>
      </c>
      <c r="B22" s="8" t="s">
        <v>355</v>
      </c>
      <c r="C22" s="234"/>
    </row>
    <row r="23" spans="1:3" s="385" customFormat="1" ht="12" customHeight="1">
      <c r="A23" s="378" t="s">
        <v>92</v>
      </c>
      <c r="B23" s="8" t="s">
        <v>356</v>
      </c>
      <c r="C23" s="234"/>
    </row>
    <row r="24" spans="1:3" s="385" customFormat="1" ht="12" customHeight="1" thickBot="1">
      <c r="A24" s="378" t="s">
        <v>93</v>
      </c>
      <c r="B24" s="8" t="s">
        <v>469</v>
      </c>
      <c r="C24" s="234"/>
    </row>
    <row r="25" spans="1:3" s="385" customFormat="1" ht="12" customHeight="1" thickBot="1">
      <c r="A25" s="151" t="s">
        <v>12</v>
      </c>
      <c r="B25" s="107" t="s">
        <v>145</v>
      </c>
      <c r="C25" s="263"/>
    </row>
    <row r="26" spans="1:3" s="385" customFormat="1" ht="12" customHeight="1" thickBot="1">
      <c r="A26" s="151" t="s">
        <v>13</v>
      </c>
      <c r="B26" s="107" t="s">
        <v>470</v>
      </c>
      <c r="C26" s="236">
        <f>+C27+C28+C29</f>
        <v>0</v>
      </c>
    </row>
    <row r="27" spans="1:3" s="385" customFormat="1" ht="12" customHeight="1">
      <c r="A27" s="379" t="s">
        <v>217</v>
      </c>
      <c r="B27" s="380" t="s">
        <v>212</v>
      </c>
      <c r="C27" s="67"/>
    </row>
    <row r="28" spans="1:3" s="385" customFormat="1" ht="12" customHeight="1">
      <c r="A28" s="379" t="s">
        <v>218</v>
      </c>
      <c r="B28" s="380" t="s">
        <v>355</v>
      </c>
      <c r="C28" s="234"/>
    </row>
    <row r="29" spans="1:3" s="385" customFormat="1" ht="12" customHeight="1">
      <c r="A29" s="379" t="s">
        <v>219</v>
      </c>
      <c r="B29" s="381" t="s">
        <v>358</v>
      </c>
      <c r="C29" s="234"/>
    </row>
    <row r="30" spans="1:3" s="385" customFormat="1" ht="12" customHeight="1" thickBot="1">
      <c r="A30" s="378" t="s">
        <v>220</v>
      </c>
      <c r="B30" s="120" t="s">
        <v>471</v>
      </c>
      <c r="C30" s="70"/>
    </row>
    <row r="31" spans="1:3" s="385" customFormat="1" ht="12" customHeight="1" thickBot="1">
      <c r="A31" s="151" t="s">
        <v>14</v>
      </c>
      <c r="B31" s="107" t="s">
        <v>359</v>
      </c>
      <c r="C31" s="236">
        <f>+C32+C33+C34</f>
        <v>0</v>
      </c>
    </row>
    <row r="32" spans="1:3" s="385" customFormat="1" ht="12" customHeight="1">
      <c r="A32" s="379" t="s">
        <v>77</v>
      </c>
      <c r="B32" s="380" t="s">
        <v>240</v>
      </c>
      <c r="C32" s="67"/>
    </row>
    <row r="33" spans="1:3" s="385" customFormat="1" ht="12" customHeight="1">
      <c r="A33" s="379" t="s">
        <v>78</v>
      </c>
      <c r="B33" s="381" t="s">
        <v>241</v>
      </c>
      <c r="C33" s="237"/>
    </row>
    <row r="34" spans="1:3" s="385" customFormat="1" ht="12" customHeight="1" thickBot="1">
      <c r="A34" s="378" t="s">
        <v>79</v>
      </c>
      <c r="B34" s="120" t="s">
        <v>242</v>
      </c>
      <c r="C34" s="70"/>
    </row>
    <row r="35" spans="1:3" s="293" customFormat="1" ht="12" customHeight="1" thickBot="1">
      <c r="A35" s="151" t="s">
        <v>15</v>
      </c>
      <c r="B35" s="107" t="s">
        <v>328</v>
      </c>
      <c r="C35" s="263"/>
    </row>
    <row r="36" spans="1:3" s="293" customFormat="1" ht="12" customHeight="1" thickBot="1">
      <c r="A36" s="151" t="s">
        <v>16</v>
      </c>
      <c r="B36" s="107" t="s">
        <v>360</v>
      </c>
      <c r="C36" s="284"/>
    </row>
    <row r="37" spans="1:3" s="293" customFormat="1" ht="12" customHeight="1" thickBot="1">
      <c r="A37" s="148" t="s">
        <v>17</v>
      </c>
      <c r="B37" s="107" t="s">
        <v>361</v>
      </c>
      <c r="C37" s="285">
        <f>+C8+C20+C25+C26+C31+C35+C36</f>
        <v>0</v>
      </c>
    </row>
    <row r="38" spans="1:3" s="293" customFormat="1" ht="12" customHeight="1" thickBot="1">
      <c r="A38" s="184" t="s">
        <v>18</v>
      </c>
      <c r="B38" s="107" t="s">
        <v>362</v>
      </c>
      <c r="C38" s="285">
        <v>44357642</v>
      </c>
    </row>
    <row r="39" spans="1:3" s="293" customFormat="1" ht="12" customHeight="1">
      <c r="A39" s="379" t="s">
        <v>363</v>
      </c>
      <c r="B39" s="380" t="s">
        <v>186</v>
      </c>
      <c r="C39" s="67">
        <v>195892</v>
      </c>
    </row>
    <row r="40" spans="1:3" s="293" customFormat="1" ht="12" customHeight="1">
      <c r="A40" s="379" t="s">
        <v>364</v>
      </c>
      <c r="B40" s="381" t="s">
        <v>0</v>
      </c>
      <c r="C40" s="237"/>
    </row>
    <row r="41" spans="1:3" s="385" customFormat="1" ht="12" customHeight="1" thickBot="1">
      <c r="A41" s="378" t="s">
        <v>365</v>
      </c>
      <c r="B41" s="120" t="s">
        <v>366</v>
      </c>
      <c r="C41" s="70">
        <v>44161750</v>
      </c>
    </row>
    <row r="42" spans="1:3" s="385" customFormat="1" ht="15" customHeight="1" thickBot="1">
      <c r="A42" s="184" t="s">
        <v>19</v>
      </c>
      <c r="B42" s="185" t="s">
        <v>367</v>
      </c>
      <c r="C42" s="288">
        <v>44357642</v>
      </c>
    </row>
    <row r="43" spans="1:3" s="385" customFormat="1" ht="15" customHeight="1">
      <c r="A43" s="186"/>
      <c r="B43" s="187"/>
      <c r="C43" s="286"/>
    </row>
    <row r="44" spans="1:3" ht="13.5" thickBot="1">
      <c r="A44" s="188"/>
      <c r="B44" s="189"/>
      <c r="C44" s="287"/>
    </row>
    <row r="45" spans="1:3" s="384" customFormat="1" ht="16.5" customHeight="1" thickBot="1">
      <c r="A45" s="190"/>
      <c r="B45" s="191" t="s">
        <v>49</v>
      </c>
      <c r="C45" s="288"/>
    </row>
    <row r="46" spans="1:3" s="386" customFormat="1" ht="12" customHeight="1" thickBot="1">
      <c r="A46" s="151" t="s">
        <v>10</v>
      </c>
      <c r="B46" s="107" t="s">
        <v>368</v>
      </c>
      <c r="C46" s="236">
        <v>39093142</v>
      </c>
    </row>
    <row r="47" spans="1:3" ht="12" customHeight="1">
      <c r="A47" s="378" t="s">
        <v>84</v>
      </c>
      <c r="B47" s="9" t="s">
        <v>41</v>
      </c>
      <c r="C47" s="67">
        <v>25207835</v>
      </c>
    </row>
    <row r="48" spans="1:3" ht="12" customHeight="1">
      <c r="A48" s="378" t="s">
        <v>85</v>
      </c>
      <c r="B48" s="8" t="s">
        <v>154</v>
      </c>
      <c r="C48" s="69">
        <v>6797807</v>
      </c>
    </row>
    <row r="49" spans="1:3" ht="12" customHeight="1">
      <c r="A49" s="378" t="s">
        <v>86</v>
      </c>
      <c r="B49" s="8" t="s">
        <v>121</v>
      </c>
      <c r="C49" s="69">
        <v>7087500</v>
      </c>
    </row>
    <row r="50" spans="1:3" ht="12" customHeight="1">
      <c r="A50" s="378" t="s">
        <v>87</v>
      </c>
      <c r="B50" s="8" t="s">
        <v>155</v>
      </c>
      <c r="C50" s="69"/>
    </row>
    <row r="51" spans="1:3" ht="12" customHeight="1" thickBot="1">
      <c r="A51" s="378" t="s">
        <v>128</v>
      </c>
      <c r="B51" s="8" t="s">
        <v>156</v>
      </c>
      <c r="C51" s="69"/>
    </row>
    <row r="52" spans="1:3" ht="12" customHeight="1" thickBot="1">
      <c r="A52" s="151" t="s">
        <v>11</v>
      </c>
      <c r="B52" s="107" t="s">
        <v>369</v>
      </c>
      <c r="C52" s="236">
        <v>1100000</v>
      </c>
    </row>
    <row r="53" spans="1:3" s="386" customFormat="1" ht="12" customHeight="1">
      <c r="A53" s="378" t="s">
        <v>90</v>
      </c>
      <c r="B53" s="9" t="s">
        <v>179</v>
      </c>
      <c r="C53" s="67">
        <v>1100000</v>
      </c>
    </row>
    <row r="54" spans="1:3" ht="12" customHeight="1">
      <c r="A54" s="378" t="s">
        <v>91</v>
      </c>
      <c r="B54" s="8" t="s">
        <v>158</v>
      </c>
      <c r="C54" s="69"/>
    </row>
    <row r="55" spans="1:3" ht="12" customHeight="1">
      <c r="A55" s="378" t="s">
        <v>92</v>
      </c>
      <c r="B55" s="8" t="s">
        <v>50</v>
      </c>
      <c r="C55" s="69"/>
    </row>
    <row r="56" spans="1:3" ht="12" customHeight="1" thickBot="1">
      <c r="A56" s="378" t="s">
        <v>93</v>
      </c>
      <c r="B56" s="8" t="s">
        <v>472</v>
      </c>
      <c r="C56" s="69"/>
    </row>
    <row r="57" spans="1:3" ht="15" customHeight="1" thickBot="1">
      <c r="A57" s="151" t="s">
        <v>12</v>
      </c>
      <c r="B57" s="107" t="s">
        <v>4</v>
      </c>
      <c r="C57" s="263"/>
    </row>
    <row r="58" spans="1:3" ht="13.5" thickBot="1">
      <c r="A58" s="151" t="s">
        <v>13</v>
      </c>
      <c r="B58" s="192" t="s">
        <v>478</v>
      </c>
      <c r="C58" s="289">
        <v>40193142</v>
      </c>
    </row>
    <row r="59" ht="15" customHeight="1" thickBot="1">
      <c r="C59" s="290"/>
    </row>
    <row r="60" spans="1:3" ht="14.25" customHeight="1" thickBot="1">
      <c r="A60" s="195" t="s">
        <v>467</v>
      </c>
      <c r="B60" s="196"/>
      <c r="C60" s="105">
        <v>9</v>
      </c>
    </row>
    <row r="61" spans="1:3" ht="13.5" thickBot="1">
      <c r="A61" s="195" t="s">
        <v>173</v>
      </c>
      <c r="B61" s="196"/>
      <c r="C61" s="10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60"/>
  <sheetViews>
    <sheetView zoomScale="145" zoomScaleNormal="145" workbookViewId="0" topLeftCell="A1">
      <selection activeCell="B2" sqref="B2"/>
    </sheetView>
  </sheetViews>
  <sheetFormatPr defaultColWidth="9.00390625" defaultRowHeight="12.75"/>
  <cols>
    <col min="1" max="1" width="13.875" style="193" customWidth="1"/>
    <col min="2" max="2" width="79.125" style="194" customWidth="1"/>
    <col min="3" max="3" width="25.00390625" style="194" customWidth="1"/>
    <col min="4" max="16384" width="9.375" style="194" customWidth="1"/>
  </cols>
  <sheetData>
    <row r="1" spans="1:3" s="173" customFormat="1" ht="21" customHeight="1" thickBot="1">
      <c r="A1" s="172"/>
      <c r="B1" s="174"/>
      <c r="C1" s="452" t="str">
        <f>+CONCATENATE("7.3. melléklet a 2/",LEFT(ÖSSZEFÜGGÉSEK!A5,4),". (III.10.) önkormányzati rendelethez")</f>
        <v>7.3. melléklet a 2/2017. (III.10.) önkormányzati rendelethez</v>
      </c>
    </row>
    <row r="2" spans="1:3" s="459" customFormat="1" ht="39" customHeight="1">
      <c r="A2" s="333" t="s">
        <v>171</v>
      </c>
      <c r="B2" s="457" t="s">
        <v>519</v>
      </c>
      <c r="C2" s="458" t="s">
        <v>52</v>
      </c>
    </row>
    <row r="3" spans="1:3" s="176" customFormat="1" ht="24.75" thickBot="1">
      <c r="A3" s="376" t="s">
        <v>170</v>
      </c>
      <c r="B3" s="278" t="s">
        <v>351</v>
      </c>
      <c r="C3" s="292"/>
    </row>
    <row r="4" spans="1:3" s="383" customFormat="1" ht="15.75" customHeight="1" thickBot="1">
      <c r="A4" s="176"/>
      <c r="B4" s="176"/>
      <c r="C4" s="177" t="e">
        <f>'7.1.3. sz. mell'!C4</f>
        <v>#REF!</v>
      </c>
    </row>
    <row r="5" spans="1:3" ht="13.5" thickBot="1">
      <c r="A5" s="334" t="s">
        <v>172</v>
      </c>
      <c r="B5" s="178" t="s">
        <v>512</v>
      </c>
      <c r="C5" s="179" t="s">
        <v>47</v>
      </c>
    </row>
    <row r="6" spans="1:3" s="384" customFormat="1" ht="12.75" customHeight="1" thickBot="1">
      <c r="A6" s="148"/>
      <c r="B6" s="149" t="s">
        <v>446</v>
      </c>
      <c r="C6" s="150" t="s">
        <v>447</v>
      </c>
    </row>
    <row r="7" spans="1:3" s="384" customFormat="1" ht="15.75" customHeight="1" thickBot="1">
      <c r="A7" s="180"/>
      <c r="B7" s="181" t="s">
        <v>48</v>
      </c>
      <c r="C7" s="182"/>
    </row>
    <row r="8" spans="1:3" s="293" customFormat="1" ht="12" customHeight="1" thickBot="1">
      <c r="A8" s="148" t="s">
        <v>10</v>
      </c>
      <c r="B8" s="183" t="s">
        <v>468</v>
      </c>
      <c r="C8" s="236">
        <f>SUM(C9:C19)</f>
        <v>5246000</v>
      </c>
    </row>
    <row r="9" spans="1:3" s="293" customFormat="1" ht="12" customHeight="1">
      <c r="A9" s="377" t="s">
        <v>84</v>
      </c>
      <c r="B9" s="10" t="s">
        <v>226</v>
      </c>
      <c r="C9" s="282"/>
    </row>
    <row r="10" spans="1:3" s="293" customFormat="1" ht="12" customHeight="1">
      <c r="A10" s="378" t="s">
        <v>85</v>
      </c>
      <c r="B10" s="8" t="s">
        <v>227</v>
      </c>
      <c r="C10" s="234">
        <v>420000</v>
      </c>
    </row>
    <row r="11" spans="1:3" s="293" customFormat="1" ht="12" customHeight="1">
      <c r="A11" s="378" t="s">
        <v>86</v>
      </c>
      <c r="B11" s="8" t="s">
        <v>228</v>
      </c>
      <c r="C11" s="234"/>
    </row>
    <row r="12" spans="1:3" s="293" customFormat="1" ht="12" customHeight="1">
      <c r="A12" s="378" t="s">
        <v>87</v>
      </c>
      <c r="B12" s="8" t="s">
        <v>229</v>
      </c>
      <c r="C12" s="234"/>
    </row>
    <row r="13" spans="1:3" s="293" customFormat="1" ht="12" customHeight="1">
      <c r="A13" s="378" t="s">
        <v>128</v>
      </c>
      <c r="B13" s="8" t="s">
        <v>230</v>
      </c>
      <c r="C13" s="234">
        <v>3800000</v>
      </c>
    </row>
    <row r="14" spans="1:3" s="293" customFormat="1" ht="12" customHeight="1">
      <c r="A14" s="378" t="s">
        <v>88</v>
      </c>
      <c r="B14" s="8" t="s">
        <v>352</v>
      </c>
      <c r="C14" s="234">
        <v>1026000</v>
      </c>
    </row>
    <row r="15" spans="1:3" s="293" customFormat="1" ht="12" customHeight="1">
      <c r="A15" s="378" t="s">
        <v>89</v>
      </c>
      <c r="B15" s="7" t="s">
        <v>353</v>
      </c>
      <c r="C15" s="234"/>
    </row>
    <row r="16" spans="1:3" s="293" customFormat="1" ht="12" customHeight="1">
      <c r="A16" s="378" t="s">
        <v>99</v>
      </c>
      <c r="B16" s="8" t="s">
        <v>233</v>
      </c>
      <c r="C16" s="283"/>
    </row>
    <row r="17" spans="1:3" s="385" customFormat="1" ht="12" customHeight="1">
      <c r="A17" s="378" t="s">
        <v>100</v>
      </c>
      <c r="B17" s="8" t="s">
        <v>234</v>
      </c>
      <c r="C17" s="234"/>
    </row>
    <row r="18" spans="1:3" s="385" customFormat="1" ht="12" customHeight="1">
      <c r="A18" s="378" t="s">
        <v>101</v>
      </c>
      <c r="B18" s="8" t="s">
        <v>389</v>
      </c>
      <c r="C18" s="235"/>
    </row>
    <row r="19" spans="1:3" s="385" customFormat="1" ht="12" customHeight="1" thickBot="1">
      <c r="A19" s="378" t="s">
        <v>102</v>
      </c>
      <c r="B19" s="7" t="s">
        <v>235</v>
      </c>
      <c r="C19" s="235"/>
    </row>
    <row r="20" spans="1:3" s="293" customFormat="1" ht="12" customHeight="1" thickBot="1">
      <c r="A20" s="148" t="s">
        <v>11</v>
      </c>
      <c r="B20" s="183" t="s">
        <v>354</v>
      </c>
      <c r="C20" s="236">
        <f>SUM(C21:C23)</f>
        <v>0</v>
      </c>
    </row>
    <row r="21" spans="1:3" s="385" customFormat="1" ht="12" customHeight="1">
      <c r="A21" s="378" t="s">
        <v>90</v>
      </c>
      <c r="B21" s="9" t="s">
        <v>207</v>
      </c>
      <c r="C21" s="234"/>
    </row>
    <row r="22" spans="1:3" s="385" customFormat="1" ht="12" customHeight="1">
      <c r="A22" s="378" t="s">
        <v>91</v>
      </c>
      <c r="B22" s="8" t="s">
        <v>355</v>
      </c>
      <c r="C22" s="234"/>
    </row>
    <row r="23" spans="1:3" s="385" customFormat="1" ht="12" customHeight="1">
      <c r="A23" s="378" t="s">
        <v>92</v>
      </c>
      <c r="B23" s="8" t="s">
        <v>356</v>
      </c>
      <c r="C23" s="234"/>
    </row>
    <row r="24" spans="1:3" s="385" customFormat="1" ht="12" customHeight="1" thickBot="1">
      <c r="A24" s="378" t="s">
        <v>93</v>
      </c>
      <c r="B24" s="8" t="s">
        <v>473</v>
      </c>
      <c r="C24" s="234"/>
    </row>
    <row r="25" spans="1:3" s="385" customFormat="1" ht="12" customHeight="1" thickBot="1">
      <c r="A25" s="151" t="s">
        <v>12</v>
      </c>
      <c r="B25" s="107" t="s">
        <v>145</v>
      </c>
      <c r="C25" s="263"/>
    </row>
    <row r="26" spans="1:3" s="385" customFormat="1" ht="12" customHeight="1" thickBot="1">
      <c r="A26" s="151" t="s">
        <v>13</v>
      </c>
      <c r="B26" s="107" t="s">
        <v>357</v>
      </c>
      <c r="C26" s="236">
        <f>+C27+C28</f>
        <v>0</v>
      </c>
    </row>
    <row r="27" spans="1:3" s="385" customFormat="1" ht="12" customHeight="1">
      <c r="A27" s="379" t="s">
        <v>217</v>
      </c>
      <c r="B27" s="380" t="s">
        <v>355</v>
      </c>
      <c r="C27" s="67"/>
    </row>
    <row r="28" spans="1:3" s="385" customFormat="1" ht="12" customHeight="1">
      <c r="A28" s="379" t="s">
        <v>218</v>
      </c>
      <c r="B28" s="381" t="s">
        <v>358</v>
      </c>
      <c r="C28" s="237"/>
    </row>
    <row r="29" spans="1:3" s="385" customFormat="1" ht="12" customHeight="1" thickBot="1">
      <c r="A29" s="378" t="s">
        <v>219</v>
      </c>
      <c r="B29" s="120" t="s">
        <v>474</v>
      </c>
      <c r="C29" s="70"/>
    </row>
    <row r="30" spans="1:3" s="385" customFormat="1" ht="12" customHeight="1" thickBot="1">
      <c r="A30" s="151" t="s">
        <v>14</v>
      </c>
      <c r="B30" s="107" t="s">
        <v>359</v>
      </c>
      <c r="C30" s="236">
        <f>+C31+C32+C33</f>
        <v>0</v>
      </c>
    </row>
    <row r="31" spans="1:3" s="385" customFormat="1" ht="12" customHeight="1">
      <c r="A31" s="379" t="s">
        <v>77</v>
      </c>
      <c r="B31" s="380" t="s">
        <v>240</v>
      </c>
      <c r="C31" s="67"/>
    </row>
    <row r="32" spans="1:3" s="385" customFormat="1" ht="12" customHeight="1">
      <c r="A32" s="379" t="s">
        <v>78</v>
      </c>
      <c r="B32" s="381" t="s">
        <v>241</v>
      </c>
      <c r="C32" s="237"/>
    </row>
    <row r="33" spans="1:3" s="385" customFormat="1" ht="12" customHeight="1" thickBot="1">
      <c r="A33" s="378" t="s">
        <v>79</v>
      </c>
      <c r="B33" s="120" t="s">
        <v>242</v>
      </c>
      <c r="C33" s="70"/>
    </row>
    <row r="34" spans="1:3" s="293" customFormat="1" ht="12" customHeight="1" thickBot="1">
      <c r="A34" s="151" t="s">
        <v>15</v>
      </c>
      <c r="B34" s="107" t="s">
        <v>328</v>
      </c>
      <c r="C34" s="263"/>
    </row>
    <row r="35" spans="1:3" s="293" customFormat="1" ht="12" customHeight="1" thickBot="1">
      <c r="A35" s="151" t="s">
        <v>16</v>
      </c>
      <c r="B35" s="107" t="s">
        <v>360</v>
      </c>
      <c r="C35" s="284"/>
    </row>
    <row r="36" spans="1:3" s="293" customFormat="1" ht="12" customHeight="1" thickBot="1">
      <c r="A36" s="148" t="s">
        <v>17</v>
      </c>
      <c r="B36" s="107" t="s">
        <v>475</v>
      </c>
      <c r="C36" s="285">
        <f>+C8+C20+C25+C26+C30+C34+C35</f>
        <v>5246000</v>
      </c>
    </row>
    <row r="37" spans="1:3" s="293" customFormat="1" ht="12" customHeight="1" thickBot="1">
      <c r="A37" s="184" t="s">
        <v>18</v>
      </c>
      <c r="B37" s="107" t="s">
        <v>362</v>
      </c>
      <c r="C37" s="285">
        <f>+C38+C39+C40</f>
        <v>80262651</v>
      </c>
    </row>
    <row r="38" spans="1:3" s="293" customFormat="1" ht="12" customHeight="1">
      <c r="A38" s="379" t="s">
        <v>363</v>
      </c>
      <c r="B38" s="380" t="s">
        <v>186</v>
      </c>
      <c r="C38" s="67">
        <v>171381</v>
      </c>
    </row>
    <row r="39" spans="1:3" s="293" customFormat="1" ht="12" customHeight="1">
      <c r="A39" s="379" t="s">
        <v>364</v>
      </c>
      <c r="B39" s="381" t="s">
        <v>0</v>
      </c>
      <c r="C39" s="237"/>
    </row>
    <row r="40" spans="1:3" s="385" customFormat="1" ht="12" customHeight="1" thickBot="1">
      <c r="A40" s="378" t="s">
        <v>365</v>
      </c>
      <c r="B40" s="120" t="s">
        <v>366</v>
      </c>
      <c r="C40" s="70">
        <v>80091270</v>
      </c>
    </row>
    <row r="41" spans="1:3" s="385" customFormat="1" ht="15" customHeight="1" thickBot="1">
      <c r="A41" s="184" t="s">
        <v>19</v>
      </c>
      <c r="B41" s="185" t="s">
        <v>367</v>
      </c>
      <c r="C41" s="288">
        <f>+C36+C37</f>
        <v>85508651</v>
      </c>
    </row>
    <row r="42" spans="1:3" s="385" customFormat="1" ht="15" customHeight="1">
      <c r="A42" s="186"/>
      <c r="B42" s="187"/>
      <c r="C42" s="286"/>
    </row>
    <row r="43" spans="1:3" ht="13.5" thickBot="1">
      <c r="A43" s="188"/>
      <c r="B43" s="189"/>
      <c r="C43" s="287"/>
    </row>
    <row r="44" spans="1:3" s="384" customFormat="1" ht="16.5" customHeight="1" thickBot="1">
      <c r="A44" s="190"/>
      <c r="B44" s="191" t="s">
        <v>49</v>
      </c>
      <c r="C44" s="288"/>
    </row>
    <row r="45" spans="1:3" s="386" customFormat="1" ht="12" customHeight="1" thickBot="1">
      <c r="A45" s="151" t="s">
        <v>10</v>
      </c>
      <c r="B45" s="107" t="s">
        <v>368</v>
      </c>
      <c r="C45" s="236">
        <f>SUM(C46:C50)</f>
        <v>85208651</v>
      </c>
    </row>
    <row r="46" spans="1:3" ht="12" customHeight="1">
      <c r="A46" s="378" t="s">
        <v>84</v>
      </c>
      <c r="B46" s="9" t="s">
        <v>41</v>
      </c>
      <c r="C46" s="67">
        <v>49761000</v>
      </c>
    </row>
    <row r="47" spans="1:3" ht="12" customHeight="1">
      <c r="A47" s="378" t="s">
        <v>85</v>
      </c>
      <c r="B47" s="8" t="s">
        <v>154</v>
      </c>
      <c r="C47" s="69">
        <v>11873400</v>
      </c>
    </row>
    <row r="48" spans="1:3" ht="12" customHeight="1">
      <c r="A48" s="378" t="s">
        <v>86</v>
      </c>
      <c r="B48" s="8" t="s">
        <v>121</v>
      </c>
      <c r="C48" s="69">
        <v>23574251</v>
      </c>
    </row>
    <row r="49" spans="1:3" ht="12" customHeight="1">
      <c r="A49" s="378" t="s">
        <v>87</v>
      </c>
      <c r="B49" s="8" t="s">
        <v>155</v>
      </c>
      <c r="C49" s="69"/>
    </row>
    <row r="50" spans="1:3" ht="12" customHeight="1" thickBot="1">
      <c r="A50" s="378" t="s">
        <v>128</v>
      </c>
      <c r="B50" s="8" t="s">
        <v>156</v>
      </c>
      <c r="C50" s="69"/>
    </row>
    <row r="51" spans="1:3" ht="12" customHeight="1" thickBot="1">
      <c r="A51" s="151" t="s">
        <v>11</v>
      </c>
      <c r="B51" s="107" t="s">
        <v>369</v>
      </c>
      <c r="C51" s="236">
        <f>SUM(C52:C54)</f>
        <v>300000</v>
      </c>
    </row>
    <row r="52" spans="1:3" s="386" customFormat="1" ht="12" customHeight="1">
      <c r="A52" s="378" t="s">
        <v>90</v>
      </c>
      <c r="B52" s="9" t="s">
        <v>179</v>
      </c>
      <c r="C52" s="67">
        <v>300000</v>
      </c>
    </row>
    <row r="53" spans="1:3" ht="12" customHeight="1">
      <c r="A53" s="378" t="s">
        <v>91</v>
      </c>
      <c r="B53" s="8" t="s">
        <v>158</v>
      </c>
      <c r="C53" s="69"/>
    </row>
    <row r="54" spans="1:3" ht="12" customHeight="1">
      <c r="A54" s="378" t="s">
        <v>92</v>
      </c>
      <c r="B54" s="8" t="s">
        <v>50</v>
      </c>
      <c r="C54" s="69"/>
    </row>
    <row r="55" spans="1:3" ht="12" customHeight="1" thickBot="1">
      <c r="A55" s="378" t="s">
        <v>93</v>
      </c>
      <c r="B55" s="8" t="s">
        <v>472</v>
      </c>
      <c r="C55" s="69"/>
    </row>
    <row r="56" spans="1:3" ht="15" customHeight="1" thickBot="1">
      <c r="A56" s="151" t="s">
        <v>12</v>
      </c>
      <c r="B56" s="107" t="s">
        <v>4</v>
      </c>
      <c r="C56" s="263"/>
    </row>
    <row r="57" spans="1:3" ht="13.5" thickBot="1">
      <c r="A57" s="151" t="s">
        <v>13</v>
      </c>
      <c r="B57" s="192" t="s">
        <v>478</v>
      </c>
      <c r="C57" s="289">
        <f>+C45+C51+C56</f>
        <v>85508651</v>
      </c>
    </row>
    <row r="58" ht="15" customHeight="1" thickBot="1">
      <c r="C58" s="290"/>
    </row>
    <row r="59" spans="1:3" ht="14.25" customHeight="1" thickBot="1">
      <c r="A59" s="195" t="s">
        <v>467</v>
      </c>
      <c r="B59" s="196"/>
      <c r="C59" s="105">
        <v>17</v>
      </c>
    </row>
    <row r="60" spans="1:3" ht="13.5" thickBot="1">
      <c r="A60" s="195" t="s">
        <v>173</v>
      </c>
      <c r="B60" s="196"/>
      <c r="C60" s="105"/>
    </row>
  </sheetData>
  <sheetProtection formatCells="0"/>
  <protectedRanges>
    <protectedRange sqref="B2" name="Tartom?ny1"/>
  </protectedRanges>
  <printOptions horizontalCentered="1"/>
  <pageMargins left="0.3937007874015748" right="0.3937007874015748" top="0.7874015748031497" bottom="0.5905511811023623" header="0.3937007874015748" footer="0.3937007874015748"/>
  <pageSetup fitToHeight="0" fitToWidth="1"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C60"/>
  <sheetViews>
    <sheetView zoomScale="145" zoomScaleNormal="145" workbookViewId="0" topLeftCell="A1">
      <selection activeCell="B2" sqref="B2"/>
    </sheetView>
  </sheetViews>
  <sheetFormatPr defaultColWidth="9.00390625" defaultRowHeight="12.75"/>
  <cols>
    <col min="1" max="1" width="13.875" style="193" customWidth="1"/>
    <col min="2" max="2" width="79.125" style="194" customWidth="1"/>
    <col min="3" max="3" width="25.00390625" style="194" customWidth="1"/>
    <col min="4" max="16384" width="9.375" style="194" customWidth="1"/>
  </cols>
  <sheetData>
    <row r="1" spans="1:3" s="173" customFormat="1" ht="21" customHeight="1" thickBot="1">
      <c r="A1" s="172"/>
      <c r="B1" s="174"/>
      <c r="C1" s="452" t="str">
        <f>+CONCATENATE("7.3.1. melléklet a 2/",LEFT(ÖSSZEFÜGGÉSEK!A5,4),". (III.10.) önkormányzati rendelethez")</f>
        <v>7.3.1. melléklet a 2/2017. (III.10.) önkormányzati rendelethez</v>
      </c>
    </row>
    <row r="2" spans="1:3" s="382" customFormat="1" ht="25.5" customHeight="1">
      <c r="A2" s="333" t="s">
        <v>171</v>
      </c>
      <c r="B2" s="277" t="s">
        <v>519</v>
      </c>
      <c r="C2" s="291" t="s">
        <v>52</v>
      </c>
    </row>
    <row r="3" spans="1:3" s="382" customFormat="1" ht="24.75" thickBot="1">
      <c r="A3" s="376" t="s">
        <v>170</v>
      </c>
      <c r="B3" s="278" t="s">
        <v>370</v>
      </c>
      <c r="C3" s="292" t="s">
        <v>46</v>
      </c>
    </row>
    <row r="4" spans="1:3" s="383" customFormat="1" ht="15.75" customHeight="1" thickBot="1">
      <c r="A4" s="176"/>
      <c r="B4" s="176"/>
      <c r="C4" s="177" t="e">
        <f>'7.3. sz. mell'!C4</f>
        <v>#REF!</v>
      </c>
    </row>
    <row r="5" spans="1:3" ht="13.5" thickBot="1">
      <c r="A5" s="334" t="s">
        <v>172</v>
      </c>
      <c r="B5" s="178" t="s">
        <v>512</v>
      </c>
      <c r="C5" s="179" t="s">
        <v>47</v>
      </c>
    </row>
    <row r="6" spans="1:3" s="384" customFormat="1" ht="12.75" customHeight="1" thickBot="1">
      <c r="A6" s="148"/>
      <c r="B6" s="149" t="s">
        <v>446</v>
      </c>
      <c r="C6" s="150" t="s">
        <v>447</v>
      </c>
    </row>
    <row r="7" spans="1:3" s="384" customFormat="1" ht="15.75" customHeight="1" thickBot="1">
      <c r="A7" s="180"/>
      <c r="B7" s="181" t="s">
        <v>48</v>
      </c>
      <c r="C7" s="182"/>
    </row>
    <row r="8" spans="1:3" s="293" customFormat="1" ht="12" customHeight="1" thickBot="1">
      <c r="A8" s="148" t="s">
        <v>10</v>
      </c>
      <c r="B8" s="183" t="s">
        <v>468</v>
      </c>
      <c r="C8" s="236">
        <v>5246000</v>
      </c>
    </row>
    <row r="9" spans="1:3" s="293" customFormat="1" ht="12" customHeight="1">
      <c r="A9" s="377" t="s">
        <v>84</v>
      </c>
      <c r="B9" s="10" t="s">
        <v>226</v>
      </c>
      <c r="C9" s="282"/>
    </row>
    <row r="10" spans="1:3" s="293" customFormat="1" ht="12" customHeight="1">
      <c r="A10" s="378" t="s">
        <v>85</v>
      </c>
      <c r="B10" s="8" t="s">
        <v>227</v>
      </c>
      <c r="C10" s="234">
        <v>420000</v>
      </c>
    </row>
    <row r="11" spans="1:3" s="293" customFormat="1" ht="12" customHeight="1">
      <c r="A11" s="378" t="s">
        <v>86</v>
      </c>
      <c r="B11" s="8" t="s">
        <v>228</v>
      </c>
      <c r="C11" s="234"/>
    </row>
    <row r="12" spans="1:3" s="293" customFormat="1" ht="12" customHeight="1">
      <c r="A12" s="378" t="s">
        <v>87</v>
      </c>
      <c r="B12" s="8" t="s">
        <v>229</v>
      </c>
      <c r="C12" s="234"/>
    </row>
    <row r="13" spans="1:3" s="293" customFormat="1" ht="12" customHeight="1">
      <c r="A13" s="378" t="s">
        <v>128</v>
      </c>
      <c r="B13" s="8" t="s">
        <v>230</v>
      </c>
      <c r="C13" s="234">
        <v>3800000</v>
      </c>
    </row>
    <row r="14" spans="1:3" s="293" customFormat="1" ht="12" customHeight="1">
      <c r="A14" s="378" t="s">
        <v>88</v>
      </c>
      <c r="B14" s="8" t="s">
        <v>352</v>
      </c>
      <c r="C14" s="234">
        <v>1026000</v>
      </c>
    </row>
    <row r="15" spans="1:3" s="293" customFormat="1" ht="12" customHeight="1">
      <c r="A15" s="378" t="s">
        <v>89</v>
      </c>
      <c r="B15" s="7" t="s">
        <v>353</v>
      </c>
      <c r="C15" s="234"/>
    </row>
    <row r="16" spans="1:3" s="293" customFormat="1" ht="12" customHeight="1">
      <c r="A16" s="378" t="s">
        <v>99</v>
      </c>
      <c r="B16" s="8" t="s">
        <v>233</v>
      </c>
      <c r="C16" s="283"/>
    </row>
    <row r="17" spans="1:3" s="385" customFormat="1" ht="12" customHeight="1">
      <c r="A17" s="378" t="s">
        <v>100</v>
      </c>
      <c r="B17" s="8" t="s">
        <v>234</v>
      </c>
      <c r="C17" s="234"/>
    </row>
    <row r="18" spans="1:3" s="385" customFormat="1" ht="12" customHeight="1">
      <c r="A18" s="378" t="s">
        <v>101</v>
      </c>
      <c r="B18" s="8" t="s">
        <v>389</v>
      </c>
      <c r="C18" s="235"/>
    </row>
    <row r="19" spans="1:3" s="385" customFormat="1" ht="12" customHeight="1" thickBot="1">
      <c r="A19" s="378" t="s">
        <v>102</v>
      </c>
      <c r="B19" s="7" t="s">
        <v>235</v>
      </c>
      <c r="C19" s="235"/>
    </row>
    <row r="20" spans="1:3" s="293" customFormat="1" ht="12" customHeight="1" thickBot="1">
      <c r="A20" s="148" t="s">
        <v>11</v>
      </c>
      <c r="B20" s="183" t="s">
        <v>354</v>
      </c>
      <c r="C20" s="236">
        <v>0</v>
      </c>
    </row>
    <row r="21" spans="1:3" s="385" customFormat="1" ht="12" customHeight="1">
      <c r="A21" s="378" t="s">
        <v>90</v>
      </c>
      <c r="B21" s="9" t="s">
        <v>207</v>
      </c>
      <c r="C21" s="234"/>
    </row>
    <row r="22" spans="1:3" s="385" customFormat="1" ht="12" customHeight="1">
      <c r="A22" s="378" t="s">
        <v>91</v>
      </c>
      <c r="B22" s="8" t="s">
        <v>355</v>
      </c>
      <c r="C22" s="234"/>
    </row>
    <row r="23" spans="1:3" s="385" customFormat="1" ht="12" customHeight="1">
      <c r="A23" s="378" t="s">
        <v>92</v>
      </c>
      <c r="B23" s="8" t="s">
        <v>356</v>
      </c>
      <c r="C23" s="234"/>
    </row>
    <row r="24" spans="1:3" s="385" customFormat="1" ht="12" customHeight="1" thickBot="1">
      <c r="A24" s="378" t="s">
        <v>93</v>
      </c>
      <c r="B24" s="8" t="s">
        <v>473</v>
      </c>
      <c r="C24" s="234"/>
    </row>
    <row r="25" spans="1:3" s="385" customFormat="1" ht="12" customHeight="1" thickBot="1">
      <c r="A25" s="151" t="s">
        <v>12</v>
      </c>
      <c r="B25" s="107" t="s">
        <v>145</v>
      </c>
      <c r="C25" s="263"/>
    </row>
    <row r="26" spans="1:3" s="385" customFormat="1" ht="12" customHeight="1" thickBot="1">
      <c r="A26" s="151" t="s">
        <v>13</v>
      </c>
      <c r="B26" s="107" t="s">
        <v>357</v>
      </c>
      <c r="C26" s="236">
        <v>0</v>
      </c>
    </row>
    <row r="27" spans="1:3" s="385" customFormat="1" ht="12" customHeight="1">
      <c r="A27" s="379" t="s">
        <v>217</v>
      </c>
      <c r="B27" s="380" t="s">
        <v>355</v>
      </c>
      <c r="C27" s="67"/>
    </row>
    <row r="28" spans="1:3" s="385" customFormat="1" ht="12" customHeight="1">
      <c r="A28" s="379" t="s">
        <v>218</v>
      </c>
      <c r="B28" s="381" t="s">
        <v>358</v>
      </c>
      <c r="C28" s="237"/>
    </row>
    <row r="29" spans="1:3" s="385" customFormat="1" ht="12" customHeight="1" thickBot="1">
      <c r="A29" s="378" t="s">
        <v>219</v>
      </c>
      <c r="B29" s="120" t="s">
        <v>474</v>
      </c>
      <c r="C29" s="70"/>
    </row>
    <row r="30" spans="1:3" s="385" customFormat="1" ht="12" customHeight="1" thickBot="1">
      <c r="A30" s="151" t="s">
        <v>14</v>
      </c>
      <c r="B30" s="107" t="s">
        <v>359</v>
      </c>
      <c r="C30" s="236">
        <v>0</v>
      </c>
    </row>
    <row r="31" spans="1:3" s="385" customFormat="1" ht="12" customHeight="1">
      <c r="A31" s="379" t="s">
        <v>77</v>
      </c>
      <c r="B31" s="380" t="s">
        <v>240</v>
      </c>
      <c r="C31" s="67"/>
    </row>
    <row r="32" spans="1:3" s="385" customFormat="1" ht="12" customHeight="1">
      <c r="A32" s="379" t="s">
        <v>78</v>
      </c>
      <c r="B32" s="381" t="s">
        <v>241</v>
      </c>
      <c r="C32" s="237"/>
    </row>
    <row r="33" spans="1:3" s="385" customFormat="1" ht="12" customHeight="1" thickBot="1">
      <c r="A33" s="378" t="s">
        <v>79</v>
      </c>
      <c r="B33" s="120" t="s">
        <v>242</v>
      </c>
      <c r="C33" s="70"/>
    </row>
    <row r="34" spans="1:3" s="293" customFormat="1" ht="12" customHeight="1" thickBot="1">
      <c r="A34" s="151" t="s">
        <v>15</v>
      </c>
      <c r="B34" s="107" t="s">
        <v>328</v>
      </c>
      <c r="C34" s="263"/>
    </row>
    <row r="35" spans="1:3" s="293" customFormat="1" ht="12" customHeight="1" thickBot="1">
      <c r="A35" s="151" t="s">
        <v>16</v>
      </c>
      <c r="B35" s="107" t="s">
        <v>360</v>
      </c>
      <c r="C35" s="284"/>
    </row>
    <row r="36" spans="1:3" s="293" customFormat="1" ht="12" customHeight="1" thickBot="1">
      <c r="A36" s="148" t="s">
        <v>17</v>
      </c>
      <c r="B36" s="107" t="s">
        <v>475</v>
      </c>
      <c r="C36" s="285">
        <v>5246000</v>
      </c>
    </row>
    <row r="37" spans="1:3" s="293" customFormat="1" ht="12" customHeight="1" thickBot="1">
      <c r="A37" s="184" t="s">
        <v>18</v>
      </c>
      <c r="B37" s="107" t="s">
        <v>362</v>
      </c>
      <c r="C37" s="285">
        <v>80262651</v>
      </c>
    </row>
    <row r="38" spans="1:3" s="293" customFormat="1" ht="12" customHeight="1">
      <c r="A38" s="379" t="s">
        <v>363</v>
      </c>
      <c r="B38" s="380" t="s">
        <v>186</v>
      </c>
      <c r="C38" s="67">
        <v>171381</v>
      </c>
    </row>
    <row r="39" spans="1:3" s="293" customFormat="1" ht="12" customHeight="1">
      <c r="A39" s="379" t="s">
        <v>364</v>
      </c>
      <c r="B39" s="381" t="s">
        <v>0</v>
      </c>
      <c r="C39" s="237"/>
    </row>
    <row r="40" spans="1:3" s="385" customFormat="1" ht="12" customHeight="1" thickBot="1">
      <c r="A40" s="378" t="s">
        <v>365</v>
      </c>
      <c r="B40" s="120" t="s">
        <v>366</v>
      </c>
      <c r="C40" s="70">
        <v>80091270</v>
      </c>
    </row>
    <row r="41" spans="1:3" s="385" customFormat="1" ht="15" customHeight="1" thickBot="1">
      <c r="A41" s="184" t="s">
        <v>19</v>
      </c>
      <c r="B41" s="185" t="s">
        <v>367</v>
      </c>
      <c r="C41" s="288">
        <v>85508651</v>
      </c>
    </row>
    <row r="42" spans="1:3" s="385" customFormat="1" ht="15" customHeight="1">
      <c r="A42" s="186"/>
      <c r="B42" s="187"/>
      <c r="C42" s="286"/>
    </row>
    <row r="43" spans="1:3" ht="13.5" thickBot="1">
      <c r="A43" s="188"/>
      <c r="B43" s="189"/>
      <c r="C43" s="287"/>
    </row>
    <row r="44" spans="1:3" s="384" customFormat="1" ht="16.5" customHeight="1" thickBot="1">
      <c r="A44" s="190"/>
      <c r="B44" s="191" t="s">
        <v>49</v>
      </c>
      <c r="C44" s="288"/>
    </row>
    <row r="45" spans="1:3" s="386" customFormat="1" ht="12" customHeight="1" thickBot="1">
      <c r="A45" s="151" t="s">
        <v>10</v>
      </c>
      <c r="B45" s="107" t="s">
        <v>368</v>
      </c>
      <c r="C45" s="236">
        <v>85508651</v>
      </c>
    </row>
    <row r="46" spans="1:3" ht="12" customHeight="1">
      <c r="A46" s="378" t="s">
        <v>84</v>
      </c>
      <c r="B46" s="9" t="s">
        <v>41</v>
      </c>
      <c r="C46" s="67">
        <v>49761000</v>
      </c>
    </row>
    <row r="47" spans="1:3" ht="12" customHeight="1">
      <c r="A47" s="378" t="s">
        <v>85</v>
      </c>
      <c r="B47" s="8" t="s">
        <v>154</v>
      </c>
      <c r="C47" s="69">
        <v>11873400</v>
      </c>
    </row>
    <row r="48" spans="1:3" ht="12" customHeight="1">
      <c r="A48" s="378" t="s">
        <v>86</v>
      </c>
      <c r="B48" s="8" t="s">
        <v>121</v>
      </c>
      <c r="C48" s="69">
        <v>23574251</v>
      </c>
    </row>
    <row r="49" spans="1:3" ht="12" customHeight="1">
      <c r="A49" s="378" t="s">
        <v>87</v>
      </c>
      <c r="B49" s="8" t="s">
        <v>155</v>
      </c>
      <c r="C49" s="69"/>
    </row>
    <row r="50" spans="1:3" ht="12" customHeight="1" thickBot="1">
      <c r="A50" s="378" t="s">
        <v>128</v>
      </c>
      <c r="B50" s="8" t="s">
        <v>156</v>
      </c>
      <c r="C50" s="69"/>
    </row>
    <row r="51" spans="1:3" ht="12" customHeight="1" thickBot="1">
      <c r="A51" s="151" t="s">
        <v>11</v>
      </c>
      <c r="B51" s="107" t="s">
        <v>369</v>
      </c>
      <c r="C51" s="236">
        <v>0</v>
      </c>
    </row>
    <row r="52" spans="1:3" s="386" customFormat="1" ht="12" customHeight="1">
      <c r="A52" s="378" t="s">
        <v>90</v>
      </c>
      <c r="B52" s="9" t="s">
        <v>179</v>
      </c>
      <c r="C52" s="67">
        <v>300000</v>
      </c>
    </row>
    <row r="53" spans="1:3" ht="12" customHeight="1">
      <c r="A53" s="378" t="s">
        <v>91</v>
      </c>
      <c r="B53" s="8" t="s">
        <v>158</v>
      </c>
      <c r="C53" s="69"/>
    </row>
    <row r="54" spans="1:3" ht="12" customHeight="1">
      <c r="A54" s="378" t="s">
        <v>92</v>
      </c>
      <c r="B54" s="8" t="s">
        <v>50</v>
      </c>
      <c r="C54" s="69"/>
    </row>
    <row r="55" spans="1:3" ht="12" customHeight="1" thickBot="1">
      <c r="A55" s="378" t="s">
        <v>93</v>
      </c>
      <c r="B55" s="8" t="s">
        <v>472</v>
      </c>
      <c r="C55" s="69"/>
    </row>
    <row r="56" spans="1:3" ht="15" customHeight="1" thickBot="1">
      <c r="A56" s="151" t="s">
        <v>12</v>
      </c>
      <c r="B56" s="107" t="s">
        <v>4</v>
      </c>
      <c r="C56" s="263"/>
    </row>
    <row r="57" spans="1:3" ht="13.5" thickBot="1">
      <c r="A57" s="151" t="s">
        <v>13</v>
      </c>
      <c r="B57" s="192" t="s">
        <v>478</v>
      </c>
      <c r="C57" s="289">
        <v>85508651</v>
      </c>
    </row>
    <row r="58" ht="15" customHeight="1" thickBot="1">
      <c r="C58" s="290"/>
    </row>
    <row r="59" spans="1:3" ht="14.25" customHeight="1" thickBot="1">
      <c r="A59" s="195" t="s">
        <v>467</v>
      </c>
      <c r="B59" s="196"/>
      <c r="C59" s="105">
        <v>17</v>
      </c>
    </row>
    <row r="60" spans="1:3" ht="13.5" thickBot="1">
      <c r="A60" s="195" t="s">
        <v>173</v>
      </c>
      <c r="B60" s="196"/>
      <c r="C60" s="10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59"/>
  <sheetViews>
    <sheetView zoomScale="130" zoomScaleNormal="130" zoomScaleSheetLayoutView="100" workbookViewId="0" topLeftCell="A1">
      <selection activeCell="A2" sqref="A2:B2"/>
    </sheetView>
  </sheetViews>
  <sheetFormatPr defaultColWidth="9.00390625" defaultRowHeight="12.75"/>
  <cols>
    <col min="1" max="1" width="9.50390625" style="307" customWidth="1"/>
    <col min="2" max="2" width="91.625" style="307" customWidth="1"/>
    <col min="3" max="3" width="21.625" style="308" customWidth="1"/>
    <col min="4" max="4" width="9.00390625" style="340" customWidth="1"/>
    <col min="5" max="16384" width="9.375" style="340" customWidth="1"/>
  </cols>
  <sheetData>
    <row r="1" spans="1:3" ht="15.75" customHeight="1">
      <c r="A1" s="468" t="s">
        <v>7</v>
      </c>
      <c r="B1" s="468"/>
      <c r="C1" s="468"/>
    </row>
    <row r="2" spans="1:3" ht="15.75" customHeight="1" thickBot="1">
      <c r="A2" s="469" t="s">
        <v>581</v>
      </c>
      <c r="B2" s="469"/>
      <c r="C2" s="226" t="s">
        <v>513</v>
      </c>
    </row>
    <row r="3" spans="1:3" ht="37.5" customHeight="1" thickBot="1">
      <c r="A3" s="23" t="s">
        <v>60</v>
      </c>
      <c r="B3" s="24" t="s">
        <v>9</v>
      </c>
      <c r="C3" s="37" t="str">
        <f>+CONCATENATE(LEFT(ÖSSZEFÜGGÉSEK!A5,4),". évi előirányzat")</f>
        <v>2017. évi előirányzat</v>
      </c>
    </row>
    <row r="4" spans="1:3" s="341" customFormat="1" ht="12" customHeight="1" thickBot="1">
      <c r="A4" s="335"/>
      <c r="B4" s="336" t="s">
        <v>446</v>
      </c>
      <c r="C4" s="337" t="s">
        <v>447</v>
      </c>
    </row>
    <row r="5" spans="1:3" s="342" customFormat="1" ht="12" customHeight="1" thickBot="1">
      <c r="A5" s="20" t="s">
        <v>10</v>
      </c>
      <c r="B5" s="21" t="s">
        <v>201</v>
      </c>
      <c r="C5" s="216">
        <f>+C6+C7+C8+C9+C10+C11</f>
        <v>145424734</v>
      </c>
    </row>
    <row r="6" spans="1:3" s="342" customFormat="1" ht="12" customHeight="1">
      <c r="A6" s="15" t="s">
        <v>84</v>
      </c>
      <c r="B6" s="343" t="s">
        <v>202</v>
      </c>
      <c r="C6" s="219">
        <v>53938173</v>
      </c>
    </row>
    <row r="7" spans="1:3" s="342" customFormat="1" ht="12" customHeight="1">
      <c r="A7" s="14" t="s">
        <v>85</v>
      </c>
      <c r="B7" s="344" t="s">
        <v>203</v>
      </c>
      <c r="C7" s="218">
        <v>54336157</v>
      </c>
    </row>
    <row r="8" spans="1:3" s="342" customFormat="1" ht="12" customHeight="1">
      <c r="A8" s="14" t="s">
        <v>86</v>
      </c>
      <c r="B8" s="344" t="s">
        <v>499</v>
      </c>
      <c r="C8" s="218">
        <v>33676824</v>
      </c>
    </row>
    <row r="9" spans="1:3" s="342" customFormat="1" ht="12" customHeight="1">
      <c r="A9" s="14" t="s">
        <v>87</v>
      </c>
      <c r="B9" s="344" t="s">
        <v>205</v>
      </c>
      <c r="C9" s="218">
        <v>3473580</v>
      </c>
    </row>
    <row r="10" spans="1:3" s="342" customFormat="1" ht="12" customHeight="1">
      <c r="A10" s="14" t="s">
        <v>128</v>
      </c>
      <c r="B10" s="212" t="s">
        <v>385</v>
      </c>
      <c r="C10" s="218"/>
    </row>
    <row r="11" spans="1:3" s="342" customFormat="1" ht="12" customHeight="1" thickBot="1">
      <c r="A11" s="16" t="s">
        <v>88</v>
      </c>
      <c r="B11" s="213" t="s">
        <v>386</v>
      </c>
      <c r="C11" s="218"/>
    </row>
    <row r="12" spans="1:3" s="342" customFormat="1" ht="12" customHeight="1" thickBot="1">
      <c r="A12" s="20" t="s">
        <v>11</v>
      </c>
      <c r="B12" s="211" t="s">
        <v>206</v>
      </c>
      <c r="C12" s="216">
        <f>+C13+C14+C15+C16+C17</f>
        <v>40000000</v>
      </c>
    </row>
    <row r="13" spans="1:3" s="342" customFormat="1" ht="12" customHeight="1">
      <c r="A13" s="15" t="s">
        <v>90</v>
      </c>
      <c r="B13" s="343" t="s">
        <v>207</v>
      </c>
      <c r="C13" s="219"/>
    </row>
    <row r="14" spans="1:3" s="342" customFormat="1" ht="12" customHeight="1">
      <c r="A14" s="14" t="s">
        <v>91</v>
      </c>
      <c r="B14" s="344" t="s">
        <v>208</v>
      </c>
      <c r="C14" s="218"/>
    </row>
    <row r="15" spans="1:3" s="342" customFormat="1" ht="12" customHeight="1">
      <c r="A15" s="14" t="s">
        <v>92</v>
      </c>
      <c r="B15" s="344" t="s">
        <v>375</v>
      </c>
      <c r="C15" s="218"/>
    </row>
    <row r="16" spans="1:3" s="342" customFormat="1" ht="12" customHeight="1">
      <c r="A16" s="14" t="s">
        <v>93</v>
      </c>
      <c r="B16" s="344" t="s">
        <v>376</v>
      </c>
      <c r="C16" s="218"/>
    </row>
    <row r="17" spans="1:3" s="342" customFormat="1" ht="12" customHeight="1">
      <c r="A17" s="14" t="s">
        <v>94</v>
      </c>
      <c r="B17" s="344" t="s">
        <v>209</v>
      </c>
      <c r="C17" s="218">
        <v>40000000</v>
      </c>
    </row>
    <row r="18" spans="1:3" s="342" customFormat="1" ht="12" customHeight="1" thickBot="1">
      <c r="A18" s="16" t="s">
        <v>103</v>
      </c>
      <c r="B18" s="213" t="s">
        <v>210</v>
      </c>
      <c r="C18" s="220"/>
    </row>
    <row r="19" spans="1:3" s="342" customFormat="1" ht="12" customHeight="1" thickBot="1">
      <c r="A19" s="20" t="s">
        <v>12</v>
      </c>
      <c r="B19" s="21" t="s">
        <v>211</v>
      </c>
      <c r="C19" s="216">
        <f>+C20+C21+C22+C23+C24</f>
        <v>5000000</v>
      </c>
    </row>
    <row r="20" spans="1:3" s="342" customFormat="1" ht="12" customHeight="1">
      <c r="A20" s="15" t="s">
        <v>73</v>
      </c>
      <c r="B20" s="343" t="s">
        <v>212</v>
      </c>
      <c r="C20" s="219"/>
    </row>
    <row r="21" spans="1:3" s="342" customFormat="1" ht="12" customHeight="1">
      <c r="A21" s="14" t="s">
        <v>74</v>
      </c>
      <c r="B21" s="344" t="s">
        <v>213</v>
      </c>
      <c r="C21" s="218"/>
    </row>
    <row r="22" spans="1:3" s="342" customFormat="1" ht="12" customHeight="1">
      <c r="A22" s="14" t="s">
        <v>75</v>
      </c>
      <c r="B22" s="344" t="s">
        <v>377</v>
      </c>
      <c r="C22" s="218"/>
    </row>
    <row r="23" spans="1:3" s="342" customFormat="1" ht="12" customHeight="1">
      <c r="A23" s="14" t="s">
        <v>76</v>
      </c>
      <c r="B23" s="344" t="s">
        <v>378</v>
      </c>
      <c r="C23" s="218"/>
    </row>
    <row r="24" spans="1:3" s="342" customFormat="1" ht="12" customHeight="1">
      <c r="A24" s="14" t="s">
        <v>142</v>
      </c>
      <c r="B24" s="344" t="s">
        <v>214</v>
      </c>
      <c r="C24" s="218">
        <v>5000000</v>
      </c>
    </row>
    <row r="25" spans="1:3" s="342" customFormat="1" ht="12" customHeight="1" thickBot="1">
      <c r="A25" s="16" t="s">
        <v>143</v>
      </c>
      <c r="B25" s="345" t="s">
        <v>215</v>
      </c>
      <c r="C25" s="220"/>
    </row>
    <row r="26" spans="1:3" s="342" customFormat="1" ht="12" customHeight="1" thickBot="1">
      <c r="A26" s="20" t="s">
        <v>144</v>
      </c>
      <c r="B26" s="21" t="s">
        <v>500</v>
      </c>
      <c r="C26" s="222">
        <f>SUM(C27:C33)</f>
        <v>64700000</v>
      </c>
    </row>
    <row r="27" spans="1:3" s="342" customFormat="1" ht="12" customHeight="1">
      <c r="A27" s="15" t="s">
        <v>217</v>
      </c>
      <c r="B27" s="343" t="s">
        <v>548</v>
      </c>
      <c r="C27" s="219">
        <v>7200000</v>
      </c>
    </row>
    <row r="28" spans="1:3" s="342" customFormat="1" ht="12" customHeight="1">
      <c r="A28" s="14" t="s">
        <v>218</v>
      </c>
      <c r="B28" s="344" t="s">
        <v>505</v>
      </c>
      <c r="C28" s="218"/>
    </row>
    <row r="29" spans="1:3" s="342" customFormat="1" ht="12" customHeight="1">
      <c r="A29" s="14" t="s">
        <v>219</v>
      </c>
      <c r="B29" s="344" t="s">
        <v>506</v>
      </c>
      <c r="C29" s="218">
        <v>52000000</v>
      </c>
    </row>
    <row r="30" spans="1:3" s="342" customFormat="1" ht="12" customHeight="1">
      <c r="A30" s="14" t="s">
        <v>220</v>
      </c>
      <c r="B30" s="344" t="s">
        <v>507</v>
      </c>
      <c r="C30" s="218"/>
    </row>
    <row r="31" spans="1:3" s="342" customFormat="1" ht="12" customHeight="1">
      <c r="A31" s="14" t="s">
        <v>501</v>
      </c>
      <c r="B31" s="344" t="s">
        <v>221</v>
      </c>
      <c r="C31" s="218">
        <v>4500000</v>
      </c>
    </row>
    <row r="32" spans="1:3" s="342" customFormat="1" ht="12" customHeight="1">
      <c r="A32" s="14" t="s">
        <v>502</v>
      </c>
      <c r="B32" s="344" t="s">
        <v>222</v>
      </c>
      <c r="C32" s="218"/>
    </row>
    <row r="33" spans="1:3" s="342" customFormat="1" ht="12" customHeight="1" thickBot="1">
      <c r="A33" s="16" t="s">
        <v>503</v>
      </c>
      <c r="B33" s="434" t="s">
        <v>223</v>
      </c>
      <c r="C33" s="220">
        <v>1000000</v>
      </c>
    </row>
    <row r="34" spans="1:3" s="342" customFormat="1" ht="12" customHeight="1" thickBot="1">
      <c r="A34" s="20" t="s">
        <v>14</v>
      </c>
      <c r="B34" s="21" t="s">
        <v>387</v>
      </c>
      <c r="C34" s="216">
        <f>SUM(C35:C45)</f>
        <v>10846000</v>
      </c>
    </row>
    <row r="35" spans="1:3" s="342" customFormat="1" ht="12" customHeight="1">
      <c r="A35" s="15" t="s">
        <v>77</v>
      </c>
      <c r="B35" s="343" t="s">
        <v>226</v>
      </c>
      <c r="C35" s="219"/>
    </row>
    <row r="36" spans="1:3" s="342" customFormat="1" ht="12" customHeight="1">
      <c r="A36" s="14" t="s">
        <v>78</v>
      </c>
      <c r="B36" s="344" t="s">
        <v>227</v>
      </c>
      <c r="C36" s="218">
        <v>420000</v>
      </c>
    </row>
    <row r="37" spans="1:3" s="342" customFormat="1" ht="12" customHeight="1">
      <c r="A37" s="14" t="s">
        <v>79</v>
      </c>
      <c r="B37" s="344" t="s">
        <v>228</v>
      </c>
      <c r="C37" s="218">
        <v>0</v>
      </c>
    </row>
    <row r="38" spans="1:3" s="342" customFormat="1" ht="12" customHeight="1">
      <c r="A38" s="14" t="s">
        <v>146</v>
      </c>
      <c r="B38" s="344" t="s">
        <v>229</v>
      </c>
      <c r="C38" s="218">
        <v>2500000</v>
      </c>
    </row>
    <row r="39" spans="1:3" s="342" customFormat="1" ht="12" customHeight="1">
      <c r="A39" s="14" t="s">
        <v>147</v>
      </c>
      <c r="B39" s="344" t="s">
        <v>230</v>
      </c>
      <c r="C39" s="218">
        <v>3800000</v>
      </c>
    </row>
    <row r="40" spans="1:3" s="342" customFormat="1" ht="12" customHeight="1">
      <c r="A40" s="14" t="s">
        <v>148</v>
      </c>
      <c r="B40" s="344" t="s">
        <v>231</v>
      </c>
      <c r="C40" s="218">
        <v>1026000</v>
      </c>
    </row>
    <row r="41" spans="1:3" s="342" customFormat="1" ht="12" customHeight="1">
      <c r="A41" s="14" t="s">
        <v>149</v>
      </c>
      <c r="B41" s="344" t="s">
        <v>232</v>
      </c>
      <c r="C41" s="218"/>
    </row>
    <row r="42" spans="1:3" s="342" customFormat="1" ht="12" customHeight="1">
      <c r="A42" s="14" t="s">
        <v>150</v>
      </c>
      <c r="B42" s="344" t="s">
        <v>508</v>
      </c>
      <c r="C42" s="218"/>
    </row>
    <row r="43" spans="1:3" s="342" customFormat="1" ht="12" customHeight="1">
      <c r="A43" s="14" t="s">
        <v>224</v>
      </c>
      <c r="B43" s="344" t="s">
        <v>234</v>
      </c>
      <c r="C43" s="221"/>
    </row>
    <row r="44" spans="1:3" s="342" customFormat="1" ht="12" customHeight="1">
      <c r="A44" s="16" t="s">
        <v>225</v>
      </c>
      <c r="B44" s="345" t="s">
        <v>389</v>
      </c>
      <c r="C44" s="330"/>
    </row>
    <row r="45" spans="1:3" s="342" customFormat="1" ht="12" customHeight="1" thickBot="1">
      <c r="A45" s="16" t="s">
        <v>388</v>
      </c>
      <c r="B45" s="213" t="s">
        <v>235</v>
      </c>
      <c r="C45" s="330">
        <v>3100000</v>
      </c>
    </row>
    <row r="46" spans="1:3" s="342" customFormat="1" ht="12" customHeight="1" thickBot="1">
      <c r="A46" s="20" t="s">
        <v>15</v>
      </c>
      <c r="B46" s="21" t="s">
        <v>236</v>
      </c>
      <c r="C46" s="216">
        <f>SUM(C47:C51)</f>
        <v>7500000</v>
      </c>
    </row>
    <row r="47" spans="1:3" s="342" customFormat="1" ht="12" customHeight="1">
      <c r="A47" s="15" t="s">
        <v>80</v>
      </c>
      <c r="B47" s="343" t="s">
        <v>240</v>
      </c>
      <c r="C47" s="387"/>
    </row>
    <row r="48" spans="1:3" s="342" customFormat="1" ht="12" customHeight="1">
      <c r="A48" s="14" t="s">
        <v>81</v>
      </c>
      <c r="B48" s="344" t="s">
        <v>241</v>
      </c>
      <c r="C48" s="221">
        <v>7500000</v>
      </c>
    </row>
    <row r="49" spans="1:3" s="342" customFormat="1" ht="12" customHeight="1">
      <c r="A49" s="14" t="s">
        <v>237</v>
      </c>
      <c r="B49" s="344" t="s">
        <v>242</v>
      </c>
      <c r="C49" s="221"/>
    </row>
    <row r="50" spans="1:3" s="342" customFormat="1" ht="12" customHeight="1">
      <c r="A50" s="14" t="s">
        <v>238</v>
      </c>
      <c r="B50" s="344" t="s">
        <v>243</v>
      </c>
      <c r="C50" s="221"/>
    </row>
    <row r="51" spans="1:3" s="342" customFormat="1" ht="12" customHeight="1" thickBot="1">
      <c r="A51" s="16" t="s">
        <v>239</v>
      </c>
      <c r="B51" s="213" t="s">
        <v>244</v>
      </c>
      <c r="C51" s="330"/>
    </row>
    <row r="52" spans="1:3" s="342" customFormat="1" ht="12" customHeight="1" thickBot="1">
      <c r="A52" s="20" t="s">
        <v>151</v>
      </c>
      <c r="B52" s="21" t="s">
        <v>245</v>
      </c>
      <c r="C52" s="216">
        <f>SUM(C53:C55)</f>
        <v>0</v>
      </c>
    </row>
    <row r="53" spans="1:3" s="342" customFormat="1" ht="12" customHeight="1">
      <c r="A53" s="15" t="s">
        <v>82</v>
      </c>
      <c r="B53" s="343" t="s">
        <v>246</v>
      </c>
      <c r="C53" s="219"/>
    </row>
    <row r="54" spans="1:3" s="342" customFormat="1" ht="12" customHeight="1">
      <c r="A54" s="14" t="s">
        <v>83</v>
      </c>
      <c r="B54" s="344" t="s">
        <v>379</v>
      </c>
      <c r="C54" s="218"/>
    </row>
    <row r="55" spans="1:3" s="342" customFormat="1" ht="12" customHeight="1">
      <c r="A55" s="14" t="s">
        <v>249</v>
      </c>
      <c r="B55" s="344" t="s">
        <v>247</v>
      </c>
      <c r="C55" s="218"/>
    </row>
    <row r="56" spans="1:3" s="342" customFormat="1" ht="12" customHeight="1" thickBot="1">
      <c r="A56" s="16" t="s">
        <v>250</v>
      </c>
      <c r="B56" s="213" t="s">
        <v>248</v>
      </c>
      <c r="C56" s="220"/>
    </row>
    <row r="57" spans="1:3" s="342" customFormat="1" ht="12" customHeight="1" thickBot="1">
      <c r="A57" s="20" t="s">
        <v>17</v>
      </c>
      <c r="B57" s="211" t="s">
        <v>251</v>
      </c>
      <c r="C57" s="216">
        <f>SUM(C58:C60)</f>
        <v>0</v>
      </c>
    </row>
    <row r="58" spans="1:3" s="342" customFormat="1" ht="12" customHeight="1">
      <c r="A58" s="15" t="s">
        <v>152</v>
      </c>
      <c r="B58" s="343" t="s">
        <v>253</v>
      </c>
      <c r="C58" s="221"/>
    </row>
    <row r="59" spans="1:3" s="342" customFormat="1" ht="12" customHeight="1">
      <c r="A59" s="14" t="s">
        <v>153</v>
      </c>
      <c r="B59" s="344" t="s">
        <v>380</v>
      </c>
      <c r="C59" s="221"/>
    </row>
    <row r="60" spans="1:3" s="342" customFormat="1" ht="12" customHeight="1">
      <c r="A60" s="14" t="s">
        <v>180</v>
      </c>
      <c r="B60" s="344" t="s">
        <v>254</v>
      </c>
      <c r="C60" s="221"/>
    </row>
    <row r="61" spans="1:3" s="342" customFormat="1" ht="12" customHeight="1" thickBot="1">
      <c r="A61" s="16" t="s">
        <v>252</v>
      </c>
      <c r="B61" s="213" t="s">
        <v>255</v>
      </c>
      <c r="C61" s="221"/>
    </row>
    <row r="62" spans="1:3" s="342" customFormat="1" ht="12" customHeight="1" thickBot="1">
      <c r="A62" s="406" t="s">
        <v>429</v>
      </c>
      <c r="B62" s="21" t="s">
        <v>256</v>
      </c>
      <c r="C62" s="222">
        <f>+C5+C12+C19+C26+C34+C46+C52+C57</f>
        <v>273470734</v>
      </c>
    </row>
    <row r="63" spans="1:3" s="342" customFormat="1" ht="12" customHeight="1" thickBot="1">
      <c r="A63" s="390" t="s">
        <v>257</v>
      </c>
      <c r="B63" s="211" t="s">
        <v>258</v>
      </c>
      <c r="C63" s="216">
        <f>SUM(C64:C66)</f>
        <v>0</v>
      </c>
    </row>
    <row r="64" spans="1:3" s="342" customFormat="1" ht="12" customHeight="1">
      <c r="A64" s="15" t="s">
        <v>289</v>
      </c>
      <c r="B64" s="343" t="s">
        <v>259</v>
      </c>
      <c r="C64" s="221"/>
    </row>
    <row r="65" spans="1:3" s="342" customFormat="1" ht="12" customHeight="1">
      <c r="A65" s="14" t="s">
        <v>298</v>
      </c>
      <c r="B65" s="344" t="s">
        <v>260</v>
      </c>
      <c r="C65" s="221"/>
    </row>
    <row r="66" spans="1:3" s="342" customFormat="1" ht="12" customHeight="1" thickBot="1">
      <c r="A66" s="16" t="s">
        <v>299</v>
      </c>
      <c r="B66" s="400" t="s">
        <v>414</v>
      </c>
      <c r="C66" s="221"/>
    </row>
    <row r="67" spans="1:3" s="342" customFormat="1" ht="12" customHeight="1" thickBot="1">
      <c r="A67" s="390" t="s">
        <v>262</v>
      </c>
      <c r="B67" s="211" t="s">
        <v>263</v>
      </c>
      <c r="C67" s="216">
        <f>SUM(C68:C71)</f>
        <v>44000000</v>
      </c>
    </row>
    <row r="68" spans="1:3" s="342" customFormat="1" ht="12" customHeight="1">
      <c r="A68" s="15" t="s">
        <v>129</v>
      </c>
      <c r="B68" s="343" t="s">
        <v>264</v>
      </c>
      <c r="C68" s="221">
        <v>44000000</v>
      </c>
    </row>
    <row r="69" spans="1:3" s="342" customFormat="1" ht="12" customHeight="1">
      <c r="A69" s="14" t="s">
        <v>130</v>
      </c>
      <c r="B69" s="344" t="s">
        <v>265</v>
      </c>
      <c r="C69" s="221"/>
    </row>
    <row r="70" spans="1:3" s="342" customFormat="1" ht="12" customHeight="1">
      <c r="A70" s="14" t="s">
        <v>290</v>
      </c>
      <c r="B70" s="344" t="s">
        <v>266</v>
      </c>
      <c r="C70" s="221"/>
    </row>
    <row r="71" spans="1:3" s="342" customFormat="1" ht="12" customHeight="1" thickBot="1">
      <c r="A71" s="16" t="s">
        <v>291</v>
      </c>
      <c r="B71" s="213" t="s">
        <v>267</v>
      </c>
      <c r="C71" s="221"/>
    </row>
    <row r="72" spans="1:3" s="342" customFormat="1" ht="12" customHeight="1" thickBot="1">
      <c r="A72" s="390" t="s">
        <v>268</v>
      </c>
      <c r="B72" s="211" t="s">
        <v>269</v>
      </c>
      <c r="C72" s="216">
        <f>SUM(C73:C74)</f>
        <v>91912359</v>
      </c>
    </row>
    <row r="73" spans="1:3" s="342" customFormat="1" ht="12" customHeight="1">
      <c r="A73" s="15" t="s">
        <v>292</v>
      </c>
      <c r="B73" s="343" t="s">
        <v>270</v>
      </c>
      <c r="C73" s="221">
        <v>91912359</v>
      </c>
    </row>
    <row r="74" spans="1:3" s="342" customFormat="1" ht="12" customHeight="1" thickBot="1">
      <c r="A74" s="16" t="s">
        <v>293</v>
      </c>
      <c r="B74" s="213" t="s">
        <v>271</v>
      </c>
      <c r="C74" s="221"/>
    </row>
    <row r="75" spans="1:3" s="342" customFormat="1" ht="12" customHeight="1" thickBot="1">
      <c r="A75" s="390" t="s">
        <v>272</v>
      </c>
      <c r="B75" s="211" t="s">
        <v>273</v>
      </c>
      <c r="C75" s="216">
        <f>SUM(C76:C78)</f>
        <v>0</v>
      </c>
    </row>
    <row r="76" spans="1:3" s="342" customFormat="1" ht="12" customHeight="1">
      <c r="A76" s="15" t="s">
        <v>294</v>
      </c>
      <c r="B76" s="343" t="s">
        <v>274</v>
      </c>
      <c r="C76" s="221"/>
    </row>
    <row r="77" spans="1:3" s="342" customFormat="1" ht="12" customHeight="1">
      <c r="A77" s="14" t="s">
        <v>295</v>
      </c>
      <c r="B77" s="344" t="s">
        <v>275</v>
      </c>
      <c r="C77" s="221"/>
    </row>
    <row r="78" spans="1:3" s="342" customFormat="1" ht="12" customHeight="1" thickBot="1">
      <c r="A78" s="16" t="s">
        <v>296</v>
      </c>
      <c r="B78" s="213" t="s">
        <v>276</v>
      </c>
      <c r="C78" s="221"/>
    </row>
    <row r="79" spans="1:3" s="342" customFormat="1" ht="12" customHeight="1" thickBot="1">
      <c r="A79" s="390" t="s">
        <v>277</v>
      </c>
      <c r="B79" s="211" t="s">
        <v>297</v>
      </c>
      <c r="C79" s="216">
        <f>SUM(C80:C83)</f>
        <v>0</v>
      </c>
    </row>
    <row r="80" spans="1:3" s="342" customFormat="1" ht="12" customHeight="1">
      <c r="A80" s="347" t="s">
        <v>278</v>
      </c>
      <c r="B80" s="343" t="s">
        <v>279</v>
      </c>
      <c r="C80" s="221"/>
    </row>
    <row r="81" spans="1:3" s="342" customFormat="1" ht="12" customHeight="1">
      <c r="A81" s="348" t="s">
        <v>280</v>
      </c>
      <c r="B81" s="344" t="s">
        <v>281</v>
      </c>
      <c r="C81" s="221"/>
    </row>
    <row r="82" spans="1:3" s="342" customFormat="1" ht="12" customHeight="1">
      <c r="A82" s="348" t="s">
        <v>282</v>
      </c>
      <c r="B82" s="344" t="s">
        <v>283</v>
      </c>
      <c r="C82" s="221"/>
    </row>
    <row r="83" spans="1:3" s="342" customFormat="1" ht="12" customHeight="1" thickBot="1">
      <c r="A83" s="349" t="s">
        <v>284</v>
      </c>
      <c r="B83" s="213" t="s">
        <v>285</v>
      </c>
      <c r="C83" s="221"/>
    </row>
    <row r="84" spans="1:3" s="342" customFormat="1" ht="12" customHeight="1" thickBot="1">
      <c r="A84" s="390" t="s">
        <v>286</v>
      </c>
      <c r="B84" s="211" t="s">
        <v>428</v>
      </c>
      <c r="C84" s="388"/>
    </row>
    <row r="85" spans="1:3" s="342" customFormat="1" ht="13.5" customHeight="1" thickBot="1">
      <c r="A85" s="390" t="s">
        <v>288</v>
      </c>
      <c r="B85" s="211" t="s">
        <v>287</v>
      </c>
      <c r="C85" s="388"/>
    </row>
    <row r="86" spans="1:3" s="342" customFormat="1" ht="15.75" customHeight="1" thickBot="1">
      <c r="A86" s="390" t="s">
        <v>300</v>
      </c>
      <c r="B86" s="350" t="s">
        <v>431</v>
      </c>
      <c r="C86" s="222">
        <f>+C63+C67+C72+C75+C79+C85+C84</f>
        <v>135912359</v>
      </c>
    </row>
    <row r="87" spans="1:3" s="342" customFormat="1" ht="16.5" customHeight="1" thickBot="1">
      <c r="A87" s="391" t="s">
        <v>430</v>
      </c>
      <c r="B87" s="351" t="s">
        <v>432</v>
      </c>
      <c r="C87" s="222">
        <f>+C62+C86</f>
        <v>409383093</v>
      </c>
    </row>
    <row r="88" spans="1:3" s="342" customFormat="1" ht="6" customHeight="1">
      <c r="A88" s="5"/>
      <c r="B88" s="6"/>
      <c r="C88" s="223"/>
    </row>
    <row r="89" spans="1:3" ht="16.5" customHeight="1">
      <c r="A89" s="468" t="s">
        <v>39</v>
      </c>
      <c r="B89" s="468"/>
      <c r="C89" s="468"/>
    </row>
    <row r="90" spans="1:3" s="352" customFormat="1" ht="16.5" customHeight="1" thickBot="1">
      <c r="A90" s="470" t="s">
        <v>133</v>
      </c>
      <c r="B90" s="470"/>
      <c r="C90" s="118" t="str">
        <f>C2</f>
        <v>Forintban!</v>
      </c>
    </row>
    <row r="91" spans="1:3" ht="37.5" customHeight="1" thickBot="1">
      <c r="A91" s="23" t="s">
        <v>60</v>
      </c>
      <c r="B91" s="24" t="s">
        <v>40</v>
      </c>
      <c r="C91" s="37" t="str">
        <f>+C3</f>
        <v>2017. évi előirányzat</v>
      </c>
    </row>
    <row r="92" spans="1:3" s="341" customFormat="1" ht="12" customHeight="1" thickBot="1">
      <c r="A92" s="32"/>
      <c r="B92" s="33" t="s">
        <v>446</v>
      </c>
      <c r="C92" s="34" t="s">
        <v>447</v>
      </c>
    </row>
    <row r="93" spans="1:3" ht="12" customHeight="1" thickBot="1">
      <c r="A93" s="22" t="s">
        <v>10</v>
      </c>
      <c r="B93" s="28" t="s">
        <v>390</v>
      </c>
      <c r="C93" s="215">
        <f>C94+C95+C96+C97+C98+C111</f>
        <v>319379721</v>
      </c>
    </row>
    <row r="94" spans="1:3" ht="12" customHeight="1">
      <c r="A94" s="17" t="s">
        <v>84</v>
      </c>
      <c r="B94" s="10" t="s">
        <v>41</v>
      </c>
      <c r="C94" s="217">
        <v>144009147</v>
      </c>
    </row>
    <row r="95" spans="1:3" ht="12" customHeight="1">
      <c r="A95" s="14" t="s">
        <v>85</v>
      </c>
      <c r="B95" s="8" t="s">
        <v>154</v>
      </c>
      <c r="C95" s="218">
        <v>31811524</v>
      </c>
    </row>
    <row r="96" spans="1:3" ht="12" customHeight="1">
      <c r="A96" s="14" t="s">
        <v>86</v>
      </c>
      <c r="B96" s="8" t="s">
        <v>121</v>
      </c>
      <c r="C96" s="220">
        <v>87164691</v>
      </c>
    </row>
    <row r="97" spans="1:3" ht="12" customHeight="1">
      <c r="A97" s="14" t="s">
        <v>87</v>
      </c>
      <c r="B97" s="11" t="s">
        <v>155</v>
      </c>
      <c r="C97" s="220">
        <v>23337000</v>
      </c>
    </row>
    <row r="98" spans="1:3" ht="12" customHeight="1">
      <c r="A98" s="14" t="s">
        <v>98</v>
      </c>
      <c r="B98" s="19" t="s">
        <v>156</v>
      </c>
      <c r="C98" s="220">
        <v>16235896</v>
      </c>
    </row>
    <row r="99" spans="1:3" ht="12" customHeight="1">
      <c r="A99" s="14" t="s">
        <v>88</v>
      </c>
      <c r="B99" s="8" t="s">
        <v>395</v>
      </c>
      <c r="C99" s="220">
        <v>2000000</v>
      </c>
    </row>
    <row r="100" spans="1:3" ht="12" customHeight="1">
      <c r="A100" s="14" t="s">
        <v>89</v>
      </c>
      <c r="B100" s="123" t="s">
        <v>394</v>
      </c>
      <c r="C100" s="220"/>
    </row>
    <row r="101" spans="1:3" ht="12" customHeight="1">
      <c r="A101" s="14" t="s">
        <v>99</v>
      </c>
      <c r="B101" s="123" t="s">
        <v>393</v>
      </c>
      <c r="C101" s="220">
        <v>3000000</v>
      </c>
    </row>
    <row r="102" spans="1:3" ht="12" customHeight="1">
      <c r="A102" s="14" t="s">
        <v>100</v>
      </c>
      <c r="B102" s="121" t="s">
        <v>303</v>
      </c>
      <c r="C102" s="220"/>
    </row>
    <row r="103" spans="1:3" ht="12" customHeight="1">
      <c r="A103" s="14" t="s">
        <v>101</v>
      </c>
      <c r="B103" s="122" t="s">
        <v>304</v>
      </c>
      <c r="C103" s="220"/>
    </row>
    <row r="104" spans="1:3" ht="12" customHeight="1">
      <c r="A104" s="14" t="s">
        <v>102</v>
      </c>
      <c r="B104" s="122" t="s">
        <v>305</v>
      </c>
      <c r="C104" s="220"/>
    </row>
    <row r="105" spans="1:3" ht="12" customHeight="1">
      <c r="A105" s="14" t="s">
        <v>104</v>
      </c>
      <c r="B105" s="121" t="s">
        <v>306</v>
      </c>
      <c r="C105" s="220"/>
    </row>
    <row r="106" spans="1:3" ht="12" customHeight="1">
      <c r="A106" s="14" t="s">
        <v>157</v>
      </c>
      <c r="B106" s="121" t="s">
        <v>307</v>
      </c>
      <c r="C106" s="220"/>
    </row>
    <row r="107" spans="1:3" ht="12" customHeight="1">
      <c r="A107" s="14" t="s">
        <v>301</v>
      </c>
      <c r="B107" s="122" t="s">
        <v>308</v>
      </c>
      <c r="C107" s="220"/>
    </row>
    <row r="108" spans="1:3" ht="12" customHeight="1">
      <c r="A108" s="13" t="s">
        <v>302</v>
      </c>
      <c r="B108" s="123" t="s">
        <v>309</v>
      </c>
      <c r="C108" s="220"/>
    </row>
    <row r="109" spans="1:3" ht="12" customHeight="1">
      <c r="A109" s="14" t="s">
        <v>391</v>
      </c>
      <c r="B109" s="123" t="s">
        <v>310</v>
      </c>
      <c r="C109" s="220"/>
    </row>
    <row r="110" spans="1:3" ht="12" customHeight="1">
      <c r="A110" s="16" t="s">
        <v>392</v>
      </c>
      <c r="B110" s="123" t="s">
        <v>311</v>
      </c>
      <c r="C110" s="220">
        <v>11235896</v>
      </c>
    </row>
    <row r="111" spans="1:3" ht="12" customHeight="1">
      <c r="A111" s="14" t="s">
        <v>396</v>
      </c>
      <c r="B111" s="11" t="s">
        <v>42</v>
      </c>
      <c r="C111" s="218">
        <v>16821463</v>
      </c>
    </row>
    <row r="112" spans="1:3" ht="12" customHeight="1">
      <c r="A112" s="14" t="s">
        <v>397</v>
      </c>
      <c r="B112" s="8" t="s">
        <v>399</v>
      </c>
      <c r="C112" s="218">
        <v>5147632</v>
      </c>
    </row>
    <row r="113" spans="1:5" ht="12" customHeight="1" thickBot="1">
      <c r="A113" s="18" t="s">
        <v>398</v>
      </c>
      <c r="B113" s="404" t="s">
        <v>400</v>
      </c>
      <c r="C113" s="224">
        <v>11673831</v>
      </c>
      <c r="D113" s="455"/>
      <c r="E113" s="455"/>
    </row>
    <row r="114" spans="1:3" ht="12" customHeight="1" thickBot="1">
      <c r="A114" s="401" t="s">
        <v>11</v>
      </c>
      <c r="B114" s="402" t="s">
        <v>312</v>
      </c>
      <c r="C114" s="403">
        <f>+C115+C117+C119</f>
        <v>81200000</v>
      </c>
    </row>
    <row r="115" spans="1:3" ht="12" customHeight="1">
      <c r="A115" s="15" t="s">
        <v>90</v>
      </c>
      <c r="B115" s="8" t="s">
        <v>179</v>
      </c>
      <c r="C115" s="219">
        <v>26800000</v>
      </c>
    </row>
    <row r="116" spans="1:3" ht="12" customHeight="1">
      <c r="A116" s="15" t="s">
        <v>91</v>
      </c>
      <c r="B116" s="12" t="s">
        <v>316</v>
      </c>
      <c r="C116" s="219"/>
    </row>
    <row r="117" spans="1:3" ht="12" customHeight="1">
      <c r="A117" s="15" t="s">
        <v>92</v>
      </c>
      <c r="B117" s="12" t="s">
        <v>158</v>
      </c>
      <c r="C117" s="218">
        <v>54400000</v>
      </c>
    </row>
    <row r="118" spans="1:3" ht="12" customHeight="1">
      <c r="A118" s="15" t="s">
        <v>93</v>
      </c>
      <c r="B118" s="12" t="s">
        <v>317</v>
      </c>
      <c r="C118" s="199"/>
    </row>
    <row r="119" spans="1:3" ht="12" customHeight="1">
      <c r="A119" s="15" t="s">
        <v>94</v>
      </c>
      <c r="B119" s="213" t="s">
        <v>181</v>
      </c>
      <c r="C119" s="199"/>
    </row>
    <row r="120" spans="1:3" ht="12" customHeight="1">
      <c r="A120" s="15" t="s">
        <v>103</v>
      </c>
      <c r="B120" s="212" t="s">
        <v>381</v>
      </c>
      <c r="C120" s="199"/>
    </row>
    <row r="121" spans="1:3" ht="12" customHeight="1">
      <c r="A121" s="15" t="s">
        <v>105</v>
      </c>
      <c r="B121" s="339" t="s">
        <v>322</v>
      </c>
      <c r="C121" s="199"/>
    </row>
    <row r="122" spans="1:3" ht="15.75">
      <c r="A122" s="15" t="s">
        <v>159</v>
      </c>
      <c r="B122" s="122" t="s">
        <v>305</v>
      </c>
      <c r="C122" s="199"/>
    </row>
    <row r="123" spans="1:3" ht="12" customHeight="1">
      <c r="A123" s="15" t="s">
        <v>160</v>
      </c>
      <c r="B123" s="122" t="s">
        <v>321</v>
      </c>
      <c r="C123" s="199"/>
    </row>
    <row r="124" spans="1:3" ht="12" customHeight="1">
      <c r="A124" s="15" t="s">
        <v>161</v>
      </c>
      <c r="B124" s="122" t="s">
        <v>320</v>
      </c>
      <c r="C124" s="199"/>
    </row>
    <row r="125" spans="1:3" ht="12" customHeight="1">
      <c r="A125" s="15" t="s">
        <v>313</v>
      </c>
      <c r="B125" s="122" t="s">
        <v>308</v>
      </c>
      <c r="C125" s="199"/>
    </row>
    <row r="126" spans="1:3" ht="12" customHeight="1">
      <c r="A126" s="15" t="s">
        <v>314</v>
      </c>
      <c r="B126" s="122" t="s">
        <v>319</v>
      </c>
      <c r="C126" s="199"/>
    </row>
    <row r="127" spans="1:3" ht="16.5" thickBot="1">
      <c r="A127" s="13" t="s">
        <v>315</v>
      </c>
      <c r="B127" s="122" t="s">
        <v>318</v>
      </c>
      <c r="C127" s="201"/>
    </row>
    <row r="128" spans="1:3" ht="12" customHeight="1" thickBot="1">
      <c r="A128" s="20" t="s">
        <v>12</v>
      </c>
      <c r="B128" s="107" t="s">
        <v>401</v>
      </c>
      <c r="C128" s="216">
        <f>+C93+C114</f>
        <v>400579721</v>
      </c>
    </row>
    <row r="129" spans="1:3" ht="12" customHeight="1" thickBot="1">
      <c r="A129" s="20" t="s">
        <v>13</v>
      </c>
      <c r="B129" s="107" t="s">
        <v>402</v>
      </c>
      <c r="C129" s="216">
        <f>+C130+C131+C132</f>
        <v>0</v>
      </c>
    </row>
    <row r="130" spans="1:3" ht="12" customHeight="1">
      <c r="A130" s="15" t="s">
        <v>217</v>
      </c>
      <c r="B130" s="12" t="s">
        <v>409</v>
      </c>
      <c r="C130" s="199"/>
    </row>
    <row r="131" spans="1:3" ht="12" customHeight="1">
      <c r="A131" s="15" t="s">
        <v>218</v>
      </c>
      <c r="B131" s="12" t="s">
        <v>410</v>
      </c>
      <c r="C131" s="199"/>
    </row>
    <row r="132" spans="1:3" ht="12" customHeight="1" thickBot="1">
      <c r="A132" s="13" t="s">
        <v>219</v>
      </c>
      <c r="B132" s="12" t="s">
        <v>411</v>
      </c>
      <c r="C132" s="199"/>
    </row>
    <row r="133" spans="1:3" ht="12" customHeight="1" thickBot="1">
      <c r="A133" s="20" t="s">
        <v>14</v>
      </c>
      <c r="B133" s="107" t="s">
        <v>403</v>
      </c>
      <c r="C133" s="216">
        <f>SUM(C134:C139)</f>
        <v>3700000</v>
      </c>
    </row>
    <row r="134" spans="1:3" ht="12" customHeight="1">
      <c r="A134" s="15" t="s">
        <v>77</v>
      </c>
      <c r="B134" s="9" t="s">
        <v>412</v>
      </c>
      <c r="C134" s="199">
        <v>3700000</v>
      </c>
    </row>
    <row r="135" spans="1:3" ht="12" customHeight="1">
      <c r="A135" s="15" t="s">
        <v>78</v>
      </c>
      <c r="B135" s="9" t="s">
        <v>404</v>
      </c>
      <c r="C135" s="199"/>
    </row>
    <row r="136" spans="1:3" ht="12" customHeight="1">
      <c r="A136" s="15" t="s">
        <v>79</v>
      </c>
      <c r="B136" s="9" t="s">
        <v>405</v>
      </c>
      <c r="C136" s="199"/>
    </row>
    <row r="137" spans="1:3" ht="12" customHeight="1">
      <c r="A137" s="15" t="s">
        <v>146</v>
      </c>
      <c r="B137" s="9" t="s">
        <v>406</v>
      </c>
      <c r="C137" s="199"/>
    </row>
    <row r="138" spans="1:3" ht="12" customHeight="1">
      <c r="A138" s="15" t="s">
        <v>147</v>
      </c>
      <c r="B138" s="9" t="s">
        <v>407</v>
      </c>
      <c r="C138" s="199"/>
    </row>
    <row r="139" spans="1:3" ht="12" customHeight="1" thickBot="1">
      <c r="A139" s="13" t="s">
        <v>148</v>
      </c>
      <c r="B139" s="9" t="s">
        <v>408</v>
      </c>
      <c r="C139" s="199"/>
    </row>
    <row r="140" spans="1:3" ht="12" customHeight="1" thickBot="1">
      <c r="A140" s="20" t="s">
        <v>15</v>
      </c>
      <c r="B140" s="107" t="s">
        <v>416</v>
      </c>
      <c r="C140" s="222">
        <f>+C141+C142+C143+C144</f>
        <v>5103372</v>
      </c>
    </row>
    <row r="141" spans="1:3" ht="12" customHeight="1">
      <c r="A141" s="15" t="s">
        <v>80</v>
      </c>
      <c r="B141" s="9" t="s">
        <v>323</v>
      </c>
      <c r="C141" s="199"/>
    </row>
    <row r="142" spans="1:3" ht="12" customHeight="1">
      <c r="A142" s="15" t="s">
        <v>81</v>
      </c>
      <c r="B142" s="9" t="s">
        <v>324</v>
      </c>
      <c r="C142" s="199">
        <v>5103372</v>
      </c>
    </row>
    <row r="143" spans="1:3" ht="12" customHeight="1">
      <c r="A143" s="15" t="s">
        <v>237</v>
      </c>
      <c r="B143" s="9" t="s">
        <v>417</v>
      </c>
      <c r="C143" s="199"/>
    </row>
    <row r="144" spans="1:3" ht="12" customHeight="1" thickBot="1">
      <c r="A144" s="13" t="s">
        <v>238</v>
      </c>
      <c r="B144" s="7" t="s">
        <v>343</v>
      </c>
      <c r="C144" s="199"/>
    </row>
    <row r="145" spans="1:3" ht="12" customHeight="1" thickBot="1">
      <c r="A145" s="20" t="s">
        <v>16</v>
      </c>
      <c r="B145" s="107" t="s">
        <v>418</v>
      </c>
      <c r="C145" s="225">
        <f>SUM(C146:C150)</f>
        <v>0</v>
      </c>
    </row>
    <row r="146" spans="1:3" ht="12" customHeight="1">
      <c r="A146" s="15" t="s">
        <v>82</v>
      </c>
      <c r="B146" s="9" t="s">
        <v>413</v>
      </c>
      <c r="C146" s="199"/>
    </row>
    <row r="147" spans="1:3" ht="12" customHeight="1">
      <c r="A147" s="15" t="s">
        <v>83</v>
      </c>
      <c r="B147" s="9" t="s">
        <v>420</v>
      </c>
      <c r="C147" s="199"/>
    </row>
    <row r="148" spans="1:3" ht="12" customHeight="1">
      <c r="A148" s="15" t="s">
        <v>249</v>
      </c>
      <c r="B148" s="9" t="s">
        <v>415</v>
      </c>
      <c r="C148" s="199"/>
    </row>
    <row r="149" spans="1:3" ht="12" customHeight="1">
      <c r="A149" s="15" t="s">
        <v>250</v>
      </c>
      <c r="B149" s="9" t="s">
        <v>421</v>
      </c>
      <c r="C149" s="199"/>
    </row>
    <row r="150" spans="1:3" ht="12" customHeight="1" thickBot="1">
      <c r="A150" s="15" t="s">
        <v>419</v>
      </c>
      <c r="B150" s="9" t="s">
        <v>422</v>
      </c>
      <c r="C150" s="199"/>
    </row>
    <row r="151" spans="1:3" ht="12" customHeight="1" thickBot="1">
      <c r="A151" s="20" t="s">
        <v>17</v>
      </c>
      <c r="B151" s="107" t="s">
        <v>423</v>
      </c>
      <c r="C151" s="405"/>
    </row>
    <row r="152" spans="1:3" ht="12" customHeight="1" thickBot="1">
      <c r="A152" s="20" t="s">
        <v>18</v>
      </c>
      <c r="B152" s="107" t="s">
        <v>424</v>
      </c>
      <c r="C152" s="405"/>
    </row>
    <row r="153" spans="1:9" ht="15" customHeight="1" thickBot="1">
      <c r="A153" s="20" t="s">
        <v>19</v>
      </c>
      <c r="B153" s="107" t="s">
        <v>426</v>
      </c>
      <c r="C153" s="353">
        <f>+C129+C133+C140+C145+C151+C152</f>
        <v>8803372</v>
      </c>
      <c r="F153" s="354"/>
      <c r="G153" s="355"/>
      <c r="H153" s="355"/>
      <c r="I153" s="355"/>
    </row>
    <row r="154" spans="1:3" s="342" customFormat="1" ht="12.75" customHeight="1" thickBot="1">
      <c r="A154" s="214" t="s">
        <v>20</v>
      </c>
      <c r="B154" s="306" t="s">
        <v>425</v>
      </c>
      <c r="C154" s="353">
        <f>+C128+C153</f>
        <v>409383093</v>
      </c>
    </row>
    <row r="155" ht="7.5" customHeight="1"/>
    <row r="156" spans="1:3" ht="15.75">
      <c r="A156" s="471" t="s">
        <v>325</v>
      </c>
      <c r="B156" s="471"/>
      <c r="C156" s="471"/>
    </row>
    <row r="157" spans="1:3" ht="15" customHeight="1" thickBot="1">
      <c r="A157" s="469" t="s">
        <v>134</v>
      </c>
      <c r="B157" s="469"/>
      <c r="C157" s="226" t="str">
        <f>C90</f>
        <v>Forintban!</v>
      </c>
    </row>
    <row r="158" spans="1:4" ht="13.5" customHeight="1" thickBot="1">
      <c r="A158" s="20">
        <v>1</v>
      </c>
      <c r="B158" s="27" t="s">
        <v>427</v>
      </c>
      <c r="C158" s="216">
        <f>+C62-C128</f>
        <v>-127108987</v>
      </c>
      <c r="D158" s="356"/>
    </row>
    <row r="159" spans="1:3" ht="27.75" customHeight="1" thickBot="1">
      <c r="A159" s="20" t="s">
        <v>11</v>
      </c>
      <c r="B159" s="27" t="s">
        <v>433</v>
      </c>
      <c r="C159" s="216">
        <f>+C86-C153</f>
        <v>127108987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062992125984252" bottom="0.4724409448818898" header="0.3937007874015748" footer="0.1968503937007874"/>
  <pageSetup fitToHeight="0" fitToWidth="1" horizontalDpi="300" verticalDpi="300" orientation="portrait" paperSize="8" r:id="rId1"/>
  <headerFooter differentOddEven="1" alignWithMargins="0">
    <oddHeader>&amp;C&amp;"Times New Roman CE,Félkövér"&amp;12
Karácsond Községi Önkormányzat
2017. ÉVI KÖLTSÉGVETÉSÉNEK ÖSSZEVONT MÉRLEGE&amp;10
&amp;R&amp;"Times New Roman CE,Félkövér dőlt"&amp;11 1.1. melléklet a ........./2017.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93" customWidth="1"/>
    <col min="2" max="2" width="79.125" style="194" customWidth="1"/>
    <col min="3" max="3" width="25.00390625" style="194" customWidth="1"/>
    <col min="4" max="16384" width="9.375" style="194" customWidth="1"/>
  </cols>
  <sheetData>
    <row r="1" spans="1:3" s="173" customFormat="1" ht="21" customHeight="1" thickBot="1">
      <c r="A1" s="172"/>
      <c r="B1" s="174"/>
      <c r="C1" s="452" t="str">
        <f>+CONCATENATE("7.3.2. melléklet a 2/",LEFT(ÖSSZEFÜGGÉSEK!A5,4),". (III.10.) önkormányzati rendelethez")</f>
        <v>7.3.2. melléklet a 2/2017. (III.10.) önkormányzati rendelethez</v>
      </c>
    </row>
    <row r="2" spans="1:3" s="382" customFormat="1" ht="25.5" customHeight="1">
      <c r="A2" s="333" t="s">
        <v>171</v>
      </c>
      <c r="B2" s="277" t="s">
        <v>174</v>
      </c>
      <c r="C2" s="291" t="s">
        <v>52</v>
      </c>
    </row>
    <row r="3" spans="1:3" s="382" customFormat="1" ht="24.75" thickBot="1">
      <c r="A3" s="376" t="s">
        <v>170</v>
      </c>
      <c r="B3" s="278" t="s">
        <v>371</v>
      </c>
      <c r="C3" s="292" t="s">
        <v>51</v>
      </c>
    </row>
    <row r="4" spans="1:3" s="383" customFormat="1" ht="15.75" customHeight="1" thickBot="1">
      <c r="A4" s="176"/>
      <c r="B4" s="176"/>
      <c r="C4" s="177" t="e">
        <f>'7.3.1. sz. mell'!C4</f>
        <v>#REF!</v>
      </c>
    </row>
    <row r="5" spans="1:3" ht="13.5" thickBot="1">
      <c r="A5" s="334" t="s">
        <v>172</v>
      </c>
      <c r="B5" s="178" t="s">
        <v>512</v>
      </c>
      <c r="C5" s="179" t="s">
        <v>47</v>
      </c>
    </row>
    <row r="6" spans="1:3" s="384" customFormat="1" ht="12.75" customHeight="1" thickBot="1">
      <c r="A6" s="148"/>
      <c r="B6" s="149" t="s">
        <v>446</v>
      </c>
      <c r="C6" s="150" t="s">
        <v>447</v>
      </c>
    </row>
    <row r="7" spans="1:3" s="384" customFormat="1" ht="15.75" customHeight="1" thickBot="1">
      <c r="A7" s="180"/>
      <c r="B7" s="181" t="s">
        <v>48</v>
      </c>
      <c r="C7" s="182"/>
    </row>
    <row r="8" spans="1:3" s="293" customFormat="1" ht="12" customHeight="1" thickBot="1">
      <c r="A8" s="148" t="s">
        <v>10</v>
      </c>
      <c r="B8" s="183" t="s">
        <v>468</v>
      </c>
      <c r="C8" s="236">
        <f>SUM(C9:C19)</f>
        <v>0</v>
      </c>
    </row>
    <row r="9" spans="1:3" s="293" customFormat="1" ht="12" customHeight="1">
      <c r="A9" s="377" t="s">
        <v>84</v>
      </c>
      <c r="B9" s="10" t="s">
        <v>226</v>
      </c>
      <c r="C9" s="282"/>
    </row>
    <row r="10" spans="1:3" s="293" customFormat="1" ht="12" customHeight="1">
      <c r="A10" s="378" t="s">
        <v>85</v>
      </c>
      <c r="B10" s="8" t="s">
        <v>227</v>
      </c>
      <c r="C10" s="234"/>
    </row>
    <row r="11" spans="1:3" s="293" customFormat="1" ht="12" customHeight="1">
      <c r="A11" s="378" t="s">
        <v>86</v>
      </c>
      <c r="B11" s="8" t="s">
        <v>228</v>
      </c>
      <c r="C11" s="234"/>
    </row>
    <row r="12" spans="1:3" s="293" customFormat="1" ht="12" customHeight="1">
      <c r="A12" s="378" t="s">
        <v>87</v>
      </c>
      <c r="B12" s="8" t="s">
        <v>229</v>
      </c>
      <c r="C12" s="234"/>
    </row>
    <row r="13" spans="1:3" s="293" customFormat="1" ht="12" customHeight="1">
      <c r="A13" s="378" t="s">
        <v>128</v>
      </c>
      <c r="B13" s="8" t="s">
        <v>230</v>
      </c>
      <c r="C13" s="234"/>
    </row>
    <row r="14" spans="1:3" s="293" customFormat="1" ht="12" customHeight="1">
      <c r="A14" s="378" t="s">
        <v>88</v>
      </c>
      <c r="B14" s="8" t="s">
        <v>352</v>
      </c>
      <c r="C14" s="234"/>
    </row>
    <row r="15" spans="1:3" s="293" customFormat="1" ht="12" customHeight="1">
      <c r="A15" s="378" t="s">
        <v>89</v>
      </c>
      <c r="B15" s="7" t="s">
        <v>353</v>
      </c>
      <c r="C15" s="234"/>
    </row>
    <row r="16" spans="1:3" s="293" customFormat="1" ht="12" customHeight="1">
      <c r="A16" s="378" t="s">
        <v>99</v>
      </c>
      <c r="B16" s="8" t="s">
        <v>233</v>
      </c>
      <c r="C16" s="283"/>
    </row>
    <row r="17" spans="1:3" s="385" customFormat="1" ht="12" customHeight="1">
      <c r="A17" s="378" t="s">
        <v>100</v>
      </c>
      <c r="B17" s="8" t="s">
        <v>234</v>
      </c>
      <c r="C17" s="234"/>
    </row>
    <row r="18" spans="1:3" s="385" customFormat="1" ht="12" customHeight="1">
      <c r="A18" s="378" t="s">
        <v>101</v>
      </c>
      <c r="B18" s="8" t="s">
        <v>389</v>
      </c>
      <c r="C18" s="235"/>
    </row>
    <row r="19" spans="1:3" s="385" customFormat="1" ht="12" customHeight="1" thickBot="1">
      <c r="A19" s="378" t="s">
        <v>102</v>
      </c>
      <c r="B19" s="7" t="s">
        <v>235</v>
      </c>
      <c r="C19" s="235"/>
    </row>
    <row r="20" spans="1:3" s="293" customFormat="1" ht="12" customHeight="1" thickBot="1">
      <c r="A20" s="148" t="s">
        <v>11</v>
      </c>
      <c r="B20" s="183" t="s">
        <v>354</v>
      </c>
      <c r="C20" s="236">
        <f>SUM(C21:C23)</f>
        <v>0</v>
      </c>
    </row>
    <row r="21" spans="1:3" s="385" customFormat="1" ht="12" customHeight="1">
      <c r="A21" s="378" t="s">
        <v>90</v>
      </c>
      <c r="B21" s="9" t="s">
        <v>207</v>
      </c>
      <c r="C21" s="234"/>
    </row>
    <row r="22" spans="1:3" s="385" customFormat="1" ht="12" customHeight="1">
      <c r="A22" s="378" t="s">
        <v>91</v>
      </c>
      <c r="B22" s="8" t="s">
        <v>355</v>
      </c>
      <c r="C22" s="234"/>
    </row>
    <row r="23" spans="1:3" s="385" customFormat="1" ht="12" customHeight="1">
      <c r="A23" s="378" t="s">
        <v>92</v>
      </c>
      <c r="B23" s="8" t="s">
        <v>356</v>
      </c>
      <c r="C23" s="234"/>
    </row>
    <row r="24" spans="1:3" s="385" customFormat="1" ht="12" customHeight="1" thickBot="1">
      <c r="A24" s="378" t="s">
        <v>93</v>
      </c>
      <c r="B24" s="8" t="s">
        <v>473</v>
      </c>
      <c r="C24" s="234"/>
    </row>
    <row r="25" spans="1:3" s="385" customFormat="1" ht="12" customHeight="1" thickBot="1">
      <c r="A25" s="151" t="s">
        <v>12</v>
      </c>
      <c r="B25" s="107" t="s">
        <v>145</v>
      </c>
      <c r="C25" s="263"/>
    </row>
    <row r="26" spans="1:3" s="385" customFormat="1" ht="12" customHeight="1" thickBot="1">
      <c r="A26" s="151" t="s">
        <v>13</v>
      </c>
      <c r="B26" s="107" t="s">
        <v>357</v>
      </c>
      <c r="C26" s="236">
        <f>+C27+C28</f>
        <v>0</v>
      </c>
    </row>
    <row r="27" spans="1:3" s="385" customFormat="1" ht="12" customHeight="1">
      <c r="A27" s="379" t="s">
        <v>217</v>
      </c>
      <c r="B27" s="380" t="s">
        <v>355</v>
      </c>
      <c r="C27" s="67"/>
    </row>
    <row r="28" spans="1:3" s="385" customFormat="1" ht="12" customHeight="1">
      <c r="A28" s="379" t="s">
        <v>218</v>
      </c>
      <c r="B28" s="381" t="s">
        <v>358</v>
      </c>
      <c r="C28" s="237"/>
    </row>
    <row r="29" spans="1:3" s="385" customFormat="1" ht="12" customHeight="1" thickBot="1">
      <c r="A29" s="378" t="s">
        <v>219</v>
      </c>
      <c r="B29" s="120" t="s">
        <v>474</v>
      </c>
      <c r="C29" s="70"/>
    </row>
    <row r="30" spans="1:3" s="385" customFormat="1" ht="12" customHeight="1" thickBot="1">
      <c r="A30" s="151" t="s">
        <v>14</v>
      </c>
      <c r="B30" s="107" t="s">
        <v>359</v>
      </c>
      <c r="C30" s="236">
        <f>+C31+C32+C33</f>
        <v>0</v>
      </c>
    </row>
    <row r="31" spans="1:3" s="385" customFormat="1" ht="12" customHeight="1">
      <c r="A31" s="379" t="s">
        <v>77</v>
      </c>
      <c r="B31" s="380" t="s">
        <v>240</v>
      </c>
      <c r="C31" s="67"/>
    </row>
    <row r="32" spans="1:3" s="385" customFormat="1" ht="12" customHeight="1">
      <c r="A32" s="379" t="s">
        <v>78</v>
      </c>
      <c r="B32" s="381" t="s">
        <v>241</v>
      </c>
      <c r="C32" s="237"/>
    </row>
    <row r="33" spans="1:3" s="385" customFormat="1" ht="12" customHeight="1" thickBot="1">
      <c r="A33" s="378" t="s">
        <v>79</v>
      </c>
      <c r="B33" s="120" t="s">
        <v>242</v>
      </c>
      <c r="C33" s="70"/>
    </row>
    <row r="34" spans="1:3" s="293" customFormat="1" ht="12" customHeight="1" thickBot="1">
      <c r="A34" s="151" t="s">
        <v>15</v>
      </c>
      <c r="B34" s="107" t="s">
        <v>328</v>
      </c>
      <c r="C34" s="263"/>
    </row>
    <row r="35" spans="1:3" s="293" customFormat="1" ht="12" customHeight="1" thickBot="1">
      <c r="A35" s="151" t="s">
        <v>16</v>
      </c>
      <c r="B35" s="107" t="s">
        <v>360</v>
      </c>
      <c r="C35" s="284"/>
    </row>
    <row r="36" spans="1:3" s="293" customFormat="1" ht="12" customHeight="1" thickBot="1">
      <c r="A36" s="148" t="s">
        <v>17</v>
      </c>
      <c r="B36" s="107" t="s">
        <v>475</v>
      </c>
      <c r="C36" s="285">
        <f>+C8+C20+C25+C26+C30+C34+C35</f>
        <v>0</v>
      </c>
    </row>
    <row r="37" spans="1:3" s="293" customFormat="1" ht="12" customHeight="1" thickBot="1">
      <c r="A37" s="184" t="s">
        <v>18</v>
      </c>
      <c r="B37" s="107" t="s">
        <v>362</v>
      </c>
      <c r="C37" s="285">
        <f>+C38+C39+C40</f>
        <v>0</v>
      </c>
    </row>
    <row r="38" spans="1:3" s="293" customFormat="1" ht="12" customHeight="1">
      <c r="A38" s="379" t="s">
        <v>363</v>
      </c>
      <c r="B38" s="380" t="s">
        <v>186</v>
      </c>
      <c r="C38" s="67"/>
    </row>
    <row r="39" spans="1:3" s="293" customFormat="1" ht="12" customHeight="1">
      <c r="A39" s="379" t="s">
        <v>364</v>
      </c>
      <c r="B39" s="381" t="s">
        <v>0</v>
      </c>
      <c r="C39" s="237"/>
    </row>
    <row r="40" spans="1:3" s="385" customFormat="1" ht="12" customHeight="1" thickBot="1">
      <c r="A40" s="378" t="s">
        <v>365</v>
      </c>
      <c r="B40" s="120" t="s">
        <v>366</v>
      </c>
      <c r="C40" s="70"/>
    </row>
    <row r="41" spans="1:3" s="385" customFormat="1" ht="15" customHeight="1" thickBot="1">
      <c r="A41" s="184" t="s">
        <v>19</v>
      </c>
      <c r="B41" s="185" t="s">
        <v>367</v>
      </c>
      <c r="C41" s="288">
        <f>+C36+C37</f>
        <v>0</v>
      </c>
    </row>
    <row r="42" spans="1:3" s="385" customFormat="1" ht="15" customHeight="1">
      <c r="A42" s="186"/>
      <c r="B42" s="187"/>
      <c r="C42" s="286"/>
    </row>
    <row r="43" spans="1:3" ht="13.5" thickBot="1">
      <c r="A43" s="188"/>
      <c r="B43" s="189"/>
      <c r="C43" s="287"/>
    </row>
    <row r="44" spans="1:3" s="384" customFormat="1" ht="16.5" customHeight="1" thickBot="1">
      <c r="A44" s="190"/>
      <c r="B44" s="191" t="s">
        <v>49</v>
      </c>
      <c r="C44" s="288"/>
    </row>
    <row r="45" spans="1:3" s="386" customFormat="1" ht="12" customHeight="1" thickBot="1">
      <c r="A45" s="151" t="s">
        <v>10</v>
      </c>
      <c r="B45" s="107" t="s">
        <v>368</v>
      </c>
      <c r="C45" s="236">
        <f>SUM(C46:C50)</f>
        <v>0</v>
      </c>
    </row>
    <row r="46" spans="1:3" ht="12" customHeight="1">
      <c r="A46" s="378" t="s">
        <v>84</v>
      </c>
      <c r="B46" s="9" t="s">
        <v>41</v>
      </c>
      <c r="C46" s="67"/>
    </row>
    <row r="47" spans="1:3" ht="12" customHeight="1">
      <c r="A47" s="378" t="s">
        <v>85</v>
      </c>
      <c r="B47" s="8" t="s">
        <v>154</v>
      </c>
      <c r="C47" s="69"/>
    </row>
    <row r="48" spans="1:3" ht="12" customHeight="1">
      <c r="A48" s="378" t="s">
        <v>86</v>
      </c>
      <c r="B48" s="8" t="s">
        <v>121</v>
      </c>
      <c r="C48" s="69"/>
    </row>
    <row r="49" spans="1:3" ht="12" customHeight="1">
      <c r="A49" s="378" t="s">
        <v>87</v>
      </c>
      <c r="B49" s="8" t="s">
        <v>155</v>
      </c>
      <c r="C49" s="69"/>
    </row>
    <row r="50" spans="1:3" ht="12" customHeight="1" thickBot="1">
      <c r="A50" s="378" t="s">
        <v>128</v>
      </c>
      <c r="B50" s="8" t="s">
        <v>156</v>
      </c>
      <c r="C50" s="69"/>
    </row>
    <row r="51" spans="1:3" ht="12" customHeight="1" thickBot="1">
      <c r="A51" s="151" t="s">
        <v>11</v>
      </c>
      <c r="B51" s="107" t="s">
        <v>369</v>
      </c>
      <c r="C51" s="236">
        <f>SUM(C52:C54)</f>
        <v>0</v>
      </c>
    </row>
    <row r="52" spans="1:3" s="386" customFormat="1" ht="12" customHeight="1">
      <c r="A52" s="378" t="s">
        <v>90</v>
      </c>
      <c r="B52" s="9" t="s">
        <v>179</v>
      </c>
      <c r="C52" s="67"/>
    </row>
    <row r="53" spans="1:3" ht="12" customHeight="1">
      <c r="A53" s="378" t="s">
        <v>91</v>
      </c>
      <c r="B53" s="8" t="s">
        <v>158</v>
      </c>
      <c r="C53" s="69"/>
    </row>
    <row r="54" spans="1:3" ht="12" customHeight="1">
      <c r="A54" s="378" t="s">
        <v>92</v>
      </c>
      <c r="B54" s="8" t="s">
        <v>50</v>
      </c>
      <c r="C54" s="69"/>
    </row>
    <row r="55" spans="1:3" ht="12" customHeight="1" thickBot="1">
      <c r="A55" s="378" t="s">
        <v>93</v>
      </c>
      <c r="B55" s="8" t="s">
        <v>472</v>
      </c>
      <c r="C55" s="69"/>
    </row>
    <row r="56" spans="1:3" ht="15" customHeight="1" thickBot="1">
      <c r="A56" s="151" t="s">
        <v>12</v>
      </c>
      <c r="B56" s="107" t="s">
        <v>4</v>
      </c>
      <c r="C56" s="263"/>
    </row>
    <row r="57" spans="1:3" ht="13.5" thickBot="1">
      <c r="A57" s="151" t="s">
        <v>13</v>
      </c>
      <c r="B57" s="192" t="s">
        <v>478</v>
      </c>
      <c r="C57" s="289">
        <f>+C45+C51+C56</f>
        <v>0</v>
      </c>
    </row>
    <row r="58" ht="15" customHeight="1" thickBot="1">
      <c r="C58" s="290"/>
    </row>
    <row r="59" spans="1:3" ht="14.25" customHeight="1" thickBot="1">
      <c r="A59" s="195" t="s">
        <v>467</v>
      </c>
      <c r="B59" s="196"/>
      <c r="C59" s="105"/>
    </row>
    <row r="60" spans="1:3" ht="13.5" thickBot="1">
      <c r="A60" s="195" t="s">
        <v>173</v>
      </c>
      <c r="B60" s="196"/>
      <c r="C60" s="10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2" sqref="C2"/>
    </sheetView>
  </sheetViews>
  <sheetFormatPr defaultColWidth="9.00390625" defaultRowHeight="12.75"/>
  <cols>
    <col min="1" max="1" width="13.875" style="193" customWidth="1"/>
    <col min="2" max="2" width="79.125" style="194" customWidth="1"/>
    <col min="3" max="3" width="25.00390625" style="194" customWidth="1"/>
    <col min="4" max="16384" width="9.375" style="194" customWidth="1"/>
  </cols>
  <sheetData>
    <row r="1" spans="1:3" s="173" customFormat="1" ht="21" customHeight="1" thickBot="1">
      <c r="A1" s="172"/>
      <c r="B1" s="174"/>
      <c r="C1" s="452" t="str">
        <f>+CONCATENATE("7.3.3. melléklet a 2/",LEFT(ÖSSZEFÜGGÉSEK!A5,4),". (III.10.) önkormányzati rendelethez")</f>
        <v>7.3.3. melléklet a 2/2017. (III.10.) önkormányzati rendelethez</v>
      </c>
    </row>
    <row r="2" spans="1:3" s="382" customFormat="1" ht="25.5" customHeight="1">
      <c r="A2" s="333" t="s">
        <v>171</v>
      </c>
      <c r="B2" s="277" t="s">
        <v>174</v>
      </c>
      <c r="C2" s="291" t="s">
        <v>52</v>
      </c>
    </row>
    <row r="3" spans="1:3" s="382" customFormat="1" ht="24.75" thickBot="1">
      <c r="A3" s="376" t="s">
        <v>170</v>
      </c>
      <c r="B3" s="278" t="s">
        <v>479</v>
      </c>
      <c r="C3" s="292" t="s">
        <v>52</v>
      </c>
    </row>
    <row r="4" spans="1:3" s="383" customFormat="1" ht="15.75" customHeight="1" thickBot="1">
      <c r="A4" s="176"/>
      <c r="B4" s="176"/>
      <c r="C4" s="177" t="e">
        <f>'7.3.2. sz. mell'!C4</f>
        <v>#REF!</v>
      </c>
    </row>
    <row r="5" spans="1:3" ht="13.5" thickBot="1">
      <c r="A5" s="334" t="s">
        <v>172</v>
      </c>
      <c r="B5" s="178" t="s">
        <v>512</v>
      </c>
      <c r="C5" s="453" t="s">
        <v>47</v>
      </c>
    </row>
    <row r="6" spans="1:3" s="384" customFormat="1" ht="12.75" customHeight="1" thickBot="1">
      <c r="A6" s="148"/>
      <c r="B6" s="149" t="s">
        <v>446</v>
      </c>
      <c r="C6" s="150" t="s">
        <v>447</v>
      </c>
    </row>
    <row r="7" spans="1:3" s="384" customFormat="1" ht="15.75" customHeight="1" thickBot="1">
      <c r="A7" s="180"/>
      <c r="B7" s="181" t="s">
        <v>48</v>
      </c>
      <c r="C7" s="182"/>
    </row>
    <row r="8" spans="1:3" s="293" customFormat="1" ht="12" customHeight="1" thickBot="1">
      <c r="A8" s="148" t="s">
        <v>10</v>
      </c>
      <c r="B8" s="183" t="s">
        <v>468</v>
      </c>
      <c r="C8" s="236">
        <f>SUM(C9:C19)</f>
        <v>0</v>
      </c>
    </row>
    <row r="9" spans="1:3" s="293" customFormat="1" ht="12" customHeight="1">
      <c r="A9" s="377" t="s">
        <v>84</v>
      </c>
      <c r="B9" s="10" t="s">
        <v>226</v>
      </c>
      <c r="C9" s="282"/>
    </row>
    <row r="10" spans="1:3" s="293" customFormat="1" ht="12" customHeight="1">
      <c r="A10" s="378" t="s">
        <v>85</v>
      </c>
      <c r="B10" s="8" t="s">
        <v>227</v>
      </c>
      <c r="C10" s="234"/>
    </row>
    <row r="11" spans="1:3" s="293" customFormat="1" ht="12" customHeight="1">
      <c r="A11" s="378" t="s">
        <v>86</v>
      </c>
      <c r="B11" s="8" t="s">
        <v>228</v>
      </c>
      <c r="C11" s="234"/>
    </row>
    <row r="12" spans="1:3" s="293" customFormat="1" ht="12" customHeight="1">
      <c r="A12" s="378" t="s">
        <v>87</v>
      </c>
      <c r="B12" s="8" t="s">
        <v>229</v>
      </c>
      <c r="C12" s="234"/>
    </row>
    <row r="13" spans="1:3" s="293" customFormat="1" ht="12" customHeight="1">
      <c r="A13" s="378" t="s">
        <v>128</v>
      </c>
      <c r="B13" s="8" t="s">
        <v>230</v>
      </c>
      <c r="C13" s="234"/>
    </row>
    <row r="14" spans="1:3" s="293" customFormat="1" ht="12" customHeight="1">
      <c r="A14" s="378" t="s">
        <v>88</v>
      </c>
      <c r="B14" s="8" t="s">
        <v>352</v>
      </c>
      <c r="C14" s="234"/>
    </row>
    <row r="15" spans="1:3" s="293" customFormat="1" ht="12" customHeight="1">
      <c r="A15" s="378" t="s">
        <v>89</v>
      </c>
      <c r="B15" s="7" t="s">
        <v>353</v>
      </c>
      <c r="C15" s="234"/>
    </row>
    <row r="16" spans="1:3" s="293" customFormat="1" ht="12" customHeight="1">
      <c r="A16" s="378" t="s">
        <v>99</v>
      </c>
      <c r="B16" s="8" t="s">
        <v>233</v>
      </c>
      <c r="C16" s="283"/>
    </row>
    <row r="17" spans="1:3" s="385" customFormat="1" ht="12" customHeight="1">
      <c r="A17" s="378" t="s">
        <v>100</v>
      </c>
      <c r="B17" s="8" t="s">
        <v>234</v>
      </c>
      <c r="C17" s="234"/>
    </row>
    <row r="18" spans="1:3" s="385" customFormat="1" ht="12" customHeight="1">
      <c r="A18" s="378" t="s">
        <v>101</v>
      </c>
      <c r="B18" s="8" t="s">
        <v>389</v>
      </c>
      <c r="C18" s="235"/>
    </row>
    <row r="19" spans="1:3" s="385" customFormat="1" ht="12" customHeight="1" thickBot="1">
      <c r="A19" s="378" t="s">
        <v>102</v>
      </c>
      <c r="B19" s="7" t="s">
        <v>235</v>
      </c>
      <c r="C19" s="235"/>
    </row>
    <row r="20" spans="1:3" s="293" customFormat="1" ht="12" customHeight="1" thickBot="1">
      <c r="A20" s="148" t="s">
        <v>11</v>
      </c>
      <c r="B20" s="183" t="s">
        <v>354</v>
      </c>
      <c r="C20" s="236">
        <f>SUM(C21:C23)</f>
        <v>0</v>
      </c>
    </row>
    <row r="21" spans="1:3" s="385" customFormat="1" ht="12" customHeight="1">
      <c r="A21" s="378" t="s">
        <v>90</v>
      </c>
      <c r="B21" s="9" t="s">
        <v>207</v>
      </c>
      <c r="C21" s="234"/>
    </row>
    <row r="22" spans="1:3" s="385" customFormat="1" ht="12" customHeight="1">
      <c r="A22" s="378" t="s">
        <v>91</v>
      </c>
      <c r="B22" s="8" t="s">
        <v>355</v>
      </c>
      <c r="C22" s="234"/>
    </row>
    <row r="23" spans="1:3" s="385" customFormat="1" ht="12" customHeight="1">
      <c r="A23" s="378" t="s">
        <v>92</v>
      </c>
      <c r="B23" s="8" t="s">
        <v>356</v>
      </c>
      <c r="C23" s="234"/>
    </row>
    <row r="24" spans="1:3" s="385" customFormat="1" ht="12" customHeight="1" thickBot="1">
      <c r="A24" s="378" t="s">
        <v>93</v>
      </c>
      <c r="B24" s="8" t="s">
        <v>473</v>
      </c>
      <c r="C24" s="234"/>
    </row>
    <row r="25" spans="1:3" s="385" customFormat="1" ht="12" customHeight="1" thickBot="1">
      <c r="A25" s="151" t="s">
        <v>12</v>
      </c>
      <c r="B25" s="107" t="s">
        <v>145</v>
      </c>
      <c r="C25" s="263"/>
    </row>
    <row r="26" spans="1:3" s="385" customFormat="1" ht="12" customHeight="1" thickBot="1">
      <c r="A26" s="151" t="s">
        <v>13</v>
      </c>
      <c r="B26" s="107" t="s">
        <v>357</v>
      </c>
      <c r="C26" s="236">
        <f>+C27+C28</f>
        <v>0</v>
      </c>
    </row>
    <row r="27" spans="1:3" s="385" customFormat="1" ht="12" customHeight="1">
      <c r="A27" s="379" t="s">
        <v>217</v>
      </c>
      <c r="B27" s="380" t="s">
        <v>355</v>
      </c>
      <c r="C27" s="67"/>
    </row>
    <row r="28" spans="1:3" s="385" customFormat="1" ht="12" customHeight="1">
      <c r="A28" s="379" t="s">
        <v>218</v>
      </c>
      <c r="B28" s="381" t="s">
        <v>358</v>
      </c>
      <c r="C28" s="237"/>
    </row>
    <row r="29" spans="1:3" s="385" customFormat="1" ht="12" customHeight="1" thickBot="1">
      <c r="A29" s="378" t="s">
        <v>219</v>
      </c>
      <c r="B29" s="120" t="s">
        <v>474</v>
      </c>
      <c r="C29" s="70"/>
    </row>
    <row r="30" spans="1:3" s="385" customFormat="1" ht="12" customHeight="1" thickBot="1">
      <c r="A30" s="151" t="s">
        <v>14</v>
      </c>
      <c r="B30" s="107" t="s">
        <v>359</v>
      </c>
      <c r="C30" s="236">
        <f>+C31+C32+C33</f>
        <v>0</v>
      </c>
    </row>
    <row r="31" spans="1:3" s="385" customFormat="1" ht="12" customHeight="1">
      <c r="A31" s="379" t="s">
        <v>77</v>
      </c>
      <c r="B31" s="380" t="s">
        <v>240</v>
      </c>
      <c r="C31" s="67"/>
    </row>
    <row r="32" spans="1:3" s="385" customFormat="1" ht="12" customHeight="1">
      <c r="A32" s="379" t="s">
        <v>78</v>
      </c>
      <c r="B32" s="381" t="s">
        <v>241</v>
      </c>
      <c r="C32" s="237"/>
    </row>
    <row r="33" spans="1:3" s="385" customFormat="1" ht="12" customHeight="1" thickBot="1">
      <c r="A33" s="378" t="s">
        <v>79</v>
      </c>
      <c r="B33" s="120" t="s">
        <v>242</v>
      </c>
      <c r="C33" s="70"/>
    </row>
    <row r="34" spans="1:3" s="293" customFormat="1" ht="12" customHeight="1" thickBot="1">
      <c r="A34" s="151" t="s">
        <v>15</v>
      </c>
      <c r="B34" s="107" t="s">
        <v>328</v>
      </c>
      <c r="C34" s="263"/>
    </row>
    <row r="35" spans="1:3" s="293" customFormat="1" ht="12" customHeight="1" thickBot="1">
      <c r="A35" s="151" t="s">
        <v>16</v>
      </c>
      <c r="B35" s="107" t="s">
        <v>360</v>
      </c>
      <c r="C35" s="284"/>
    </row>
    <row r="36" spans="1:3" s="293" customFormat="1" ht="12" customHeight="1" thickBot="1">
      <c r="A36" s="148" t="s">
        <v>17</v>
      </c>
      <c r="B36" s="107" t="s">
        <v>475</v>
      </c>
      <c r="C36" s="285">
        <f>+C8+C20+C25+C26+C30+C34+C35</f>
        <v>0</v>
      </c>
    </row>
    <row r="37" spans="1:3" s="293" customFormat="1" ht="12" customHeight="1" thickBot="1">
      <c r="A37" s="184" t="s">
        <v>18</v>
      </c>
      <c r="B37" s="107" t="s">
        <v>362</v>
      </c>
      <c r="C37" s="285">
        <f>+C38+C39+C40</f>
        <v>0</v>
      </c>
    </row>
    <row r="38" spans="1:3" s="293" customFormat="1" ht="12" customHeight="1">
      <c r="A38" s="379" t="s">
        <v>363</v>
      </c>
      <c r="B38" s="380" t="s">
        <v>186</v>
      </c>
      <c r="C38" s="67"/>
    </row>
    <row r="39" spans="1:3" s="293" customFormat="1" ht="12" customHeight="1">
      <c r="A39" s="379" t="s">
        <v>364</v>
      </c>
      <c r="B39" s="381" t="s">
        <v>0</v>
      </c>
      <c r="C39" s="237"/>
    </row>
    <row r="40" spans="1:3" s="385" customFormat="1" ht="12" customHeight="1" thickBot="1">
      <c r="A40" s="378" t="s">
        <v>365</v>
      </c>
      <c r="B40" s="120" t="s">
        <v>366</v>
      </c>
      <c r="C40" s="70"/>
    </row>
    <row r="41" spans="1:3" s="385" customFormat="1" ht="15" customHeight="1" thickBot="1">
      <c r="A41" s="184" t="s">
        <v>19</v>
      </c>
      <c r="B41" s="185" t="s">
        <v>367</v>
      </c>
      <c r="C41" s="288">
        <f>+C36+C37</f>
        <v>0</v>
      </c>
    </row>
    <row r="42" spans="1:3" s="385" customFormat="1" ht="15" customHeight="1">
      <c r="A42" s="186"/>
      <c r="B42" s="187"/>
      <c r="C42" s="286"/>
    </row>
    <row r="43" spans="1:3" ht="13.5" thickBot="1">
      <c r="A43" s="188"/>
      <c r="B43" s="189"/>
      <c r="C43" s="287"/>
    </row>
    <row r="44" spans="1:3" s="384" customFormat="1" ht="16.5" customHeight="1" thickBot="1">
      <c r="A44" s="190"/>
      <c r="B44" s="191" t="s">
        <v>49</v>
      </c>
      <c r="C44" s="288"/>
    </row>
    <row r="45" spans="1:3" s="386" customFormat="1" ht="12" customHeight="1" thickBot="1">
      <c r="A45" s="151" t="s">
        <v>10</v>
      </c>
      <c r="B45" s="107" t="s">
        <v>368</v>
      </c>
      <c r="C45" s="236">
        <f>SUM(C46:C50)</f>
        <v>0</v>
      </c>
    </row>
    <row r="46" spans="1:3" ht="12" customHeight="1">
      <c r="A46" s="378" t="s">
        <v>84</v>
      </c>
      <c r="B46" s="9" t="s">
        <v>41</v>
      </c>
      <c r="C46" s="67"/>
    </row>
    <row r="47" spans="1:3" ht="12" customHeight="1">
      <c r="A47" s="378" t="s">
        <v>85</v>
      </c>
      <c r="B47" s="8" t="s">
        <v>154</v>
      </c>
      <c r="C47" s="69"/>
    </row>
    <row r="48" spans="1:3" ht="12" customHeight="1">
      <c r="A48" s="378" t="s">
        <v>86</v>
      </c>
      <c r="B48" s="8" t="s">
        <v>121</v>
      </c>
      <c r="C48" s="69"/>
    </row>
    <row r="49" spans="1:3" ht="12" customHeight="1">
      <c r="A49" s="378" t="s">
        <v>87</v>
      </c>
      <c r="B49" s="8" t="s">
        <v>155</v>
      </c>
      <c r="C49" s="69"/>
    </row>
    <row r="50" spans="1:3" ht="12" customHeight="1" thickBot="1">
      <c r="A50" s="378" t="s">
        <v>128</v>
      </c>
      <c r="B50" s="8" t="s">
        <v>156</v>
      </c>
      <c r="C50" s="69"/>
    </row>
    <row r="51" spans="1:3" ht="12" customHeight="1" thickBot="1">
      <c r="A51" s="151" t="s">
        <v>11</v>
      </c>
      <c r="B51" s="107" t="s">
        <v>369</v>
      </c>
      <c r="C51" s="236">
        <f>SUM(C52:C54)</f>
        <v>0</v>
      </c>
    </row>
    <row r="52" spans="1:3" s="386" customFormat="1" ht="12" customHeight="1">
      <c r="A52" s="378" t="s">
        <v>90</v>
      </c>
      <c r="B52" s="9" t="s">
        <v>179</v>
      </c>
      <c r="C52" s="67"/>
    </row>
    <row r="53" spans="1:3" ht="12" customHeight="1">
      <c r="A53" s="378" t="s">
        <v>91</v>
      </c>
      <c r="B53" s="8" t="s">
        <v>158</v>
      </c>
      <c r="C53" s="69"/>
    </row>
    <row r="54" spans="1:3" ht="12" customHeight="1">
      <c r="A54" s="378" t="s">
        <v>92</v>
      </c>
      <c r="B54" s="8" t="s">
        <v>50</v>
      </c>
      <c r="C54" s="69"/>
    </row>
    <row r="55" spans="1:3" ht="12" customHeight="1" thickBot="1">
      <c r="A55" s="378" t="s">
        <v>93</v>
      </c>
      <c r="B55" s="8" t="s">
        <v>472</v>
      </c>
      <c r="C55" s="69"/>
    </row>
    <row r="56" spans="1:3" ht="15" customHeight="1" thickBot="1">
      <c r="A56" s="151" t="s">
        <v>12</v>
      </c>
      <c r="B56" s="107" t="s">
        <v>4</v>
      </c>
      <c r="C56" s="263"/>
    </row>
    <row r="57" spans="1:3" ht="13.5" thickBot="1">
      <c r="A57" s="151" t="s">
        <v>13</v>
      </c>
      <c r="B57" s="192" t="s">
        <v>478</v>
      </c>
      <c r="C57" s="289">
        <f>+C45+C51+C56</f>
        <v>0</v>
      </c>
    </row>
    <row r="58" ht="15" customHeight="1" thickBot="1">
      <c r="C58" s="290"/>
    </row>
    <row r="59" spans="1:3" ht="14.25" customHeight="1" thickBot="1">
      <c r="A59" s="195" t="s">
        <v>467</v>
      </c>
      <c r="B59" s="196"/>
      <c r="C59" s="105"/>
    </row>
    <row r="60" spans="1:3" ht="13.5" thickBot="1">
      <c r="A60" s="195" t="s">
        <v>173</v>
      </c>
      <c r="B60" s="196"/>
      <c r="C60" s="10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67"/>
  <sheetViews>
    <sheetView zoomScale="120" zoomScaleNormal="120" zoomScaleSheetLayoutView="100" workbookViewId="0" topLeftCell="A65">
      <selection activeCell="A89" sqref="A89:E154"/>
    </sheetView>
  </sheetViews>
  <sheetFormatPr defaultColWidth="9.00390625" defaultRowHeight="12.75"/>
  <cols>
    <col min="1" max="1" width="9.00390625" style="309" customWidth="1"/>
    <col min="2" max="2" width="75.875" style="309" customWidth="1"/>
    <col min="3" max="3" width="15.50390625" style="310" customWidth="1"/>
    <col min="4" max="5" width="15.50390625" style="309" customWidth="1"/>
    <col min="6" max="6" width="9.00390625" style="36" customWidth="1"/>
    <col min="7" max="16384" width="9.375" style="36" customWidth="1"/>
  </cols>
  <sheetData>
    <row r="1" spans="1:5" ht="15.75" customHeight="1">
      <c r="A1" s="468" t="s">
        <v>7</v>
      </c>
      <c r="B1" s="468"/>
      <c r="C1" s="468"/>
      <c r="D1" s="468"/>
      <c r="E1" s="468"/>
    </row>
    <row r="2" spans="1:5" ht="15.75" customHeight="1" thickBot="1">
      <c r="A2" s="469" t="s">
        <v>132</v>
      </c>
      <c r="B2" s="469"/>
      <c r="D2" s="119"/>
      <c r="E2" s="226" t="e">
        <f>#REF!</f>
        <v>#REF!</v>
      </c>
    </row>
    <row r="3" spans="1:5" ht="37.5" customHeight="1" thickBot="1">
      <c r="A3" s="23" t="s">
        <v>60</v>
      </c>
      <c r="B3" s="24" t="s">
        <v>9</v>
      </c>
      <c r="C3" s="24" t="str">
        <f>+CONCATENATE(LEFT(ÖSSZEFÜGGÉSEK!A5,4)-2,". évi tény")</f>
        <v>2015. évi tény</v>
      </c>
      <c r="D3" s="332" t="str">
        <f>+CONCATENATE(LEFT(ÖSSZEFÜGGÉSEK!A5,4)-1,". évi várható")</f>
        <v>2016. évi várható</v>
      </c>
      <c r="E3" s="132" t="str">
        <f>+'1.1.sz.mell.'!C3</f>
        <v>2017. évi előirányzat</v>
      </c>
    </row>
    <row r="4" spans="1:5" s="38" customFormat="1" ht="12" customHeight="1" thickBot="1">
      <c r="A4" s="32" t="s">
        <v>446</v>
      </c>
      <c r="B4" s="33" t="s">
        <v>447</v>
      </c>
      <c r="C4" s="33" t="s">
        <v>448</v>
      </c>
      <c r="D4" s="33" t="s">
        <v>450</v>
      </c>
      <c r="E4" s="375" t="s">
        <v>449</v>
      </c>
    </row>
    <row r="5" spans="1:5" s="1" customFormat="1" ht="12" customHeight="1" thickBot="1">
      <c r="A5" s="20" t="s">
        <v>10</v>
      </c>
      <c r="B5" s="21" t="s">
        <v>201</v>
      </c>
      <c r="C5" s="324">
        <f>+C6+C7+C8+C9+C10+C11</f>
        <v>143069000</v>
      </c>
      <c r="D5" s="324">
        <f>+D6+D7+D8+D9+D10+D11</f>
        <v>147854707</v>
      </c>
      <c r="E5" s="198">
        <f>+E6+E7+E8+E9+E10+E11</f>
        <v>145424734</v>
      </c>
    </row>
    <row r="6" spans="1:5" s="1" customFormat="1" ht="12" customHeight="1">
      <c r="A6" s="15" t="s">
        <v>84</v>
      </c>
      <c r="B6" s="343" t="s">
        <v>202</v>
      </c>
      <c r="C6" s="326">
        <v>44934000</v>
      </c>
      <c r="D6" s="326">
        <v>45884875</v>
      </c>
      <c r="E6" s="200">
        <v>53938173</v>
      </c>
    </row>
    <row r="7" spans="1:5" s="1" customFormat="1" ht="12" customHeight="1">
      <c r="A7" s="14" t="s">
        <v>85</v>
      </c>
      <c r="B7" s="344" t="s">
        <v>203</v>
      </c>
      <c r="C7" s="325">
        <v>48692000</v>
      </c>
      <c r="D7" s="325">
        <v>54869700</v>
      </c>
      <c r="E7" s="199">
        <v>54336157</v>
      </c>
    </row>
    <row r="8" spans="1:5" s="1" customFormat="1" ht="12" customHeight="1">
      <c r="A8" s="14" t="s">
        <v>86</v>
      </c>
      <c r="B8" s="344" t="s">
        <v>204</v>
      </c>
      <c r="C8" s="325">
        <v>36551000</v>
      </c>
      <c r="D8" s="325">
        <v>27385897</v>
      </c>
      <c r="E8" s="199">
        <v>33676824</v>
      </c>
    </row>
    <row r="9" spans="1:5" s="1" customFormat="1" ht="12" customHeight="1">
      <c r="A9" s="14" t="s">
        <v>87</v>
      </c>
      <c r="B9" s="344" t="s">
        <v>205</v>
      </c>
      <c r="C9" s="325">
        <v>3541000</v>
      </c>
      <c r="D9" s="325">
        <v>3657751</v>
      </c>
      <c r="E9" s="199">
        <v>3473580</v>
      </c>
    </row>
    <row r="10" spans="1:5" s="1" customFormat="1" ht="12" customHeight="1">
      <c r="A10" s="14" t="s">
        <v>128</v>
      </c>
      <c r="B10" s="212" t="s">
        <v>385</v>
      </c>
      <c r="C10" s="325"/>
      <c r="D10" s="325">
        <v>13777177</v>
      </c>
      <c r="E10" s="199"/>
    </row>
    <row r="11" spans="1:5" s="1" customFormat="1" ht="12" customHeight="1" thickBot="1">
      <c r="A11" s="16" t="s">
        <v>88</v>
      </c>
      <c r="B11" s="213" t="s">
        <v>386</v>
      </c>
      <c r="C11" s="325">
        <v>9351000</v>
      </c>
      <c r="D11" s="325">
        <v>2279307</v>
      </c>
      <c r="E11" s="199"/>
    </row>
    <row r="12" spans="1:5" s="1" customFormat="1" ht="12" customHeight="1" thickBot="1">
      <c r="A12" s="20" t="s">
        <v>11</v>
      </c>
      <c r="B12" s="211" t="s">
        <v>206</v>
      </c>
      <c r="C12" s="324">
        <f>+C13+C14+C15+C16+C17</f>
        <v>53908000</v>
      </c>
      <c r="D12" s="324">
        <f>+D13+D14+D15+D16+D17</f>
        <v>75071792</v>
      </c>
      <c r="E12" s="198">
        <f>+E13+E14+E15+E16+E17</f>
        <v>40000000</v>
      </c>
    </row>
    <row r="13" spans="1:5" s="1" customFormat="1" ht="12" customHeight="1">
      <c r="A13" s="15" t="s">
        <v>90</v>
      </c>
      <c r="B13" s="343" t="s">
        <v>207</v>
      </c>
      <c r="C13" s="326"/>
      <c r="D13" s="326"/>
      <c r="E13" s="200"/>
    </row>
    <row r="14" spans="1:5" s="1" customFormat="1" ht="12" customHeight="1">
      <c r="A14" s="14" t="s">
        <v>91</v>
      </c>
      <c r="B14" s="344" t="s">
        <v>208</v>
      </c>
      <c r="C14" s="325"/>
      <c r="D14" s="325"/>
      <c r="E14" s="199"/>
    </row>
    <row r="15" spans="1:5" s="1" customFormat="1" ht="12" customHeight="1">
      <c r="A15" s="14" t="s">
        <v>92</v>
      </c>
      <c r="B15" s="344" t="s">
        <v>375</v>
      </c>
      <c r="C15" s="325"/>
      <c r="D15" s="325"/>
      <c r="E15" s="199"/>
    </row>
    <row r="16" spans="1:5" s="1" customFormat="1" ht="12" customHeight="1">
      <c r="A16" s="14" t="s">
        <v>93</v>
      </c>
      <c r="B16" s="344" t="s">
        <v>376</v>
      </c>
      <c r="C16" s="325"/>
      <c r="D16" s="325"/>
      <c r="E16" s="199"/>
    </row>
    <row r="17" spans="1:5" s="1" customFormat="1" ht="12" customHeight="1">
      <c r="A17" s="14" t="s">
        <v>94</v>
      </c>
      <c r="B17" s="344" t="s">
        <v>209</v>
      </c>
      <c r="C17" s="325">
        <v>53908000</v>
      </c>
      <c r="D17" s="325">
        <v>75071792</v>
      </c>
      <c r="E17" s="199">
        <v>40000000</v>
      </c>
    </row>
    <row r="18" spans="1:5" s="1" customFormat="1" ht="12" customHeight="1" thickBot="1">
      <c r="A18" s="16" t="s">
        <v>103</v>
      </c>
      <c r="B18" s="213" t="s">
        <v>210</v>
      </c>
      <c r="C18" s="327"/>
      <c r="D18" s="327"/>
      <c r="E18" s="201"/>
    </row>
    <row r="19" spans="1:5" s="1" customFormat="1" ht="12" customHeight="1" thickBot="1">
      <c r="A19" s="20" t="s">
        <v>12</v>
      </c>
      <c r="B19" s="21" t="s">
        <v>211</v>
      </c>
      <c r="C19" s="324">
        <f>+C20+C21+C22+C23+C24</f>
        <v>304848000</v>
      </c>
      <c r="D19" s="324">
        <f>+D20+D21+D22+D23+D24</f>
        <v>15592704</v>
      </c>
      <c r="E19" s="198">
        <f>+E20+E21+E22+E23+E24</f>
        <v>5000000</v>
      </c>
    </row>
    <row r="20" spans="1:5" s="1" customFormat="1" ht="12" customHeight="1">
      <c r="A20" s="15" t="s">
        <v>73</v>
      </c>
      <c r="B20" s="343" t="s">
        <v>212</v>
      </c>
      <c r="C20" s="326">
        <v>140000</v>
      </c>
      <c r="D20" s="326">
        <v>5882615</v>
      </c>
      <c r="E20" s="200"/>
    </row>
    <row r="21" spans="1:5" s="1" customFormat="1" ht="12" customHeight="1">
      <c r="A21" s="14" t="s">
        <v>74</v>
      </c>
      <c r="B21" s="344" t="s">
        <v>213</v>
      </c>
      <c r="C21" s="325"/>
      <c r="D21" s="325"/>
      <c r="E21" s="199"/>
    </row>
    <row r="22" spans="1:5" s="1" customFormat="1" ht="12" customHeight="1">
      <c r="A22" s="14" t="s">
        <v>75</v>
      </c>
      <c r="B22" s="344" t="s">
        <v>377</v>
      </c>
      <c r="C22" s="325"/>
      <c r="D22" s="325"/>
      <c r="E22" s="199"/>
    </row>
    <row r="23" spans="1:5" s="1" customFormat="1" ht="12" customHeight="1">
      <c r="A23" s="14" t="s">
        <v>76</v>
      </c>
      <c r="B23" s="344" t="s">
        <v>378</v>
      </c>
      <c r="C23" s="325"/>
      <c r="D23" s="325"/>
      <c r="E23" s="199"/>
    </row>
    <row r="24" spans="1:5" s="1" customFormat="1" ht="12" customHeight="1">
      <c r="A24" s="14" t="s">
        <v>142</v>
      </c>
      <c r="B24" s="344" t="s">
        <v>214</v>
      </c>
      <c r="C24" s="325">
        <v>304708000</v>
      </c>
      <c r="D24" s="325">
        <v>9710089</v>
      </c>
      <c r="E24" s="199">
        <v>5000000</v>
      </c>
    </row>
    <row r="25" spans="1:5" s="1" customFormat="1" ht="12" customHeight="1" thickBot="1">
      <c r="A25" s="16" t="s">
        <v>143</v>
      </c>
      <c r="B25" s="345" t="s">
        <v>215</v>
      </c>
      <c r="C25" s="327">
        <v>122271000</v>
      </c>
      <c r="D25" s="327">
        <v>8485508</v>
      </c>
      <c r="E25" s="201"/>
    </row>
    <row r="26" spans="1:5" s="1" customFormat="1" ht="12" customHeight="1" thickBot="1">
      <c r="A26" s="20" t="s">
        <v>144</v>
      </c>
      <c r="B26" s="21" t="s">
        <v>216</v>
      </c>
      <c r="C26" s="331">
        <f>SUM(C27:C33)</f>
        <v>97665000</v>
      </c>
      <c r="D26" s="331">
        <f>SUM(D27:D33)</f>
        <v>94349670</v>
      </c>
      <c r="E26" s="374">
        <f>SUM(E27:E33)</f>
        <v>64700000</v>
      </c>
    </row>
    <row r="27" spans="1:5" s="1" customFormat="1" ht="12" customHeight="1">
      <c r="A27" s="15" t="s">
        <v>217</v>
      </c>
      <c r="B27" s="343" t="s">
        <v>520</v>
      </c>
      <c r="C27" s="326">
        <v>7747000</v>
      </c>
      <c r="D27" s="326">
        <v>7970312</v>
      </c>
      <c r="E27" s="217">
        <v>7200000</v>
      </c>
    </row>
    <row r="28" spans="1:5" s="1" customFormat="1" ht="12" customHeight="1">
      <c r="A28" s="14" t="s">
        <v>218</v>
      </c>
      <c r="B28" s="344" t="s">
        <v>505</v>
      </c>
      <c r="C28" s="325"/>
      <c r="D28" s="325"/>
      <c r="E28" s="218"/>
    </row>
    <row r="29" spans="1:5" s="1" customFormat="1" ht="12" customHeight="1">
      <c r="A29" s="14" t="s">
        <v>219</v>
      </c>
      <c r="B29" s="344" t="s">
        <v>506</v>
      </c>
      <c r="C29" s="325">
        <v>83481000</v>
      </c>
      <c r="D29" s="325">
        <v>79388710</v>
      </c>
      <c r="E29" s="218">
        <v>52000000</v>
      </c>
    </row>
    <row r="30" spans="1:5" s="1" customFormat="1" ht="12" customHeight="1">
      <c r="A30" s="14" t="s">
        <v>220</v>
      </c>
      <c r="B30" s="344" t="s">
        <v>507</v>
      </c>
      <c r="C30" s="325"/>
      <c r="D30" s="325">
        <v>80000</v>
      </c>
      <c r="E30" s="218"/>
    </row>
    <row r="31" spans="1:5" s="1" customFormat="1" ht="12" customHeight="1">
      <c r="A31" s="14" t="s">
        <v>501</v>
      </c>
      <c r="B31" s="344" t="s">
        <v>221</v>
      </c>
      <c r="C31" s="325">
        <v>5062000</v>
      </c>
      <c r="D31" s="325">
        <v>5103590</v>
      </c>
      <c r="E31" s="218">
        <v>4500000</v>
      </c>
    </row>
    <row r="32" spans="1:5" s="1" customFormat="1" ht="12" customHeight="1">
      <c r="A32" s="14" t="s">
        <v>502</v>
      </c>
      <c r="B32" s="344" t="s">
        <v>222</v>
      </c>
      <c r="C32" s="325"/>
      <c r="D32" s="325"/>
      <c r="E32" s="218"/>
    </row>
    <row r="33" spans="1:5" s="1" customFormat="1" ht="12" customHeight="1" thickBot="1">
      <c r="A33" s="16" t="s">
        <v>503</v>
      </c>
      <c r="B33" s="345" t="s">
        <v>223</v>
      </c>
      <c r="C33" s="327">
        <v>1375000</v>
      </c>
      <c r="D33" s="327">
        <v>1807058</v>
      </c>
      <c r="E33" s="224">
        <v>1000000</v>
      </c>
    </row>
    <row r="34" spans="1:5" s="1" customFormat="1" ht="12" customHeight="1" thickBot="1">
      <c r="A34" s="20" t="s">
        <v>14</v>
      </c>
      <c r="B34" s="21" t="s">
        <v>387</v>
      </c>
      <c r="C34" s="324">
        <f>SUM(C35:C45)</f>
        <v>13038000</v>
      </c>
      <c r="D34" s="324">
        <f>SUM(D35:D45)</f>
        <v>24649228</v>
      </c>
      <c r="E34" s="198">
        <f>SUM(E35:E45)</f>
        <v>10846000</v>
      </c>
    </row>
    <row r="35" spans="1:5" s="1" customFormat="1" ht="12" customHeight="1">
      <c r="A35" s="15" t="s">
        <v>77</v>
      </c>
      <c r="B35" s="343" t="s">
        <v>226</v>
      </c>
      <c r="C35" s="326">
        <v>353000</v>
      </c>
      <c r="D35" s="326">
        <v>275150</v>
      </c>
      <c r="E35" s="200"/>
    </row>
    <row r="36" spans="1:5" s="1" customFormat="1" ht="12" customHeight="1">
      <c r="A36" s="14" t="s">
        <v>78</v>
      </c>
      <c r="B36" s="344" t="s">
        <v>227</v>
      </c>
      <c r="C36" s="325">
        <v>919000</v>
      </c>
      <c r="D36" s="325">
        <v>1267950</v>
      </c>
      <c r="E36" s="199">
        <v>420000</v>
      </c>
    </row>
    <row r="37" spans="1:5" s="1" customFormat="1" ht="12" customHeight="1">
      <c r="A37" s="14" t="s">
        <v>79</v>
      </c>
      <c r="B37" s="344" t="s">
        <v>228</v>
      </c>
      <c r="C37" s="325">
        <v>452000</v>
      </c>
      <c r="D37" s="325"/>
      <c r="E37" s="199"/>
    </row>
    <row r="38" spans="1:5" s="1" customFormat="1" ht="12" customHeight="1">
      <c r="A38" s="14" t="s">
        <v>146</v>
      </c>
      <c r="B38" s="344" t="s">
        <v>229</v>
      </c>
      <c r="C38" s="325">
        <v>2081000</v>
      </c>
      <c r="D38" s="325">
        <v>5455709</v>
      </c>
      <c r="E38" s="199">
        <v>2500000</v>
      </c>
    </row>
    <row r="39" spans="1:5" s="1" customFormat="1" ht="12" customHeight="1">
      <c r="A39" s="14" t="s">
        <v>147</v>
      </c>
      <c r="B39" s="344" t="s">
        <v>230</v>
      </c>
      <c r="C39" s="325">
        <v>2981000</v>
      </c>
      <c r="D39" s="325">
        <v>9789820</v>
      </c>
      <c r="E39" s="199">
        <v>3800000</v>
      </c>
    </row>
    <row r="40" spans="1:5" s="1" customFormat="1" ht="12" customHeight="1">
      <c r="A40" s="14" t="s">
        <v>148</v>
      </c>
      <c r="B40" s="344" t="s">
        <v>231</v>
      </c>
      <c r="C40" s="325">
        <v>1144000</v>
      </c>
      <c r="D40" s="325">
        <v>3066361</v>
      </c>
      <c r="E40" s="199">
        <v>1026000</v>
      </c>
    </row>
    <row r="41" spans="1:5" s="1" customFormat="1" ht="12" customHeight="1">
      <c r="A41" s="14" t="s">
        <v>149</v>
      </c>
      <c r="B41" s="344" t="s">
        <v>232</v>
      </c>
      <c r="C41" s="325">
        <v>955000</v>
      </c>
      <c r="D41" s="325"/>
      <c r="E41" s="199"/>
    </row>
    <row r="42" spans="1:5" s="1" customFormat="1" ht="12" customHeight="1">
      <c r="A42" s="14" t="s">
        <v>150</v>
      </c>
      <c r="B42" s="344" t="s">
        <v>508</v>
      </c>
      <c r="C42" s="325">
        <v>770000</v>
      </c>
      <c r="D42" s="325">
        <v>1172389</v>
      </c>
      <c r="E42" s="199"/>
    </row>
    <row r="43" spans="1:5" s="1" customFormat="1" ht="12" customHeight="1">
      <c r="A43" s="14" t="s">
        <v>224</v>
      </c>
      <c r="B43" s="344" t="s">
        <v>234</v>
      </c>
      <c r="C43" s="328"/>
      <c r="D43" s="328"/>
      <c r="E43" s="202"/>
    </row>
    <row r="44" spans="1:5" s="1" customFormat="1" ht="12" customHeight="1">
      <c r="A44" s="16" t="s">
        <v>225</v>
      </c>
      <c r="B44" s="345" t="s">
        <v>389</v>
      </c>
      <c r="C44" s="329">
        <v>10000</v>
      </c>
      <c r="D44" s="329"/>
      <c r="E44" s="203"/>
    </row>
    <row r="45" spans="1:5" s="1" customFormat="1" ht="12" customHeight="1" thickBot="1">
      <c r="A45" s="16" t="s">
        <v>388</v>
      </c>
      <c r="B45" s="213" t="s">
        <v>235</v>
      </c>
      <c r="C45" s="329">
        <v>3373000</v>
      </c>
      <c r="D45" s="329">
        <v>3621849</v>
      </c>
      <c r="E45" s="203">
        <v>3100000</v>
      </c>
    </row>
    <row r="46" spans="1:5" s="1" customFormat="1" ht="12" customHeight="1" thickBot="1">
      <c r="A46" s="20" t="s">
        <v>15</v>
      </c>
      <c r="B46" s="21" t="s">
        <v>236</v>
      </c>
      <c r="C46" s="324">
        <f>SUM(C47:C51)</f>
        <v>0</v>
      </c>
      <c r="D46" s="324">
        <f>SUM(D47:D51)</f>
        <v>0</v>
      </c>
      <c r="E46" s="198">
        <f>SUM(E47:E51)</f>
        <v>7500000</v>
      </c>
    </row>
    <row r="47" spans="1:5" s="1" customFormat="1" ht="12" customHeight="1">
      <c r="A47" s="15" t="s">
        <v>80</v>
      </c>
      <c r="B47" s="343" t="s">
        <v>240</v>
      </c>
      <c r="C47" s="389"/>
      <c r="D47" s="389"/>
      <c r="E47" s="209"/>
    </row>
    <row r="48" spans="1:5" s="1" customFormat="1" ht="12" customHeight="1">
      <c r="A48" s="14" t="s">
        <v>81</v>
      </c>
      <c r="B48" s="344" t="s">
        <v>241</v>
      </c>
      <c r="C48" s="328"/>
      <c r="D48" s="328"/>
      <c r="E48" s="202">
        <v>7500000</v>
      </c>
    </row>
    <row r="49" spans="1:5" s="1" customFormat="1" ht="12" customHeight="1">
      <c r="A49" s="14" t="s">
        <v>237</v>
      </c>
      <c r="B49" s="344" t="s">
        <v>242</v>
      </c>
      <c r="C49" s="328"/>
      <c r="D49" s="328"/>
      <c r="E49" s="202"/>
    </row>
    <row r="50" spans="1:5" s="1" customFormat="1" ht="12" customHeight="1">
      <c r="A50" s="14" t="s">
        <v>238</v>
      </c>
      <c r="B50" s="344" t="s">
        <v>243</v>
      </c>
      <c r="C50" s="328"/>
      <c r="D50" s="328"/>
      <c r="E50" s="202"/>
    </row>
    <row r="51" spans="1:5" s="1" customFormat="1" ht="12" customHeight="1" thickBot="1">
      <c r="A51" s="16" t="s">
        <v>239</v>
      </c>
      <c r="B51" s="213" t="s">
        <v>244</v>
      </c>
      <c r="C51" s="329"/>
      <c r="D51" s="329"/>
      <c r="E51" s="203"/>
    </row>
    <row r="52" spans="1:5" s="1" customFormat="1" ht="12" customHeight="1" thickBot="1">
      <c r="A52" s="20" t="s">
        <v>151</v>
      </c>
      <c r="B52" s="21" t="s">
        <v>245</v>
      </c>
      <c r="C52" s="324">
        <f>SUM(C53:C55)</f>
        <v>205000</v>
      </c>
      <c r="D52" s="324">
        <f>SUM(D53:D55)</f>
        <v>845000</v>
      </c>
      <c r="E52" s="198">
        <f>SUM(E53:E55)</f>
        <v>0</v>
      </c>
    </row>
    <row r="53" spans="1:5" s="1" customFormat="1" ht="12" customHeight="1">
      <c r="A53" s="15" t="s">
        <v>82</v>
      </c>
      <c r="B53" s="343" t="s">
        <v>246</v>
      </c>
      <c r="C53" s="326"/>
      <c r="D53" s="326"/>
      <c r="E53" s="200"/>
    </row>
    <row r="54" spans="1:5" s="1" customFormat="1" ht="12" customHeight="1">
      <c r="A54" s="14" t="s">
        <v>83</v>
      </c>
      <c r="B54" s="344" t="s">
        <v>379</v>
      </c>
      <c r="C54" s="325"/>
      <c r="D54" s="325"/>
      <c r="E54" s="199"/>
    </row>
    <row r="55" spans="1:5" s="1" customFormat="1" ht="12" customHeight="1">
      <c r="A55" s="14" t="s">
        <v>249</v>
      </c>
      <c r="B55" s="344" t="s">
        <v>247</v>
      </c>
      <c r="C55" s="325">
        <v>205000</v>
      </c>
      <c r="D55" s="325">
        <v>845000</v>
      </c>
      <c r="E55" s="199"/>
    </row>
    <row r="56" spans="1:5" s="1" customFormat="1" ht="12" customHeight="1" thickBot="1">
      <c r="A56" s="16" t="s">
        <v>250</v>
      </c>
      <c r="B56" s="213" t="s">
        <v>248</v>
      </c>
      <c r="C56" s="327"/>
      <c r="D56" s="327"/>
      <c r="E56" s="201"/>
    </row>
    <row r="57" spans="1:5" s="1" customFormat="1" ht="12" customHeight="1" thickBot="1">
      <c r="A57" s="20" t="s">
        <v>17</v>
      </c>
      <c r="B57" s="211" t="s">
        <v>251</v>
      </c>
      <c r="C57" s="324">
        <f>SUM(C58:C60)</f>
        <v>11781000</v>
      </c>
      <c r="D57" s="324">
        <f>SUM(D58:D60)</f>
        <v>141056010</v>
      </c>
      <c r="E57" s="198">
        <f>SUM(E58:E60)</f>
        <v>0</v>
      </c>
    </row>
    <row r="58" spans="1:5" s="1" customFormat="1" ht="12" customHeight="1">
      <c r="A58" s="15" t="s">
        <v>152</v>
      </c>
      <c r="B58" s="343" t="s">
        <v>253</v>
      </c>
      <c r="C58" s="328"/>
      <c r="D58" s="328"/>
      <c r="E58" s="202"/>
    </row>
    <row r="59" spans="1:5" s="1" customFormat="1" ht="12" customHeight="1">
      <c r="A59" s="14" t="s">
        <v>153</v>
      </c>
      <c r="B59" s="344" t="s">
        <v>380</v>
      </c>
      <c r="C59" s="328"/>
      <c r="D59" s="328"/>
      <c r="E59" s="202"/>
    </row>
    <row r="60" spans="1:5" s="1" customFormat="1" ht="12" customHeight="1">
      <c r="A60" s="14" t="s">
        <v>180</v>
      </c>
      <c r="B60" s="344" t="s">
        <v>254</v>
      </c>
      <c r="C60" s="328">
        <v>11781000</v>
      </c>
      <c r="D60" s="328">
        <v>141056010</v>
      </c>
      <c r="E60" s="202"/>
    </row>
    <row r="61" spans="1:5" s="1" customFormat="1" ht="12" customHeight="1" thickBot="1">
      <c r="A61" s="16" t="s">
        <v>252</v>
      </c>
      <c r="B61" s="213" t="s">
        <v>255</v>
      </c>
      <c r="C61" s="328"/>
      <c r="D61" s="328"/>
      <c r="E61" s="202"/>
    </row>
    <row r="62" spans="1:5" s="1" customFormat="1" ht="12" customHeight="1" thickBot="1">
      <c r="A62" s="406" t="s">
        <v>429</v>
      </c>
      <c r="B62" s="21" t="s">
        <v>256</v>
      </c>
      <c r="C62" s="331">
        <f>+C5+C12+C19+C26+C34+C46+C52+C57</f>
        <v>624514000</v>
      </c>
      <c r="D62" s="331">
        <f>+D5+D12+D19+D26+D34+D46+D52+D57</f>
        <v>499419111</v>
      </c>
      <c r="E62" s="374">
        <f>+E5+E12+E19+E26+E34+E46+E52+E57</f>
        <v>273470734</v>
      </c>
    </row>
    <row r="63" spans="1:5" s="1" customFormat="1" ht="12" customHeight="1" thickBot="1">
      <c r="A63" s="390" t="s">
        <v>257</v>
      </c>
      <c r="B63" s="211" t="s">
        <v>492</v>
      </c>
      <c r="C63" s="324">
        <f>SUM(C64:C66)</f>
        <v>0</v>
      </c>
      <c r="D63" s="324">
        <f>SUM(D64:D66)</f>
        <v>0</v>
      </c>
      <c r="E63" s="198">
        <f>SUM(E64:E66)</f>
        <v>0</v>
      </c>
    </row>
    <row r="64" spans="1:5" s="1" customFormat="1" ht="12" customHeight="1">
      <c r="A64" s="15" t="s">
        <v>289</v>
      </c>
      <c r="B64" s="343" t="s">
        <v>259</v>
      </c>
      <c r="C64" s="328"/>
      <c r="D64" s="328"/>
      <c r="E64" s="202"/>
    </row>
    <row r="65" spans="1:5" s="1" customFormat="1" ht="12" customHeight="1">
      <c r="A65" s="14" t="s">
        <v>298</v>
      </c>
      <c r="B65" s="344" t="s">
        <v>260</v>
      </c>
      <c r="C65" s="328"/>
      <c r="D65" s="328"/>
      <c r="E65" s="202"/>
    </row>
    <row r="66" spans="1:5" s="1" customFormat="1" ht="12" customHeight="1" thickBot="1">
      <c r="A66" s="16" t="s">
        <v>299</v>
      </c>
      <c r="B66" s="400" t="s">
        <v>414</v>
      </c>
      <c r="C66" s="328"/>
      <c r="D66" s="328"/>
      <c r="E66" s="202"/>
    </row>
    <row r="67" spans="1:5" s="1" customFormat="1" ht="12" customHeight="1" thickBot="1">
      <c r="A67" s="390" t="s">
        <v>262</v>
      </c>
      <c r="B67" s="211" t="s">
        <v>263</v>
      </c>
      <c r="C67" s="324">
        <f>SUM(C68:C71)</f>
        <v>20500000</v>
      </c>
      <c r="D67" s="324">
        <f>SUM(D68:D71)</f>
        <v>42000000</v>
      </c>
      <c r="E67" s="198">
        <f>SUM(E68:E71)</f>
        <v>44000000</v>
      </c>
    </row>
    <row r="68" spans="1:5" s="1" customFormat="1" ht="12" customHeight="1">
      <c r="A68" s="15" t="s">
        <v>129</v>
      </c>
      <c r="B68" s="343" t="s">
        <v>264</v>
      </c>
      <c r="C68" s="328">
        <v>20500000</v>
      </c>
      <c r="D68" s="328">
        <v>42000000</v>
      </c>
      <c r="E68" s="202">
        <v>44000000</v>
      </c>
    </row>
    <row r="69" spans="1:7" s="1" customFormat="1" ht="17.25" customHeight="1">
      <c r="A69" s="14" t="s">
        <v>130</v>
      </c>
      <c r="B69" s="344" t="s">
        <v>265</v>
      </c>
      <c r="C69" s="328"/>
      <c r="D69" s="328"/>
      <c r="E69" s="202"/>
      <c r="G69" s="39"/>
    </row>
    <row r="70" spans="1:5" s="1" customFormat="1" ht="12" customHeight="1">
      <c r="A70" s="14" t="s">
        <v>290</v>
      </c>
      <c r="B70" s="344" t="s">
        <v>266</v>
      </c>
      <c r="C70" s="328"/>
      <c r="D70" s="328"/>
      <c r="E70" s="202"/>
    </row>
    <row r="71" spans="1:5" s="1" customFormat="1" ht="12" customHeight="1" thickBot="1">
      <c r="A71" s="16" t="s">
        <v>291</v>
      </c>
      <c r="B71" s="213" t="s">
        <v>267</v>
      </c>
      <c r="C71" s="328"/>
      <c r="D71" s="328"/>
      <c r="E71" s="202"/>
    </row>
    <row r="72" spans="1:5" s="1" customFormat="1" ht="12" customHeight="1" thickBot="1">
      <c r="A72" s="390" t="s">
        <v>268</v>
      </c>
      <c r="B72" s="211" t="s">
        <v>269</v>
      </c>
      <c r="C72" s="324">
        <f>SUM(C73:C74)</f>
        <v>82357000</v>
      </c>
      <c r="D72" s="324">
        <f>SUM(D73:D74)</f>
        <v>29509000</v>
      </c>
      <c r="E72" s="198">
        <f>SUM(E73:E74)</f>
        <v>91912359</v>
      </c>
    </row>
    <row r="73" spans="1:5" s="1" customFormat="1" ht="12" customHeight="1">
      <c r="A73" s="15" t="s">
        <v>292</v>
      </c>
      <c r="B73" s="343" t="s">
        <v>270</v>
      </c>
      <c r="C73" s="328">
        <v>82357000</v>
      </c>
      <c r="D73" s="328">
        <v>29509000</v>
      </c>
      <c r="E73" s="202">
        <v>91912359</v>
      </c>
    </row>
    <row r="74" spans="1:5" s="1" customFormat="1" ht="12" customHeight="1" thickBot="1">
      <c r="A74" s="16" t="s">
        <v>293</v>
      </c>
      <c r="B74" s="213" t="s">
        <v>271</v>
      </c>
      <c r="C74" s="328"/>
      <c r="D74" s="328"/>
      <c r="E74" s="202"/>
    </row>
    <row r="75" spans="1:5" s="1" customFormat="1" ht="12" customHeight="1" thickBot="1">
      <c r="A75" s="390" t="s">
        <v>272</v>
      </c>
      <c r="B75" s="211" t="s">
        <v>273</v>
      </c>
      <c r="C75" s="324">
        <f>SUM(C76:C78)</f>
        <v>4507000</v>
      </c>
      <c r="D75" s="324">
        <f>SUM(D76:D78)</f>
        <v>5103372</v>
      </c>
      <c r="E75" s="198">
        <f>SUM(E76:E78)</f>
        <v>0</v>
      </c>
    </row>
    <row r="76" spans="1:5" s="1" customFormat="1" ht="12" customHeight="1">
      <c r="A76" s="15" t="s">
        <v>294</v>
      </c>
      <c r="B76" s="343" t="s">
        <v>274</v>
      </c>
      <c r="C76" s="328">
        <v>4507000</v>
      </c>
      <c r="D76" s="328">
        <v>5103372</v>
      </c>
      <c r="E76" s="202"/>
    </row>
    <row r="77" spans="1:5" s="1" customFormat="1" ht="12" customHeight="1">
      <c r="A77" s="14" t="s">
        <v>295</v>
      </c>
      <c r="B77" s="344" t="s">
        <v>275</v>
      </c>
      <c r="C77" s="328"/>
      <c r="D77" s="328"/>
      <c r="E77" s="202"/>
    </row>
    <row r="78" spans="1:5" s="1" customFormat="1" ht="12" customHeight="1" thickBot="1">
      <c r="A78" s="16" t="s">
        <v>296</v>
      </c>
      <c r="B78" s="213" t="s">
        <v>276</v>
      </c>
      <c r="C78" s="328"/>
      <c r="D78" s="328"/>
      <c r="E78" s="202"/>
    </row>
    <row r="79" spans="1:5" s="1" customFormat="1" ht="12" customHeight="1" thickBot="1">
      <c r="A79" s="390" t="s">
        <v>277</v>
      </c>
      <c r="B79" s="211" t="s">
        <v>297</v>
      </c>
      <c r="C79" s="324">
        <f>SUM(C80:C83)</f>
        <v>0</v>
      </c>
      <c r="D79" s="324">
        <f>SUM(D80:D83)</f>
        <v>0</v>
      </c>
      <c r="E79" s="198">
        <f>SUM(E80:E83)</f>
        <v>0</v>
      </c>
    </row>
    <row r="80" spans="1:5" s="1" customFormat="1" ht="12" customHeight="1">
      <c r="A80" s="347" t="s">
        <v>278</v>
      </c>
      <c r="B80" s="343" t="s">
        <v>279</v>
      </c>
      <c r="C80" s="328"/>
      <c r="D80" s="328"/>
      <c r="E80" s="202"/>
    </row>
    <row r="81" spans="1:5" s="1" customFormat="1" ht="12" customHeight="1">
      <c r="A81" s="348" t="s">
        <v>280</v>
      </c>
      <c r="B81" s="344" t="s">
        <v>281</v>
      </c>
      <c r="C81" s="328"/>
      <c r="D81" s="328"/>
      <c r="E81" s="202"/>
    </row>
    <row r="82" spans="1:5" s="1" customFormat="1" ht="12" customHeight="1">
      <c r="A82" s="348" t="s">
        <v>282</v>
      </c>
      <c r="B82" s="344" t="s">
        <v>283</v>
      </c>
      <c r="C82" s="328"/>
      <c r="D82" s="328"/>
      <c r="E82" s="202"/>
    </row>
    <row r="83" spans="1:5" s="1" customFormat="1" ht="12" customHeight="1" thickBot="1">
      <c r="A83" s="349" t="s">
        <v>284</v>
      </c>
      <c r="B83" s="213" t="s">
        <v>285</v>
      </c>
      <c r="C83" s="328"/>
      <c r="D83" s="328"/>
      <c r="E83" s="202"/>
    </row>
    <row r="84" spans="1:5" s="1" customFormat="1" ht="12" customHeight="1" thickBot="1">
      <c r="A84" s="390" t="s">
        <v>286</v>
      </c>
      <c r="B84" s="211" t="s">
        <v>428</v>
      </c>
      <c r="C84" s="392"/>
      <c r="D84" s="392"/>
      <c r="E84" s="393"/>
    </row>
    <row r="85" spans="1:5" s="1" customFormat="1" ht="12" customHeight="1" thickBot="1">
      <c r="A85" s="390" t="s">
        <v>288</v>
      </c>
      <c r="B85" s="211" t="s">
        <v>287</v>
      </c>
      <c r="C85" s="392"/>
      <c r="D85" s="392"/>
      <c r="E85" s="393"/>
    </row>
    <row r="86" spans="1:5" s="1" customFormat="1" ht="15.75" customHeight="1" thickBot="1">
      <c r="A86" s="390" t="s">
        <v>300</v>
      </c>
      <c r="B86" s="350" t="s">
        <v>431</v>
      </c>
      <c r="C86" s="331">
        <f>+C63+C67+C72+C75+C79+C85+C84</f>
        <v>107364000</v>
      </c>
      <c r="D86" s="331">
        <f>+D63+D67+D72+D75+D79+D85+D84</f>
        <v>76612372</v>
      </c>
      <c r="E86" s="374">
        <f>+E63+E67+E72+E75+E79+E85+E84</f>
        <v>135912359</v>
      </c>
    </row>
    <row r="87" spans="1:5" s="1" customFormat="1" ht="17.25" customHeight="1" thickBot="1">
      <c r="A87" s="391" t="s">
        <v>430</v>
      </c>
      <c r="B87" s="351" t="s">
        <v>432</v>
      </c>
      <c r="C87" s="331">
        <f>+C62+C86</f>
        <v>731878000</v>
      </c>
      <c r="D87" s="331">
        <f>+D62+D86</f>
        <v>576031483</v>
      </c>
      <c r="E87" s="374">
        <f>+E62+E86</f>
        <v>409383093</v>
      </c>
    </row>
    <row r="88" spans="1:5" s="1" customFormat="1" ht="12" customHeight="1">
      <c r="A88" s="294"/>
      <c r="B88" s="295"/>
      <c r="C88" s="296"/>
      <c r="D88" s="297"/>
      <c r="E88" s="298"/>
    </row>
    <row r="89" spans="1:5" s="1" customFormat="1" ht="12" customHeight="1">
      <c r="A89" s="468" t="s">
        <v>39</v>
      </c>
      <c r="B89" s="468"/>
      <c r="C89" s="468"/>
      <c r="D89" s="468"/>
      <c r="E89" s="468"/>
    </row>
    <row r="90" spans="1:5" s="1" customFormat="1" ht="12" customHeight="1" thickBot="1">
      <c r="A90" s="470" t="s">
        <v>133</v>
      </c>
      <c r="B90" s="470"/>
      <c r="C90" s="310"/>
      <c r="D90" s="119"/>
      <c r="E90" s="226" t="e">
        <f>E2</f>
        <v>#REF!</v>
      </c>
    </row>
    <row r="91" spans="1:6" s="1" customFormat="1" ht="24" customHeight="1" thickBot="1">
      <c r="A91" s="23" t="s">
        <v>8</v>
      </c>
      <c r="B91" s="24" t="s">
        <v>40</v>
      </c>
      <c r="C91" s="24" t="str">
        <f>+C3</f>
        <v>2015. évi tény</v>
      </c>
      <c r="D91" s="24" t="str">
        <f>+D3</f>
        <v>2016. évi várható</v>
      </c>
      <c r="E91" s="132" t="str">
        <f>+E3</f>
        <v>2017. évi előirányzat</v>
      </c>
      <c r="F91" s="127"/>
    </row>
    <row r="92" spans="1:6" s="1" customFormat="1" ht="12" customHeight="1" thickBot="1">
      <c r="A92" s="32" t="s">
        <v>446</v>
      </c>
      <c r="B92" s="33" t="s">
        <v>447</v>
      </c>
      <c r="C92" s="33" t="s">
        <v>448</v>
      </c>
      <c r="D92" s="33" t="s">
        <v>450</v>
      </c>
      <c r="E92" s="375" t="s">
        <v>449</v>
      </c>
      <c r="F92" s="127"/>
    </row>
    <row r="93" spans="1:6" s="1" customFormat="1" ht="15" customHeight="1" thickBot="1">
      <c r="A93" s="22" t="s">
        <v>10</v>
      </c>
      <c r="B93" s="28" t="s">
        <v>390</v>
      </c>
      <c r="C93" s="323">
        <f>C94+C95+C96+C97+C98+C111</f>
        <v>321697000</v>
      </c>
      <c r="D93" s="323">
        <f>D94+D95+D96+D97+D98+D111</f>
        <v>324289529</v>
      </c>
      <c r="E93" s="410">
        <f>E94+E95+E96+E97+E98+E111</f>
        <v>319679721</v>
      </c>
      <c r="F93" s="127"/>
    </row>
    <row r="94" spans="1:5" s="1" customFormat="1" ht="12.75" customHeight="1">
      <c r="A94" s="17" t="s">
        <v>84</v>
      </c>
      <c r="B94" s="10" t="s">
        <v>41</v>
      </c>
      <c r="C94" s="417">
        <v>153967000</v>
      </c>
      <c r="D94" s="417">
        <v>150289054</v>
      </c>
      <c r="E94" s="411">
        <v>144009147</v>
      </c>
    </row>
    <row r="95" spans="1:5" ht="16.5" customHeight="1">
      <c r="A95" s="14" t="s">
        <v>85</v>
      </c>
      <c r="B95" s="8" t="s">
        <v>154</v>
      </c>
      <c r="C95" s="325">
        <v>32915000</v>
      </c>
      <c r="D95" s="325">
        <v>33811999</v>
      </c>
      <c r="E95" s="199">
        <v>31811524</v>
      </c>
    </row>
    <row r="96" spans="1:5" ht="15.75">
      <c r="A96" s="14" t="s">
        <v>86</v>
      </c>
      <c r="B96" s="8" t="s">
        <v>121</v>
      </c>
      <c r="C96" s="327">
        <v>93969000</v>
      </c>
      <c r="D96" s="327">
        <v>107108425</v>
      </c>
      <c r="E96" s="201">
        <v>87464691</v>
      </c>
    </row>
    <row r="97" spans="1:5" s="38" customFormat="1" ht="12" customHeight="1">
      <c r="A97" s="14" t="s">
        <v>87</v>
      </c>
      <c r="B97" s="11" t="s">
        <v>155</v>
      </c>
      <c r="C97" s="327">
        <v>17293000</v>
      </c>
      <c r="D97" s="327">
        <v>22235075</v>
      </c>
      <c r="E97" s="201">
        <v>23337000</v>
      </c>
    </row>
    <row r="98" spans="1:5" ht="12" customHeight="1">
      <c r="A98" s="14" t="s">
        <v>98</v>
      </c>
      <c r="B98" s="19" t="s">
        <v>156</v>
      </c>
      <c r="C98" s="327">
        <v>23553000</v>
      </c>
      <c r="D98" s="327">
        <v>10844976</v>
      </c>
      <c r="E98" s="201">
        <v>16235896</v>
      </c>
    </row>
    <row r="99" spans="1:5" ht="12" customHeight="1">
      <c r="A99" s="14" t="s">
        <v>88</v>
      </c>
      <c r="B99" s="8" t="s">
        <v>395</v>
      </c>
      <c r="C99" s="327"/>
      <c r="D99" s="327">
        <v>1682825</v>
      </c>
      <c r="E99" s="201">
        <v>2000000</v>
      </c>
    </row>
    <row r="100" spans="1:5" ht="12" customHeight="1">
      <c r="A100" s="14" t="s">
        <v>89</v>
      </c>
      <c r="B100" s="123" t="s">
        <v>394</v>
      </c>
      <c r="C100" s="327"/>
      <c r="D100" s="327"/>
      <c r="E100" s="201"/>
    </row>
    <row r="101" spans="1:5" ht="12" customHeight="1">
      <c r="A101" s="14" t="s">
        <v>99</v>
      </c>
      <c r="B101" s="123" t="s">
        <v>393</v>
      </c>
      <c r="C101" s="327">
        <v>7786000</v>
      </c>
      <c r="D101" s="327">
        <v>4192773</v>
      </c>
      <c r="E101" s="201">
        <v>3000000</v>
      </c>
    </row>
    <row r="102" spans="1:5" ht="12" customHeight="1">
      <c r="A102" s="14" t="s">
        <v>100</v>
      </c>
      <c r="B102" s="121" t="s">
        <v>303</v>
      </c>
      <c r="C102" s="327"/>
      <c r="D102" s="327"/>
      <c r="E102" s="201"/>
    </row>
    <row r="103" spans="1:5" ht="12" customHeight="1">
      <c r="A103" s="14" t="s">
        <v>101</v>
      </c>
      <c r="B103" s="122" t="s">
        <v>304</v>
      </c>
      <c r="C103" s="327"/>
      <c r="D103" s="327"/>
      <c r="E103" s="201"/>
    </row>
    <row r="104" spans="1:5" ht="12" customHeight="1">
      <c r="A104" s="14" t="s">
        <v>102</v>
      </c>
      <c r="B104" s="122" t="s">
        <v>305</v>
      </c>
      <c r="C104" s="327"/>
      <c r="D104" s="327"/>
      <c r="E104" s="201"/>
    </row>
    <row r="105" spans="1:5" ht="12" customHeight="1">
      <c r="A105" s="14" t="s">
        <v>104</v>
      </c>
      <c r="B105" s="121" t="s">
        <v>306</v>
      </c>
      <c r="C105" s="327"/>
      <c r="D105" s="327"/>
      <c r="E105" s="201"/>
    </row>
    <row r="106" spans="1:5" ht="12" customHeight="1">
      <c r="A106" s="14" t="s">
        <v>157</v>
      </c>
      <c r="B106" s="121" t="s">
        <v>307</v>
      </c>
      <c r="C106" s="327"/>
      <c r="D106" s="327"/>
      <c r="E106" s="201"/>
    </row>
    <row r="107" spans="1:5" ht="12" customHeight="1">
      <c r="A107" s="14" t="s">
        <v>301</v>
      </c>
      <c r="B107" s="122" t="s">
        <v>308</v>
      </c>
      <c r="C107" s="327"/>
      <c r="D107" s="327"/>
      <c r="E107" s="201"/>
    </row>
    <row r="108" spans="1:5" ht="12" customHeight="1">
      <c r="A108" s="13" t="s">
        <v>302</v>
      </c>
      <c r="B108" s="123" t="s">
        <v>309</v>
      </c>
      <c r="C108" s="327"/>
      <c r="D108" s="327"/>
      <c r="E108" s="201"/>
    </row>
    <row r="109" spans="1:5" ht="12" customHeight="1">
      <c r="A109" s="14" t="s">
        <v>391</v>
      </c>
      <c r="B109" s="123" t="s">
        <v>310</v>
      </c>
      <c r="C109" s="327"/>
      <c r="D109" s="327"/>
      <c r="E109" s="201"/>
    </row>
    <row r="110" spans="1:5" ht="12" customHeight="1">
      <c r="A110" s="16" t="s">
        <v>392</v>
      </c>
      <c r="B110" s="123" t="s">
        <v>311</v>
      </c>
      <c r="C110" s="327">
        <v>3291000</v>
      </c>
      <c r="D110" s="327">
        <v>4857680</v>
      </c>
      <c r="E110" s="201">
        <v>11235896</v>
      </c>
    </row>
    <row r="111" spans="1:5" ht="12" customHeight="1">
      <c r="A111" s="14" t="s">
        <v>396</v>
      </c>
      <c r="B111" s="11" t="s">
        <v>42</v>
      </c>
      <c r="C111" s="325"/>
      <c r="D111" s="325"/>
      <c r="E111" s="199">
        <v>16821463</v>
      </c>
    </row>
    <row r="112" spans="1:5" ht="12" customHeight="1">
      <c r="A112" s="14" t="s">
        <v>397</v>
      </c>
      <c r="B112" s="8" t="s">
        <v>399</v>
      </c>
      <c r="C112" s="325"/>
      <c r="D112" s="325"/>
      <c r="E112" s="199">
        <v>5147632</v>
      </c>
    </row>
    <row r="113" spans="1:5" ht="12" customHeight="1" thickBot="1">
      <c r="A113" s="18" t="s">
        <v>398</v>
      </c>
      <c r="B113" s="404" t="s">
        <v>400</v>
      </c>
      <c r="C113" s="418"/>
      <c r="D113" s="418"/>
      <c r="E113" s="412">
        <v>11673831</v>
      </c>
    </row>
    <row r="114" spans="1:5" ht="12" customHeight="1" thickBot="1">
      <c r="A114" s="401" t="s">
        <v>11</v>
      </c>
      <c r="B114" s="402" t="s">
        <v>312</v>
      </c>
      <c r="C114" s="419">
        <f>+C115+C117+C119</f>
        <v>334632000</v>
      </c>
      <c r="D114" s="419">
        <f>+D115+D117+D119</f>
        <v>152894871</v>
      </c>
      <c r="E114" s="413">
        <f>+E115+E117+E119</f>
        <v>80900000</v>
      </c>
    </row>
    <row r="115" spans="1:5" ht="12" customHeight="1">
      <c r="A115" s="15" t="s">
        <v>90</v>
      </c>
      <c r="B115" s="8" t="s">
        <v>179</v>
      </c>
      <c r="C115" s="326">
        <v>146442000</v>
      </c>
      <c r="D115" s="326">
        <v>11575195</v>
      </c>
      <c r="E115" s="200">
        <v>26500000</v>
      </c>
    </row>
    <row r="116" spans="1:5" ht="15.75">
      <c r="A116" s="15" t="s">
        <v>91</v>
      </c>
      <c r="B116" s="12" t="s">
        <v>316</v>
      </c>
      <c r="C116" s="326"/>
      <c r="D116" s="326"/>
      <c r="E116" s="200"/>
    </row>
    <row r="117" spans="1:5" ht="12" customHeight="1">
      <c r="A117" s="15" t="s">
        <v>92</v>
      </c>
      <c r="B117" s="12" t="s">
        <v>158</v>
      </c>
      <c r="C117" s="325">
        <v>188190000</v>
      </c>
      <c r="D117" s="325">
        <v>141319676</v>
      </c>
      <c r="E117" s="199">
        <v>54400000</v>
      </c>
    </row>
    <row r="118" spans="1:5" ht="12" customHeight="1">
      <c r="A118" s="15" t="s">
        <v>93</v>
      </c>
      <c r="B118" s="12" t="s">
        <v>317</v>
      </c>
      <c r="C118" s="325"/>
      <c r="D118" s="325"/>
      <c r="E118" s="199"/>
    </row>
    <row r="119" spans="1:5" ht="12" customHeight="1">
      <c r="A119" s="15" t="s">
        <v>94</v>
      </c>
      <c r="B119" s="213" t="s">
        <v>181</v>
      </c>
      <c r="C119" s="325"/>
      <c r="D119" s="325"/>
      <c r="E119" s="199"/>
    </row>
    <row r="120" spans="1:5" ht="12" customHeight="1">
      <c r="A120" s="15" t="s">
        <v>103</v>
      </c>
      <c r="B120" s="212" t="s">
        <v>381</v>
      </c>
      <c r="C120" s="325"/>
      <c r="D120" s="325"/>
      <c r="E120" s="199"/>
    </row>
    <row r="121" spans="1:5" ht="12" customHeight="1">
      <c r="A121" s="15" t="s">
        <v>105</v>
      </c>
      <c r="B121" s="339" t="s">
        <v>322</v>
      </c>
      <c r="C121" s="325"/>
      <c r="D121" s="325"/>
      <c r="E121" s="199"/>
    </row>
    <row r="122" spans="1:5" ht="12" customHeight="1">
      <c r="A122" s="15" t="s">
        <v>159</v>
      </c>
      <c r="B122" s="122" t="s">
        <v>305</v>
      </c>
      <c r="C122" s="325"/>
      <c r="D122" s="325"/>
      <c r="E122" s="199"/>
    </row>
    <row r="123" spans="1:5" ht="12" customHeight="1">
      <c r="A123" s="15" t="s">
        <v>160</v>
      </c>
      <c r="B123" s="122" t="s">
        <v>321</v>
      </c>
      <c r="C123" s="325"/>
      <c r="D123" s="325"/>
      <c r="E123" s="199"/>
    </row>
    <row r="124" spans="1:5" ht="12" customHeight="1">
      <c r="A124" s="15" t="s">
        <v>161</v>
      </c>
      <c r="B124" s="122" t="s">
        <v>320</v>
      </c>
      <c r="C124" s="325"/>
      <c r="D124" s="325"/>
      <c r="E124" s="199"/>
    </row>
    <row r="125" spans="1:5" ht="12" customHeight="1">
      <c r="A125" s="15" t="s">
        <v>313</v>
      </c>
      <c r="B125" s="122" t="s">
        <v>308</v>
      </c>
      <c r="C125" s="325"/>
      <c r="D125" s="325"/>
      <c r="E125" s="199"/>
    </row>
    <row r="126" spans="1:5" ht="12" customHeight="1">
      <c r="A126" s="15" t="s">
        <v>314</v>
      </c>
      <c r="B126" s="122" t="s">
        <v>319</v>
      </c>
      <c r="C126" s="325"/>
      <c r="D126" s="325"/>
      <c r="E126" s="199"/>
    </row>
    <row r="127" spans="1:5" ht="12" customHeight="1" thickBot="1">
      <c r="A127" s="13" t="s">
        <v>315</v>
      </c>
      <c r="B127" s="122" t="s">
        <v>318</v>
      </c>
      <c r="C127" s="327"/>
      <c r="D127" s="327"/>
      <c r="E127" s="201"/>
    </row>
    <row r="128" spans="1:5" ht="12" customHeight="1" thickBot="1">
      <c r="A128" s="20" t="s">
        <v>12</v>
      </c>
      <c r="B128" s="107" t="s">
        <v>401</v>
      </c>
      <c r="C128" s="324">
        <f>+C93+C114</f>
        <v>656329000</v>
      </c>
      <c r="D128" s="324">
        <f>+D93+D114</f>
        <v>477184400</v>
      </c>
      <c r="E128" s="198">
        <f>+E93+E114</f>
        <v>400579721</v>
      </c>
    </row>
    <row r="129" spans="1:5" ht="12" customHeight="1" thickBot="1">
      <c r="A129" s="20" t="s">
        <v>13</v>
      </c>
      <c r="B129" s="107" t="s">
        <v>402</v>
      </c>
      <c r="C129" s="324">
        <f>+C130+C131+C132</f>
        <v>0</v>
      </c>
      <c r="D129" s="324">
        <f>+D130+D131+D132</f>
        <v>0</v>
      </c>
      <c r="E129" s="198">
        <f>+E130+E131+E132</f>
        <v>0</v>
      </c>
    </row>
    <row r="130" spans="1:5" ht="12" customHeight="1">
      <c r="A130" s="15" t="s">
        <v>217</v>
      </c>
      <c r="B130" s="12" t="s">
        <v>409</v>
      </c>
      <c r="C130" s="325"/>
      <c r="D130" s="325"/>
      <c r="E130" s="199"/>
    </row>
    <row r="131" spans="1:5" ht="12" customHeight="1">
      <c r="A131" s="15" t="s">
        <v>218</v>
      </c>
      <c r="B131" s="12" t="s">
        <v>410</v>
      </c>
      <c r="C131" s="325"/>
      <c r="D131" s="325"/>
      <c r="E131" s="199"/>
    </row>
    <row r="132" spans="1:5" ht="12" customHeight="1" thickBot="1">
      <c r="A132" s="13" t="s">
        <v>219</v>
      </c>
      <c r="B132" s="12" t="s">
        <v>411</v>
      </c>
      <c r="C132" s="325"/>
      <c r="D132" s="325"/>
      <c r="E132" s="199"/>
    </row>
    <row r="133" spans="1:5" ht="12" customHeight="1" thickBot="1">
      <c r="A133" s="20" t="s">
        <v>14</v>
      </c>
      <c r="B133" s="107" t="s">
        <v>403</v>
      </c>
      <c r="C133" s="324">
        <f>SUM(C134:C139)</f>
        <v>42000000</v>
      </c>
      <c r="D133" s="324">
        <f>SUM(D134:D139)</f>
        <v>44000000</v>
      </c>
      <c r="E133" s="198">
        <f>SUM(E134:E139)</f>
        <v>3700000</v>
      </c>
    </row>
    <row r="134" spans="1:5" ht="12" customHeight="1">
      <c r="A134" s="15" t="s">
        <v>77</v>
      </c>
      <c r="B134" s="9" t="s">
        <v>412</v>
      </c>
      <c r="C134" s="325">
        <v>42000000</v>
      </c>
      <c r="D134" s="325">
        <v>44000000</v>
      </c>
      <c r="E134" s="199">
        <v>3700000</v>
      </c>
    </row>
    <row r="135" spans="1:5" ht="12" customHeight="1">
      <c r="A135" s="15" t="s">
        <v>78</v>
      </c>
      <c r="B135" s="9" t="s">
        <v>404</v>
      </c>
      <c r="C135" s="325"/>
      <c r="D135" s="325"/>
      <c r="E135" s="199"/>
    </row>
    <row r="136" spans="1:5" ht="12" customHeight="1">
      <c r="A136" s="15" t="s">
        <v>79</v>
      </c>
      <c r="B136" s="9" t="s">
        <v>405</v>
      </c>
      <c r="C136" s="325"/>
      <c r="D136" s="325"/>
      <c r="E136" s="199"/>
    </row>
    <row r="137" spans="1:5" ht="12" customHeight="1">
      <c r="A137" s="15" t="s">
        <v>146</v>
      </c>
      <c r="B137" s="9" t="s">
        <v>406</v>
      </c>
      <c r="C137" s="325"/>
      <c r="D137" s="325"/>
      <c r="E137" s="199"/>
    </row>
    <row r="138" spans="1:5" ht="12" customHeight="1">
      <c r="A138" s="15" t="s">
        <v>147</v>
      </c>
      <c r="B138" s="9" t="s">
        <v>407</v>
      </c>
      <c r="C138" s="325"/>
      <c r="D138" s="325"/>
      <c r="E138" s="199"/>
    </row>
    <row r="139" spans="1:5" ht="12" customHeight="1" thickBot="1">
      <c r="A139" s="13" t="s">
        <v>148</v>
      </c>
      <c r="B139" s="9" t="s">
        <v>408</v>
      </c>
      <c r="C139" s="325"/>
      <c r="D139" s="325"/>
      <c r="E139" s="199"/>
    </row>
    <row r="140" spans="1:5" ht="12" customHeight="1" thickBot="1">
      <c r="A140" s="20" t="s">
        <v>15</v>
      </c>
      <c r="B140" s="107" t="s">
        <v>416</v>
      </c>
      <c r="C140" s="331">
        <f>+C141+C142+C143+C144</f>
        <v>4040000</v>
      </c>
      <c r="D140" s="331">
        <f>+D141+D142+D143+D144</f>
        <v>4506815</v>
      </c>
      <c r="E140" s="374">
        <f>+E141+E142+E143+E144</f>
        <v>5103372</v>
      </c>
    </row>
    <row r="141" spans="1:5" ht="12" customHeight="1">
      <c r="A141" s="15" t="s">
        <v>80</v>
      </c>
      <c r="B141" s="9" t="s">
        <v>323</v>
      </c>
      <c r="C141" s="325"/>
      <c r="D141" s="325"/>
      <c r="E141" s="199"/>
    </row>
    <row r="142" spans="1:5" ht="12" customHeight="1">
      <c r="A142" s="15" t="s">
        <v>81</v>
      </c>
      <c r="B142" s="9" t="s">
        <v>324</v>
      </c>
      <c r="C142" s="325">
        <v>4040000</v>
      </c>
      <c r="D142" s="325">
        <v>4506815</v>
      </c>
      <c r="E142" s="199">
        <v>5103372</v>
      </c>
    </row>
    <row r="143" spans="1:5" ht="12" customHeight="1">
      <c r="A143" s="15" t="s">
        <v>237</v>
      </c>
      <c r="B143" s="9" t="s">
        <v>417</v>
      </c>
      <c r="C143" s="325"/>
      <c r="D143" s="325"/>
      <c r="E143" s="199"/>
    </row>
    <row r="144" spans="1:5" ht="12" customHeight="1" thickBot="1">
      <c r="A144" s="13" t="s">
        <v>238</v>
      </c>
      <c r="B144" s="7" t="s">
        <v>343</v>
      </c>
      <c r="C144" s="325"/>
      <c r="D144" s="325"/>
      <c r="E144" s="199"/>
    </row>
    <row r="145" spans="1:5" ht="12" customHeight="1" thickBot="1">
      <c r="A145" s="20" t="s">
        <v>16</v>
      </c>
      <c r="B145" s="107" t="s">
        <v>418</v>
      </c>
      <c r="C145" s="420">
        <f>SUM(C146:C150)</f>
        <v>0</v>
      </c>
      <c r="D145" s="420">
        <f>SUM(D146:D150)</f>
        <v>0</v>
      </c>
      <c r="E145" s="414">
        <f>SUM(E146:E150)</f>
        <v>0</v>
      </c>
    </row>
    <row r="146" spans="1:5" ht="12" customHeight="1">
      <c r="A146" s="15" t="s">
        <v>82</v>
      </c>
      <c r="B146" s="9" t="s">
        <v>413</v>
      </c>
      <c r="C146" s="325"/>
      <c r="D146" s="325"/>
      <c r="E146" s="199"/>
    </row>
    <row r="147" spans="1:5" ht="12" customHeight="1">
      <c r="A147" s="15" t="s">
        <v>83</v>
      </c>
      <c r="B147" s="9" t="s">
        <v>420</v>
      </c>
      <c r="C147" s="325"/>
      <c r="D147" s="325"/>
      <c r="E147" s="199"/>
    </row>
    <row r="148" spans="1:5" ht="12" customHeight="1">
      <c r="A148" s="15" t="s">
        <v>249</v>
      </c>
      <c r="B148" s="9" t="s">
        <v>415</v>
      </c>
      <c r="C148" s="325"/>
      <c r="D148" s="325"/>
      <c r="E148" s="199"/>
    </row>
    <row r="149" spans="1:5" ht="12" customHeight="1">
      <c r="A149" s="15" t="s">
        <v>250</v>
      </c>
      <c r="B149" s="9" t="s">
        <v>421</v>
      </c>
      <c r="C149" s="325"/>
      <c r="D149" s="325"/>
      <c r="E149" s="199"/>
    </row>
    <row r="150" spans="1:5" ht="12" customHeight="1" thickBot="1">
      <c r="A150" s="15" t="s">
        <v>419</v>
      </c>
      <c r="B150" s="9" t="s">
        <v>422</v>
      </c>
      <c r="C150" s="325"/>
      <c r="D150" s="325"/>
      <c r="E150" s="199"/>
    </row>
    <row r="151" spans="1:5" ht="12" customHeight="1" thickBot="1">
      <c r="A151" s="20" t="s">
        <v>17</v>
      </c>
      <c r="B151" s="107" t="s">
        <v>423</v>
      </c>
      <c r="C151" s="421"/>
      <c r="D151" s="421"/>
      <c r="E151" s="415"/>
    </row>
    <row r="152" spans="1:5" ht="12" customHeight="1" thickBot="1">
      <c r="A152" s="20" t="s">
        <v>18</v>
      </c>
      <c r="B152" s="107" t="s">
        <v>424</v>
      </c>
      <c r="C152" s="421"/>
      <c r="D152" s="421"/>
      <c r="E152" s="415"/>
    </row>
    <row r="153" spans="1:6" ht="15" customHeight="1" thickBot="1">
      <c r="A153" s="20" t="s">
        <v>19</v>
      </c>
      <c r="B153" s="107" t="s">
        <v>426</v>
      </c>
      <c r="C153" s="422">
        <f>+C129+C133+C140+C145+C151+C152</f>
        <v>46040000</v>
      </c>
      <c r="D153" s="422">
        <f>+D129+D133+D140+D145+D151+D152</f>
        <v>48506815</v>
      </c>
      <c r="E153" s="416">
        <f>+E129+E133+E140+E145+E151+E152</f>
        <v>8803372</v>
      </c>
      <c r="F153" s="108"/>
    </row>
    <row r="154" spans="1:5" s="1" customFormat="1" ht="12.75" customHeight="1" thickBot="1">
      <c r="A154" s="214" t="s">
        <v>20</v>
      </c>
      <c r="B154" s="306" t="s">
        <v>425</v>
      </c>
      <c r="C154" s="422">
        <f>+C128+C153</f>
        <v>702369000</v>
      </c>
      <c r="D154" s="422">
        <f>+D128+D153</f>
        <v>525691215</v>
      </c>
      <c r="E154" s="416">
        <f>+E128+E153</f>
        <v>409383093</v>
      </c>
    </row>
    <row r="155" ht="15.75">
      <c r="C155" s="309"/>
    </row>
    <row r="156" ht="15.75">
      <c r="C156" s="309"/>
    </row>
    <row r="157" ht="15.75">
      <c r="C157" s="309"/>
    </row>
    <row r="158" ht="16.5" customHeight="1">
      <c r="C158" s="309"/>
    </row>
    <row r="159" ht="15.75">
      <c r="C159" s="309"/>
    </row>
    <row r="160" ht="15.75">
      <c r="C160" s="309"/>
    </row>
    <row r="161" ht="15.75">
      <c r="C161" s="309"/>
    </row>
    <row r="162" ht="15.75">
      <c r="C162" s="309"/>
    </row>
    <row r="163" ht="15.75">
      <c r="C163" s="309"/>
    </row>
    <row r="164" ht="15.75">
      <c r="C164" s="309"/>
    </row>
    <row r="165" ht="15.75">
      <c r="C165" s="309"/>
    </row>
    <row r="166" ht="15.75">
      <c r="C166" s="309"/>
    </row>
    <row r="167" ht="15.75">
      <c r="C167" s="309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062992125984252" bottom="0.07874015748031496" header="0.3937007874015748" footer="0.1968503937007874"/>
  <pageSetup fitToHeight="0" fitToWidth="1" horizontalDpi="300" verticalDpi="300" orientation="portrait" paperSize="8" r:id="rId1"/>
  <headerFooter alignWithMargins="0">
    <oddHeader>&amp;C&amp;"Times New Roman CE,Félkövér"&amp;12&amp;UTájékoztató kimutatások, mérlegek&amp;U
Karácsond Községi Önkormányzat
2017.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O81"/>
  <sheetViews>
    <sheetView zoomScale="175" zoomScaleNormal="175" workbookViewId="0" topLeftCell="B1">
      <selection activeCell="F12" sqref="F12"/>
    </sheetView>
  </sheetViews>
  <sheetFormatPr defaultColWidth="9.00390625" defaultRowHeight="12.75"/>
  <cols>
    <col min="1" max="1" width="4.875" style="86" customWidth="1"/>
    <col min="2" max="2" width="31.125" style="99" customWidth="1"/>
    <col min="3" max="4" width="9.00390625" style="99" customWidth="1"/>
    <col min="5" max="5" width="9.50390625" style="99" customWidth="1"/>
    <col min="6" max="6" width="8.875" style="99" customWidth="1"/>
    <col min="7" max="7" width="8.625" style="99" customWidth="1"/>
    <col min="8" max="8" width="8.875" style="99" customWidth="1"/>
    <col min="9" max="9" width="8.125" style="99" customWidth="1"/>
    <col min="10" max="14" width="9.50390625" style="99" customWidth="1"/>
    <col min="15" max="15" width="12.625" style="86" customWidth="1"/>
    <col min="16" max="16384" width="9.375" style="99" customWidth="1"/>
  </cols>
  <sheetData>
    <row r="1" spans="1:15" ht="31.5" customHeight="1">
      <c r="A1" s="509" t="str">
        <f>+CONCATENATE("Előirányzat-felhasználási terv",CHAR(10),LEFT(ÖSSZEFÜGGÉSEK!A5,4),". évre")</f>
        <v>Előirányzat-felhasználási terv
2017. évre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</row>
    <row r="2" ht="16.5" thickBot="1">
      <c r="O2" s="4" t="e">
        <f>#REF!</f>
        <v>#REF!</v>
      </c>
    </row>
    <row r="3" spans="1:15" s="86" customFormat="1" ht="25.5" customHeight="1" thickBot="1">
      <c r="A3" s="83" t="s">
        <v>8</v>
      </c>
      <c r="B3" s="84" t="s">
        <v>53</v>
      </c>
      <c r="C3" s="84" t="s">
        <v>61</v>
      </c>
      <c r="D3" s="84" t="s">
        <v>62</v>
      </c>
      <c r="E3" s="84" t="s">
        <v>63</v>
      </c>
      <c r="F3" s="84" t="s">
        <v>64</v>
      </c>
      <c r="G3" s="84" t="s">
        <v>65</v>
      </c>
      <c r="H3" s="84" t="s">
        <v>66</v>
      </c>
      <c r="I3" s="84" t="s">
        <v>67</v>
      </c>
      <c r="J3" s="84" t="s">
        <v>68</v>
      </c>
      <c r="K3" s="84" t="s">
        <v>69</v>
      </c>
      <c r="L3" s="84" t="s">
        <v>70</v>
      </c>
      <c r="M3" s="84" t="s">
        <v>71</v>
      </c>
      <c r="N3" s="84" t="s">
        <v>72</v>
      </c>
      <c r="O3" s="85" t="s">
        <v>45</v>
      </c>
    </row>
    <row r="4" spans="1:15" s="88" customFormat="1" ht="15" customHeight="1" thickBot="1">
      <c r="A4" s="87" t="s">
        <v>10</v>
      </c>
      <c r="B4" s="506" t="s">
        <v>48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8"/>
    </row>
    <row r="5" spans="1:15" s="88" customFormat="1" ht="22.5">
      <c r="A5" s="89" t="s">
        <v>11</v>
      </c>
      <c r="B5" s="399" t="s">
        <v>326</v>
      </c>
      <c r="C5" s="441">
        <v>12118728</v>
      </c>
      <c r="D5" s="441">
        <v>12118728</v>
      </c>
      <c r="E5" s="441">
        <v>12118728</v>
      </c>
      <c r="F5" s="441">
        <v>12118728</v>
      </c>
      <c r="G5" s="441">
        <v>12118728</v>
      </c>
      <c r="H5" s="441">
        <v>12118728</v>
      </c>
      <c r="I5" s="441">
        <v>12118728</v>
      </c>
      <c r="J5" s="441">
        <v>12118728</v>
      </c>
      <c r="K5" s="441">
        <v>12118728</v>
      </c>
      <c r="L5" s="441">
        <v>12118728</v>
      </c>
      <c r="M5" s="441">
        <v>12118728</v>
      </c>
      <c r="N5" s="441">
        <v>12118726</v>
      </c>
      <c r="O5" s="90">
        <f aca="true" t="shared" si="0" ref="O5:O25">SUM(C5:N5)</f>
        <v>145424734</v>
      </c>
    </row>
    <row r="6" spans="1:15" s="93" customFormat="1" ht="22.5">
      <c r="A6" s="91" t="s">
        <v>12</v>
      </c>
      <c r="B6" s="206" t="s">
        <v>372</v>
      </c>
      <c r="C6" s="442">
        <v>2500000</v>
      </c>
      <c r="D6" s="442">
        <v>2800000</v>
      </c>
      <c r="E6" s="442">
        <v>3330000</v>
      </c>
      <c r="F6" s="442">
        <v>3330000</v>
      </c>
      <c r="G6" s="442">
        <v>3600000</v>
      </c>
      <c r="H6" s="442">
        <v>3650000</v>
      </c>
      <c r="I6" s="442">
        <v>3650000</v>
      </c>
      <c r="J6" s="442">
        <v>3500000</v>
      </c>
      <c r="K6" s="442">
        <v>3560000</v>
      </c>
      <c r="L6" s="442">
        <v>3480000</v>
      </c>
      <c r="M6" s="442">
        <v>3650000</v>
      </c>
      <c r="N6" s="442">
        <v>2950000</v>
      </c>
      <c r="O6" s="92">
        <f t="shared" si="0"/>
        <v>40000000</v>
      </c>
    </row>
    <row r="7" spans="1:15" s="93" customFormat="1" ht="22.5">
      <c r="A7" s="91" t="s">
        <v>13</v>
      </c>
      <c r="B7" s="205" t="s">
        <v>373</v>
      </c>
      <c r="C7" s="443">
        <v>5000000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94">
        <f t="shared" si="0"/>
        <v>5000000</v>
      </c>
    </row>
    <row r="8" spans="1:15" s="93" customFormat="1" ht="13.5" customHeight="1">
      <c r="A8" s="91" t="s">
        <v>14</v>
      </c>
      <c r="B8" s="204" t="s">
        <v>145</v>
      </c>
      <c r="C8" s="442">
        <v>1700000</v>
      </c>
      <c r="D8" s="442">
        <v>1850000</v>
      </c>
      <c r="E8" s="442">
        <v>14350000</v>
      </c>
      <c r="F8" s="442">
        <v>6500000</v>
      </c>
      <c r="G8" s="442">
        <v>7950000</v>
      </c>
      <c r="H8" s="442">
        <v>3800000</v>
      </c>
      <c r="I8" s="442">
        <v>2800000</v>
      </c>
      <c r="J8" s="442">
        <v>2700000</v>
      </c>
      <c r="K8" s="442">
        <v>11050000</v>
      </c>
      <c r="L8" s="442">
        <v>3800000</v>
      </c>
      <c r="M8" s="442">
        <v>2600000</v>
      </c>
      <c r="N8" s="442">
        <v>3600000</v>
      </c>
      <c r="O8" s="92">
        <f t="shared" si="0"/>
        <v>62700000</v>
      </c>
    </row>
    <row r="9" spans="1:15" s="93" customFormat="1" ht="13.5" customHeight="1">
      <c r="A9" s="91" t="s">
        <v>15</v>
      </c>
      <c r="B9" s="204" t="s">
        <v>374</v>
      </c>
      <c r="C9" s="442">
        <v>273192</v>
      </c>
      <c r="D9" s="442">
        <v>1000000</v>
      </c>
      <c r="E9" s="442">
        <v>660457</v>
      </c>
      <c r="F9" s="442">
        <v>660457</v>
      </c>
      <c r="G9" s="442">
        <v>660457</v>
      </c>
      <c r="H9" s="442">
        <v>660457</v>
      </c>
      <c r="I9" s="442">
        <v>660457</v>
      </c>
      <c r="J9" s="442">
        <v>660457</v>
      </c>
      <c r="K9" s="442">
        <v>1000000</v>
      </c>
      <c r="L9" s="442">
        <v>660457</v>
      </c>
      <c r="M9" s="442">
        <v>3289154</v>
      </c>
      <c r="N9" s="442">
        <v>660455</v>
      </c>
      <c r="O9" s="92">
        <f t="shared" si="0"/>
        <v>10846000</v>
      </c>
    </row>
    <row r="10" spans="1:15" s="93" customFormat="1" ht="13.5" customHeight="1">
      <c r="A10" s="91" t="s">
        <v>16</v>
      </c>
      <c r="B10" s="204" t="s">
        <v>1</v>
      </c>
      <c r="C10" s="442"/>
      <c r="D10" s="442"/>
      <c r="E10" s="442">
        <v>7500000</v>
      </c>
      <c r="F10" s="442"/>
      <c r="G10" s="442"/>
      <c r="H10" s="442"/>
      <c r="I10" s="442"/>
      <c r="J10" s="442"/>
      <c r="K10" s="442"/>
      <c r="L10" s="442"/>
      <c r="M10" s="442"/>
      <c r="N10" s="442"/>
      <c r="O10" s="92">
        <f t="shared" si="0"/>
        <v>7500000</v>
      </c>
    </row>
    <row r="11" spans="1:15" s="93" customFormat="1" ht="13.5" customHeight="1">
      <c r="A11" s="91" t="s">
        <v>17</v>
      </c>
      <c r="B11" s="204" t="s">
        <v>328</v>
      </c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92">
        <f t="shared" si="0"/>
        <v>0</v>
      </c>
    </row>
    <row r="12" spans="1:15" s="93" customFormat="1" ht="22.5">
      <c r="A12" s="91" t="s">
        <v>18</v>
      </c>
      <c r="B12" s="206" t="s">
        <v>360</v>
      </c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92">
        <f t="shared" si="0"/>
        <v>0</v>
      </c>
    </row>
    <row r="13" spans="1:15" s="93" customFormat="1" ht="13.5" customHeight="1" thickBot="1">
      <c r="A13" s="91" t="s">
        <v>19</v>
      </c>
      <c r="B13" s="204" t="s">
        <v>2</v>
      </c>
      <c r="C13" s="442">
        <v>2651898</v>
      </c>
      <c r="D13" s="442">
        <v>11356136</v>
      </c>
      <c r="E13" s="442">
        <v>5255161</v>
      </c>
      <c r="F13" s="442">
        <v>10166010</v>
      </c>
      <c r="G13" s="442">
        <v>13211004</v>
      </c>
      <c r="H13" s="442">
        <v>9493895</v>
      </c>
      <c r="I13" s="442">
        <v>3896584</v>
      </c>
      <c r="J13" s="442">
        <v>5542247</v>
      </c>
      <c r="K13" s="442">
        <v>3701290</v>
      </c>
      <c r="L13" s="442">
        <v>4277541</v>
      </c>
      <c r="M13" s="442">
        <v>44087840</v>
      </c>
      <c r="N13" s="442">
        <v>22272753</v>
      </c>
      <c r="O13" s="92">
        <f t="shared" si="0"/>
        <v>135912359</v>
      </c>
    </row>
    <row r="14" spans="1:15" s="88" customFormat="1" ht="15.75" customHeight="1" thickBot="1">
      <c r="A14" s="87" t="s">
        <v>20</v>
      </c>
      <c r="B14" s="35" t="s">
        <v>95</v>
      </c>
      <c r="C14" s="444">
        <f aca="true" t="shared" si="1" ref="C14:N14">SUM(C5:C13)</f>
        <v>24243818</v>
      </c>
      <c r="D14" s="444">
        <f t="shared" si="1"/>
        <v>29124864</v>
      </c>
      <c r="E14" s="444">
        <f t="shared" si="1"/>
        <v>43214346</v>
      </c>
      <c r="F14" s="444">
        <f t="shared" si="1"/>
        <v>32775195</v>
      </c>
      <c r="G14" s="444">
        <f t="shared" si="1"/>
        <v>37540189</v>
      </c>
      <c r="H14" s="444">
        <f t="shared" si="1"/>
        <v>29723080</v>
      </c>
      <c r="I14" s="444">
        <f t="shared" si="1"/>
        <v>23125769</v>
      </c>
      <c r="J14" s="444">
        <f t="shared" si="1"/>
        <v>24521432</v>
      </c>
      <c r="K14" s="444">
        <f t="shared" si="1"/>
        <v>31430018</v>
      </c>
      <c r="L14" s="444">
        <f t="shared" si="1"/>
        <v>24336726</v>
      </c>
      <c r="M14" s="444">
        <f t="shared" si="1"/>
        <v>65745722</v>
      </c>
      <c r="N14" s="444">
        <f t="shared" si="1"/>
        <v>41601934</v>
      </c>
      <c r="O14" s="95">
        <f>SUM(C14:N14)</f>
        <v>407383093</v>
      </c>
    </row>
    <row r="15" spans="1:15" s="88" customFormat="1" ht="15" customHeight="1" thickBot="1">
      <c r="A15" s="87" t="s">
        <v>21</v>
      </c>
      <c r="B15" s="506" t="s">
        <v>49</v>
      </c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8"/>
    </row>
    <row r="16" spans="1:15" s="93" customFormat="1" ht="13.5" customHeight="1">
      <c r="A16" s="96" t="s">
        <v>22</v>
      </c>
      <c r="B16" s="207" t="s">
        <v>54</v>
      </c>
      <c r="C16" s="443">
        <v>12000762</v>
      </c>
      <c r="D16" s="443">
        <v>12000762</v>
      </c>
      <c r="E16" s="443">
        <v>12000762</v>
      </c>
      <c r="F16" s="443">
        <v>12000762</v>
      </c>
      <c r="G16" s="443">
        <v>12000762</v>
      </c>
      <c r="H16" s="443">
        <v>12000762</v>
      </c>
      <c r="I16" s="443">
        <v>12000762</v>
      </c>
      <c r="J16" s="443">
        <v>12000762</v>
      </c>
      <c r="K16" s="443">
        <v>12000762</v>
      </c>
      <c r="L16" s="443">
        <v>12000762</v>
      </c>
      <c r="M16" s="443">
        <v>12000762</v>
      </c>
      <c r="N16" s="443">
        <v>12000765</v>
      </c>
      <c r="O16" s="94">
        <f t="shared" si="0"/>
        <v>144009147</v>
      </c>
    </row>
    <row r="17" spans="1:15" s="93" customFormat="1" ht="27" customHeight="1">
      <c r="A17" s="91" t="s">
        <v>23</v>
      </c>
      <c r="B17" s="206" t="s">
        <v>154</v>
      </c>
      <c r="C17" s="442">
        <v>2650960</v>
      </c>
      <c r="D17" s="442">
        <v>2650960</v>
      </c>
      <c r="E17" s="442">
        <v>2650960</v>
      </c>
      <c r="F17" s="442">
        <v>2650960</v>
      </c>
      <c r="G17" s="442">
        <v>2650960</v>
      </c>
      <c r="H17" s="442">
        <v>2650960</v>
      </c>
      <c r="I17" s="442">
        <v>2650960</v>
      </c>
      <c r="J17" s="442">
        <v>2650960</v>
      </c>
      <c r="K17" s="442">
        <v>2650960</v>
      </c>
      <c r="L17" s="442">
        <v>2650964</v>
      </c>
      <c r="M17" s="442">
        <v>2650960</v>
      </c>
      <c r="N17" s="442">
        <v>2650960</v>
      </c>
      <c r="O17" s="92">
        <f t="shared" si="0"/>
        <v>31811524</v>
      </c>
    </row>
    <row r="18" spans="1:15" s="93" customFormat="1" ht="13.5" customHeight="1">
      <c r="A18" s="91" t="s">
        <v>24</v>
      </c>
      <c r="B18" s="204" t="s">
        <v>121</v>
      </c>
      <c r="C18" s="442">
        <v>4288724</v>
      </c>
      <c r="D18" s="442">
        <v>6560242</v>
      </c>
      <c r="E18" s="442">
        <v>6288724</v>
      </c>
      <c r="F18" s="442">
        <v>11288473</v>
      </c>
      <c r="G18" s="442">
        <v>7288467</v>
      </c>
      <c r="H18" s="442">
        <v>5247358</v>
      </c>
      <c r="I18" s="442">
        <v>5300147</v>
      </c>
      <c r="J18" s="442">
        <v>7235810</v>
      </c>
      <c r="K18" s="442">
        <v>10564000</v>
      </c>
      <c r="L18" s="442">
        <v>8960000</v>
      </c>
      <c r="M18" s="442">
        <v>7314000</v>
      </c>
      <c r="N18" s="442">
        <v>7128746</v>
      </c>
      <c r="O18" s="92">
        <f>SUM(C18:N18)</f>
        <v>87464691</v>
      </c>
    </row>
    <row r="19" spans="1:15" s="93" customFormat="1" ht="13.5" customHeight="1">
      <c r="A19" s="91" t="s">
        <v>25</v>
      </c>
      <c r="B19" s="204" t="s">
        <v>155</v>
      </c>
      <c r="C19" s="442">
        <v>150000</v>
      </c>
      <c r="D19" s="442">
        <v>389000</v>
      </c>
      <c r="E19" s="442">
        <v>8650000</v>
      </c>
      <c r="F19" s="442">
        <v>290000</v>
      </c>
      <c r="G19" s="442">
        <v>450000</v>
      </c>
      <c r="H19" s="442">
        <v>7200000</v>
      </c>
      <c r="I19" s="442">
        <v>850000</v>
      </c>
      <c r="J19" s="442">
        <v>910000</v>
      </c>
      <c r="K19" s="442">
        <v>1356000</v>
      </c>
      <c r="L19" s="442">
        <v>401000</v>
      </c>
      <c r="M19" s="442">
        <v>1191000</v>
      </c>
      <c r="N19" s="442">
        <v>1500000</v>
      </c>
      <c r="O19" s="92">
        <f t="shared" si="0"/>
        <v>23337000</v>
      </c>
    </row>
    <row r="20" spans="1:15" s="93" customFormat="1" ht="13.5" customHeight="1">
      <c r="A20" s="91" t="s">
        <v>26</v>
      </c>
      <c r="B20" s="204" t="s">
        <v>3</v>
      </c>
      <c r="C20" s="442">
        <v>50000</v>
      </c>
      <c r="D20" s="442">
        <v>523900</v>
      </c>
      <c r="E20" s="442">
        <v>623900</v>
      </c>
      <c r="F20" s="442">
        <v>545000</v>
      </c>
      <c r="G20" s="442">
        <v>5750000</v>
      </c>
      <c r="H20" s="442">
        <v>624000</v>
      </c>
      <c r="I20" s="442">
        <v>623900</v>
      </c>
      <c r="J20" s="442">
        <v>623900</v>
      </c>
      <c r="K20" s="442">
        <v>4858296</v>
      </c>
      <c r="L20" s="442">
        <v>324000</v>
      </c>
      <c r="M20" s="442">
        <v>189000</v>
      </c>
      <c r="N20" s="442">
        <v>1500000</v>
      </c>
      <c r="O20" s="92">
        <f t="shared" si="0"/>
        <v>16235896</v>
      </c>
    </row>
    <row r="21" spans="1:15" s="93" customFormat="1" ht="13.5" customHeight="1">
      <c r="A21" s="91" t="s">
        <v>27</v>
      </c>
      <c r="B21" s="204" t="s">
        <v>179</v>
      </c>
      <c r="C21" s="442"/>
      <c r="D21" s="442">
        <v>7000000</v>
      </c>
      <c r="E21" s="442">
        <v>8000000</v>
      </c>
      <c r="F21" s="442"/>
      <c r="G21" s="442">
        <v>3400000</v>
      </c>
      <c r="H21" s="442"/>
      <c r="I21" s="442"/>
      <c r="J21" s="442">
        <v>1100000</v>
      </c>
      <c r="K21" s="442"/>
      <c r="L21" s="442"/>
      <c r="M21" s="442">
        <v>7000000</v>
      </c>
      <c r="N21" s="442"/>
      <c r="O21" s="92">
        <f t="shared" si="0"/>
        <v>26500000</v>
      </c>
    </row>
    <row r="22" spans="1:15" s="93" customFormat="1" ht="15.75">
      <c r="A22" s="91" t="s">
        <v>28</v>
      </c>
      <c r="B22" s="206" t="s">
        <v>158</v>
      </c>
      <c r="C22" s="442"/>
      <c r="D22" s="442"/>
      <c r="E22" s="442">
        <v>5000000</v>
      </c>
      <c r="F22" s="442">
        <v>6000000</v>
      </c>
      <c r="G22" s="442">
        <v>6000000</v>
      </c>
      <c r="H22" s="442">
        <v>2000000</v>
      </c>
      <c r="I22" s="442">
        <v>1700000</v>
      </c>
      <c r="J22" s="442"/>
      <c r="K22" s="442"/>
      <c r="L22" s="442"/>
      <c r="M22" s="442">
        <v>30400000</v>
      </c>
      <c r="N22" s="442"/>
      <c r="O22" s="92">
        <f t="shared" si="0"/>
        <v>51100000</v>
      </c>
    </row>
    <row r="23" spans="1:15" s="93" customFormat="1" ht="13.5" customHeight="1">
      <c r="A23" s="91" t="s">
        <v>29</v>
      </c>
      <c r="B23" s="204" t="s">
        <v>42</v>
      </c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>
        <v>16821463</v>
      </c>
      <c r="O23" s="92">
        <f t="shared" si="0"/>
        <v>16821463</v>
      </c>
    </row>
    <row r="24" spans="1:15" s="93" customFormat="1" ht="13.5" customHeight="1" thickBot="1">
      <c r="A24" s="91" t="s">
        <v>30</v>
      </c>
      <c r="B24" s="204" t="s">
        <v>4</v>
      </c>
      <c r="C24" s="442">
        <v>5103372</v>
      </c>
      <c r="D24" s="442"/>
      <c r="E24" s="442"/>
      <c r="F24" s="442"/>
      <c r="G24" s="442"/>
      <c r="H24" s="442"/>
      <c r="I24" s="442"/>
      <c r="J24" s="442"/>
      <c r="K24" s="442"/>
      <c r="L24" s="442"/>
      <c r="M24" s="442">
        <v>5000000</v>
      </c>
      <c r="N24" s="442"/>
      <c r="O24" s="92">
        <f>SUM(C24:N24)</f>
        <v>10103372</v>
      </c>
    </row>
    <row r="25" spans="1:15" s="88" customFormat="1" ht="15.75" customHeight="1" thickBot="1">
      <c r="A25" s="97" t="s">
        <v>31</v>
      </c>
      <c r="B25" s="35" t="s">
        <v>96</v>
      </c>
      <c r="C25" s="444">
        <f>SUM(C16:C24)</f>
        <v>24243818</v>
      </c>
      <c r="D25" s="444">
        <f aca="true" t="shared" si="2" ref="D25:N25">SUM(D16:D24)</f>
        <v>29124864</v>
      </c>
      <c r="E25" s="444">
        <f t="shared" si="2"/>
        <v>43214346</v>
      </c>
      <c r="F25" s="444">
        <f t="shared" si="2"/>
        <v>32775195</v>
      </c>
      <c r="G25" s="444">
        <f t="shared" si="2"/>
        <v>37540189</v>
      </c>
      <c r="H25" s="444">
        <f t="shared" si="2"/>
        <v>29723080</v>
      </c>
      <c r="I25" s="444">
        <f t="shared" si="2"/>
        <v>23125769</v>
      </c>
      <c r="J25" s="444">
        <f t="shared" si="2"/>
        <v>24521432</v>
      </c>
      <c r="K25" s="444">
        <f t="shared" si="2"/>
        <v>31430018</v>
      </c>
      <c r="L25" s="444">
        <f t="shared" si="2"/>
        <v>24336726</v>
      </c>
      <c r="M25" s="444">
        <f>SUM(M16:M24)</f>
        <v>65745722</v>
      </c>
      <c r="N25" s="444">
        <f t="shared" si="2"/>
        <v>41601934</v>
      </c>
      <c r="O25" s="95">
        <f t="shared" si="0"/>
        <v>407383093</v>
      </c>
    </row>
    <row r="26" spans="1:15" ht="16.5" thickBot="1">
      <c r="A26" s="97" t="s">
        <v>32</v>
      </c>
      <c r="B26" s="208" t="s">
        <v>97</v>
      </c>
      <c r="C26" s="445">
        <f aca="true" t="shared" si="3" ref="C26:O26">C14-C25</f>
        <v>0</v>
      </c>
      <c r="D26" s="445">
        <f t="shared" si="3"/>
        <v>0</v>
      </c>
      <c r="E26" s="445">
        <f t="shared" si="3"/>
        <v>0</v>
      </c>
      <c r="F26" s="445">
        <f t="shared" si="3"/>
        <v>0</v>
      </c>
      <c r="G26" s="445">
        <f t="shared" si="3"/>
        <v>0</v>
      </c>
      <c r="H26" s="445">
        <f t="shared" si="3"/>
        <v>0</v>
      </c>
      <c r="I26" s="445">
        <f t="shared" si="3"/>
        <v>0</v>
      </c>
      <c r="J26" s="445">
        <f t="shared" si="3"/>
        <v>0</v>
      </c>
      <c r="K26" s="445">
        <f t="shared" si="3"/>
        <v>0</v>
      </c>
      <c r="L26" s="445">
        <f t="shared" si="3"/>
        <v>0</v>
      </c>
      <c r="M26" s="445">
        <f t="shared" si="3"/>
        <v>0</v>
      </c>
      <c r="N26" s="445">
        <f t="shared" si="3"/>
        <v>0</v>
      </c>
      <c r="O26" s="98">
        <f t="shared" si="3"/>
        <v>0</v>
      </c>
    </row>
    <row r="27" ht="15.75">
      <c r="A27" s="100"/>
    </row>
    <row r="28" spans="2:15" ht="15.75">
      <c r="B28" s="101"/>
      <c r="C28" s="102"/>
      <c r="D28" s="102"/>
      <c r="O28" s="99"/>
    </row>
    <row r="29" ht="15.75">
      <c r="O29" s="99"/>
    </row>
    <row r="30" ht="15.75">
      <c r="O30" s="99"/>
    </row>
    <row r="31" ht="15.75">
      <c r="O31" s="99"/>
    </row>
    <row r="32" ht="15.75">
      <c r="O32" s="99"/>
    </row>
    <row r="33" ht="15.75">
      <c r="O33" s="99"/>
    </row>
    <row r="34" ht="15.75">
      <c r="O34" s="99"/>
    </row>
    <row r="35" ht="15.75">
      <c r="O35" s="99"/>
    </row>
    <row r="36" ht="15.75">
      <c r="O36" s="99"/>
    </row>
    <row r="37" ht="15.75">
      <c r="O37" s="99"/>
    </row>
    <row r="38" ht="15.75">
      <c r="O38" s="99"/>
    </row>
    <row r="39" ht="15.75">
      <c r="O39" s="99"/>
    </row>
    <row r="40" ht="15.75">
      <c r="O40" s="99"/>
    </row>
    <row r="41" ht="15.75">
      <c r="O41" s="99"/>
    </row>
    <row r="42" ht="15.75">
      <c r="O42" s="99"/>
    </row>
    <row r="43" ht="15.75">
      <c r="O43" s="99"/>
    </row>
    <row r="44" ht="15.75">
      <c r="O44" s="99"/>
    </row>
    <row r="45" ht="15.75">
      <c r="O45" s="99"/>
    </row>
    <row r="46" ht="15.75">
      <c r="O46" s="99"/>
    </row>
    <row r="47" ht="15.75">
      <c r="O47" s="99"/>
    </row>
    <row r="48" ht="15.75">
      <c r="O48" s="99"/>
    </row>
    <row r="49" ht="15.75">
      <c r="O49" s="99"/>
    </row>
    <row r="50" ht="15.75">
      <c r="O50" s="99"/>
    </row>
    <row r="51" ht="15.75">
      <c r="O51" s="99"/>
    </row>
    <row r="52" ht="15.75">
      <c r="O52" s="99"/>
    </row>
    <row r="53" ht="15.75">
      <c r="O53" s="99"/>
    </row>
    <row r="54" ht="15.75">
      <c r="O54" s="99"/>
    </row>
    <row r="55" ht="15.75">
      <c r="O55" s="99"/>
    </row>
    <row r="56" ht="15.75">
      <c r="O56" s="99"/>
    </row>
    <row r="57" ht="15.75">
      <c r="O57" s="99"/>
    </row>
    <row r="58" ht="15.75">
      <c r="O58" s="99"/>
    </row>
    <row r="59" ht="15.75">
      <c r="O59" s="99"/>
    </row>
    <row r="60" ht="15.75">
      <c r="O60" s="99"/>
    </row>
    <row r="61" ht="15.75">
      <c r="O61" s="99"/>
    </row>
    <row r="62" ht="15.75">
      <c r="O62" s="99"/>
    </row>
    <row r="63" ht="15.75">
      <c r="O63" s="99"/>
    </row>
    <row r="64" ht="15.75">
      <c r="O64" s="99"/>
    </row>
    <row r="65" ht="15.75">
      <c r="O65" s="99"/>
    </row>
    <row r="66" ht="15.75">
      <c r="O66" s="99"/>
    </row>
    <row r="67" ht="15.75">
      <c r="O67" s="99"/>
    </row>
    <row r="68" ht="15.75">
      <c r="O68" s="99"/>
    </row>
    <row r="69" ht="15.75">
      <c r="O69" s="99"/>
    </row>
    <row r="70" ht="15.75">
      <c r="O70" s="99"/>
    </row>
    <row r="71" ht="15.75">
      <c r="O71" s="99"/>
    </row>
    <row r="72" ht="15.75">
      <c r="O72" s="99"/>
    </row>
    <row r="73" ht="15.75">
      <c r="O73" s="99"/>
    </row>
    <row r="74" ht="15.75">
      <c r="O74" s="99"/>
    </row>
    <row r="75" ht="15.75">
      <c r="O75" s="99"/>
    </row>
    <row r="76" ht="15.75">
      <c r="O76" s="99"/>
    </row>
    <row r="77" ht="15.75">
      <c r="O77" s="99"/>
    </row>
    <row r="78" ht="15.75">
      <c r="O78" s="99"/>
    </row>
    <row r="79" ht="15.75">
      <c r="O79" s="99"/>
    </row>
    <row r="80" ht="15.75">
      <c r="O80" s="99"/>
    </row>
    <row r="81" ht="15.75">
      <c r="O81" s="99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25"/>
  <sheetViews>
    <sheetView workbookViewId="0" topLeftCell="A5">
      <selection activeCell="D20" sqref="D20"/>
    </sheetView>
  </sheetViews>
  <sheetFormatPr defaultColWidth="9.00390625" defaultRowHeight="12.75"/>
  <cols>
    <col min="1" max="1" width="88.625" style="44" customWidth="1"/>
    <col min="2" max="2" width="27.875" style="44" customWidth="1"/>
    <col min="3" max="3" width="3.50390625" style="44" customWidth="1"/>
    <col min="4" max="16384" width="9.375" style="44" customWidth="1"/>
  </cols>
  <sheetData>
    <row r="1" spans="1:2" ht="47.25" customHeight="1">
      <c r="A1" s="511" t="str">
        <f>+CONCATENATE("A ",LEFT(ÖSSZEFÜGGÉSEK!A5,4),". évi általános működés és ágazati feladatok támogatásának alakulása jogcímenként")</f>
        <v>A 2017. évi általános működés és ágazati feladatok támogatásának alakulása jogcímenként</v>
      </c>
      <c r="B1" s="511"/>
    </row>
    <row r="2" spans="1:2" ht="22.5" customHeight="1" thickBot="1">
      <c r="A2" s="301"/>
      <c r="B2" s="302" t="s">
        <v>5</v>
      </c>
    </row>
    <row r="3" spans="1:2" s="45" customFormat="1" ht="24" customHeight="1" thickBot="1">
      <c r="A3" s="210" t="s">
        <v>44</v>
      </c>
      <c r="B3" s="300" t="str">
        <f>+CONCATENATE(LEFT(ÖSSZEFÜGGÉSEK!A5,4),". évi támogatás összesen")</f>
        <v>2017. évi támogatás összesen</v>
      </c>
    </row>
    <row r="4" spans="1:2" s="46" customFormat="1" ht="13.5" thickBot="1">
      <c r="A4" s="141" t="s">
        <v>446</v>
      </c>
      <c r="B4" s="142" t="s">
        <v>447</v>
      </c>
    </row>
    <row r="5" spans="1:2" s="462" customFormat="1" ht="24.75" customHeight="1">
      <c r="A5" s="460" t="s">
        <v>565</v>
      </c>
      <c r="B5" s="461">
        <v>37281200</v>
      </c>
    </row>
    <row r="6" spans="1:2" s="462" customFormat="1" ht="24.75" customHeight="1">
      <c r="A6" s="463" t="s">
        <v>566</v>
      </c>
      <c r="B6" s="461">
        <v>2526093</v>
      </c>
    </row>
    <row r="7" spans="1:2" s="462" customFormat="1" ht="24.75" customHeight="1">
      <c r="A7" s="463" t="s">
        <v>567</v>
      </c>
      <c r="B7" s="461">
        <v>8256000</v>
      </c>
    </row>
    <row r="8" spans="1:2" s="462" customFormat="1" ht="24.75" customHeight="1">
      <c r="A8" s="463" t="s">
        <v>568</v>
      </c>
      <c r="B8" s="461">
        <v>100000</v>
      </c>
    </row>
    <row r="9" spans="1:2" s="462" customFormat="1" ht="24.75" customHeight="1">
      <c r="A9" s="463" t="s">
        <v>569</v>
      </c>
      <c r="B9" s="461">
        <v>5774880</v>
      </c>
    </row>
    <row r="10" spans="1:2" s="462" customFormat="1" ht="24.75" customHeight="1">
      <c r="A10" s="463" t="s">
        <v>570</v>
      </c>
      <c r="B10" s="461">
        <v>46710824</v>
      </c>
    </row>
    <row r="11" spans="1:2" s="462" customFormat="1" ht="24.75" customHeight="1">
      <c r="A11" s="463" t="s">
        <v>571</v>
      </c>
      <c r="B11" s="461">
        <v>7625333</v>
      </c>
    </row>
    <row r="12" spans="1:2" s="462" customFormat="1" ht="24.75" customHeight="1">
      <c r="A12" s="463" t="s">
        <v>572</v>
      </c>
      <c r="B12" s="461">
        <v>23337000</v>
      </c>
    </row>
    <row r="13" spans="1:3" s="462" customFormat="1" ht="24.75" customHeight="1">
      <c r="A13" s="463" t="s">
        <v>573</v>
      </c>
      <c r="B13" s="461">
        <v>10339824</v>
      </c>
      <c r="C13" s="512" t="s">
        <v>476</v>
      </c>
    </row>
    <row r="14" spans="1:3" s="462" customFormat="1" ht="24.75" customHeight="1">
      <c r="A14" s="463" t="s">
        <v>574</v>
      </c>
      <c r="B14" s="461">
        <v>3473580</v>
      </c>
      <c r="C14" s="512"/>
    </row>
    <row r="15" spans="1:3" s="462" customFormat="1" ht="24.75" customHeight="1">
      <c r="A15" s="463"/>
      <c r="B15" s="461"/>
      <c r="C15" s="512"/>
    </row>
    <row r="16" spans="1:3" s="462" customFormat="1" ht="24.75" customHeight="1">
      <c r="A16" s="463"/>
      <c r="B16" s="461"/>
      <c r="C16" s="512"/>
    </row>
    <row r="17" spans="1:3" s="462" customFormat="1" ht="24.75" customHeight="1">
      <c r="A17" s="463"/>
      <c r="B17" s="461"/>
      <c r="C17" s="512"/>
    </row>
    <row r="18" spans="1:3" s="462" customFormat="1" ht="24.75" customHeight="1">
      <c r="A18" s="463"/>
      <c r="B18" s="461"/>
      <c r="C18" s="512"/>
    </row>
    <row r="19" spans="1:3" s="462" customFormat="1" ht="24.75" customHeight="1">
      <c r="A19" s="463"/>
      <c r="B19" s="461"/>
      <c r="C19" s="512"/>
    </row>
    <row r="20" spans="1:3" s="462" customFormat="1" ht="24.75" customHeight="1">
      <c r="A20" s="463"/>
      <c r="B20" s="461"/>
      <c r="C20" s="512"/>
    </row>
    <row r="21" spans="1:3" s="462" customFormat="1" ht="24.75" customHeight="1">
      <c r="A21" s="463"/>
      <c r="B21" s="461"/>
      <c r="C21" s="512"/>
    </row>
    <row r="22" spans="1:3" s="462" customFormat="1" ht="24.75" customHeight="1">
      <c r="A22" s="463"/>
      <c r="B22" s="461"/>
      <c r="C22" s="512"/>
    </row>
    <row r="23" spans="1:3" s="462" customFormat="1" ht="24.75" customHeight="1">
      <c r="A23" s="463"/>
      <c r="B23" s="461"/>
      <c r="C23" s="512"/>
    </row>
    <row r="24" spans="1:3" s="462" customFormat="1" ht="24.75" customHeight="1" thickBot="1">
      <c r="A24" s="464"/>
      <c r="B24" s="461"/>
      <c r="C24" s="512"/>
    </row>
    <row r="25" spans="1:3" s="467" customFormat="1" ht="19.5" customHeight="1" thickBot="1">
      <c r="A25" s="465" t="s">
        <v>45</v>
      </c>
      <c r="B25" s="466">
        <f>SUM(B5:B24)</f>
        <v>145424734</v>
      </c>
      <c r="C25" s="512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portrait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D39"/>
  <sheetViews>
    <sheetView zoomScale="145" zoomScaleNormal="145" workbookViewId="0" topLeftCell="A1">
      <selection activeCell="C2" sqref="C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516" t="str">
        <f>+CONCATENATE("K I M U T A T Á S",CHAR(10),"a ",LEFT(ÖSSZEFÜGGÉSEK!A5,4),". évben céljelleggel juttatott támogatásokról")</f>
        <v>K I M U T A T Á S
a 2017. évben céljelleggel juttatott támogatásokról</v>
      </c>
      <c r="B1" s="516"/>
      <c r="C1" s="516"/>
      <c r="D1" s="516"/>
    </row>
    <row r="2" spans="1:4" ht="17.25" customHeight="1">
      <c r="A2" s="299"/>
      <c r="B2" s="518" t="s">
        <v>586</v>
      </c>
      <c r="C2" s="299"/>
      <c r="D2" s="299"/>
    </row>
    <row r="3" spans="1:4" ht="13.5" thickBot="1">
      <c r="A3" s="152"/>
      <c r="B3" s="152"/>
      <c r="C3" s="513" t="e">
        <f>'2.sz tájékoztató t.'!O2</f>
        <v>#REF!</v>
      </c>
      <c r="D3" s="513"/>
    </row>
    <row r="4" spans="1:4" ht="42.75" customHeight="1" thickBot="1">
      <c r="A4" s="303" t="s">
        <v>60</v>
      </c>
      <c r="B4" s="304" t="s">
        <v>106</v>
      </c>
      <c r="C4" s="304" t="s">
        <v>107</v>
      </c>
      <c r="D4" s="305" t="s">
        <v>6</v>
      </c>
    </row>
    <row r="5" spans="1:4" ht="15.75" customHeight="1">
      <c r="A5" s="153" t="s">
        <v>10</v>
      </c>
      <c r="B5" s="29" t="s">
        <v>555</v>
      </c>
      <c r="C5" s="29" t="s">
        <v>526</v>
      </c>
      <c r="D5" s="446">
        <v>1400000</v>
      </c>
    </row>
    <row r="6" spans="1:4" ht="15.75" customHeight="1">
      <c r="A6" s="154" t="s">
        <v>11</v>
      </c>
      <c r="B6" s="30" t="s">
        <v>527</v>
      </c>
      <c r="C6" s="30" t="s">
        <v>526</v>
      </c>
      <c r="D6" s="447">
        <v>523900</v>
      </c>
    </row>
    <row r="7" spans="1:4" ht="15.75" customHeight="1">
      <c r="A7" s="154" t="s">
        <v>12</v>
      </c>
      <c r="B7" s="30" t="s">
        <v>528</v>
      </c>
      <c r="C7" s="30" t="s">
        <v>529</v>
      </c>
      <c r="D7" s="447">
        <v>64000</v>
      </c>
    </row>
    <row r="8" spans="1:4" ht="15.75" customHeight="1">
      <c r="A8" s="154" t="s">
        <v>13</v>
      </c>
      <c r="B8" s="30" t="s">
        <v>530</v>
      </c>
      <c r="C8" s="30" t="s">
        <v>529</v>
      </c>
      <c r="D8" s="447">
        <v>20000</v>
      </c>
    </row>
    <row r="9" spans="1:4" ht="15.75" customHeight="1">
      <c r="A9" s="154" t="s">
        <v>14</v>
      </c>
      <c r="B9" s="30" t="s">
        <v>531</v>
      </c>
      <c r="C9" s="30" t="s">
        <v>529</v>
      </c>
      <c r="D9" s="447">
        <v>25000</v>
      </c>
    </row>
    <row r="10" spans="1:4" ht="15.75" customHeight="1">
      <c r="A10" s="154" t="s">
        <v>15</v>
      </c>
      <c r="B10" s="30" t="s">
        <v>556</v>
      </c>
      <c r="C10" s="30" t="s">
        <v>532</v>
      </c>
      <c r="D10" s="447">
        <v>500000</v>
      </c>
    </row>
    <row r="11" spans="1:4" ht="15.75" customHeight="1">
      <c r="A11" s="154" t="s">
        <v>16</v>
      </c>
      <c r="B11" s="30" t="s">
        <v>533</v>
      </c>
      <c r="C11" s="30" t="s">
        <v>532</v>
      </c>
      <c r="D11" s="447">
        <v>100000</v>
      </c>
    </row>
    <row r="12" spans="1:4" ht="15.75" customHeight="1">
      <c r="A12" s="154" t="s">
        <v>17</v>
      </c>
      <c r="B12" s="30" t="s">
        <v>534</v>
      </c>
      <c r="C12" s="30" t="s">
        <v>532</v>
      </c>
      <c r="D12" s="447">
        <v>123000</v>
      </c>
    </row>
    <row r="13" spans="1:4" ht="15.75" customHeight="1">
      <c r="A13" s="154" t="s">
        <v>18</v>
      </c>
      <c r="B13" s="30" t="s">
        <v>536</v>
      </c>
      <c r="C13" s="30" t="s">
        <v>532</v>
      </c>
      <c r="D13" s="447">
        <v>300000</v>
      </c>
    </row>
    <row r="14" spans="1:4" ht="15.75" customHeight="1">
      <c r="A14" s="154" t="s">
        <v>19</v>
      </c>
      <c r="B14" s="30" t="s">
        <v>543</v>
      </c>
      <c r="C14" s="30" t="s">
        <v>532</v>
      </c>
      <c r="D14" s="447">
        <v>250000</v>
      </c>
    </row>
    <row r="15" spans="1:4" ht="15.75" customHeight="1">
      <c r="A15" s="154" t="s">
        <v>20</v>
      </c>
      <c r="B15" s="30" t="s">
        <v>535</v>
      </c>
      <c r="C15" s="30" t="s">
        <v>532</v>
      </c>
      <c r="D15" s="447">
        <v>250000</v>
      </c>
    </row>
    <row r="16" spans="1:4" ht="15.75" customHeight="1">
      <c r="A16" s="154" t="s">
        <v>21</v>
      </c>
      <c r="B16" s="30" t="s">
        <v>538</v>
      </c>
      <c r="C16" s="30" t="s">
        <v>532</v>
      </c>
      <c r="D16" s="447">
        <v>140000</v>
      </c>
    </row>
    <row r="17" spans="1:4" ht="15.75" customHeight="1">
      <c r="A17" s="154" t="s">
        <v>22</v>
      </c>
      <c r="B17" s="30" t="s">
        <v>539</v>
      </c>
      <c r="C17" s="30" t="s">
        <v>532</v>
      </c>
      <c r="D17" s="447">
        <v>140000</v>
      </c>
    </row>
    <row r="18" spans="1:4" ht="15.75" customHeight="1">
      <c r="A18" s="154" t="s">
        <v>23</v>
      </c>
      <c r="B18" s="30" t="s">
        <v>546</v>
      </c>
      <c r="C18" s="30" t="s">
        <v>532</v>
      </c>
      <c r="D18" s="447">
        <v>100000</v>
      </c>
    </row>
    <row r="19" spans="1:4" ht="15.75" customHeight="1">
      <c r="A19" s="154" t="s">
        <v>24</v>
      </c>
      <c r="B19" s="30" t="s">
        <v>544</v>
      </c>
      <c r="C19" s="30" t="s">
        <v>532</v>
      </c>
      <c r="D19" s="447">
        <v>100000</v>
      </c>
    </row>
    <row r="20" spans="1:4" ht="15.75" customHeight="1">
      <c r="A20" s="154" t="s">
        <v>25</v>
      </c>
      <c r="B20" s="30" t="s">
        <v>545</v>
      </c>
      <c r="C20" s="30" t="s">
        <v>532</v>
      </c>
      <c r="D20" s="447">
        <v>100000</v>
      </c>
    </row>
    <row r="21" spans="1:4" ht="15.75" customHeight="1">
      <c r="A21" s="154" t="s">
        <v>26</v>
      </c>
      <c r="B21" s="30" t="s">
        <v>537</v>
      </c>
      <c r="C21" s="30" t="s">
        <v>532</v>
      </c>
      <c r="D21" s="447">
        <v>360000</v>
      </c>
    </row>
    <row r="22" spans="1:4" ht="15.75" customHeight="1">
      <c r="A22" s="154" t="s">
        <v>27</v>
      </c>
      <c r="B22" s="30" t="s">
        <v>540</v>
      </c>
      <c r="C22" s="30" t="s">
        <v>532</v>
      </c>
      <c r="D22" s="447">
        <v>5000</v>
      </c>
    </row>
    <row r="23" spans="1:4" ht="15.75" customHeight="1">
      <c r="A23" s="154" t="s">
        <v>28</v>
      </c>
      <c r="B23" s="30" t="s">
        <v>541</v>
      </c>
      <c r="C23" s="30" t="s">
        <v>532</v>
      </c>
      <c r="D23" s="447">
        <v>15000</v>
      </c>
    </row>
    <row r="24" spans="1:4" ht="15.75" customHeight="1">
      <c r="A24" s="154" t="s">
        <v>29</v>
      </c>
      <c r="B24" s="30" t="s">
        <v>542</v>
      </c>
      <c r="C24" s="30" t="s">
        <v>532</v>
      </c>
      <c r="D24" s="447">
        <v>20000</v>
      </c>
    </row>
    <row r="25" spans="1:4" ht="15.75" customHeight="1">
      <c r="A25" s="154" t="s">
        <v>30</v>
      </c>
      <c r="B25" s="30" t="s">
        <v>549</v>
      </c>
      <c r="C25" s="30" t="s">
        <v>532</v>
      </c>
      <c r="D25" s="447">
        <v>3600000</v>
      </c>
    </row>
    <row r="26" spans="1:4" ht="15.75" customHeight="1">
      <c r="A26" s="154" t="s">
        <v>31</v>
      </c>
      <c r="B26" s="30" t="s">
        <v>579</v>
      </c>
      <c r="C26" s="30" t="s">
        <v>580</v>
      </c>
      <c r="D26" s="447">
        <v>3100000</v>
      </c>
    </row>
    <row r="27" spans="1:4" ht="15.75" customHeight="1">
      <c r="A27" s="154" t="s">
        <v>32</v>
      </c>
      <c r="B27" s="30"/>
      <c r="C27" s="30"/>
      <c r="D27" s="447"/>
    </row>
    <row r="28" spans="1:4" ht="15.75" customHeight="1">
      <c r="A28" s="154" t="s">
        <v>33</v>
      </c>
      <c r="B28" s="30"/>
      <c r="C28" s="30"/>
      <c r="D28" s="447"/>
    </row>
    <row r="29" spans="1:4" ht="15.75" customHeight="1">
      <c r="A29" s="154" t="s">
        <v>34</v>
      </c>
      <c r="B29" s="30"/>
      <c r="C29" s="30"/>
      <c r="D29" s="447"/>
    </row>
    <row r="30" spans="1:4" ht="15.75" customHeight="1">
      <c r="A30" s="154" t="s">
        <v>35</v>
      </c>
      <c r="B30" s="30"/>
      <c r="C30" s="30"/>
      <c r="D30" s="447"/>
    </row>
    <row r="31" spans="1:4" ht="15.75" customHeight="1">
      <c r="A31" s="154" t="s">
        <v>36</v>
      </c>
      <c r="B31" s="30"/>
      <c r="C31" s="30"/>
      <c r="D31" s="447"/>
    </row>
    <row r="32" spans="1:4" ht="15.75" customHeight="1">
      <c r="A32" s="154" t="s">
        <v>37</v>
      </c>
      <c r="B32" s="30"/>
      <c r="C32" s="30"/>
      <c r="D32" s="447"/>
    </row>
    <row r="33" spans="1:4" ht="15.75" customHeight="1">
      <c r="A33" s="154" t="s">
        <v>38</v>
      </c>
      <c r="B33" s="30"/>
      <c r="C33" s="30"/>
      <c r="D33" s="447"/>
    </row>
    <row r="34" spans="1:4" ht="15.75" customHeight="1">
      <c r="A34" s="154" t="s">
        <v>108</v>
      </c>
      <c r="B34" s="30"/>
      <c r="C34" s="30"/>
      <c r="D34" s="448"/>
    </row>
    <row r="35" spans="1:4" ht="15.75" customHeight="1">
      <c r="A35" s="154" t="s">
        <v>109</v>
      </c>
      <c r="B35" s="30"/>
      <c r="C35" s="30"/>
      <c r="D35" s="448"/>
    </row>
    <row r="36" spans="1:4" ht="15.75" customHeight="1">
      <c r="A36" s="154" t="s">
        <v>110</v>
      </c>
      <c r="B36" s="30"/>
      <c r="C36" s="30"/>
      <c r="D36" s="448"/>
    </row>
    <row r="37" spans="1:4" ht="15.75" customHeight="1" thickBot="1">
      <c r="A37" s="155" t="s">
        <v>111</v>
      </c>
      <c r="B37" s="31"/>
      <c r="C37" s="31"/>
      <c r="D37" s="449"/>
    </row>
    <row r="38" spans="1:4" ht="15.75" customHeight="1" thickBot="1">
      <c r="A38" s="514" t="s">
        <v>45</v>
      </c>
      <c r="B38" s="515"/>
      <c r="C38" s="156"/>
      <c r="D38" s="450">
        <f>SUM(D5:D37)</f>
        <v>11235900</v>
      </c>
    </row>
    <row r="39" ht="12.75">
      <c r="A39" t="s">
        <v>169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G48"/>
  <sheetViews>
    <sheetView tabSelected="1" zoomScale="120" zoomScaleNormal="120" zoomScaleSheetLayoutView="100" workbookViewId="0" topLeftCell="A1">
      <selection activeCell="F20" sqref="F20"/>
    </sheetView>
  </sheetViews>
  <sheetFormatPr defaultColWidth="9.00390625" defaultRowHeight="12.75"/>
  <cols>
    <col min="1" max="1" width="9.00390625" style="307" customWidth="1"/>
    <col min="2" max="2" width="66.375" style="307" bestFit="1" customWidth="1"/>
    <col min="3" max="3" width="15.50390625" style="308" customWidth="1"/>
    <col min="4" max="5" width="15.50390625" style="307" customWidth="1"/>
    <col min="6" max="6" width="9.00390625" style="340" customWidth="1"/>
    <col min="7" max="16384" width="9.375" style="340" customWidth="1"/>
  </cols>
  <sheetData>
    <row r="1" spans="1:5" ht="15.75" customHeight="1">
      <c r="A1" s="468" t="s">
        <v>7</v>
      </c>
      <c r="B1" s="468"/>
      <c r="C1" s="468"/>
      <c r="D1" s="468"/>
      <c r="E1" s="468"/>
    </row>
    <row r="2" spans="1:5" ht="15.75" customHeight="1" thickBot="1">
      <c r="A2" s="469" t="s">
        <v>132</v>
      </c>
      <c r="B2" s="469"/>
      <c r="D2" s="119"/>
      <c r="E2" s="226" t="e">
        <f>'2.sz tájékoztató t.'!O2</f>
        <v>#REF!</v>
      </c>
    </row>
    <row r="3" spans="1:5" ht="37.5" customHeight="1" thickBot="1">
      <c r="A3" s="23" t="s">
        <v>60</v>
      </c>
      <c r="B3" s="24" t="s">
        <v>9</v>
      </c>
      <c r="C3" s="24" t="str">
        <f>+CONCATENATE(LEFT(ÖSSZEFÜGGÉSEK!A5,4)+1,". évi")</f>
        <v>2018. évi</v>
      </c>
      <c r="D3" s="332" t="str">
        <f>+CONCATENATE(LEFT(ÖSSZEFÜGGÉSEK!A5,4)+2,". évi")</f>
        <v>2019. évi</v>
      </c>
      <c r="E3" s="132" t="str">
        <f>+CONCATENATE(LEFT(ÖSSZEFÜGGÉSEK!A5,4)+3,". évi")</f>
        <v>2020. évi</v>
      </c>
    </row>
    <row r="4" spans="1:5" s="341" customFormat="1" ht="12" customHeight="1" thickBot="1">
      <c r="A4" s="32" t="s">
        <v>446</v>
      </c>
      <c r="B4" s="33" t="s">
        <v>447</v>
      </c>
      <c r="C4" s="33" t="s">
        <v>448</v>
      </c>
      <c r="D4" s="33" t="s">
        <v>450</v>
      </c>
      <c r="E4" s="375" t="s">
        <v>449</v>
      </c>
    </row>
    <row r="5" spans="1:5" s="342" customFormat="1" ht="12" customHeight="1" thickBot="1">
      <c r="A5" s="20" t="s">
        <v>10</v>
      </c>
      <c r="B5" s="21" t="s">
        <v>480</v>
      </c>
      <c r="C5" s="392">
        <v>138000000</v>
      </c>
      <c r="D5" s="392">
        <v>135000000</v>
      </c>
      <c r="E5" s="393">
        <v>134000000</v>
      </c>
    </row>
    <row r="6" spans="1:5" s="342" customFormat="1" ht="12" customHeight="1" thickBot="1">
      <c r="A6" s="20" t="s">
        <v>11</v>
      </c>
      <c r="B6" s="211" t="s">
        <v>327</v>
      </c>
      <c r="C6" s="392">
        <v>44000000</v>
      </c>
      <c r="D6" s="392">
        <v>42000000</v>
      </c>
      <c r="E6" s="393">
        <v>40000000</v>
      </c>
    </row>
    <row r="7" spans="1:5" s="342" customFormat="1" ht="12" customHeight="1" thickBot="1">
      <c r="A7" s="20" t="s">
        <v>12</v>
      </c>
      <c r="B7" s="21" t="s">
        <v>335</v>
      </c>
      <c r="C7" s="392"/>
      <c r="D7" s="392"/>
      <c r="E7" s="393"/>
    </row>
    <row r="8" spans="1:5" s="342" customFormat="1" ht="12" customHeight="1" thickBot="1">
      <c r="A8" s="20" t="s">
        <v>144</v>
      </c>
      <c r="B8" s="21" t="s">
        <v>216</v>
      </c>
      <c r="C8" s="331">
        <f>SUM(C9:C15)</f>
        <v>60400000</v>
      </c>
      <c r="D8" s="331">
        <f>SUM(D9:D15)</f>
        <v>58100000</v>
      </c>
      <c r="E8" s="374">
        <f>SUM(E9:E15)</f>
        <v>57000000</v>
      </c>
    </row>
    <row r="9" spans="1:5" s="342" customFormat="1" ht="12" customHeight="1">
      <c r="A9" s="15" t="s">
        <v>217</v>
      </c>
      <c r="B9" s="343" t="s">
        <v>520</v>
      </c>
      <c r="C9" s="326">
        <v>7000000</v>
      </c>
      <c r="D9" s="326">
        <v>6900000</v>
      </c>
      <c r="E9" s="200">
        <v>6800000</v>
      </c>
    </row>
    <row r="10" spans="1:5" s="342" customFormat="1" ht="12" customHeight="1">
      <c r="A10" s="14" t="s">
        <v>218</v>
      </c>
      <c r="B10" s="344" t="s">
        <v>505</v>
      </c>
      <c r="C10" s="325"/>
      <c r="D10" s="325"/>
      <c r="E10" s="199"/>
    </row>
    <row r="11" spans="1:5" s="342" customFormat="1" ht="12" customHeight="1">
      <c r="A11" s="14" t="s">
        <v>219</v>
      </c>
      <c r="B11" s="344" t="s">
        <v>506</v>
      </c>
      <c r="C11" s="325">
        <v>47000000</v>
      </c>
      <c r="D11" s="325">
        <v>45000000</v>
      </c>
      <c r="E11" s="199">
        <v>44000000</v>
      </c>
    </row>
    <row r="12" spans="1:5" s="342" customFormat="1" ht="12" customHeight="1">
      <c r="A12" s="14" t="s">
        <v>220</v>
      </c>
      <c r="B12" s="344" t="s">
        <v>507</v>
      </c>
      <c r="C12" s="325">
        <v>1000000</v>
      </c>
      <c r="D12" s="325">
        <v>1000000</v>
      </c>
      <c r="E12" s="199">
        <v>1000000</v>
      </c>
    </row>
    <row r="13" spans="1:5" s="342" customFormat="1" ht="12" customHeight="1">
      <c r="A13" s="14" t="s">
        <v>501</v>
      </c>
      <c r="B13" s="344" t="s">
        <v>221</v>
      </c>
      <c r="C13" s="325">
        <v>4600000</v>
      </c>
      <c r="D13" s="325">
        <v>4400000</v>
      </c>
      <c r="E13" s="199">
        <v>4300000</v>
      </c>
    </row>
    <row r="14" spans="1:5" s="342" customFormat="1" ht="12" customHeight="1">
      <c r="A14" s="14" t="s">
        <v>502</v>
      </c>
      <c r="B14" s="344" t="s">
        <v>222</v>
      </c>
      <c r="C14" s="325"/>
      <c r="D14" s="325"/>
      <c r="E14" s="199"/>
    </row>
    <row r="15" spans="1:5" s="342" customFormat="1" ht="12" customHeight="1" thickBot="1">
      <c r="A15" s="16" t="s">
        <v>503</v>
      </c>
      <c r="B15" s="345" t="s">
        <v>223</v>
      </c>
      <c r="C15" s="327">
        <v>800000</v>
      </c>
      <c r="D15" s="327">
        <v>800000</v>
      </c>
      <c r="E15" s="201">
        <v>900000</v>
      </c>
    </row>
    <row r="16" spans="1:5" s="342" customFormat="1" ht="12" customHeight="1" thickBot="1">
      <c r="A16" s="20" t="s">
        <v>14</v>
      </c>
      <c r="B16" s="21" t="s">
        <v>483</v>
      </c>
      <c r="C16" s="392">
        <v>9500000</v>
      </c>
      <c r="D16" s="392">
        <v>9400000</v>
      </c>
      <c r="E16" s="393">
        <v>9400000</v>
      </c>
    </row>
    <row r="17" spans="1:5" s="342" customFormat="1" ht="12" customHeight="1" thickBot="1">
      <c r="A17" s="20" t="s">
        <v>15</v>
      </c>
      <c r="B17" s="21" t="s">
        <v>1</v>
      </c>
      <c r="C17" s="392"/>
      <c r="D17" s="392"/>
      <c r="E17" s="393"/>
    </row>
    <row r="18" spans="1:5" s="342" customFormat="1" ht="12" customHeight="1" thickBot="1">
      <c r="A18" s="20" t="s">
        <v>151</v>
      </c>
      <c r="B18" s="21" t="s">
        <v>482</v>
      </c>
      <c r="C18" s="392"/>
      <c r="D18" s="392"/>
      <c r="E18" s="393"/>
    </row>
    <row r="19" spans="1:5" s="342" customFormat="1" ht="12" customHeight="1" thickBot="1">
      <c r="A19" s="20" t="s">
        <v>17</v>
      </c>
      <c r="B19" s="211" t="s">
        <v>481</v>
      </c>
      <c r="C19" s="392"/>
      <c r="D19" s="392"/>
      <c r="E19" s="393"/>
    </row>
    <row r="20" spans="1:5" s="342" customFormat="1" ht="12" customHeight="1" thickBot="1">
      <c r="A20" s="20" t="s">
        <v>18</v>
      </c>
      <c r="B20" s="21" t="s">
        <v>256</v>
      </c>
      <c r="C20" s="331">
        <f>+C5+C6+C7+C8+C16+C17+C18+C19</f>
        <v>251900000</v>
      </c>
      <c r="D20" s="331">
        <f>+D5+D6+D7+D8+D16+D17+D18+D19</f>
        <v>244500000</v>
      </c>
      <c r="E20" s="222">
        <f>+E5+E6+E7+E8+E16+E17+E18+E19</f>
        <v>240400000</v>
      </c>
    </row>
    <row r="21" spans="1:5" s="342" customFormat="1" ht="12" customHeight="1" thickBot="1">
      <c r="A21" s="20" t="s">
        <v>19</v>
      </c>
      <c r="B21" s="21" t="s">
        <v>484</v>
      </c>
      <c r="C21" s="430"/>
      <c r="D21" s="430"/>
      <c r="E21" s="431"/>
    </row>
    <row r="22" spans="1:5" s="342" customFormat="1" ht="12" customHeight="1" thickBot="1">
      <c r="A22" s="20" t="s">
        <v>20</v>
      </c>
      <c r="B22" s="21" t="s">
        <v>485</v>
      </c>
      <c r="C22" s="331">
        <f>+C20+C21</f>
        <v>251900000</v>
      </c>
      <c r="D22" s="331">
        <f>+D20+D21</f>
        <v>244500000</v>
      </c>
      <c r="E22" s="374">
        <f>+E20+E21</f>
        <v>240400000</v>
      </c>
    </row>
    <row r="23" spans="1:5" s="342" customFormat="1" ht="12" customHeight="1">
      <c r="A23" s="294"/>
      <c r="B23" s="295"/>
      <c r="C23" s="296"/>
      <c r="D23" s="427"/>
      <c r="E23" s="428"/>
    </row>
    <row r="24" spans="1:5" s="342" customFormat="1" ht="12" customHeight="1">
      <c r="A24" s="468" t="s">
        <v>39</v>
      </c>
      <c r="B24" s="468"/>
      <c r="C24" s="468"/>
      <c r="D24" s="468"/>
      <c r="E24" s="468"/>
    </row>
    <row r="25" spans="1:5" s="342" customFormat="1" ht="12" customHeight="1" thickBot="1">
      <c r="A25" s="470" t="s">
        <v>133</v>
      </c>
      <c r="B25" s="470"/>
      <c r="C25" s="308"/>
      <c r="D25" s="119"/>
      <c r="E25" s="226" t="e">
        <f>E2</f>
        <v>#REF!</v>
      </c>
    </row>
    <row r="26" spans="1:6" s="342" customFormat="1" ht="24" customHeight="1" thickBot="1">
      <c r="A26" s="23" t="s">
        <v>8</v>
      </c>
      <c r="B26" s="24" t="s">
        <v>40</v>
      </c>
      <c r="C26" s="24" t="str">
        <f>+C3</f>
        <v>2018. évi</v>
      </c>
      <c r="D26" s="24" t="str">
        <f>+D3</f>
        <v>2019. évi</v>
      </c>
      <c r="E26" s="132" t="str">
        <f>+E3</f>
        <v>2020. évi</v>
      </c>
      <c r="F26" s="429"/>
    </row>
    <row r="27" spans="1:6" s="342" customFormat="1" ht="12" customHeight="1" thickBot="1">
      <c r="A27" s="335" t="s">
        <v>446</v>
      </c>
      <c r="B27" s="336" t="s">
        <v>447</v>
      </c>
      <c r="C27" s="336" t="s">
        <v>448</v>
      </c>
      <c r="D27" s="336" t="s">
        <v>450</v>
      </c>
      <c r="E27" s="423" t="s">
        <v>449</v>
      </c>
      <c r="F27" s="429"/>
    </row>
    <row r="28" spans="1:6" s="342" customFormat="1" ht="15" customHeight="1" thickBot="1">
      <c r="A28" s="20" t="s">
        <v>10</v>
      </c>
      <c r="B28" s="27" t="s">
        <v>486</v>
      </c>
      <c r="C28" s="392">
        <v>310000000</v>
      </c>
      <c r="D28" s="392">
        <v>312000000</v>
      </c>
      <c r="E28" s="388">
        <v>315000000</v>
      </c>
      <c r="F28" s="429"/>
    </row>
    <row r="29" spans="1:5" ht="12" customHeight="1" thickBot="1">
      <c r="A29" s="401" t="s">
        <v>11</v>
      </c>
      <c r="B29" s="424" t="s">
        <v>491</v>
      </c>
      <c r="C29" s="425">
        <f>+C30+C31+C32</f>
        <v>0</v>
      </c>
      <c r="D29" s="425">
        <f>+D30+D31+D32</f>
        <v>0</v>
      </c>
      <c r="E29" s="426">
        <f>+E30+E31+E32</f>
        <v>0</v>
      </c>
    </row>
    <row r="30" spans="1:5" ht="12" customHeight="1">
      <c r="A30" s="15" t="s">
        <v>90</v>
      </c>
      <c r="B30" s="8" t="s">
        <v>179</v>
      </c>
      <c r="C30" s="326"/>
      <c r="D30" s="326"/>
      <c r="E30" s="200"/>
    </row>
    <row r="31" spans="1:5" ht="12" customHeight="1">
      <c r="A31" s="15" t="s">
        <v>91</v>
      </c>
      <c r="B31" s="12" t="s">
        <v>158</v>
      </c>
      <c r="C31" s="325"/>
      <c r="D31" s="325"/>
      <c r="E31" s="199"/>
    </row>
    <row r="32" spans="1:5" ht="12" customHeight="1" thickBot="1">
      <c r="A32" s="15" t="s">
        <v>92</v>
      </c>
      <c r="B32" s="213" t="s">
        <v>181</v>
      </c>
      <c r="C32" s="325"/>
      <c r="D32" s="325"/>
      <c r="E32" s="199"/>
    </row>
    <row r="33" spans="1:5" ht="12" customHeight="1" thickBot="1">
      <c r="A33" s="20" t="s">
        <v>12</v>
      </c>
      <c r="B33" s="107" t="s">
        <v>401</v>
      </c>
      <c r="C33" s="324">
        <f>+C28+C29</f>
        <v>310000000</v>
      </c>
      <c r="D33" s="324">
        <f>+D28+D29</f>
        <v>312000000</v>
      </c>
      <c r="E33" s="198">
        <f>+E28+E29</f>
        <v>315000000</v>
      </c>
    </row>
    <row r="34" spans="1:6" ht="15" customHeight="1" thickBot="1">
      <c r="A34" s="20" t="s">
        <v>13</v>
      </c>
      <c r="B34" s="107" t="s">
        <v>487</v>
      </c>
      <c r="C34" s="432"/>
      <c r="D34" s="432"/>
      <c r="E34" s="433"/>
      <c r="F34" s="355"/>
    </row>
    <row r="35" spans="1:5" s="342" customFormat="1" ht="12.75" customHeight="1" thickBot="1">
      <c r="A35" s="214" t="s">
        <v>14</v>
      </c>
      <c r="B35" s="306" t="s">
        <v>488</v>
      </c>
      <c r="C35" s="422">
        <f>+C33+C34</f>
        <v>310000000</v>
      </c>
      <c r="D35" s="422">
        <f>+D33+D34</f>
        <v>312000000</v>
      </c>
      <c r="E35" s="416">
        <f>+E33+E34</f>
        <v>315000000</v>
      </c>
    </row>
    <row r="36" ht="15.75">
      <c r="C36" s="307"/>
    </row>
    <row r="37" ht="15.75">
      <c r="C37" s="307"/>
    </row>
    <row r="38" ht="15.75">
      <c r="C38" s="307"/>
    </row>
    <row r="39" ht="16.5" customHeight="1">
      <c r="C39" s="307"/>
    </row>
    <row r="40" ht="15.75">
      <c r="C40" s="307"/>
    </row>
    <row r="41" ht="15.75">
      <c r="C41" s="307"/>
    </row>
    <row r="42" spans="6:7" s="307" customFormat="1" ht="15.75">
      <c r="F42" s="340"/>
      <c r="G42" s="340"/>
    </row>
    <row r="43" spans="6:7" s="307" customFormat="1" ht="15.75">
      <c r="F43" s="340"/>
      <c r="G43" s="340"/>
    </row>
    <row r="44" spans="6:7" s="307" customFormat="1" ht="15.75">
      <c r="F44" s="340"/>
      <c r="G44" s="340"/>
    </row>
    <row r="45" spans="6:7" s="307" customFormat="1" ht="15.75">
      <c r="F45" s="340"/>
      <c r="G45" s="340"/>
    </row>
    <row r="46" spans="6:7" s="307" customFormat="1" ht="15.75">
      <c r="F46" s="340"/>
      <c r="G46" s="340"/>
    </row>
    <row r="47" spans="6:7" s="307" customFormat="1" ht="15.75">
      <c r="F47" s="340"/>
      <c r="G47" s="340"/>
    </row>
    <row r="48" spans="6:7" s="307" customFormat="1" ht="15.75">
      <c r="F48" s="340"/>
      <c r="G48" s="340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2017. ÉVI KÖLTSÉGVETÉSI ÉVET KÖVETŐ 3 ÉV TERVEZETT BEVÉTELEI, KIADÁSAI&amp;R&amp;"Times New Roman CE,Félkövér dőlt"&amp;11 7.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zoomScale="145" zoomScaleNormal="145" zoomScaleSheetLayoutView="100" workbookViewId="0" topLeftCell="A1">
      <selection activeCell="B50" sqref="B50"/>
    </sheetView>
  </sheetViews>
  <sheetFormatPr defaultColWidth="9.00390625" defaultRowHeight="12.75"/>
  <cols>
    <col min="1" max="1" width="6.875" style="52" customWidth="1"/>
    <col min="2" max="2" width="55.125" style="143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9.75" customHeight="1">
      <c r="B1" s="238" t="s">
        <v>138</v>
      </c>
      <c r="C1" s="239"/>
      <c r="D1" s="239"/>
      <c r="E1" s="239"/>
      <c r="F1" s="474" t="str">
        <f>+CONCATENATE("2.1. melléklet a 2/",LEFT(ÖSSZEFÜGGÉSEK!A5,4),". (III.10.) önkormányzati rendelethez")</f>
        <v>2.1. melléklet a 2/2017. (III.10.) önkormányzati rendelethez</v>
      </c>
    </row>
    <row r="2" spans="5:6" ht="14.25" thickBot="1">
      <c r="E2" s="240" t="e">
        <f>#REF!</f>
        <v>#REF!</v>
      </c>
      <c r="F2" s="474"/>
    </row>
    <row r="3" spans="1:6" ht="18" customHeight="1" thickBot="1">
      <c r="A3" s="472" t="s">
        <v>60</v>
      </c>
      <c r="B3" s="241" t="s">
        <v>48</v>
      </c>
      <c r="C3" s="242"/>
      <c r="D3" s="241" t="s">
        <v>49</v>
      </c>
      <c r="E3" s="243"/>
      <c r="F3" s="474"/>
    </row>
    <row r="4" spans="1:6" s="244" customFormat="1" ht="35.25" customHeight="1" thickBot="1">
      <c r="A4" s="473"/>
      <c r="B4" s="144" t="s">
        <v>53</v>
      </c>
      <c r="C4" s="145" t="str">
        <f>+'1.1.sz.mell.'!C3</f>
        <v>2017. évi előirányzat</v>
      </c>
      <c r="D4" s="144" t="s">
        <v>53</v>
      </c>
      <c r="E4" s="49" t="str">
        <f>+C4</f>
        <v>2017. évi előirányzat</v>
      </c>
      <c r="F4" s="474"/>
    </row>
    <row r="5" spans="1:6" s="249" customFormat="1" ht="12" customHeight="1" thickBot="1">
      <c r="A5" s="245"/>
      <c r="B5" s="246" t="s">
        <v>446</v>
      </c>
      <c r="C5" s="247" t="s">
        <v>447</v>
      </c>
      <c r="D5" s="246" t="s">
        <v>448</v>
      </c>
      <c r="E5" s="248" t="s">
        <v>450</v>
      </c>
      <c r="F5" s="474"/>
    </row>
    <row r="6" spans="1:6" ht="12.75" customHeight="1">
      <c r="A6" s="250" t="s">
        <v>10</v>
      </c>
      <c r="B6" s="251" t="s">
        <v>326</v>
      </c>
      <c r="C6" s="227">
        <v>145424734</v>
      </c>
      <c r="D6" s="251" t="s">
        <v>54</v>
      </c>
      <c r="E6" s="233">
        <v>144009147</v>
      </c>
      <c r="F6" s="474"/>
    </row>
    <row r="7" spans="1:6" ht="12.75" customHeight="1">
      <c r="A7" s="252" t="s">
        <v>11</v>
      </c>
      <c r="B7" s="253" t="s">
        <v>327</v>
      </c>
      <c r="C7" s="228">
        <v>40000000</v>
      </c>
      <c r="D7" s="253" t="s">
        <v>154</v>
      </c>
      <c r="E7" s="234">
        <v>31811524</v>
      </c>
      <c r="F7" s="474"/>
    </row>
    <row r="8" spans="1:6" ht="12.75" customHeight="1">
      <c r="A8" s="252" t="s">
        <v>12</v>
      </c>
      <c r="B8" s="253" t="s">
        <v>348</v>
      </c>
      <c r="C8" s="228"/>
      <c r="D8" s="253" t="s">
        <v>184</v>
      </c>
      <c r="E8" s="234">
        <v>87464691</v>
      </c>
      <c r="F8" s="474"/>
    </row>
    <row r="9" spans="1:6" ht="12.75" customHeight="1">
      <c r="A9" s="252" t="s">
        <v>13</v>
      </c>
      <c r="B9" s="253" t="s">
        <v>145</v>
      </c>
      <c r="C9" s="228">
        <v>64700000</v>
      </c>
      <c r="D9" s="253" t="s">
        <v>155</v>
      </c>
      <c r="E9" s="234">
        <v>23337000</v>
      </c>
      <c r="F9" s="474"/>
    </row>
    <row r="10" spans="1:6" ht="12.75" customHeight="1">
      <c r="A10" s="252" t="s">
        <v>14</v>
      </c>
      <c r="B10" s="254" t="s">
        <v>374</v>
      </c>
      <c r="C10" s="228">
        <v>10846000</v>
      </c>
      <c r="D10" s="253" t="s">
        <v>156</v>
      </c>
      <c r="E10" s="234">
        <v>16235896</v>
      </c>
      <c r="F10" s="474"/>
    </row>
    <row r="11" spans="1:6" ht="12.75" customHeight="1">
      <c r="A11" s="252" t="s">
        <v>15</v>
      </c>
      <c r="B11" s="253" t="s">
        <v>328</v>
      </c>
      <c r="C11" s="229"/>
      <c r="D11" s="253" t="s">
        <v>42</v>
      </c>
      <c r="E11" s="234">
        <v>16821463</v>
      </c>
      <c r="F11" s="474"/>
    </row>
    <row r="12" spans="1:6" ht="12.75" customHeight="1">
      <c r="A12" s="252" t="s">
        <v>16</v>
      </c>
      <c r="B12" s="253" t="s">
        <v>434</v>
      </c>
      <c r="C12" s="228"/>
      <c r="D12" s="43"/>
      <c r="E12" s="234"/>
      <c r="F12" s="474"/>
    </row>
    <row r="13" spans="1:6" ht="12.75" customHeight="1">
      <c r="A13" s="252" t="s">
        <v>17</v>
      </c>
      <c r="B13" s="43"/>
      <c r="C13" s="228"/>
      <c r="D13" s="43"/>
      <c r="E13" s="234"/>
      <c r="F13" s="474"/>
    </row>
    <row r="14" spans="1:6" ht="12.75" customHeight="1">
      <c r="A14" s="252" t="s">
        <v>18</v>
      </c>
      <c r="B14" s="357"/>
      <c r="C14" s="229"/>
      <c r="D14" s="43"/>
      <c r="E14" s="234"/>
      <c r="F14" s="474"/>
    </row>
    <row r="15" spans="1:6" ht="12.75" customHeight="1">
      <c r="A15" s="252" t="s">
        <v>19</v>
      </c>
      <c r="B15" s="43"/>
      <c r="C15" s="228"/>
      <c r="D15" s="43"/>
      <c r="E15" s="234"/>
      <c r="F15" s="474"/>
    </row>
    <row r="16" spans="1:6" ht="12.75" customHeight="1">
      <c r="A16" s="252" t="s">
        <v>20</v>
      </c>
      <c r="B16" s="43"/>
      <c r="C16" s="228"/>
      <c r="D16" s="43"/>
      <c r="E16" s="234"/>
      <c r="F16" s="474"/>
    </row>
    <row r="17" spans="1:6" ht="12.75" customHeight="1" thickBot="1">
      <c r="A17" s="252" t="s">
        <v>21</v>
      </c>
      <c r="B17" s="54"/>
      <c r="C17" s="230"/>
      <c r="D17" s="43"/>
      <c r="E17" s="235"/>
      <c r="F17" s="474"/>
    </row>
    <row r="18" spans="1:6" ht="15.75" customHeight="1" thickBot="1">
      <c r="A18" s="255" t="s">
        <v>22</v>
      </c>
      <c r="B18" s="109" t="s">
        <v>435</v>
      </c>
      <c r="C18" s="231">
        <f>SUM(C6:C17)</f>
        <v>260970734</v>
      </c>
      <c r="D18" s="109" t="s">
        <v>334</v>
      </c>
      <c r="E18" s="236">
        <f>SUM(E6:E17)</f>
        <v>319679721</v>
      </c>
      <c r="F18" s="474"/>
    </row>
    <row r="19" spans="1:6" ht="12.75" customHeight="1">
      <c r="A19" s="256" t="s">
        <v>23</v>
      </c>
      <c r="B19" s="257" t="s">
        <v>331</v>
      </c>
      <c r="C19" s="407">
        <f>+C20+C21+C22+C23</f>
        <v>0</v>
      </c>
      <c r="D19" s="258" t="s">
        <v>162</v>
      </c>
      <c r="E19" s="237"/>
      <c r="F19" s="474"/>
    </row>
    <row r="20" spans="1:6" ht="12.75" customHeight="1">
      <c r="A20" s="259" t="s">
        <v>24</v>
      </c>
      <c r="B20" s="258" t="s">
        <v>177</v>
      </c>
      <c r="C20" s="68"/>
      <c r="D20" s="258" t="s">
        <v>333</v>
      </c>
      <c r="E20" s="69"/>
      <c r="F20" s="474"/>
    </row>
    <row r="21" spans="1:6" ht="12.75" customHeight="1">
      <c r="A21" s="259" t="s">
        <v>25</v>
      </c>
      <c r="B21" s="258" t="s">
        <v>178</v>
      </c>
      <c r="C21" s="68"/>
      <c r="D21" s="258" t="s">
        <v>136</v>
      </c>
      <c r="E21" s="69"/>
      <c r="F21" s="474"/>
    </row>
    <row r="22" spans="1:6" ht="12.75" customHeight="1">
      <c r="A22" s="259" t="s">
        <v>26</v>
      </c>
      <c r="B22" s="258" t="s">
        <v>182</v>
      </c>
      <c r="C22" s="68"/>
      <c r="D22" s="258" t="s">
        <v>137</v>
      </c>
      <c r="E22" s="69"/>
      <c r="F22" s="474"/>
    </row>
    <row r="23" spans="1:6" ht="12.75" customHeight="1">
      <c r="A23" s="259" t="s">
        <v>27</v>
      </c>
      <c r="B23" s="258" t="s">
        <v>183</v>
      </c>
      <c r="C23" s="68"/>
      <c r="D23" s="257" t="s">
        <v>185</v>
      </c>
      <c r="E23" s="69"/>
      <c r="F23" s="474"/>
    </row>
    <row r="24" spans="1:6" ht="12.75" customHeight="1">
      <c r="A24" s="259" t="s">
        <v>28</v>
      </c>
      <c r="B24" s="258" t="s">
        <v>332</v>
      </c>
      <c r="C24" s="260">
        <f>+C25+C26</f>
        <v>0</v>
      </c>
      <c r="D24" s="258" t="s">
        <v>163</v>
      </c>
      <c r="E24" s="69"/>
      <c r="F24" s="474"/>
    </row>
    <row r="25" spans="1:6" ht="12.75" customHeight="1">
      <c r="A25" s="256" t="s">
        <v>29</v>
      </c>
      <c r="B25" s="257" t="s">
        <v>329</v>
      </c>
      <c r="C25" s="232"/>
      <c r="D25" s="251" t="s">
        <v>417</v>
      </c>
      <c r="E25" s="237"/>
      <c r="F25" s="474"/>
    </row>
    <row r="26" spans="1:6" ht="12.75" customHeight="1">
      <c r="A26" s="259" t="s">
        <v>30</v>
      </c>
      <c r="B26" s="258" t="s">
        <v>330</v>
      </c>
      <c r="C26" s="68"/>
      <c r="D26" s="253" t="s">
        <v>423</v>
      </c>
      <c r="E26" s="69"/>
      <c r="F26" s="474"/>
    </row>
    <row r="27" spans="1:6" ht="12.75" customHeight="1">
      <c r="A27" s="252" t="s">
        <v>31</v>
      </c>
      <c r="B27" s="258" t="s">
        <v>428</v>
      </c>
      <c r="C27" s="68"/>
      <c r="D27" s="253" t="s">
        <v>424</v>
      </c>
      <c r="E27" s="69"/>
      <c r="F27" s="474"/>
    </row>
    <row r="28" spans="1:6" ht="12.75" customHeight="1" thickBot="1">
      <c r="A28" s="320" t="s">
        <v>32</v>
      </c>
      <c r="B28" s="257" t="s">
        <v>287</v>
      </c>
      <c r="C28" s="232"/>
      <c r="D28" s="359"/>
      <c r="E28" s="237"/>
      <c r="F28" s="474"/>
    </row>
    <row r="29" spans="1:6" ht="15.75" customHeight="1" thickBot="1">
      <c r="A29" s="255" t="s">
        <v>33</v>
      </c>
      <c r="B29" s="109" t="s">
        <v>436</v>
      </c>
      <c r="C29" s="231">
        <f>+C19+C24+C27+C28</f>
        <v>0</v>
      </c>
      <c r="D29" s="109" t="s">
        <v>438</v>
      </c>
      <c r="E29" s="236">
        <f>SUM(E19:E28)</f>
        <v>0</v>
      </c>
      <c r="F29" s="474"/>
    </row>
    <row r="30" spans="1:6" ht="13.5" thickBot="1">
      <c r="A30" s="255" t="s">
        <v>34</v>
      </c>
      <c r="B30" s="261" t="s">
        <v>437</v>
      </c>
      <c r="C30" s="262">
        <f>+C18+C29</f>
        <v>260970734</v>
      </c>
      <c r="D30" s="261" t="s">
        <v>439</v>
      </c>
      <c r="E30" s="262">
        <f>+E18+E29</f>
        <v>319679721</v>
      </c>
      <c r="F30" s="474"/>
    </row>
    <row r="31" spans="1:6" ht="13.5" thickBot="1">
      <c r="A31" s="255" t="s">
        <v>35</v>
      </c>
      <c r="B31" s="261" t="s">
        <v>140</v>
      </c>
      <c r="C31" s="262">
        <f>IF(C18-E18&lt;0,E18-C18,"-")</f>
        <v>58708987</v>
      </c>
      <c r="D31" s="261" t="s">
        <v>141</v>
      </c>
      <c r="E31" s="262" t="str">
        <f>IF(C18-E18&gt;0,C18-E18,"-")</f>
        <v>-</v>
      </c>
      <c r="F31" s="474"/>
    </row>
    <row r="32" spans="1:6" ht="13.5" thickBot="1">
      <c r="A32" s="255" t="s">
        <v>36</v>
      </c>
      <c r="B32" s="261" t="s">
        <v>516</v>
      </c>
      <c r="C32" s="262">
        <f>IF(C30-E30&lt;0,E30-C30,"-")</f>
        <v>58708987</v>
      </c>
      <c r="D32" s="261" t="s">
        <v>517</v>
      </c>
      <c r="E32" s="262" t="str">
        <f>IF(C30-E30&gt;0,C30-E30,"-")</f>
        <v>-</v>
      </c>
      <c r="F32" s="474"/>
    </row>
    <row r="33" spans="2:4" ht="18.75">
      <c r="B33" s="475"/>
      <c r="C33" s="475"/>
      <c r="D33" s="475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zoomScale="160" zoomScaleNormal="160" zoomScaleSheetLayoutView="115" workbookViewId="0" topLeftCell="A1">
      <selection activeCell="D10" sqref="D10"/>
    </sheetView>
  </sheetViews>
  <sheetFormatPr defaultColWidth="9.00390625" defaultRowHeight="12.75"/>
  <cols>
    <col min="1" max="1" width="6.875" style="52" customWidth="1"/>
    <col min="2" max="2" width="55.125" style="143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1.5">
      <c r="B1" s="238" t="s">
        <v>139</v>
      </c>
      <c r="C1" s="239"/>
      <c r="D1" s="239"/>
      <c r="E1" s="239"/>
      <c r="F1" s="474" t="str">
        <f>+CONCATENATE("2.2. melléklet a 2/",LEFT(ÖSSZEFÜGGÉSEK!A5,4),". (III.10.) önkormányzati rendelethez")</f>
        <v>2.2. melléklet a 2/2017. (III.10.) önkormányzati rendelethez</v>
      </c>
    </row>
    <row r="2" spans="5:6" ht="14.25" thickBot="1">
      <c r="E2" s="240" t="e">
        <f>'2.1.sz.mell  '!E2</f>
        <v>#REF!</v>
      </c>
      <c r="F2" s="474"/>
    </row>
    <row r="3" spans="1:6" ht="13.5" thickBot="1">
      <c r="A3" s="476" t="s">
        <v>60</v>
      </c>
      <c r="B3" s="241" t="s">
        <v>48</v>
      </c>
      <c r="C3" s="242"/>
      <c r="D3" s="241" t="s">
        <v>49</v>
      </c>
      <c r="E3" s="243"/>
      <c r="F3" s="474"/>
    </row>
    <row r="4" spans="1:6" s="244" customFormat="1" ht="24.75" thickBot="1">
      <c r="A4" s="477"/>
      <c r="B4" s="144" t="s">
        <v>53</v>
      </c>
      <c r="C4" s="145" t="str">
        <f>+'2.1.sz.mell  '!C4</f>
        <v>2017. évi előirányzat</v>
      </c>
      <c r="D4" s="144" t="s">
        <v>53</v>
      </c>
      <c r="E4" s="49" t="str">
        <f>+'2.1.sz.mell  '!C4</f>
        <v>2017. évi előirányzat</v>
      </c>
      <c r="F4" s="474"/>
    </row>
    <row r="5" spans="1:6" s="244" customFormat="1" ht="13.5" thickBot="1">
      <c r="A5" s="245"/>
      <c r="B5" s="246" t="s">
        <v>446</v>
      </c>
      <c r="C5" s="247" t="s">
        <v>447</v>
      </c>
      <c r="D5" s="246" t="s">
        <v>448</v>
      </c>
      <c r="E5" s="248" t="s">
        <v>450</v>
      </c>
      <c r="F5" s="474"/>
    </row>
    <row r="6" spans="1:6" ht="12.75" customHeight="1">
      <c r="A6" s="250" t="s">
        <v>10</v>
      </c>
      <c r="B6" s="251" t="s">
        <v>335</v>
      </c>
      <c r="C6" s="227">
        <v>5000000</v>
      </c>
      <c r="D6" s="251" t="s">
        <v>179</v>
      </c>
      <c r="E6" s="233">
        <v>26500000</v>
      </c>
      <c r="F6" s="474"/>
    </row>
    <row r="7" spans="1:6" ht="12.75">
      <c r="A7" s="252" t="s">
        <v>11</v>
      </c>
      <c r="B7" s="253" t="s">
        <v>336</v>
      </c>
      <c r="C7" s="228"/>
      <c r="D7" s="253" t="s">
        <v>341</v>
      </c>
      <c r="E7" s="234"/>
      <c r="F7" s="474"/>
    </row>
    <row r="8" spans="1:6" ht="12.75" customHeight="1">
      <c r="A8" s="252" t="s">
        <v>12</v>
      </c>
      <c r="B8" s="253" t="s">
        <v>1</v>
      </c>
      <c r="C8" s="228">
        <v>7500000</v>
      </c>
      <c r="D8" s="253" t="s">
        <v>158</v>
      </c>
      <c r="E8" s="234">
        <v>54400000</v>
      </c>
      <c r="F8" s="474"/>
    </row>
    <row r="9" spans="1:6" ht="12.75" customHeight="1">
      <c r="A9" s="252" t="s">
        <v>13</v>
      </c>
      <c r="B9" s="253" t="s">
        <v>337</v>
      </c>
      <c r="C9" s="228"/>
      <c r="D9" s="253" t="s">
        <v>342</v>
      </c>
      <c r="E9" s="234"/>
      <c r="F9" s="474"/>
    </row>
    <row r="10" spans="1:6" ht="12.75" customHeight="1">
      <c r="A10" s="252" t="s">
        <v>14</v>
      </c>
      <c r="B10" s="253" t="s">
        <v>338</v>
      </c>
      <c r="C10" s="228"/>
      <c r="D10" s="253" t="s">
        <v>181</v>
      </c>
      <c r="E10" s="234"/>
      <c r="F10" s="474"/>
    </row>
    <row r="11" spans="1:6" ht="12.75" customHeight="1">
      <c r="A11" s="252" t="s">
        <v>15</v>
      </c>
      <c r="B11" s="253" t="s">
        <v>339</v>
      </c>
      <c r="C11" s="229"/>
      <c r="D11" s="360"/>
      <c r="E11" s="234"/>
      <c r="F11" s="474"/>
    </row>
    <row r="12" spans="1:6" ht="12.75" customHeight="1">
      <c r="A12" s="252" t="s">
        <v>16</v>
      </c>
      <c r="B12" s="43"/>
      <c r="C12" s="228"/>
      <c r="D12" s="360"/>
      <c r="E12" s="234"/>
      <c r="F12" s="474"/>
    </row>
    <row r="13" spans="1:6" ht="12.75" customHeight="1">
      <c r="A13" s="252" t="s">
        <v>17</v>
      </c>
      <c r="B13" s="43"/>
      <c r="C13" s="228"/>
      <c r="D13" s="361"/>
      <c r="E13" s="234"/>
      <c r="F13" s="474"/>
    </row>
    <row r="14" spans="1:6" ht="12.75" customHeight="1">
      <c r="A14" s="252" t="s">
        <v>18</v>
      </c>
      <c r="B14" s="358"/>
      <c r="C14" s="229"/>
      <c r="D14" s="360"/>
      <c r="E14" s="234"/>
      <c r="F14" s="474"/>
    </row>
    <row r="15" spans="1:6" ht="12.75">
      <c r="A15" s="252" t="s">
        <v>19</v>
      </c>
      <c r="B15" s="43"/>
      <c r="C15" s="229"/>
      <c r="D15" s="360"/>
      <c r="E15" s="234"/>
      <c r="F15" s="474"/>
    </row>
    <row r="16" spans="1:6" ht="12.75" customHeight="1" thickBot="1">
      <c r="A16" s="320" t="s">
        <v>20</v>
      </c>
      <c r="B16" s="359"/>
      <c r="C16" s="322"/>
      <c r="D16" s="321" t="s">
        <v>42</v>
      </c>
      <c r="E16" s="283"/>
      <c r="F16" s="474"/>
    </row>
    <row r="17" spans="1:6" ht="15.75" customHeight="1" thickBot="1">
      <c r="A17" s="255" t="s">
        <v>21</v>
      </c>
      <c r="B17" s="109" t="s">
        <v>349</v>
      </c>
      <c r="C17" s="231">
        <f>+C6+C8+C9+C11+C12+C13+C14+C15+C16</f>
        <v>12500000</v>
      </c>
      <c r="D17" s="109" t="s">
        <v>350</v>
      </c>
      <c r="E17" s="236">
        <f>+E6+E8+E10+E11+E12+E13+E14+E15+E16</f>
        <v>80900000</v>
      </c>
      <c r="F17" s="474"/>
    </row>
    <row r="18" spans="1:6" ht="12.75" customHeight="1">
      <c r="A18" s="250" t="s">
        <v>22</v>
      </c>
      <c r="B18" s="265" t="s">
        <v>197</v>
      </c>
      <c r="C18" s="272">
        <f>SUM(C19:C23)</f>
        <v>135912359</v>
      </c>
      <c r="D18" s="258" t="s">
        <v>162</v>
      </c>
      <c r="E18" s="67">
        <v>3700000</v>
      </c>
      <c r="F18" s="474"/>
    </row>
    <row r="19" spans="1:6" ht="12.75" customHeight="1">
      <c r="A19" s="252" t="s">
        <v>23</v>
      </c>
      <c r="B19" s="266" t="s">
        <v>186</v>
      </c>
      <c r="C19" s="68">
        <v>91912359</v>
      </c>
      <c r="D19" s="258" t="s">
        <v>165</v>
      </c>
      <c r="E19" s="69"/>
      <c r="F19" s="474"/>
    </row>
    <row r="20" spans="1:6" ht="12.75" customHeight="1">
      <c r="A20" s="250" t="s">
        <v>24</v>
      </c>
      <c r="B20" s="266" t="s">
        <v>187</v>
      </c>
      <c r="C20" s="68"/>
      <c r="D20" s="258" t="s">
        <v>136</v>
      </c>
      <c r="E20" s="69"/>
      <c r="F20" s="474"/>
    </row>
    <row r="21" spans="1:6" ht="12.75" customHeight="1">
      <c r="A21" s="252" t="s">
        <v>25</v>
      </c>
      <c r="B21" s="266" t="s">
        <v>188</v>
      </c>
      <c r="C21" s="68"/>
      <c r="D21" s="258" t="s">
        <v>137</v>
      </c>
      <c r="E21" s="69"/>
      <c r="F21" s="474"/>
    </row>
    <row r="22" spans="1:6" ht="12.75" customHeight="1">
      <c r="A22" s="250" t="s">
        <v>26</v>
      </c>
      <c r="B22" s="266" t="s">
        <v>189</v>
      </c>
      <c r="C22" s="68">
        <v>44000000</v>
      </c>
      <c r="D22" s="257" t="s">
        <v>185</v>
      </c>
      <c r="E22" s="69"/>
      <c r="F22" s="474"/>
    </row>
    <row r="23" spans="1:6" ht="12.75" customHeight="1">
      <c r="A23" s="252" t="s">
        <v>27</v>
      </c>
      <c r="B23" s="267" t="s">
        <v>190</v>
      </c>
      <c r="C23" s="68"/>
      <c r="D23" s="258" t="s">
        <v>166</v>
      </c>
      <c r="E23" s="69"/>
      <c r="F23" s="474"/>
    </row>
    <row r="24" spans="1:6" ht="12.75" customHeight="1">
      <c r="A24" s="250" t="s">
        <v>28</v>
      </c>
      <c r="B24" s="268" t="s">
        <v>191</v>
      </c>
      <c r="C24" s="260">
        <f>+C25+C26+C27+C28+C29</f>
        <v>0</v>
      </c>
      <c r="D24" s="269" t="s">
        <v>164</v>
      </c>
      <c r="E24" s="69"/>
      <c r="F24" s="474"/>
    </row>
    <row r="25" spans="1:6" ht="12.75" customHeight="1">
      <c r="A25" s="252" t="s">
        <v>29</v>
      </c>
      <c r="B25" s="267" t="s">
        <v>192</v>
      </c>
      <c r="C25" s="68"/>
      <c r="D25" s="269" t="s">
        <v>343</v>
      </c>
      <c r="E25" s="69"/>
      <c r="F25" s="474"/>
    </row>
    <row r="26" spans="1:6" ht="12.75" customHeight="1">
      <c r="A26" s="250" t="s">
        <v>30</v>
      </c>
      <c r="B26" s="267" t="s">
        <v>193</v>
      </c>
      <c r="C26" s="68"/>
      <c r="D26" s="264"/>
      <c r="E26" s="69">
        <v>5103372</v>
      </c>
      <c r="F26" s="474"/>
    </row>
    <row r="27" spans="1:6" ht="12.75" customHeight="1">
      <c r="A27" s="252" t="s">
        <v>31</v>
      </c>
      <c r="B27" s="266" t="s">
        <v>194</v>
      </c>
      <c r="C27" s="68"/>
      <c r="D27" s="106"/>
      <c r="E27" s="69"/>
      <c r="F27" s="474"/>
    </row>
    <row r="28" spans="1:6" ht="12.75" customHeight="1">
      <c r="A28" s="250" t="s">
        <v>32</v>
      </c>
      <c r="B28" s="270" t="s">
        <v>195</v>
      </c>
      <c r="C28" s="68"/>
      <c r="D28" s="43"/>
      <c r="E28" s="69"/>
      <c r="F28" s="474"/>
    </row>
    <row r="29" spans="1:6" ht="12.75" customHeight="1" thickBot="1">
      <c r="A29" s="252" t="s">
        <v>33</v>
      </c>
      <c r="B29" s="271" t="s">
        <v>196</v>
      </c>
      <c r="C29" s="68"/>
      <c r="D29" s="106"/>
      <c r="E29" s="69"/>
      <c r="F29" s="474"/>
    </row>
    <row r="30" spans="1:6" ht="21.75" customHeight="1" thickBot="1">
      <c r="A30" s="255" t="s">
        <v>34</v>
      </c>
      <c r="B30" s="109" t="s">
        <v>340</v>
      </c>
      <c r="C30" s="231">
        <f>+C18+C24</f>
        <v>135912359</v>
      </c>
      <c r="D30" s="109" t="s">
        <v>344</v>
      </c>
      <c r="E30" s="236">
        <f>SUM(E18:E29)</f>
        <v>8803372</v>
      </c>
      <c r="F30" s="474"/>
    </row>
    <row r="31" spans="1:6" ht="13.5" thickBot="1">
      <c r="A31" s="255" t="s">
        <v>35</v>
      </c>
      <c r="B31" s="261" t="s">
        <v>345</v>
      </c>
      <c r="C31" s="262">
        <f>+C17+C30</f>
        <v>148412359</v>
      </c>
      <c r="D31" s="261" t="s">
        <v>346</v>
      </c>
      <c r="E31" s="262">
        <f>+E17+E30</f>
        <v>89703372</v>
      </c>
      <c r="F31" s="474"/>
    </row>
    <row r="32" spans="1:6" ht="13.5" thickBot="1">
      <c r="A32" s="255" t="s">
        <v>36</v>
      </c>
      <c r="B32" s="261" t="s">
        <v>140</v>
      </c>
      <c r="C32" s="262">
        <f>IF(C17-E17&lt;0,E17-C17,"-")</f>
        <v>68400000</v>
      </c>
      <c r="D32" s="261" t="s">
        <v>141</v>
      </c>
      <c r="E32" s="262" t="str">
        <f>IF(C17-E17&gt;0,C17-E17,"-")</f>
        <v>-</v>
      </c>
      <c r="F32" s="474"/>
    </row>
    <row r="33" spans="1:6" ht="13.5" thickBot="1">
      <c r="A33" s="255" t="s">
        <v>37</v>
      </c>
      <c r="B33" s="261" t="s">
        <v>516</v>
      </c>
      <c r="C33" s="262" t="str">
        <f>IF(C31-E31&lt;0,E31-C31,"-")</f>
        <v>-</v>
      </c>
      <c r="D33" s="261" t="s">
        <v>517</v>
      </c>
      <c r="E33" s="262">
        <f>IF(C31-E31&gt;0,C31-E31,"-")</f>
        <v>58708987</v>
      </c>
      <c r="F33" s="474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10" t="s">
        <v>131</v>
      </c>
      <c r="E1" s="113" t="s">
        <v>135</v>
      </c>
    </row>
    <row r="3" spans="1:5" ht="12.75">
      <c r="A3" s="114"/>
      <c r="B3" s="115"/>
      <c r="C3" s="114"/>
      <c r="D3" s="117"/>
      <c r="E3" s="115"/>
    </row>
    <row r="4" spans="1:5" ht="15.75">
      <c r="A4" s="71" t="str">
        <f>+ÖSSZEFÜGGÉSEK!A5</f>
        <v>2017. évi előirányzat BEVÉTELEK</v>
      </c>
      <c r="B4" s="116"/>
      <c r="C4" s="125"/>
      <c r="D4" s="117"/>
      <c r="E4" s="115"/>
    </row>
    <row r="5" spans="1:5" ht="12.75">
      <c r="A5" s="114"/>
      <c r="B5" s="115"/>
      <c r="C5" s="114"/>
      <c r="D5" s="117"/>
      <c r="E5" s="115"/>
    </row>
    <row r="6" spans="1:5" ht="12.75">
      <c r="A6" s="114" t="s">
        <v>493</v>
      </c>
      <c r="B6" s="115">
        <f>+'1.1.sz.mell.'!C62</f>
        <v>273470734</v>
      </c>
      <c r="C6" s="114" t="s">
        <v>440</v>
      </c>
      <c r="D6" s="117">
        <f>+'2.1.sz.mell  '!C18+'2.2.sz.mell  '!C17</f>
        <v>273470734</v>
      </c>
      <c r="E6" s="115">
        <f aca="true" t="shared" si="0" ref="E6:E15">+B6-D6</f>
        <v>0</v>
      </c>
    </row>
    <row r="7" spans="1:5" ht="12.75">
      <c r="A7" s="114" t="s">
        <v>494</v>
      </c>
      <c r="B7" s="115">
        <f>+'1.1.sz.mell.'!C86</f>
        <v>135912359</v>
      </c>
      <c r="C7" s="114" t="s">
        <v>441</v>
      </c>
      <c r="D7" s="117">
        <f>+'2.1.sz.mell  '!C29+'2.2.sz.mell  '!C30</f>
        <v>135912359</v>
      </c>
      <c r="E7" s="115">
        <f t="shared" si="0"/>
        <v>0</v>
      </c>
    </row>
    <row r="8" spans="1:5" ht="12.75">
      <c r="A8" s="114" t="s">
        <v>495</v>
      </c>
      <c r="B8" s="115">
        <f>+'1.1.sz.mell.'!C87</f>
        <v>409383093</v>
      </c>
      <c r="C8" s="114" t="s">
        <v>442</v>
      </c>
      <c r="D8" s="117">
        <f>+'2.1.sz.mell  '!C30+'2.2.sz.mell  '!C31</f>
        <v>409383093</v>
      </c>
      <c r="E8" s="115">
        <f t="shared" si="0"/>
        <v>0</v>
      </c>
    </row>
    <row r="9" spans="1:5" ht="12.75">
      <c r="A9" s="114"/>
      <c r="B9" s="115"/>
      <c r="C9" s="114"/>
      <c r="D9" s="117"/>
      <c r="E9" s="115"/>
    </row>
    <row r="10" spans="1:5" ht="12.75">
      <c r="A10" s="114"/>
      <c r="B10" s="115"/>
      <c r="C10" s="114"/>
      <c r="D10" s="117"/>
      <c r="E10" s="115"/>
    </row>
    <row r="11" spans="1:5" ht="15.75">
      <c r="A11" s="71" t="str">
        <f>+ÖSSZEFÜGGÉSEK!A12</f>
        <v>2017. évi előirányzat KIADÁSOK</v>
      </c>
      <c r="B11" s="116"/>
      <c r="C11" s="125"/>
      <c r="D11" s="117"/>
      <c r="E11" s="115"/>
    </row>
    <row r="12" spans="1:5" ht="12.75">
      <c r="A12" s="114"/>
      <c r="B12" s="115"/>
      <c r="C12" s="114"/>
      <c r="D12" s="117"/>
      <c r="E12" s="115"/>
    </row>
    <row r="13" spans="1:5" ht="12.75">
      <c r="A13" s="114" t="s">
        <v>496</v>
      </c>
      <c r="B13" s="115">
        <f>+'1.1.sz.mell.'!C128</f>
        <v>400579721</v>
      </c>
      <c r="C13" s="114" t="s">
        <v>443</v>
      </c>
      <c r="D13" s="117">
        <f>+'2.1.sz.mell  '!E18+'2.2.sz.mell  '!E17</f>
        <v>400579721</v>
      </c>
      <c r="E13" s="115">
        <f t="shared" si="0"/>
        <v>0</v>
      </c>
    </row>
    <row r="14" spans="1:5" ht="12.75">
      <c r="A14" s="114" t="s">
        <v>497</v>
      </c>
      <c r="B14" s="115">
        <f>+'1.1.sz.mell.'!C153</f>
        <v>8803372</v>
      </c>
      <c r="C14" s="114" t="s">
        <v>444</v>
      </c>
      <c r="D14" s="117">
        <f>+'2.1.sz.mell  '!E29+'2.2.sz.mell  '!E30</f>
        <v>8803372</v>
      </c>
      <c r="E14" s="115">
        <f t="shared" si="0"/>
        <v>0</v>
      </c>
    </row>
    <row r="15" spans="1:5" ht="12.75">
      <c r="A15" s="114" t="s">
        <v>498</v>
      </c>
      <c r="B15" s="115">
        <f>+'1.1.sz.mell.'!C154</f>
        <v>409383093</v>
      </c>
      <c r="C15" s="114" t="s">
        <v>445</v>
      </c>
      <c r="D15" s="117">
        <f>+'2.1.sz.mell  '!E30+'2.2.sz.mell  '!E31</f>
        <v>409383093</v>
      </c>
      <c r="E15" s="115">
        <f t="shared" si="0"/>
        <v>0</v>
      </c>
    </row>
    <row r="16" spans="1:5" ht="12.75">
      <c r="A16" s="111"/>
      <c r="B16" s="111"/>
      <c r="C16" s="114"/>
      <c r="D16" s="117"/>
      <c r="E16" s="112"/>
    </row>
    <row r="17" spans="1:5" ht="12.75">
      <c r="A17" s="111"/>
      <c r="B17" s="111"/>
      <c r="C17" s="111"/>
      <c r="D17" s="111"/>
      <c r="E17" s="111"/>
    </row>
    <row r="18" spans="1:5" ht="12.75">
      <c r="A18" s="111"/>
      <c r="B18" s="111"/>
      <c r="C18" s="111"/>
      <c r="D18" s="111"/>
      <c r="E18" s="111"/>
    </row>
    <row r="19" spans="1:5" ht="12.75">
      <c r="A19" s="111"/>
      <c r="B19" s="111"/>
      <c r="C19" s="111"/>
      <c r="D19" s="111"/>
      <c r="E19" s="111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12"/>
  <sheetViews>
    <sheetView zoomScale="120" zoomScaleNormal="120" workbookViewId="0" topLeftCell="A1">
      <selection activeCell="C18" sqref="C18"/>
    </sheetView>
  </sheetViews>
  <sheetFormatPr defaultColWidth="9.00390625" defaultRowHeight="12.75"/>
  <cols>
    <col min="1" max="1" width="5.625" style="128" customWidth="1"/>
    <col min="2" max="2" width="68.625" style="128" customWidth="1"/>
    <col min="3" max="3" width="19.50390625" style="128" customWidth="1"/>
    <col min="4" max="16384" width="9.375" style="128" customWidth="1"/>
  </cols>
  <sheetData>
    <row r="1" spans="1:3" ht="33" customHeight="1">
      <c r="A1" s="517" t="s">
        <v>582</v>
      </c>
      <c r="B1" s="478"/>
      <c r="C1" s="478"/>
    </row>
    <row r="2" spans="1:4" ht="15.75" customHeight="1" thickBot="1">
      <c r="A2" s="129"/>
      <c r="B2" s="129"/>
      <c r="C2" s="131" t="e">
        <f>'2.2.sz.mell  '!E2</f>
        <v>#REF!</v>
      </c>
      <c r="D2" s="130"/>
    </row>
    <row r="3" spans="1:3" ht="26.25" customHeight="1" thickBot="1">
      <c r="A3" s="133" t="s">
        <v>8</v>
      </c>
      <c r="B3" s="134" t="s">
        <v>167</v>
      </c>
      <c r="C3" s="135" t="str">
        <f>+'1.1.sz.mell.'!C3</f>
        <v>2017. évi előirányzat</v>
      </c>
    </row>
    <row r="4" spans="1:3" ht="15.75" thickBot="1">
      <c r="A4" s="136"/>
      <c r="B4" s="435" t="s">
        <v>446</v>
      </c>
      <c r="C4" s="436" t="s">
        <v>447</v>
      </c>
    </row>
    <row r="5" spans="1:3" ht="15">
      <c r="A5" s="137" t="s">
        <v>10</v>
      </c>
      <c r="B5" s="276" t="s">
        <v>451</v>
      </c>
      <c r="C5" s="273">
        <v>64700000</v>
      </c>
    </row>
    <row r="6" spans="1:3" ht="24.75">
      <c r="A6" s="138" t="s">
        <v>11</v>
      </c>
      <c r="B6" s="311" t="s">
        <v>198</v>
      </c>
      <c r="C6" s="274">
        <v>2500000</v>
      </c>
    </row>
    <row r="7" spans="1:3" ht="15">
      <c r="A7" s="138" t="s">
        <v>12</v>
      </c>
      <c r="B7" s="312" t="s">
        <v>452</v>
      </c>
      <c r="C7" s="274"/>
    </row>
    <row r="8" spans="1:3" ht="24.75">
      <c r="A8" s="138" t="s">
        <v>13</v>
      </c>
      <c r="B8" s="312" t="s">
        <v>200</v>
      </c>
      <c r="C8" s="274">
        <v>7500000</v>
      </c>
    </row>
    <row r="9" spans="1:3" ht="15">
      <c r="A9" s="139" t="s">
        <v>14</v>
      </c>
      <c r="B9" s="312" t="s">
        <v>199</v>
      </c>
      <c r="C9" s="275"/>
    </row>
    <row r="10" spans="1:3" ht="15.75" thickBot="1">
      <c r="A10" s="138" t="s">
        <v>15</v>
      </c>
      <c r="B10" s="313" t="s">
        <v>453</v>
      </c>
      <c r="C10" s="274"/>
    </row>
    <row r="11" spans="1:3" ht="15.75" thickBot="1">
      <c r="A11" s="479" t="s">
        <v>168</v>
      </c>
      <c r="B11" s="480"/>
      <c r="C11" s="140">
        <f>SUM(C5:C10)</f>
        <v>74700000</v>
      </c>
    </row>
    <row r="12" spans="1:3" ht="23.25" customHeight="1">
      <c r="A12" s="481" t="s">
        <v>176</v>
      </c>
      <c r="B12" s="481"/>
      <c r="C12" s="48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...../2017. (....)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1"/>
  <sheetViews>
    <sheetView workbookViewId="0" topLeftCell="A1">
      <selection activeCell="A1" sqref="A1:F1"/>
    </sheetView>
  </sheetViews>
  <sheetFormatPr defaultColWidth="9.00390625" defaultRowHeight="12.75"/>
  <cols>
    <col min="1" max="1" width="47.1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52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42.75" customHeight="1">
      <c r="A1" s="482" t="s">
        <v>583</v>
      </c>
      <c r="B1" s="482"/>
      <c r="C1" s="482"/>
      <c r="D1" s="482"/>
      <c r="E1" s="482"/>
      <c r="F1" s="482"/>
    </row>
    <row r="2" spans="1:6" ht="22.5" customHeight="1" thickBot="1">
      <c r="A2" s="143"/>
      <c r="B2" s="52"/>
      <c r="C2" s="52"/>
      <c r="D2" s="52"/>
      <c r="E2" s="52"/>
      <c r="F2" s="48" t="e">
        <f>#REF!</f>
        <v>#REF!</v>
      </c>
    </row>
    <row r="3" spans="1:6" s="42" customFormat="1" ht="44.25" customHeight="1" thickBot="1">
      <c r="A3" s="144" t="s">
        <v>56</v>
      </c>
      <c r="B3" s="145" t="s">
        <v>57</v>
      </c>
      <c r="C3" s="145" t="s">
        <v>58</v>
      </c>
      <c r="D3" s="145" t="str">
        <f>+CONCATENATE("Felhasználás   ",LEFT(ÖSSZEFÜGGÉSEK!A5,4)-1,". XII. 31-ig")</f>
        <v>Felhasználás   2016. XII. 31-ig</v>
      </c>
      <c r="E3" s="145" t="str">
        <f>+'1.1.sz.mell.'!C3</f>
        <v>2017. évi előirányzat</v>
      </c>
      <c r="F3" s="49" t="str">
        <f>+CONCATENATE(LEFT(ÖSSZEFÜGGÉSEK!A5,4),". utáni szükséglet")</f>
        <v>2017. utáni szükséglet</v>
      </c>
    </row>
    <row r="4" spans="1:6" s="52" customFormat="1" ht="12" customHeight="1" thickBot="1">
      <c r="A4" s="50" t="s">
        <v>446</v>
      </c>
      <c r="B4" s="51" t="s">
        <v>447</v>
      </c>
      <c r="C4" s="51" t="s">
        <v>448</v>
      </c>
      <c r="D4" s="51" t="s">
        <v>450</v>
      </c>
      <c r="E4" s="51" t="s">
        <v>449</v>
      </c>
      <c r="F4" s="439" t="s">
        <v>511</v>
      </c>
    </row>
    <row r="5" spans="1:6" ht="15.75" customHeight="1">
      <c r="A5" s="394" t="s">
        <v>521</v>
      </c>
      <c r="B5" s="25">
        <v>3000000</v>
      </c>
      <c r="C5" s="395" t="s">
        <v>522</v>
      </c>
      <c r="D5" s="25"/>
      <c r="E5" s="25">
        <v>3000000</v>
      </c>
      <c r="F5" s="53">
        <f aca="true" t="shared" si="0" ref="F5:F20">B5-D5-E5</f>
        <v>0</v>
      </c>
    </row>
    <row r="6" spans="1:6" ht="15.75" customHeight="1">
      <c r="A6" s="394" t="s">
        <v>551</v>
      </c>
      <c r="B6" s="25">
        <v>7000000</v>
      </c>
      <c r="C6" s="395" t="s">
        <v>522</v>
      </c>
      <c r="D6" s="25"/>
      <c r="E6" s="25">
        <v>7000000</v>
      </c>
      <c r="F6" s="53">
        <f t="shared" si="0"/>
        <v>0</v>
      </c>
    </row>
    <row r="7" spans="1:6" ht="22.5" customHeight="1">
      <c r="A7" s="394" t="s">
        <v>554</v>
      </c>
      <c r="B7" s="25">
        <v>7000000</v>
      </c>
      <c r="C7" s="395" t="s">
        <v>522</v>
      </c>
      <c r="D7" s="25"/>
      <c r="E7" s="25">
        <v>7000000</v>
      </c>
      <c r="F7" s="53">
        <f t="shared" si="0"/>
        <v>0</v>
      </c>
    </row>
    <row r="8" spans="1:6" ht="21.75" customHeight="1">
      <c r="A8" s="456" t="s">
        <v>552</v>
      </c>
      <c r="B8" s="25">
        <v>3400000</v>
      </c>
      <c r="C8" s="395" t="s">
        <v>522</v>
      </c>
      <c r="D8" s="25"/>
      <c r="E8" s="454">
        <v>3400000</v>
      </c>
      <c r="F8" s="53">
        <f>B8-D8-E8</f>
        <v>0</v>
      </c>
    </row>
    <row r="9" spans="1:6" ht="15.75" customHeight="1">
      <c r="A9" s="394" t="s">
        <v>578</v>
      </c>
      <c r="B9" s="25">
        <v>1100000</v>
      </c>
      <c r="C9" s="395" t="s">
        <v>522</v>
      </c>
      <c r="D9" s="25"/>
      <c r="E9" s="25">
        <v>1100000</v>
      </c>
      <c r="F9" s="53">
        <v>0</v>
      </c>
    </row>
    <row r="10" spans="1:6" ht="24" customHeight="1">
      <c r="A10" s="456" t="s">
        <v>553</v>
      </c>
      <c r="B10" s="25">
        <v>5000000</v>
      </c>
      <c r="C10" s="395" t="s">
        <v>522</v>
      </c>
      <c r="D10" s="25"/>
      <c r="E10" s="25">
        <v>5000000</v>
      </c>
      <c r="F10" s="53">
        <f t="shared" si="0"/>
        <v>0</v>
      </c>
    </row>
    <row r="11" spans="1:6" ht="15.75" customHeight="1">
      <c r="A11" s="394" t="s">
        <v>577</v>
      </c>
      <c r="B11" s="25">
        <v>300000</v>
      </c>
      <c r="C11" s="395" t="s">
        <v>522</v>
      </c>
      <c r="D11" s="25"/>
      <c r="E11" s="25">
        <v>300000</v>
      </c>
      <c r="F11" s="53">
        <f t="shared" si="0"/>
        <v>0</v>
      </c>
    </row>
    <row r="12" spans="1:6" ht="15.75" customHeight="1">
      <c r="A12" s="394"/>
      <c r="B12" s="25"/>
      <c r="C12" s="395"/>
      <c r="D12" s="25"/>
      <c r="E12" s="25"/>
      <c r="F12" s="53">
        <f t="shared" si="0"/>
        <v>0</v>
      </c>
    </row>
    <row r="13" spans="1:6" ht="15.75" customHeight="1">
      <c r="A13" s="394"/>
      <c r="B13" s="25"/>
      <c r="C13" s="395"/>
      <c r="D13" s="25"/>
      <c r="E13" s="25"/>
      <c r="F13" s="53">
        <f t="shared" si="0"/>
        <v>0</v>
      </c>
    </row>
    <row r="14" spans="1:6" ht="15.75" customHeight="1">
      <c r="A14" s="394"/>
      <c r="B14" s="25"/>
      <c r="C14" s="395"/>
      <c r="D14" s="25"/>
      <c r="E14" s="25"/>
      <c r="F14" s="53">
        <f t="shared" si="0"/>
        <v>0</v>
      </c>
    </row>
    <row r="15" spans="1:6" ht="15.75" customHeight="1">
      <c r="A15" s="394"/>
      <c r="B15" s="25"/>
      <c r="C15" s="395"/>
      <c r="D15" s="25"/>
      <c r="E15" s="25"/>
      <c r="F15" s="53">
        <f t="shared" si="0"/>
        <v>0</v>
      </c>
    </row>
    <row r="16" spans="1:6" ht="15.75" customHeight="1">
      <c r="A16" s="394"/>
      <c r="B16" s="25"/>
      <c r="C16" s="395"/>
      <c r="D16" s="25"/>
      <c r="E16" s="25"/>
      <c r="F16" s="53">
        <f t="shared" si="0"/>
        <v>0</v>
      </c>
    </row>
    <row r="17" spans="1:6" ht="15.75" customHeight="1">
      <c r="A17" s="394"/>
      <c r="B17" s="25"/>
      <c r="C17" s="395"/>
      <c r="D17" s="25"/>
      <c r="E17" s="25"/>
      <c r="F17" s="53">
        <f t="shared" si="0"/>
        <v>0</v>
      </c>
    </row>
    <row r="18" spans="1:6" ht="15.75" customHeight="1">
      <c r="A18" s="394"/>
      <c r="B18" s="25"/>
      <c r="C18" s="395"/>
      <c r="D18" s="25"/>
      <c r="E18" s="25"/>
      <c r="F18" s="53">
        <f t="shared" si="0"/>
        <v>0</v>
      </c>
    </row>
    <row r="19" spans="1:6" ht="15.75" customHeight="1">
      <c r="A19" s="394"/>
      <c r="B19" s="25"/>
      <c r="C19" s="395"/>
      <c r="D19" s="25"/>
      <c r="E19" s="25"/>
      <c r="F19" s="53">
        <f t="shared" si="0"/>
        <v>0</v>
      </c>
    </row>
    <row r="20" spans="1:6" ht="15.75" customHeight="1" thickBot="1">
      <c r="A20" s="54"/>
      <c r="B20" s="26"/>
      <c r="C20" s="396"/>
      <c r="D20" s="26"/>
      <c r="E20" s="26"/>
      <c r="F20" s="55">
        <f t="shared" si="0"/>
        <v>0</v>
      </c>
    </row>
    <row r="21" spans="1:6" s="58" customFormat="1" ht="18" customHeight="1" thickBot="1">
      <c r="A21" s="146" t="s">
        <v>55</v>
      </c>
      <c r="B21" s="56">
        <f>SUM(B5:B20)</f>
        <v>26800000</v>
      </c>
      <c r="C21" s="103"/>
      <c r="D21" s="56">
        <f>SUM(D5:D20)</f>
        <v>0</v>
      </c>
      <c r="E21" s="56">
        <f>SUM(E5:E20)</f>
        <v>26800000</v>
      </c>
      <c r="F21" s="57">
        <f>SUM(F5:F20)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fitToHeight="0" fitToWidth="1" horizontalDpi="300" verticalDpi="300" orientation="landscape" paperSize="9" r:id="rId1"/>
  <headerFooter alignWithMargins="0">
    <oddHeader>&amp;R&amp;"Times New Roman CE,Félkövér dőlt"&amp;11 6. melléklet a ……/2017. (….)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4"/>
  <sheetViews>
    <sheetView workbookViewId="0" topLeftCell="A1">
      <selection activeCell="H9" sqref="H9"/>
    </sheetView>
  </sheetViews>
  <sheetFormatPr defaultColWidth="9.00390625" defaultRowHeight="12.75"/>
  <cols>
    <col min="1" max="1" width="60.6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40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37.5" customHeight="1">
      <c r="A1" s="482" t="s">
        <v>584</v>
      </c>
      <c r="B1" s="482"/>
      <c r="C1" s="482"/>
      <c r="D1" s="482"/>
      <c r="E1" s="482"/>
      <c r="F1" s="482"/>
    </row>
    <row r="2" spans="1:6" ht="23.25" customHeight="1" thickBot="1">
      <c r="A2" s="143"/>
      <c r="B2" s="52"/>
      <c r="C2" s="52"/>
      <c r="D2" s="52"/>
      <c r="E2" s="52"/>
      <c r="F2" s="48" t="e">
        <f>'4.sz.mell.'!F2</f>
        <v>#REF!</v>
      </c>
    </row>
    <row r="3" spans="1:6" s="42" customFormat="1" ht="48.75" customHeight="1" thickBot="1">
      <c r="A3" s="144" t="s">
        <v>59</v>
      </c>
      <c r="B3" s="145" t="s">
        <v>57</v>
      </c>
      <c r="C3" s="145" t="s">
        <v>58</v>
      </c>
      <c r="D3" s="145" t="str">
        <f>+'4.sz.mell.'!D3</f>
        <v>Felhasználás   2016. XII. 31-ig</v>
      </c>
      <c r="E3" s="145" t="str">
        <f>+'4.sz.mell.'!E3</f>
        <v>2017. évi előirányzat</v>
      </c>
      <c r="F3" s="437" t="str">
        <f>+CONCATENATE(LEFT(ÖSSZEFÜGGÉSEK!A5,4),". utáni szükséglet ",CHAR(10),"")</f>
        <v>2017. utáni szükséglet 
</v>
      </c>
    </row>
    <row r="4" spans="1:6" s="52" customFormat="1" ht="15" customHeight="1" thickBot="1">
      <c r="A4" s="50" t="s">
        <v>446</v>
      </c>
      <c r="B4" s="51" t="s">
        <v>447</v>
      </c>
      <c r="C4" s="51" t="s">
        <v>448</v>
      </c>
      <c r="D4" s="51" t="s">
        <v>450</v>
      </c>
      <c r="E4" s="51" t="s">
        <v>449</v>
      </c>
      <c r="F4" s="440" t="s">
        <v>511</v>
      </c>
    </row>
    <row r="5" spans="1:6" ht="15.75" customHeight="1">
      <c r="A5" s="59" t="s">
        <v>523</v>
      </c>
      <c r="B5" s="60">
        <v>15000000</v>
      </c>
      <c r="C5" s="397" t="s">
        <v>522</v>
      </c>
      <c r="D5" s="60"/>
      <c r="E5" s="60">
        <v>15000000</v>
      </c>
      <c r="F5" s="61">
        <f aca="true" t="shared" si="0" ref="F5:F23">B5-D5-E5</f>
        <v>0</v>
      </c>
    </row>
    <row r="6" spans="1:6" ht="15.75" customHeight="1">
      <c r="A6" s="59" t="s">
        <v>524</v>
      </c>
      <c r="B6" s="60">
        <v>3200000</v>
      </c>
      <c r="C6" s="397" t="s">
        <v>522</v>
      </c>
      <c r="D6" s="60"/>
      <c r="E6" s="60">
        <v>3200000</v>
      </c>
      <c r="F6" s="61">
        <f t="shared" si="0"/>
        <v>0</v>
      </c>
    </row>
    <row r="7" spans="1:6" ht="15.75" customHeight="1">
      <c r="A7" s="59" t="s">
        <v>525</v>
      </c>
      <c r="B7" s="60">
        <v>2500000</v>
      </c>
      <c r="C7" s="397" t="s">
        <v>522</v>
      </c>
      <c r="D7" s="60"/>
      <c r="E7" s="60">
        <v>2500000</v>
      </c>
      <c r="F7" s="61">
        <f t="shared" si="0"/>
        <v>0</v>
      </c>
    </row>
    <row r="8" spans="1:6" ht="15.75" customHeight="1">
      <c r="A8" s="59" t="s">
        <v>575</v>
      </c>
      <c r="B8" s="60">
        <v>32000000</v>
      </c>
      <c r="C8" s="397" t="s">
        <v>522</v>
      </c>
      <c r="D8" s="60"/>
      <c r="E8" s="60">
        <v>32000000</v>
      </c>
      <c r="F8" s="61">
        <f t="shared" si="0"/>
        <v>0</v>
      </c>
    </row>
    <row r="9" spans="1:6" ht="15.75" customHeight="1">
      <c r="A9" s="59" t="s">
        <v>576</v>
      </c>
      <c r="B9" s="60">
        <v>1700000</v>
      </c>
      <c r="C9" s="397" t="s">
        <v>522</v>
      </c>
      <c r="D9" s="60"/>
      <c r="E9" s="60">
        <v>1700000</v>
      </c>
      <c r="F9" s="61">
        <f t="shared" si="0"/>
        <v>0</v>
      </c>
    </row>
    <row r="10" spans="1:6" ht="15.75" customHeight="1">
      <c r="A10" s="59"/>
      <c r="B10" s="60"/>
      <c r="C10" s="397"/>
      <c r="D10" s="60"/>
      <c r="E10" s="60"/>
      <c r="F10" s="61">
        <f t="shared" si="0"/>
        <v>0</v>
      </c>
    </row>
    <row r="11" spans="1:6" ht="15.75" customHeight="1">
      <c r="A11" s="59"/>
      <c r="B11" s="60"/>
      <c r="C11" s="397"/>
      <c r="D11" s="60"/>
      <c r="E11" s="60"/>
      <c r="F11" s="61">
        <f t="shared" si="0"/>
        <v>0</v>
      </c>
    </row>
    <row r="12" spans="1:6" ht="15.75" customHeight="1">
      <c r="A12" s="59"/>
      <c r="B12" s="60"/>
      <c r="C12" s="397"/>
      <c r="D12" s="60"/>
      <c r="E12" s="60"/>
      <c r="F12" s="61">
        <f t="shared" si="0"/>
        <v>0</v>
      </c>
    </row>
    <row r="13" spans="1:6" ht="15.75" customHeight="1">
      <c r="A13" s="59"/>
      <c r="B13" s="60"/>
      <c r="C13" s="397"/>
      <c r="D13" s="60"/>
      <c r="E13" s="60"/>
      <c r="F13" s="61">
        <f t="shared" si="0"/>
        <v>0</v>
      </c>
    </row>
    <row r="14" spans="1:6" ht="15.75" customHeight="1">
      <c r="A14" s="59"/>
      <c r="B14" s="60"/>
      <c r="C14" s="397"/>
      <c r="D14" s="60"/>
      <c r="E14" s="60"/>
      <c r="F14" s="61">
        <f t="shared" si="0"/>
        <v>0</v>
      </c>
    </row>
    <row r="15" spans="1:6" ht="15.75" customHeight="1">
      <c r="A15" s="59"/>
      <c r="B15" s="60"/>
      <c r="C15" s="397"/>
      <c r="D15" s="60"/>
      <c r="E15" s="60"/>
      <c r="F15" s="61">
        <f t="shared" si="0"/>
        <v>0</v>
      </c>
    </row>
    <row r="16" spans="1:6" ht="15.75" customHeight="1">
      <c r="A16" s="59"/>
      <c r="B16" s="60"/>
      <c r="C16" s="397"/>
      <c r="D16" s="60"/>
      <c r="E16" s="60"/>
      <c r="F16" s="61">
        <f t="shared" si="0"/>
        <v>0</v>
      </c>
    </row>
    <row r="17" spans="1:6" ht="15.75" customHeight="1">
      <c r="A17" s="59"/>
      <c r="B17" s="60"/>
      <c r="C17" s="397"/>
      <c r="D17" s="60"/>
      <c r="E17" s="60"/>
      <c r="F17" s="61">
        <f t="shared" si="0"/>
        <v>0</v>
      </c>
    </row>
    <row r="18" spans="1:6" ht="15.75" customHeight="1">
      <c r="A18" s="59"/>
      <c r="B18" s="60"/>
      <c r="C18" s="397"/>
      <c r="D18" s="60"/>
      <c r="E18" s="60"/>
      <c r="F18" s="61">
        <f t="shared" si="0"/>
        <v>0</v>
      </c>
    </row>
    <row r="19" spans="1:6" ht="15.75" customHeight="1">
      <c r="A19" s="59"/>
      <c r="B19" s="60"/>
      <c r="C19" s="397"/>
      <c r="D19" s="60"/>
      <c r="E19" s="60"/>
      <c r="F19" s="61">
        <f t="shared" si="0"/>
        <v>0</v>
      </c>
    </row>
    <row r="20" spans="1:6" ht="15.75" customHeight="1">
      <c r="A20" s="59"/>
      <c r="B20" s="60"/>
      <c r="C20" s="397"/>
      <c r="D20" s="60"/>
      <c r="E20" s="60"/>
      <c r="F20" s="61">
        <f t="shared" si="0"/>
        <v>0</v>
      </c>
    </row>
    <row r="21" spans="1:6" ht="15.75" customHeight="1">
      <c r="A21" s="59"/>
      <c r="B21" s="60"/>
      <c r="C21" s="397"/>
      <c r="D21" s="60"/>
      <c r="E21" s="60"/>
      <c r="F21" s="61">
        <f t="shared" si="0"/>
        <v>0</v>
      </c>
    </row>
    <row r="22" spans="1:6" ht="15.75" customHeight="1">
      <c r="A22" s="59"/>
      <c r="B22" s="60"/>
      <c r="C22" s="397"/>
      <c r="D22" s="60"/>
      <c r="E22" s="60"/>
      <c r="F22" s="61">
        <f t="shared" si="0"/>
        <v>0</v>
      </c>
    </row>
    <row r="23" spans="1:6" ht="15.75" customHeight="1" thickBot="1">
      <c r="A23" s="62"/>
      <c r="B23" s="63"/>
      <c r="C23" s="398"/>
      <c r="D23" s="63"/>
      <c r="E23" s="63"/>
      <c r="F23" s="64">
        <f t="shared" si="0"/>
        <v>0</v>
      </c>
    </row>
    <row r="24" spans="1:6" s="58" customFormat="1" ht="18" customHeight="1" thickBot="1">
      <c r="A24" s="146" t="s">
        <v>55</v>
      </c>
      <c r="B24" s="147">
        <f>SUM(B5:B23)</f>
        <v>54400000</v>
      </c>
      <c r="C24" s="104"/>
      <c r="D24" s="147">
        <f>SUM(D5:D23)</f>
        <v>0</v>
      </c>
      <c r="E24" s="147">
        <f>SUM(E5:E23)</f>
        <v>54400000</v>
      </c>
      <c r="F24" s="65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fitToHeight="0" fitToWidth="1" horizontalDpi="300" verticalDpi="300" orientation="landscape" paperSize="9" scale="98" r:id="rId1"/>
  <headerFooter alignWithMargins="0">
    <oddHeader xml:space="preserve">&amp;R&amp;"Times New Roman CE,Félkövér dőlt"&amp;12 &amp;11 7. melléklet a ……/2017. (….)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A1" sqref="A1"/>
    </sheetView>
  </sheetViews>
  <sheetFormatPr defaultColWidth="9.00390625" defaultRowHeight="12.75"/>
  <cols>
    <col min="1" max="1" width="38.625" style="44" customWidth="1"/>
    <col min="2" max="5" width="13.875" style="44" customWidth="1"/>
    <col min="6" max="16384" width="9.375" style="44" customWidth="1"/>
  </cols>
  <sheetData>
    <row r="1" spans="1:5" ht="12.75">
      <c r="A1" s="157" t="s">
        <v>585</v>
      </c>
      <c r="B1" s="157"/>
      <c r="C1" s="157"/>
      <c r="D1" s="157"/>
      <c r="E1" s="157"/>
    </row>
    <row r="2" spans="1:5" ht="15.75">
      <c r="A2" s="158" t="s">
        <v>119</v>
      </c>
      <c r="B2" s="483"/>
      <c r="C2" s="483"/>
      <c r="D2" s="483"/>
      <c r="E2" s="483"/>
    </row>
    <row r="3" spans="1:5" ht="14.25" thickBot="1">
      <c r="A3" s="157"/>
      <c r="B3" s="157"/>
      <c r="C3" s="157"/>
      <c r="D3" s="484" t="e">
        <f>'5.sz.mell.'!F2</f>
        <v>#REF!</v>
      </c>
      <c r="E3" s="484"/>
    </row>
    <row r="4" spans="1:5" ht="15" customHeight="1" thickBot="1">
      <c r="A4" s="159" t="s">
        <v>112</v>
      </c>
      <c r="B4" s="160" t="str">
        <f>CONCATENATE((LEFT(ÖSSZEFÜGGÉSEK!A5,4)),".")</f>
        <v>2017.</v>
      </c>
      <c r="C4" s="160" t="str">
        <f>CONCATENATE((LEFT(ÖSSZEFÜGGÉSEK!A5,4))+1,".")</f>
        <v>2018.</v>
      </c>
      <c r="D4" s="160" t="str">
        <f>CONCATENATE((LEFT(ÖSSZEFÜGGÉSEK!A5,4))+1,". után")</f>
        <v>2018. után</v>
      </c>
      <c r="E4" s="161" t="s">
        <v>43</v>
      </c>
    </row>
    <row r="5" spans="1:5" ht="12.75">
      <c r="A5" s="162" t="s">
        <v>113</v>
      </c>
      <c r="B5" s="72">
        <v>0</v>
      </c>
      <c r="C5" s="72">
        <v>0</v>
      </c>
      <c r="D5" s="72">
        <v>0</v>
      </c>
      <c r="E5" s="163">
        <f aca="true" t="shared" si="0" ref="E5:E11">SUM(B5:D5)</f>
        <v>0</v>
      </c>
    </row>
    <row r="6" spans="1:5" ht="12.75">
      <c r="A6" s="164" t="s">
        <v>126</v>
      </c>
      <c r="B6" s="73">
        <v>0</v>
      </c>
      <c r="C6" s="73">
        <v>0</v>
      </c>
      <c r="D6" s="73">
        <v>0</v>
      </c>
      <c r="E6" s="165">
        <f t="shared" si="0"/>
        <v>0</v>
      </c>
    </row>
    <row r="7" spans="1:5" ht="12.75">
      <c r="A7" s="166" t="s">
        <v>114</v>
      </c>
      <c r="B7" s="74">
        <v>0</v>
      </c>
      <c r="C7" s="74">
        <v>0</v>
      </c>
      <c r="D7" s="74">
        <v>0</v>
      </c>
      <c r="E7" s="167">
        <f t="shared" si="0"/>
        <v>0</v>
      </c>
    </row>
    <row r="8" spans="1:5" ht="12.75">
      <c r="A8" s="166" t="s">
        <v>127</v>
      </c>
      <c r="B8" s="74">
        <v>0</v>
      </c>
      <c r="C8" s="74">
        <v>0</v>
      </c>
      <c r="D8" s="74">
        <v>0</v>
      </c>
      <c r="E8" s="167">
        <f t="shared" si="0"/>
        <v>0</v>
      </c>
    </row>
    <row r="9" spans="1:5" ht="12.75">
      <c r="A9" s="166" t="s">
        <v>115</v>
      </c>
      <c r="B9" s="74">
        <v>0</v>
      </c>
      <c r="C9" s="74">
        <v>0</v>
      </c>
      <c r="D9" s="74">
        <v>0</v>
      </c>
      <c r="E9" s="167">
        <f t="shared" si="0"/>
        <v>0</v>
      </c>
    </row>
    <row r="10" spans="1:5" ht="12.75">
      <c r="A10" s="166" t="s">
        <v>116</v>
      </c>
      <c r="B10" s="74">
        <v>0</v>
      </c>
      <c r="C10" s="74">
        <v>0</v>
      </c>
      <c r="D10" s="74">
        <v>0</v>
      </c>
      <c r="E10" s="167">
        <f t="shared" si="0"/>
        <v>0</v>
      </c>
    </row>
    <row r="11" spans="1:5" ht="13.5" thickBot="1">
      <c r="A11" s="75"/>
      <c r="B11" s="76">
        <v>0</v>
      </c>
      <c r="C11" s="76">
        <v>0</v>
      </c>
      <c r="D11" s="76">
        <v>0</v>
      </c>
      <c r="E11" s="167">
        <f t="shared" si="0"/>
        <v>0</v>
      </c>
    </row>
    <row r="12" spans="1:5" ht="13.5" thickBot="1">
      <c r="A12" s="168" t="s">
        <v>118</v>
      </c>
      <c r="B12" s="169">
        <f>B5+SUM(B7:B11)</f>
        <v>0</v>
      </c>
      <c r="C12" s="169">
        <f>C5+SUM(C7:C11)</f>
        <v>0</v>
      </c>
      <c r="D12" s="169">
        <f>D5+SUM(D7:D11)</f>
        <v>0</v>
      </c>
      <c r="E12" s="170">
        <f>E5+SUM(E7:E11)</f>
        <v>0</v>
      </c>
    </row>
    <row r="13" spans="1:5" ht="13.5" thickBot="1">
      <c r="A13" s="47"/>
      <c r="B13" s="47"/>
      <c r="C13" s="47"/>
      <c r="D13" s="47"/>
      <c r="E13" s="47"/>
    </row>
    <row r="14" spans="1:5" ht="15" customHeight="1" thickBot="1">
      <c r="A14" s="159" t="s">
        <v>117</v>
      </c>
      <c r="B14" s="160" t="str">
        <f>+B4</f>
        <v>2017.</v>
      </c>
      <c r="C14" s="160" t="str">
        <f>+C4</f>
        <v>2018.</v>
      </c>
      <c r="D14" s="160" t="str">
        <f>+D4</f>
        <v>2018. után</v>
      </c>
      <c r="E14" s="161" t="s">
        <v>43</v>
      </c>
    </row>
    <row r="15" spans="1:5" ht="12.75">
      <c r="A15" s="162" t="s">
        <v>122</v>
      </c>
      <c r="B15" s="72">
        <v>0</v>
      </c>
      <c r="C15" s="72">
        <v>0</v>
      </c>
      <c r="D15" s="72">
        <v>0</v>
      </c>
      <c r="E15" s="163">
        <f aca="true" t="shared" si="1" ref="E15:E21">SUM(B15:D15)</f>
        <v>0</v>
      </c>
    </row>
    <row r="16" spans="1:5" ht="12.75">
      <c r="A16" s="171" t="s">
        <v>123</v>
      </c>
      <c r="B16" s="74">
        <v>0</v>
      </c>
      <c r="C16" s="74">
        <v>0</v>
      </c>
      <c r="D16" s="74">
        <v>0</v>
      </c>
      <c r="E16" s="167">
        <f t="shared" si="1"/>
        <v>0</v>
      </c>
    </row>
    <row r="17" spans="1:5" ht="12.75">
      <c r="A17" s="166" t="s">
        <v>124</v>
      </c>
      <c r="B17" s="74">
        <v>0</v>
      </c>
      <c r="C17" s="74">
        <v>0</v>
      </c>
      <c r="D17" s="74">
        <v>0</v>
      </c>
      <c r="E17" s="167">
        <f t="shared" si="1"/>
        <v>0</v>
      </c>
    </row>
    <row r="18" spans="1:5" ht="12.75">
      <c r="A18" s="166" t="s">
        <v>125</v>
      </c>
      <c r="B18" s="74">
        <v>0</v>
      </c>
      <c r="C18" s="74">
        <v>0</v>
      </c>
      <c r="D18" s="74">
        <v>0</v>
      </c>
      <c r="E18" s="167">
        <f t="shared" si="1"/>
        <v>0</v>
      </c>
    </row>
    <row r="19" spans="1:5" ht="12.75">
      <c r="A19" s="77"/>
      <c r="B19" s="74"/>
      <c r="C19" s="74"/>
      <c r="D19" s="74"/>
      <c r="E19" s="167">
        <f t="shared" si="1"/>
        <v>0</v>
      </c>
    </row>
    <row r="20" spans="1:5" ht="12.75">
      <c r="A20" s="77"/>
      <c r="B20" s="74"/>
      <c r="C20" s="74"/>
      <c r="D20" s="74"/>
      <c r="E20" s="167">
        <f t="shared" si="1"/>
        <v>0</v>
      </c>
    </row>
    <row r="21" spans="1:5" ht="13.5" thickBot="1">
      <c r="A21" s="75"/>
      <c r="B21" s="76"/>
      <c r="C21" s="76"/>
      <c r="D21" s="76"/>
      <c r="E21" s="167">
        <f t="shared" si="1"/>
        <v>0</v>
      </c>
    </row>
    <row r="22" spans="1:5" ht="13.5" thickBot="1">
      <c r="A22" s="168" t="s">
        <v>45</v>
      </c>
      <c r="B22" s="169">
        <v>0</v>
      </c>
      <c r="C22" s="169">
        <f>SUM(C15:C21)</f>
        <v>0</v>
      </c>
      <c r="D22" s="169">
        <f>SUM(D15:D21)</f>
        <v>0</v>
      </c>
      <c r="E22" s="170">
        <f>SUM(E15:E21)</f>
        <v>0</v>
      </c>
    </row>
    <row r="23" spans="1:5" ht="12.75">
      <c r="A23" s="157"/>
      <c r="B23" s="157"/>
      <c r="C23" s="157"/>
      <c r="D23" s="157"/>
      <c r="E23" s="157"/>
    </row>
    <row r="24" spans="1:5" ht="12.75">
      <c r="A24" s="157"/>
      <c r="B24" s="157"/>
      <c r="C24" s="157"/>
      <c r="D24" s="157"/>
      <c r="E24" s="157"/>
    </row>
    <row r="25" spans="1:5" ht="15.75">
      <c r="A25" s="158" t="s">
        <v>119</v>
      </c>
      <c r="B25" s="483"/>
      <c r="C25" s="483"/>
      <c r="D25" s="483"/>
      <c r="E25" s="483"/>
    </row>
    <row r="26" spans="1:5" ht="14.25" thickBot="1">
      <c r="A26" s="157"/>
      <c r="B26" s="157"/>
      <c r="C26" s="157"/>
      <c r="D26" s="484" t="e">
        <f>D3</f>
        <v>#REF!</v>
      </c>
      <c r="E26" s="484"/>
    </row>
    <row r="27" spans="1:5" ht="13.5" thickBot="1">
      <c r="A27" s="159" t="s">
        <v>112</v>
      </c>
      <c r="B27" s="160" t="str">
        <f>+B14</f>
        <v>2017.</v>
      </c>
      <c r="C27" s="160" t="str">
        <f>+C14</f>
        <v>2018.</v>
      </c>
      <c r="D27" s="160" t="str">
        <f>+D14</f>
        <v>2018. után</v>
      </c>
      <c r="E27" s="161" t="s">
        <v>43</v>
      </c>
    </row>
    <row r="28" spans="1:5" ht="12.75">
      <c r="A28" s="162" t="s">
        <v>113</v>
      </c>
      <c r="B28" s="72">
        <v>0</v>
      </c>
      <c r="C28" s="72">
        <v>0</v>
      </c>
      <c r="D28" s="72">
        <v>0</v>
      </c>
      <c r="E28" s="163">
        <f aca="true" t="shared" si="2" ref="E28:E34">SUM(B28:D28)</f>
        <v>0</v>
      </c>
    </row>
    <row r="29" spans="1:5" ht="12.75">
      <c r="A29" s="164" t="s">
        <v>126</v>
      </c>
      <c r="B29" s="74">
        <v>0</v>
      </c>
      <c r="C29" s="74">
        <v>0</v>
      </c>
      <c r="D29" s="74">
        <v>0</v>
      </c>
      <c r="E29" s="165">
        <f t="shared" si="2"/>
        <v>0</v>
      </c>
    </row>
    <row r="30" spans="1:5" ht="12.75">
      <c r="A30" s="166" t="s">
        <v>114</v>
      </c>
      <c r="B30" s="74">
        <v>0</v>
      </c>
      <c r="C30" s="74">
        <v>0</v>
      </c>
      <c r="D30" s="74">
        <v>0</v>
      </c>
      <c r="E30" s="167">
        <f t="shared" si="2"/>
        <v>0</v>
      </c>
    </row>
    <row r="31" spans="1:5" ht="12.75">
      <c r="A31" s="166" t="s">
        <v>127</v>
      </c>
      <c r="B31" s="74">
        <v>0</v>
      </c>
      <c r="C31" s="74">
        <v>0</v>
      </c>
      <c r="D31" s="74">
        <v>0</v>
      </c>
      <c r="E31" s="167">
        <f t="shared" si="2"/>
        <v>0</v>
      </c>
    </row>
    <row r="32" spans="1:5" ht="12.75">
      <c r="A32" s="166" t="s">
        <v>115</v>
      </c>
      <c r="B32" s="74">
        <v>0</v>
      </c>
      <c r="C32" s="74">
        <v>0</v>
      </c>
      <c r="D32" s="74">
        <v>0</v>
      </c>
      <c r="E32" s="167">
        <f t="shared" si="2"/>
        <v>0</v>
      </c>
    </row>
    <row r="33" spans="1:5" ht="12.75">
      <c r="A33" s="166" t="s">
        <v>116</v>
      </c>
      <c r="B33" s="74">
        <v>0</v>
      </c>
      <c r="C33" s="74">
        <v>0</v>
      </c>
      <c r="D33" s="74">
        <v>0</v>
      </c>
      <c r="E33" s="167">
        <f t="shared" si="2"/>
        <v>0</v>
      </c>
    </row>
    <row r="34" spans="1:5" ht="13.5" thickBot="1">
      <c r="A34" s="75"/>
      <c r="B34" s="76"/>
      <c r="C34" s="76"/>
      <c r="D34" s="76"/>
      <c r="E34" s="167">
        <f t="shared" si="2"/>
        <v>0</v>
      </c>
    </row>
    <row r="35" spans="1:5" ht="13.5" thickBot="1">
      <c r="A35" s="168" t="s">
        <v>118</v>
      </c>
      <c r="B35" s="169">
        <f>B28+SUM(B30:B34)</f>
        <v>0</v>
      </c>
      <c r="C35" s="169">
        <f>C28+SUM(C30:C34)</f>
        <v>0</v>
      </c>
      <c r="D35" s="169">
        <f>D28+SUM(D30:D34)</f>
        <v>0</v>
      </c>
      <c r="E35" s="170">
        <f>E28+SUM(E30:E34)</f>
        <v>0</v>
      </c>
    </row>
    <row r="36" spans="1:5" ht="13.5" thickBot="1">
      <c r="A36" s="47"/>
      <c r="B36" s="47"/>
      <c r="C36" s="47"/>
      <c r="D36" s="47"/>
      <c r="E36" s="47"/>
    </row>
    <row r="37" spans="1:5" ht="13.5" thickBot="1">
      <c r="A37" s="159" t="s">
        <v>117</v>
      </c>
      <c r="B37" s="160" t="str">
        <f>+B27</f>
        <v>2017.</v>
      </c>
      <c r="C37" s="160" t="str">
        <f>+C27</f>
        <v>2018.</v>
      </c>
      <c r="D37" s="160" t="str">
        <f>+D27</f>
        <v>2018. után</v>
      </c>
      <c r="E37" s="161" t="s">
        <v>43</v>
      </c>
    </row>
    <row r="38" spans="1:5" ht="12.75">
      <c r="A38" s="162" t="s">
        <v>122</v>
      </c>
      <c r="B38" s="72">
        <v>0</v>
      </c>
      <c r="C38" s="72">
        <v>0</v>
      </c>
      <c r="D38" s="72">
        <v>0</v>
      </c>
      <c r="E38" s="163">
        <f aca="true" t="shared" si="3" ref="E38:E44">SUM(B38:D38)</f>
        <v>0</v>
      </c>
    </row>
    <row r="39" spans="1:5" ht="12.75">
      <c r="A39" s="171" t="s">
        <v>123</v>
      </c>
      <c r="B39" s="74">
        <v>0</v>
      </c>
      <c r="C39" s="74">
        <v>0</v>
      </c>
      <c r="D39" s="74">
        <v>0</v>
      </c>
      <c r="E39" s="167">
        <f t="shared" si="3"/>
        <v>0</v>
      </c>
    </row>
    <row r="40" spans="1:5" ht="12.75">
      <c r="A40" s="166" t="s">
        <v>124</v>
      </c>
      <c r="B40" s="74">
        <v>0</v>
      </c>
      <c r="C40" s="74">
        <v>0</v>
      </c>
      <c r="D40" s="74">
        <v>0</v>
      </c>
      <c r="E40" s="167">
        <f t="shared" si="3"/>
        <v>0</v>
      </c>
    </row>
    <row r="41" spans="1:5" ht="12.75">
      <c r="A41" s="166" t="s">
        <v>125</v>
      </c>
      <c r="B41" s="74">
        <v>0</v>
      </c>
      <c r="C41" s="74">
        <v>0</v>
      </c>
      <c r="D41" s="74">
        <v>0</v>
      </c>
      <c r="E41" s="167">
        <f t="shared" si="3"/>
        <v>0</v>
      </c>
    </row>
    <row r="42" spans="1:5" ht="12.75">
      <c r="A42" s="77"/>
      <c r="B42" s="74"/>
      <c r="C42" s="74"/>
      <c r="D42" s="74"/>
      <c r="E42" s="167">
        <f t="shared" si="3"/>
        <v>0</v>
      </c>
    </row>
    <row r="43" spans="1:5" ht="12.75">
      <c r="A43" s="77"/>
      <c r="B43" s="74"/>
      <c r="C43" s="74"/>
      <c r="D43" s="74"/>
      <c r="E43" s="167">
        <f t="shared" si="3"/>
        <v>0</v>
      </c>
    </row>
    <row r="44" spans="1:5" ht="13.5" thickBot="1">
      <c r="A44" s="75"/>
      <c r="B44" s="76"/>
      <c r="C44" s="76"/>
      <c r="D44" s="76"/>
      <c r="E44" s="167">
        <f t="shared" si="3"/>
        <v>0</v>
      </c>
    </row>
    <row r="45" spans="1:5" ht="13.5" thickBot="1">
      <c r="A45" s="168" t="s">
        <v>45</v>
      </c>
      <c r="B45" s="169">
        <f>SUM(B38:B44)</f>
        <v>0</v>
      </c>
      <c r="C45" s="169">
        <f>SUM(C38:C44)</f>
        <v>0</v>
      </c>
      <c r="D45" s="169">
        <f>SUM(D38:D44)</f>
        <v>0</v>
      </c>
      <c r="E45" s="170">
        <f>SUM(E38:E44)</f>
        <v>0</v>
      </c>
    </row>
    <row r="46" spans="1:5" ht="12.75">
      <c r="A46" s="157"/>
      <c r="B46" s="157"/>
      <c r="C46" s="157"/>
      <c r="D46" s="157"/>
      <c r="E46" s="157"/>
    </row>
    <row r="47" spans="1:5" ht="15.75">
      <c r="A47" s="492" t="str">
        <f>+CONCATENATE("Önkormányzaton kívüli EU-s projektekhez történő hozzájárulás ",LEFT(ÖSSZEFÜGGÉSEK!A5,4),". évi előirányzat")</f>
        <v>Önkormányzaton kívüli EU-s projektekhez történő hozzájárulás 2017. évi előirányzat</v>
      </c>
      <c r="B47" s="492"/>
      <c r="C47" s="492"/>
      <c r="D47" s="492"/>
      <c r="E47" s="492"/>
    </row>
    <row r="48" spans="1:5" ht="13.5" thickBot="1">
      <c r="A48" s="157"/>
      <c r="B48" s="157"/>
      <c r="C48" s="157"/>
      <c r="D48" s="157"/>
      <c r="E48" s="157"/>
    </row>
    <row r="49" spans="1:8" ht="13.5" thickBot="1">
      <c r="A49" s="497" t="s">
        <v>120</v>
      </c>
      <c r="B49" s="498"/>
      <c r="C49" s="499"/>
      <c r="D49" s="495" t="s">
        <v>514</v>
      </c>
      <c r="E49" s="496"/>
      <c r="H49" s="45"/>
    </row>
    <row r="50" spans="1:5" ht="12.75">
      <c r="A50" s="500"/>
      <c r="B50" s="501"/>
      <c r="C50" s="502"/>
      <c r="D50" s="488"/>
      <c r="E50" s="489"/>
    </row>
    <row r="51" spans="1:5" ht="13.5" thickBot="1">
      <c r="A51" s="503"/>
      <c r="B51" s="504"/>
      <c r="C51" s="505"/>
      <c r="D51" s="490"/>
      <c r="E51" s="491"/>
    </row>
    <row r="52" spans="1:5" ht="13.5" thickBot="1">
      <c r="A52" s="485" t="s">
        <v>45</v>
      </c>
      <c r="B52" s="486"/>
      <c r="C52" s="487"/>
      <c r="D52" s="493">
        <f>SUM(D50:E51)</f>
        <v>0</v>
      </c>
      <c r="E52" s="494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……/2017. (….)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2017-03-07T14:28:51Z</cp:lastPrinted>
  <dcterms:created xsi:type="dcterms:W3CDTF">1999-10-30T10:30:45Z</dcterms:created>
  <dcterms:modified xsi:type="dcterms:W3CDTF">2017-03-16T16:46:21Z</dcterms:modified>
  <cp:category/>
  <cp:version/>
  <cp:contentType/>
  <cp:contentStatus/>
</cp:coreProperties>
</file>