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210" tabRatio="727" firstSheet="16" activeTab="2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<sst xmlns="http://schemas.openxmlformats.org/spreadsheetml/2006/main" count="4214" uniqueCount="533">
  <si>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</si>
  <si>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</si>
  <si>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</si>
  <si>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</si>
  <si>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</si>
  <si>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</si>
  <si>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</si>
  <si>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</si>
  <si>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</si>
  <si>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</si>
  <si>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</si>
  <si>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</si>
  <si>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</si>
  <si>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</si>
  <si>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</si>
  <si>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</si>
  <si>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</si>
  <si>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</si>
  <si>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</si>
  <si>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</si>
  <si>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</si>
  <si>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</si>
  <si>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</si>
  <si>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</si>
  <si>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</si>
  <si>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</si>
  <si>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</si>
  <si>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</si>
  <si>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</si>
  <si>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</si>
  <si>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</si>
  <si>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</si>
  <si>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</si>
  <si>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</si>
  <si>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</si>
  <si>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</si>
  <si>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</si>
  <si>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</si>
  <si>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</si>
  <si>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</si>
  <si>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</si>
  <si>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</si>
  <si>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</si>
  <si>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</si>
  <si>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</si>
  <si>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</si>
  <si>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</si>
  <si>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</si>
  <si>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</si>
  <si>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</si>
  <si>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</si>
  <si>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</si>
  <si>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</si>
  <si>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</si>
  <si>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</si>
  <si>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</si>
  <si>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</si>
  <si>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</si>
  <si>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</si>
  <si>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</si>
  <si>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</si>
  <si>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</si>
  <si>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</si>
  <si>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</si>
  <si>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</si>
  <si>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</si>
  <si>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</si>
  <si>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</si>
  <si>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</si>
  <si>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</si>
  <si>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</si>
  <si>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</si>
  <si>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</si>
  <si>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</si>
  <si>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</si>
  <si>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</si>
  <si>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</si>
  <si>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</si>
  <si>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</si>
  <si>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</si>
  <si>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</si>
  <si>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</si>
  <si>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</si>
  <si>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</si>
  <si>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</si>
  <si>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</si>
  <si>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</si>
  <si>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</si>
  <si>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</si>
  <si>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</si>
  <si>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</si>
  <si>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</si>
  <si>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</si>
  <si>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</si>
  <si>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</si>
  <si>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</si>
  <si>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</si>
  <si>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</si>
  <si>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</si>
  <si>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</si>
  <si>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</si>
  <si>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</si>
  <si>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</si>
  <si>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</si>
  <si>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</si>
  <si>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</si>
  <si>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</si>
  <si>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</si>
  <si>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</si>
  <si>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</si>
  <si>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</si>
  <si>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</si>
  <si>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</si>
  <si>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</si>
  <si>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</si>
  <si>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</si>
  <si>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</si>
  <si>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</si>
  <si>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</si>
  <si>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</si>
  <si>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</si>
  <si>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</si>
  <si>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</si>
  <si>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</si>
  <si>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</si>
  <si>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</si>
  <si>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</si>
  <si>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</si>
  <si>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</si>
  <si>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</si>
  <si>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</si>
  <si>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</si>
  <si>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</si>
  <si>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</si>
  <si>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</si>
  <si>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</si>
  <si>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</si>
  <si>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</si>
  <si>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</si>
  <si>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</si>
  <si>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</si>
  <si>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</si>
  <si>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</si>
  <si>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</si>
  <si>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</si>
  <si>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</si>
  <si>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</si>
  <si>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</si>
  <si>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</si>
  <si>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</si>
  <si>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</si>
  <si>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</si>
  <si>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</si>
  <si>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</si>
  <si>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</si>
  <si>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</si>
  <si>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</si>
  <si>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</si>
  <si>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</si>
  <si>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</si>
  <si>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</si>
  <si>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</si>
  <si>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</si>
  <si>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</si>
  <si>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</si>
  <si>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</si>
  <si>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</si>
  <si>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</si>
  <si>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</si>
  <si>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</si>
  <si>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</si>
  <si>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</si>
  <si>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</si>
  <si>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</si>
  <si>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</si>
  <si>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</si>
  <si>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</si>
  <si>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</si>
  <si>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</si>
  <si>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</si>
  <si>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</si>
  <si>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</si>
  <si>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</si>
  <si>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</si>
  <si>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</si>
  <si>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</si>
  <si>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</si>
  <si>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</si>
  <si>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</si>
  <si>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</si>
  <si>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</si>
  <si>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</si>
  <si>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</si>
  <si>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</si>
  <si>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</si>
  <si>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</si>
  <si>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</si>
  <si>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</si>
  <si>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</si>
  <si>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</si>
  <si>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</si>
  <si>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</si>
  <si>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</si>
  <si>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</si>
  <si>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</si>
  <si>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</si>
  <si>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</si>
  <si>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</si>
  <si>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</si>
  <si>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</si>
  <si>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</si>
  <si>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</si>
  <si>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</si>
  <si>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</si>
  <si>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</si>
  <si>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</si>
  <si>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</si>
  <si>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</si>
  <si>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</si>
  <si>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</si>
  <si>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</si>
  <si>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</si>
  <si>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</si>
  <si>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</si>
  <si>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</si>
  <si>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</si>
  <si>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</si>
  <si>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</si>
  <si>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</si>
  <si>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</si>
  <si>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</si>
  <si>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</si>
  <si>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</si>
  <si>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</si>
  <si>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</si>
  <si>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</si>
  <si>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</si>
  <si>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</si>
  <si>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</si>
  <si>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</si>
  <si>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</si>
  <si>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</si>
  <si>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</si>
  <si>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</si>
  <si>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</si>
  <si>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</si>
  <si>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</si>
  <si>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</si>
  <si>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</si>
  <si>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</si>
  <si>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</si>
  <si>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</si>
  <si>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</si>
  <si>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</si>
  <si>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</si>
  <si>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</si>
  <si>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</si>
  <si>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</si>
  <si>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</si>
  <si>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</si>
  <si>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</si>
  <si>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</si>
  <si>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</si>
  <si>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</si>
  <si>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</si>
  <si>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</si>
  <si>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</si>
  <si>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</si>
  <si>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</si>
  <si>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</si>
  <si>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</si>
  <si>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</si>
  <si>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</si>
  <si>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</si>
  <si>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</si>
  <si>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</si>
  <si>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</si>
  <si>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</si>
  <si>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</si>
  <si>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</si>
  <si>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</si>
  <si>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</si>
  <si>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</si>
  <si>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</si>
  <si>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</si>
  <si>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</si>
  <si>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</si>
  <si>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</si>
  <si>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</si>
  <si>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</si>
  <si>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</si>
  <si>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</si>
  <si>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</si>
  <si>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</si>
  <si>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</si>
  <si>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</si>
  <si>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</si>
  <si>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</si>
  <si>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</si>
  <si>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</si>
  <si>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</si>
  <si>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</si>
  <si>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</si>
  <si>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</si>
  <si>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</si>
  <si>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</si>
  <si>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</si>
  <si>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</si>
  <si>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</si>
  <si>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</si>
  <si>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</si>
  <si>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</si>
  <si>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</si>
  <si>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</si>
  <si>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</si>
  <si>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</si>
  <si>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</si>
  <si>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</si>
  <si>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</si>
  <si>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</si>
  <si>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</si>
  <si>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</si>
  <si>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</si>
  <si>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</si>
  <si>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</si>
  <si>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</si>
  <si>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</si>
  <si>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</si>
  <si>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</si>
  <si>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</si>
  <si>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</si>
  <si>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</si>
  <si>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</si>
  <si>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</si>
  <si>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</si>
  <si>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</si>
  <si>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</si>
  <si>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</si>
  <si>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</si>
  <si>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</si>
  <si>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</si>
  <si>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</si>
  <si>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</si>
  <si>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</si>
  <si>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</si>
  <si>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</si>
  <si>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</si>
  <si>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</si>
  <si>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</si>
  <si>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</si>
  <si>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</si>
  <si>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</si>
  <si>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</si>
  <si>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</si>
  <si>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</si>
  <si>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</si>
  <si>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</si>
  <si>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</si>
  <si>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</si>
  <si>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</si>
  <si>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</si>
  <si>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</si>
  <si>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</si>
  <si>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</si>
  <si>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</si>
  <si>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</si>
  <si>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</si>
  <si>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</si>
  <si>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</si>
  <si>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</si>
  <si>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</si>
  <si>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</si>
  <si>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</si>
  <si>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</si>
  <si>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</si>
  <si>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</si>
  <si>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</si>
  <si>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</si>
  <si>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</si>
  <si>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</si>
  <si>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</si>
  <si>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</si>
  <si>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</si>
  <si>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</si>
  <si>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</si>
  <si>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</si>
  <si>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</si>
  <si>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</si>
  <si>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</si>
  <si>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</si>
  <si>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</si>
  <si>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</si>
  <si>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</si>
  <si>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</si>
  <si>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</si>
  <si>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</si>
  <si>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</si>
  <si>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</si>
  <si>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</si>
  <si>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</si>
  <si>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</si>
  <si>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</si>
  <si>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</si>
  <si>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</si>
  <si>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</si>
  <si>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</si>
  <si>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</si>
  <si>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</si>
  <si>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</si>
  <si>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</si>
  <si>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</si>
  <si>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</si>
  <si>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</si>
  <si>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</si>
  <si>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</si>
  <si>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</si>
  <si>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</si>
  <si>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</si>
  <si>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</si>
  <si>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</si>
  <si>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</si>
  <si>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</si>
  <si>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</si>
  <si>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</si>
  <si>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</si>
  <si>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</si>
  <si>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</si>
  <si>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</si>
  <si>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</si>
  <si>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</si>
  <si>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</si>
  <si>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</si>
  <si>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</si>
  <si>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</si>
  <si>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</si>
  <si>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</si>
  <si>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</si>
  <si>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</si>
  <si>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</si>
  <si>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</si>
  <si>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</si>
  <si>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</si>
  <si>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</si>
  <si>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</si>
  <si>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</si>
  <si>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</si>
  <si>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</si>
  <si>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</si>
  <si>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</si>
  <si>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</si>
  <si>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</si>
  <si>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</si>
  <si>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</si>
  <si>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</si>
  <si>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</si>
  <si>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</si>
  <si>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</si>
  <si>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</si>
  <si>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</si>
  <si>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</si>
  <si>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</si>
  <si>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</si>
  <si>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</si>
  <si>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</si>
  <si>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</si>
  <si>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</si>
  <si>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</si>
  <si>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</si>
  <si>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</si>
  <si>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</si>
  <si>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</si>
  <si>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</si>
  <si>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</si>
  <si>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</si>
  <si>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</si>
  <si>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</si>
  <si>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</si>
  <si>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</si>
  <si>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</si>
  <si>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</si>
  <si>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</si>
  <si>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</si>
  <si>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</si>
  <si>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</si>
  <si>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</si>
  <si>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</si>
  <si>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</si>
  <si>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</si>
  <si>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</si>
  <si>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</si>
  <si>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</si>
  <si>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</si>
  <si>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</si>
  <si>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</si>
  <si>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</si>
  <si>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</si>
  <si>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</si>
  <si>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</si>
  <si>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</si>
  <si>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</si>
  <si>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</si>
  <si>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</si>
  <si>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Építményadó,telekadó</t>
  </si>
  <si>
    <t xml:space="preserve">VP 6-7.2.1-7.4.2-16 Külterületi helyi közutak fejújítása és gépek beszerzése önrész 25%, traktor, hátrarakodó, függesztett tolólap  beszerzés </t>
  </si>
  <si>
    <t>2017</t>
  </si>
  <si>
    <t xml:space="preserve">Művelődési ház konyha tárgyi eszköz beszerzés </t>
  </si>
  <si>
    <t>Egyéb tárgyi kis és nagy értékű eszköz beszerzés</t>
  </si>
  <si>
    <t xml:space="preserve">Rendezési terv </t>
  </si>
  <si>
    <t>Egyéb immateriális javak beszerzése</t>
  </si>
  <si>
    <t>Művelődési Ház és Könyvtár kisértékű tárgyi eszköz beszerzés</t>
  </si>
  <si>
    <t>Informatikai eszköz beszerzés</t>
  </si>
  <si>
    <t xml:space="preserve">    VP-6-7.2.1-7.4.2-16 Külterületi helyi közutak fejújítása és gépek beszerzése önrész 25%, temető és Kápolna út közötti útszakasz</t>
  </si>
  <si>
    <t>VP-6-7.4.1.1-16 Településképet meghatározó épületek külső rekonstrukciója önrész,Tűzoltó szertár és melletti épület felújítása</t>
  </si>
  <si>
    <t>Petőfi u, Kossuth L. u, Balaton u, közvilágítás felújítás</t>
  </si>
  <si>
    <t>Adósságkonszolidációban nem részesült önkormányzatok támogatása, Eötvös Károly utca útburkolat felújítása</t>
  </si>
  <si>
    <t>Költségvetési szerv I. Bertha Bulcsu Művelődési Ház és Könyvtár</t>
  </si>
  <si>
    <t>Tuskómarógép beszerzés</t>
  </si>
  <si>
    <t>Napvitorla beszerzés</t>
  </si>
  <si>
    <t>Terv készítés "Szépkilátó csomópont"</t>
  </si>
  <si>
    <t>Önkormányzati feladatellátát szolgáló fejl.támogatás Eötvös utca önrész</t>
  </si>
  <si>
    <t>Belterületi utak karbantartása és fejlesztése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</si>
  <si>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</si>
  <si>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</si>
  <si>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3079. hrsz. Telek kisajátítása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</si>
  <si>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</si>
  <si>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2. sz. módosítás 
(±)</t>
  </si>
  <si>
    <t>Balatoni strandok fejlesztése pályázat játszótér építés</t>
  </si>
  <si>
    <t>Balatoni strandok fejlesztése pályázat értékmegőrző</t>
  </si>
  <si>
    <t>Közművelődési érd.növ.támogatás pályázat eszközbeszerzés</t>
  </si>
  <si>
    <t>Balatoni strandok fejlesztése pályázat sétányépítés</t>
  </si>
  <si>
    <t>Balatoni strandok fejlesztése pályázat úszó és napozóstég építés</t>
  </si>
  <si>
    <t>Balatoni strandok fejlesztése pályázat kerékpártároló építés</t>
  </si>
  <si>
    <t>Községi temető (101/1 hrsz.)  urnafal építés pályázat önrész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</si>
</sst>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0" fontId="5" fillId="0" borderId="0" xfId="0" applyFont="1" applyFill="1" applyAlignment="1">
      <alignment vertical="center"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>
      <alignment vertical="center" wrapText="1"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vertical="center" wrapText="1"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5" xfId="0" applyFont="1" applyBorder="1" applyAlignment="1" applyProtection="1">
      <alignment wrapTex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Font="1" applyFill="1" applyAlignment="1">
      <alignment vertical="center" wrapText="1"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ont="1" applyFill="1" applyAlignment="1">
      <alignment vertical="center" wrapText="1"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textRotation="180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5" t="s">
        <v>474</v>
      </c>
      <c r="B1" s="81"/>
    </row>
    <row r="2" spans="1:2" ht="12.75">
      <c r="A2" s="81"/>
      <c r="B2" s="81"/>
    </row>
    <row r="3" spans="1:2" ht="12.75">
      <c r="A3" s="277"/>
      <c r="B3" s="277"/>
    </row>
    <row r="4" spans="1:2" ht="15.75">
      <c r="A4" s="83"/>
      <c r="B4" s="281"/>
    </row>
    <row r="5" spans="1:2" ht="15.75">
      <c r="A5" s="83"/>
      <c r="B5" s="281"/>
    </row>
    <row r="6" spans="1:2" s="71" customFormat="1" ht="15.75">
      <c r="A6" s="83" t="s">
        <v>499</v>
      </c>
      <c r="B6" s="277"/>
    </row>
    <row r="7" spans="1:2" s="71" customFormat="1" ht="12.75">
      <c r="A7" s="277"/>
      <c r="B7" s="277"/>
    </row>
    <row r="8" spans="1:2" s="71" customFormat="1" ht="12.75">
      <c r="A8" s="277"/>
      <c r="B8" s="277"/>
    </row>
    <row r="9" spans="1:2" ht="12.75">
      <c r="A9" s="277" t="s">
        <v>444</v>
      </c>
      <c r="B9" s="277" t="s">
        <v>422</v>
      </c>
    </row>
    <row r="10" spans="1:2" ht="12.75">
      <c r="A10" s="277" t="s">
        <v>442</v>
      </c>
      <c r="B10" s="277" t="s">
        <v>428</v>
      </c>
    </row>
    <row r="11" spans="1:2" ht="12.75">
      <c r="A11" s="277" t="s">
        <v>443</v>
      </c>
      <c r="B11" s="277" t="s">
        <v>429</v>
      </c>
    </row>
    <row r="12" spans="1:2" ht="12.75">
      <c r="A12" s="277"/>
      <c r="B12" s="277"/>
    </row>
    <row r="13" spans="1:2" ht="15.75">
      <c r="A13" s="83" t="str">
        <f>+CONCATENATE(LEFT(A6,4),". évi előirányzat módosítások BEVÉTELEK")</f>
        <v>2017. évi előirányzat módosítások BEVÉTELEK</v>
      </c>
      <c r="B13" s="281"/>
    </row>
    <row r="14" spans="1:2" ht="12.75">
      <c r="A14" s="277"/>
      <c r="B14" s="277"/>
    </row>
    <row r="15" spans="1:2" s="71" customFormat="1" ht="12.75">
      <c r="A15" s="277" t="s">
        <v>445</v>
      </c>
      <c r="B15" s="277" t="s">
        <v>423</v>
      </c>
    </row>
    <row r="16" spans="1:2" ht="12.75">
      <c r="A16" s="277" t="s">
        <v>446</v>
      </c>
      <c r="B16" s="277" t="s">
        <v>430</v>
      </c>
    </row>
    <row r="17" spans="1:2" ht="12.75">
      <c r="A17" s="277" t="s">
        <v>447</v>
      </c>
      <c r="B17" s="277" t="s">
        <v>431</v>
      </c>
    </row>
    <row r="18" spans="1:2" ht="12.75">
      <c r="A18" s="277"/>
      <c r="B18" s="277"/>
    </row>
    <row r="19" spans="1:2" ht="14.25">
      <c r="A19" s="284" t="str">
        <f>+CONCATENATE(LEFT(A6,4),". módosítás utáni módosított előrirányzatok BEVÉTELEK")</f>
        <v>2017. módosítás utáni módosított előrirányzatok BEVÉTELEK</v>
      </c>
      <c r="B19" s="281"/>
    </row>
    <row r="20" spans="1:2" ht="12.75">
      <c r="A20" s="277"/>
      <c r="B20" s="277"/>
    </row>
    <row r="21" spans="1:2" ht="12.75">
      <c r="A21" s="277" t="s">
        <v>448</v>
      </c>
      <c r="B21" s="277" t="s">
        <v>424</v>
      </c>
    </row>
    <row r="22" spans="1:2" ht="12.75">
      <c r="A22" s="277" t="s">
        <v>449</v>
      </c>
      <c r="B22" s="277" t="s">
        <v>432</v>
      </c>
    </row>
    <row r="23" spans="1:2" ht="12.75">
      <c r="A23" s="277" t="s">
        <v>450</v>
      </c>
      <c r="B23" s="277" t="s">
        <v>433</v>
      </c>
    </row>
    <row r="24" spans="1:2" ht="12.75">
      <c r="A24" s="277"/>
      <c r="B24" s="277"/>
    </row>
    <row r="25" spans="1:2" ht="15.75">
      <c r="A25" s="83" t="str">
        <f>+CONCATENATE(LEFT(A6,4),". évi eredeti előirányzat KIADÁSOK")</f>
        <v>2017. évi eredeti előirányzat KIADÁSOK</v>
      </c>
      <c r="B25" s="281"/>
    </row>
    <row r="26" spans="1:2" ht="12.75">
      <c r="A26" s="277"/>
      <c r="B26" s="277"/>
    </row>
    <row r="27" spans="1:2" ht="12.75">
      <c r="A27" s="277" t="s">
        <v>451</v>
      </c>
      <c r="B27" s="277" t="s">
        <v>425</v>
      </c>
    </row>
    <row r="28" spans="1:2" ht="12.75">
      <c r="A28" s="277" t="s">
        <v>452</v>
      </c>
      <c r="B28" s="277" t="s">
        <v>434</v>
      </c>
    </row>
    <row r="29" spans="1:2" ht="12.75">
      <c r="A29" s="277" t="s">
        <v>453</v>
      </c>
      <c r="B29" s="277" t="s">
        <v>435</v>
      </c>
    </row>
    <row r="30" spans="1:2" ht="12.75">
      <c r="A30" s="277"/>
      <c r="B30" s="277"/>
    </row>
    <row r="31" spans="1:2" ht="15.75">
      <c r="A31" s="83" t="str">
        <f>+CONCATENATE(LEFT(A6,4),". évi előirányzat módosítások KIADÁSOK")</f>
        <v>2017. évi előirányzat módosítások KIADÁSOK</v>
      </c>
      <c r="B31" s="281"/>
    </row>
    <row r="32" spans="1:2" ht="12.75">
      <c r="A32" s="277"/>
      <c r="B32" s="277"/>
    </row>
    <row r="33" spans="1:2" ht="12.75">
      <c r="A33" s="277" t="s">
        <v>454</v>
      </c>
      <c r="B33" s="277" t="s">
        <v>426</v>
      </c>
    </row>
    <row r="34" spans="1:2" ht="12.75">
      <c r="A34" s="277" t="s">
        <v>455</v>
      </c>
      <c r="B34" s="277" t="s">
        <v>436</v>
      </c>
    </row>
    <row r="35" spans="1:2" ht="12.75">
      <c r="A35" s="277" t="s">
        <v>456</v>
      </c>
      <c r="B35" s="277" t="s">
        <v>437</v>
      </c>
    </row>
    <row r="36" spans="1:2" ht="12.75">
      <c r="A36" s="277"/>
      <c r="B36" s="277"/>
    </row>
    <row r="37" spans="1:2" ht="15.75">
      <c r="A37" s="283" t="str">
        <f>+CONCATENATE(LEFT(A6,4),". módosítás utáni módosított előirányzatok KIADÁSOK")</f>
        <v>2017. módosítás utáni módosított előirányzatok KIADÁSOK</v>
      </c>
      <c r="B37" s="281"/>
    </row>
    <row r="38" spans="1:2" ht="12.75">
      <c r="A38" s="277"/>
      <c r="B38" s="277"/>
    </row>
    <row r="39" spans="1:2" ht="12.75">
      <c r="A39" s="277" t="s">
        <v>457</v>
      </c>
      <c r="B39" s="277" t="s">
        <v>427</v>
      </c>
    </row>
    <row r="40" spans="1:2" ht="12.75">
      <c r="A40" s="277" t="s">
        <v>458</v>
      </c>
      <c r="B40" s="277" t="s">
        <v>438</v>
      </c>
    </row>
    <row r="41" spans="1:2" ht="12.75">
      <c r="A41" s="277" t="s">
        <v>459</v>
      </c>
      <c r="B41" s="277" t="s">
        <v>439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BreakPreview" zoomScale="60" workbookViewId="0" topLeftCell="A1">
      <selection activeCell="B11" sqref="B11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78" t="s">
        <v>1</v>
      </c>
      <c r="B1" s="478"/>
      <c r="C1" s="478"/>
      <c r="D1" s="478"/>
      <c r="E1" s="478"/>
      <c r="F1" s="478"/>
      <c r="G1" s="478"/>
    </row>
    <row r="2" spans="1:7" ht="23.25" customHeight="1" thickBot="1">
      <c r="A2" s="72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3" t="s">
        <v>50</v>
      </c>
      <c r="B3" s="74" t="s">
        <v>48</v>
      </c>
      <c r="C3" s="74" t="s">
        <v>49</v>
      </c>
      <c r="D3" s="74" t="str">
        <f>+'3.sz.mell.'!D3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+CONCATENATE("2. sz. módosítás",CHAR(10),LEFT(ÖSSZEFÜGGÉSEK!A6,4),".
(±)")</f>
        <v>2. sz. módosítás
2017.
(±)</v>
      </c>
      <c r="G3" s="32" t="str">
        <f>+CONCATENATE("Módosítás utáni",CHAR(10),LEFT(ÖSSZEFÜGGÉSEK!A6,4),". szeptember 21.")</f>
        <v>Módosítás utáni
2017. szeptember 21.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440</v>
      </c>
    </row>
    <row r="5" spans="1:7" ht="33.75" customHeight="1">
      <c r="A5" s="344" t="s">
        <v>511</v>
      </c>
      <c r="B5" s="44">
        <v>10711736</v>
      </c>
      <c r="C5" s="230" t="s">
        <v>504</v>
      </c>
      <c r="D5" s="44"/>
      <c r="E5" s="44">
        <v>10711736</v>
      </c>
      <c r="F5" s="44"/>
      <c r="G5" s="45">
        <f>E5+F5</f>
        <v>10711736</v>
      </c>
    </row>
    <row r="6" spans="1:7" ht="25.5" customHeight="1">
      <c r="A6" s="43" t="s">
        <v>512</v>
      </c>
      <c r="B6" s="44">
        <v>9998076</v>
      </c>
      <c r="C6" s="230" t="s">
        <v>504</v>
      </c>
      <c r="D6" s="44"/>
      <c r="E6" s="44">
        <v>9998076</v>
      </c>
      <c r="F6" s="44"/>
      <c r="G6" s="45">
        <f aca="true" t="shared" si="0" ref="G6:G23">E6+F6</f>
        <v>9998076</v>
      </c>
    </row>
    <row r="7" spans="1:7" ht="18.75" customHeight="1">
      <c r="A7" s="43" t="s">
        <v>513</v>
      </c>
      <c r="B7" s="44">
        <v>15444000</v>
      </c>
      <c r="C7" s="230" t="s">
        <v>504</v>
      </c>
      <c r="D7" s="44"/>
      <c r="E7" s="44">
        <v>15444000</v>
      </c>
      <c r="F7" s="44"/>
      <c r="G7" s="45">
        <f t="shared" si="0"/>
        <v>15444000</v>
      </c>
    </row>
    <row r="8" spans="1:7" ht="29.25" customHeight="1">
      <c r="A8" s="43" t="s">
        <v>514</v>
      </c>
      <c r="B8" s="44">
        <v>19995680</v>
      </c>
      <c r="C8" s="230" t="s">
        <v>504</v>
      </c>
      <c r="D8" s="44"/>
      <c r="E8" s="44">
        <v>19995680</v>
      </c>
      <c r="F8" s="44"/>
      <c r="G8" s="45">
        <f t="shared" si="0"/>
        <v>19995680</v>
      </c>
    </row>
    <row r="9" spans="1:7" ht="15.75" customHeight="1">
      <c r="A9" s="43" t="s">
        <v>519</v>
      </c>
      <c r="B9" s="44"/>
      <c r="C9" s="230" t="s">
        <v>504</v>
      </c>
      <c r="D9" s="44"/>
      <c r="E9" s="44"/>
      <c r="F9" s="44">
        <v>0</v>
      </c>
      <c r="G9" s="45">
        <f t="shared" si="0"/>
        <v>0</v>
      </c>
    </row>
    <row r="10" spans="1:7" ht="15.75" customHeight="1">
      <c r="A10" s="43" t="s">
        <v>520</v>
      </c>
      <c r="B10" s="44">
        <v>16000000</v>
      </c>
      <c r="C10" s="230" t="s">
        <v>504</v>
      </c>
      <c r="D10" s="44"/>
      <c r="E10" s="44"/>
      <c r="F10" s="44">
        <v>16000000</v>
      </c>
      <c r="G10" s="45">
        <f t="shared" si="0"/>
        <v>16000000</v>
      </c>
    </row>
    <row r="11" spans="1:7" ht="15.75" customHeight="1">
      <c r="A11" s="43" t="s">
        <v>529</v>
      </c>
      <c r="B11" s="44">
        <v>12000000</v>
      </c>
      <c r="C11" s="230" t="s">
        <v>504</v>
      </c>
      <c r="D11" s="44"/>
      <c r="E11" s="44"/>
      <c r="F11" s="44">
        <v>12000000</v>
      </c>
      <c r="G11" s="45">
        <f t="shared" si="0"/>
        <v>12000000</v>
      </c>
    </row>
    <row r="12" spans="1:7" ht="15.75" customHeight="1">
      <c r="A12" s="43" t="s">
        <v>530</v>
      </c>
      <c r="B12" s="44">
        <v>20000000</v>
      </c>
      <c r="C12" s="230" t="s">
        <v>504</v>
      </c>
      <c r="D12" s="44"/>
      <c r="E12" s="44"/>
      <c r="F12" s="44">
        <v>20000000</v>
      </c>
      <c r="G12" s="45">
        <f t="shared" si="0"/>
        <v>20000000</v>
      </c>
    </row>
    <row r="13" spans="1:7" ht="15.75" customHeight="1">
      <c r="A13" s="43" t="s">
        <v>531</v>
      </c>
      <c r="B13" s="44">
        <v>6000000</v>
      </c>
      <c r="C13" s="230" t="s">
        <v>504</v>
      </c>
      <c r="D13" s="44"/>
      <c r="E13" s="44"/>
      <c r="F13" s="44">
        <v>6000000</v>
      </c>
      <c r="G13" s="45">
        <f t="shared" si="0"/>
        <v>6000000</v>
      </c>
    </row>
    <row r="14" spans="1:7" ht="15.75" customHeight="1">
      <c r="A14" s="43" t="s">
        <v>532</v>
      </c>
      <c r="B14" s="44">
        <v>3748440</v>
      </c>
      <c r="C14" s="230" t="s">
        <v>504</v>
      </c>
      <c r="D14" s="44"/>
      <c r="E14" s="44"/>
      <c r="F14" s="44">
        <v>3748440</v>
      </c>
      <c r="G14" s="45">
        <f t="shared" si="0"/>
        <v>3748440</v>
      </c>
    </row>
    <row r="15" spans="1:7" ht="15.75" customHeight="1">
      <c r="A15" s="43"/>
      <c r="B15" s="44"/>
      <c r="C15" s="230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0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0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0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0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0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0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0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1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46</v>
      </c>
      <c r="B24" s="76">
        <f>SUM(B5:B23)</f>
        <v>113897932</v>
      </c>
      <c r="C24" s="59"/>
      <c r="D24" s="76">
        <f>SUM(D5:D23)</f>
        <v>0</v>
      </c>
      <c r="E24" s="76">
        <f>SUM(E5:E23)</f>
        <v>56149492</v>
      </c>
      <c r="F24" s="76">
        <f>SUM(F5:F23)</f>
        <v>57748440</v>
      </c>
      <c r="G24" s="49">
        <f>SUM(G5:G23)</f>
        <v>113897932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30" zoomScaleSheetLayoutView="100" workbookViewId="0" topLeftCell="A145">
      <selection activeCell="D118" sqref="D118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4" width="13.125" style="2" customWidth="1"/>
    <col min="5" max="5" width="18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5" t="s">
        <v>476</v>
      </c>
    </row>
    <row r="2" spans="1:5" s="53" customFormat="1" ht="21" customHeight="1" thickBot="1">
      <c r="A2" s="286" t="s">
        <v>44</v>
      </c>
      <c r="B2" s="482" t="s">
        <v>125</v>
      </c>
      <c r="C2" s="482"/>
      <c r="D2" s="482"/>
      <c r="E2" s="287" t="s">
        <v>38</v>
      </c>
    </row>
    <row r="3" spans="1:5" s="53" customFormat="1" ht="24.75" thickBot="1">
      <c r="A3" s="286" t="s">
        <v>121</v>
      </c>
      <c r="B3" s="482" t="s">
        <v>296</v>
      </c>
      <c r="C3" s="482"/>
      <c r="D3" s="482"/>
      <c r="E3" s="288" t="s">
        <v>38</v>
      </c>
    </row>
    <row r="4" spans="1:5" s="54" customFormat="1" ht="15.75" customHeight="1" thickBot="1">
      <c r="A4" s="87"/>
      <c r="B4" s="87"/>
      <c r="C4" s="88"/>
      <c r="E4" s="337" t="str">
        <f>'4.sz.mell.'!G2</f>
        <v>Forintban!</v>
      </c>
    </row>
    <row r="5" spans="1:5" ht="36.75" thickBot="1">
      <c r="A5" s="174" t="s">
        <v>122</v>
      </c>
      <c r="B5" s="89" t="s">
        <v>497</v>
      </c>
      <c r="C5" s="327" t="s">
        <v>416</v>
      </c>
      <c r="D5" s="327" t="s">
        <v>525</v>
      </c>
      <c r="E5" s="328" t="str">
        <f>+CONCATENATE(LEFT(ÖSSZEFÜGGÉSEK!A7,4),"2017. szeptember 21.",CHAR(10),"módosítás után")</f>
        <v>2017. szeptember 21.
módosítás után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50" customFormat="1" ht="15.75" customHeight="1" thickBot="1">
      <c r="A7" s="479" t="s">
        <v>39</v>
      </c>
      <c r="B7" s="480"/>
      <c r="C7" s="480"/>
      <c r="D7" s="480"/>
      <c r="E7" s="481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85658574</v>
      </c>
      <c r="D8" s="254">
        <f>+D9+D10+D11+D12+D13+D14</f>
        <v>11097214</v>
      </c>
      <c r="E8" s="103">
        <f>+E9+E10+E11+E12+E13+E14</f>
        <v>96755788</v>
      </c>
    </row>
    <row r="9" spans="1:5" s="55" customFormat="1" ht="12" customHeight="1">
      <c r="A9" s="198" t="s">
        <v>63</v>
      </c>
      <c r="B9" s="181" t="s">
        <v>148</v>
      </c>
      <c r="C9" s="169">
        <v>71407702</v>
      </c>
      <c r="D9" s="255">
        <v>1141605</v>
      </c>
      <c r="E9" s="211">
        <f aca="true" t="shared" si="0" ref="E9:E14">C9+D9</f>
        <v>72549307</v>
      </c>
    </row>
    <row r="10" spans="1:5" s="56" customFormat="1" ht="12" customHeight="1">
      <c r="A10" s="199" t="s">
        <v>64</v>
      </c>
      <c r="B10" s="182" t="s">
        <v>149</v>
      </c>
      <c r="C10" s="168"/>
      <c r="D10" s="256"/>
      <c r="E10" s="303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>
        <v>12194640</v>
      </c>
      <c r="D11" s="256"/>
      <c r="E11" s="303">
        <f t="shared" si="0"/>
        <v>12194640</v>
      </c>
    </row>
    <row r="12" spans="1:5" s="56" customFormat="1" ht="12" customHeight="1">
      <c r="A12" s="199" t="s">
        <v>66</v>
      </c>
      <c r="B12" s="182" t="s">
        <v>151</v>
      </c>
      <c r="C12" s="168">
        <v>1497960</v>
      </c>
      <c r="D12" s="256">
        <v>898272</v>
      </c>
      <c r="E12" s="303">
        <f t="shared" si="0"/>
        <v>2396232</v>
      </c>
    </row>
    <row r="13" spans="1:5" s="56" customFormat="1" ht="12" customHeight="1">
      <c r="A13" s="199" t="s">
        <v>83</v>
      </c>
      <c r="B13" s="182" t="s">
        <v>390</v>
      </c>
      <c r="C13" s="168">
        <v>558272</v>
      </c>
      <c r="D13" s="256">
        <v>9001977</v>
      </c>
      <c r="E13" s="303">
        <f t="shared" si="0"/>
        <v>9560249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6">
        <v>55360</v>
      </c>
      <c r="E14" s="303">
        <f t="shared" si="0"/>
        <v>55360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2437928</v>
      </c>
      <c r="D15" s="254">
        <f>+D16+D17+D18+D19+D20</f>
        <v>2491340</v>
      </c>
      <c r="E15" s="103">
        <f>+E16+E17+E18+E19+E20</f>
        <v>4929268</v>
      </c>
    </row>
    <row r="16" spans="1:5" s="55" customFormat="1" ht="12" customHeight="1">
      <c r="A16" s="198" t="s">
        <v>69</v>
      </c>
      <c r="B16" s="181" t="s">
        <v>153</v>
      </c>
      <c r="C16" s="169"/>
      <c r="D16" s="255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6"/>
      <c r="E17" s="303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6"/>
      <c r="E18" s="303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6"/>
      <c r="E19" s="303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>
        <v>2437928</v>
      </c>
      <c r="D20" s="256">
        <v>2491340</v>
      </c>
      <c r="E20" s="303">
        <f t="shared" si="1"/>
        <v>4929268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7"/>
      <c r="E21" s="30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4">
        <f>+D23+D24+D25+D26+D27</f>
        <v>40157480</v>
      </c>
      <c r="E22" s="103">
        <f>+E23+E24+E25+E26+E27</f>
        <v>40157480</v>
      </c>
    </row>
    <row r="23" spans="1:5" s="56" customFormat="1" ht="12" customHeight="1">
      <c r="A23" s="198" t="s">
        <v>52</v>
      </c>
      <c r="B23" s="181" t="s">
        <v>158</v>
      </c>
      <c r="C23" s="169"/>
      <c r="D23" s="255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6"/>
      <c r="E24" s="303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6"/>
      <c r="E25" s="303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6"/>
      <c r="E26" s="303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6">
        <v>40157480</v>
      </c>
      <c r="E27" s="303">
        <f t="shared" si="2"/>
        <v>40157480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7"/>
      <c r="E28" s="304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123700000</v>
      </c>
      <c r="D29" s="173">
        <f>+D30+D31+D32+D33+D34+D35+D36</f>
        <v>0</v>
      </c>
      <c r="E29" s="210">
        <f>+E30+E31+E32+E33+E34+E35+E36</f>
        <v>123700000</v>
      </c>
    </row>
    <row r="30" spans="1:5" s="56" customFormat="1" ht="12" customHeight="1">
      <c r="A30" s="198" t="s">
        <v>162</v>
      </c>
      <c r="B30" s="181" t="s">
        <v>464</v>
      </c>
      <c r="C30" s="169">
        <v>79000000</v>
      </c>
      <c r="D30" s="169"/>
      <c r="E30" s="211">
        <f t="shared" si="2"/>
        <v>79000000</v>
      </c>
    </row>
    <row r="31" spans="1:5" s="56" customFormat="1" ht="12" customHeight="1">
      <c r="A31" s="199" t="s">
        <v>163</v>
      </c>
      <c r="B31" s="182" t="s">
        <v>465</v>
      </c>
      <c r="C31" s="168">
        <v>27000000</v>
      </c>
      <c r="D31" s="168"/>
      <c r="E31" s="303">
        <f t="shared" si="2"/>
        <v>27000000</v>
      </c>
    </row>
    <row r="32" spans="1:5" s="56" customFormat="1" ht="12" customHeight="1">
      <c r="A32" s="199" t="s">
        <v>164</v>
      </c>
      <c r="B32" s="182" t="s">
        <v>466</v>
      </c>
      <c r="C32" s="168">
        <v>13500000</v>
      </c>
      <c r="D32" s="168"/>
      <c r="E32" s="303">
        <f t="shared" si="2"/>
        <v>13500000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3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>
        <v>3500000</v>
      </c>
      <c r="D34" s="168"/>
      <c r="E34" s="303">
        <f t="shared" si="2"/>
        <v>3500000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3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>
        <v>700000</v>
      </c>
      <c r="D36" s="170"/>
      <c r="E36" s="304">
        <f t="shared" si="2"/>
        <v>700000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80634360</v>
      </c>
      <c r="D37" s="254">
        <f>SUM(D38:D48)</f>
        <v>28770000</v>
      </c>
      <c r="E37" s="103">
        <f>SUM(E38:E48)</f>
        <v>109404360</v>
      </c>
    </row>
    <row r="38" spans="1:5" s="56" customFormat="1" ht="12" customHeight="1">
      <c r="A38" s="198" t="s">
        <v>56</v>
      </c>
      <c r="B38" s="181" t="s">
        <v>171</v>
      </c>
      <c r="C38" s="169"/>
      <c r="D38" s="255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>
        <v>59400000</v>
      </c>
      <c r="D39" s="256">
        <v>22000000</v>
      </c>
      <c r="E39" s="303">
        <f t="shared" si="2"/>
        <v>81400000</v>
      </c>
    </row>
    <row r="40" spans="1:5" s="56" customFormat="1" ht="12" customHeight="1">
      <c r="A40" s="199" t="s">
        <v>58</v>
      </c>
      <c r="B40" s="182" t="s">
        <v>173</v>
      </c>
      <c r="C40" s="168">
        <v>3968000</v>
      </c>
      <c r="D40" s="256"/>
      <c r="E40" s="303">
        <f t="shared" si="2"/>
        <v>3968000</v>
      </c>
    </row>
    <row r="41" spans="1:5" s="56" customFormat="1" ht="12" customHeight="1">
      <c r="A41" s="199" t="s">
        <v>100</v>
      </c>
      <c r="B41" s="182" t="s">
        <v>174</v>
      </c>
      <c r="C41" s="168">
        <v>300000</v>
      </c>
      <c r="D41" s="256"/>
      <c r="E41" s="303">
        <f t="shared" si="2"/>
        <v>300000</v>
      </c>
    </row>
    <row r="42" spans="1:5" s="56" customFormat="1" ht="12" customHeight="1">
      <c r="A42" s="199" t="s">
        <v>101</v>
      </c>
      <c r="B42" s="182" t="s">
        <v>175</v>
      </c>
      <c r="C42" s="168">
        <v>2300000</v>
      </c>
      <c r="D42" s="256">
        <v>1000000</v>
      </c>
      <c r="E42" s="303">
        <f t="shared" si="2"/>
        <v>3300000</v>
      </c>
    </row>
    <row r="43" spans="1:5" s="56" customFormat="1" ht="12" customHeight="1">
      <c r="A43" s="199" t="s">
        <v>102</v>
      </c>
      <c r="B43" s="182" t="s">
        <v>176</v>
      </c>
      <c r="C43" s="168">
        <v>14166360</v>
      </c>
      <c r="D43" s="256">
        <v>5670000</v>
      </c>
      <c r="E43" s="303">
        <f t="shared" si="2"/>
        <v>19836360</v>
      </c>
    </row>
    <row r="44" spans="1:5" s="56" customFormat="1" ht="12" customHeight="1">
      <c r="A44" s="199" t="s">
        <v>103</v>
      </c>
      <c r="B44" s="182" t="s">
        <v>177</v>
      </c>
      <c r="C44" s="168"/>
      <c r="D44" s="256"/>
      <c r="E44" s="303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>
        <v>500000</v>
      </c>
      <c r="D45" s="256">
        <v>100000</v>
      </c>
      <c r="E45" s="303">
        <f t="shared" si="2"/>
        <v>600000</v>
      </c>
    </row>
    <row r="46" spans="1:5" s="56" customFormat="1" ht="12" customHeight="1">
      <c r="A46" s="199" t="s">
        <v>169</v>
      </c>
      <c r="B46" s="182" t="s">
        <v>179</v>
      </c>
      <c r="C46" s="171"/>
      <c r="D46" s="290"/>
      <c r="E46" s="305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1"/>
      <c r="E47" s="306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1"/>
      <c r="E48" s="30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4200000</v>
      </c>
      <c r="D49" s="254">
        <f>SUM(D50:D54)</f>
        <v>0</v>
      </c>
      <c r="E49" s="103">
        <f>SUM(E50:E54)</f>
        <v>4200000</v>
      </c>
    </row>
    <row r="50" spans="1:5" s="56" customFormat="1" ht="12" customHeight="1">
      <c r="A50" s="198" t="s">
        <v>59</v>
      </c>
      <c r="B50" s="181" t="s">
        <v>185</v>
      </c>
      <c r="C50" s="223"/>
      <c r="D50" s="292"/>
      <c r="E50" s="307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>
        <v>4200000</v>
      </c>
      <c r="D51" s="290"/>
      <c r="E51" s="305">
        <f t="shared" si="2"/>
        <v>4200000</v>
      </c>
    </row>
    <row r="52" spans="1:5" s="56" customFormat="1" ht="12" customHeight="1">
      <c r="A52" s="199" t="s">
        <v>182</v>
      </c>
      <c r="B52" s="182" t="s">
        <v>187</v>
      </c>
      <c r="C52" s="171"/>
      <c r="D52" s="290"/>
      <c r="E52" s="305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0"/>
      <c r="E53" s="305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1"/>
      <c r="E54" s="30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4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5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6"/>
      <c r="E57" s="303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6"/>
      <c r="E58" s="303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7"/>
      <c r="E59" s="304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4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0"/>
      <c r="E61" s="305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0"/>
      <c r="E62" s="305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0"/>
      <c r="E63" s="305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0"/>
      <c r="E64" s="30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296630862</v>
      </c>
      <c r="D65" s="258">
        <f>+D8+D15+D22+D29+D37+D49+D55+D60</f>
        <v>82516034</v>
      </c>
      <c r="E65" s="210">
        <f>+E8+E15+E22+E29+E37+E49+E55+E60</f>
        <v>379146896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4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0"/>
      <c r="E67" s="305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0"/>
      <c r="E68" s="305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3"/>
      <c r="E69" s="305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60000000</v>
      </c>
      <c r="D70" s="167">
        <f>SUM(D71:D74)</f>
        <v>0</v>
      </c>
      <c r="E70" s="103">
        <f>SUM(E71:E74)</f>
        <v>60000000</v>
      </c>
    </row>
    <row r="71" spans="1:5" s="56" customFormat="1" ht="12" customHeight="1">
      <c r="A71" s="198" t="s">
        <v>84</v>
      </c>
      <c r="B71" s="181" t="s">
        <v>209</v>
      </c>
      <c r="C71" s="171">
        <v>60000000</v>
      </c>
      <c r="D71" s="171"/>
      <c r="E71" s="305">
        <f>C71+D71</f>
        <v>60000000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5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5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5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40413857</v>
      </c>
      <c r="D75" s="167">
        <f>SUM(D76:D77)</f>
        <v>-40017548</v>
      </c>
      <c r="E75" s="103">
        <f>SUM(E76:E77)</f>
        <v>396309</v>
      </c>
    </row>
    <row r="76" spans="1:5" s="56" customFormat="1" ht="12" customHeight="1">
      <c r="A76" s="198" t="s">
        <v>237</v>
      </c>
      <c r="B76" s="181" t="s">
        <v>215</v>
      </c>
      <c r="C76" s="171">
        <v>40413857</v>
      </c>
      <c r="D76" s="171">
        <v>-40017548</v>
      </c>
      <c r="E76" s="305">
        <f>C76+D76</f>
        <v>396309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5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40017548</v>
      </c>
      <c r="E78" s="103">
        <f>SUM(E79:E81)</f>
        <v>40017548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5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5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>
        <v>40017548</v>
      </c>
      <c r="E81" s="305">
        <f>C81+D81</f>
        <v>40017548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5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5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5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5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100413857</v>
      </c>
      <c r="D89" s="173">
        <f>+D66+D70+D75+D78+D82+D88+D87</f>
        <v>0</v>
      </c>
      <c r="E89" s="210">
        <f>+E66+E70+E75+E78+E82+E88+E87</f>
        <v>100413857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397044719</v>
      </c>
      <c r="D90" s="173">
        <f>+D65+D89</f>
        <v>82516034</v>
      </c>
      <c r="E90" s="210">
        <f>+E65+E89</f>
        <v>479560753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479" t="s">
        <v>40</v>
      </c>
      <c r="B92" s="480"/>
      <c r="C92" s="480"/>
      <c r="D92" s="480"/>
      <c r="E92" s="481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291433956</v>
      </c>
      <c r="D93" s="166">
        <f>+D94+D95+D96+D97+D98+D111</f>
        <v>-870155</v>
      </c>
      <c r="E93" s="239">
        <f>+E94+E95+E96+E97+E98+E111</f>
        <v>290563801</v>
      </c>
    </row>
    <row r="94" spans="1:5" ht="12" customHeight="1">
      <c r="A94" s="206" t="s">
        <v>63</v>
      </c>
      <c r="B94" s="8" t="s">
        <v>36</v>
      </c>
      <c r="C94" s="243">
        <v>61009521</v>
      </c>
      <c r="D94" s="243">
        <v>3429456</v>
      </c>
      <c r="E94" s="308">
        <f aca="true" t="shared" si="4" ref="E94:E113">C94+D94</f>
        <v>64438977</v>
      </c>
    </row>
    <row r="95" spans="1:5" ht="12" customHeight="1">
      <c r="A95" s="199" t="s">
        <v>64</v>
      </c>
      <c r="B95" s="6" t="s">
        <v>108</v>
      </c>
      <c r="C95" s="168">
        <v>14527241</v>
      </c>
      <c r="D95" s="168">
        <v>558544</v>
      </c>
      <c r="E95" s="303">
        <f t="shared" si="4"/>
        <v>15085785</v>
      </c>
    </row>
    <row r="96" spans="1:5" ht="12" customHeight="1">
      <c r="A96" s="199" t="s">
        <v>65</v>
      </c>
      <c r="B96" s="6" t="s">
        <v>82</v>
      </c>
      <c r="C96" s="170">
        <v>113219140</v>
      </c>
      <c r="D96" s="168">
        <v>5471900</v>
      </c>
      <c r="E96" s="304">
        <f t="shared" si="4"/>
        <v>118691040</v>
      </c>
    </row>
    <row r="97" spans="1:5" ht="12" customHeight="1">
      <c r="A97" s="199" t="s">
        <v>66</v>
      </c>
      <c r="B97" s="9" t="s">
        <v>109</v>
      </c>
      <c r="C97" s="170">
        <v>7305000</v>
      </c>
      <c r="D97" s="257">
        <v>48000</v>
      </c>
      <c r="E97" s="304">
        <f t="shared" si="4"/>
        <v>7353000</v>
      </c>
    </row>
    <row r="98" spans="1:5" ht="12" customHeight="1">
      <c r="A98" s="199" t="s">
        <v>74</v>
      </c>
      <c r="B98" s="17" t="s">
        <v>110</v>
      </c>
      <c r="C98" s="170">
        <v>63157948</v>
      </c>
      <c r="D98" s="257">
        <v>8777685</v>
      </c>
      <c r="E98" s="304">
        <f>C98+D98</f>
        <v>71935633</v>
      </c>
    </row>
    <row r="99" spans="1:5" ht="12" customHeight="1">
      <c r="A99" s="199" t="s">
        <v>67</v>
      </c>
      <c r="B99" s="6" t="s">
        <v>395</v>
      </c>
      <c r="C99" s="170"/>
      <c r="D99" s="257">
        <v>36781</v>
      </c>
      <c r="E99" s="304">
        <f t="shared" si="4"/>
        <v>36781</v>
      </c>
    </row>
    <row r="100" spans="1:5" ht="12" customHeight="1">
      <c r="A100" s="199" t="s">
        <v>68</v>
      </c>
      <c r="B100" s="67" t="s">
        <v>336</v>
      </c>
      <c r="C100" s="170"/>
      <c r="D100" s="257"/>
      <c r="E100" s="304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7"/>
      <c r="E101" s="304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7"/>
      <c r="E102" s="304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7"/>
      <c r="E103" s="304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7"/>
      <c r="E104" s="304">
        <f t="shared" si="4"/>
        <v>0</v>
      </c>
    </row>
    <row r="105" spans="1:5" ht="12" customHeight="1">
      <c r="A105" s="199" t="s">
        <v>80</v>
      </c>
      <c r="B105" s="67" t="s">
        <v>251</v>
      </c>
      <c r="C105" s="170">
        <v>51666948</v>
      </c>
      <c r="D105" s="257">
        <v>581202</v>
      </c>
      <c r="E105" s="304">
        <f t="shared" si="4"/>
        <v>52248150</v>
      </c>
    </row>
    <row r="106" spans="1:5" ht="12" customHeight="1">
      <c r="A106" s="199" t="s">
        <v>111</v>
      </c>
      <c r="B106" s="67" t="s">
        <v>252</v>
      </c>
      <c r="C106" s="170"/>
      <c r="D106" s="257"/>
      <c r="E106" s="304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7"/>
      <c r="E107" s="304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7"/>
      <c r="E108" s="304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7"/>
      <c r="E109" s="304">
        <f t="shared" si="4"/>
        <v>0</v>
      </c>
    </row>
    <row r="110" spans="1:5" ht="12" customHeight="1">
      <c r="A110" s="199" t="s">
        <v>334</v>
      </c>
      <c r="B110" s="68" t="s">
        <v>256</v>
      </c>
      <c r="C110" s="168">
        <v>12098000</v>
      </c>
      <c r="D110" s="256">
        <v>8159700</v>
      </c>
      <c r="E110" s="303">
        <f t="shared" si="4"/>
        <v>20257700</v>
      </c>
    </row>
    <row r="111" spans="1:5" ht="12" customHeight="1">
      <c r="A111" s="199" t="s">
        <v>338</v>
      </c>
      <c r="B111" s="9" t="s">
        <v>37</v>
      </c>
      <c r="C111" s="168">
        <v>32215106</v>
      </c>
      <c r="D111" s="256">
        <v>-19155740</v>
      </c>
      <c r="E111" s="303">
        <f t="shared" si="4"/>
        <v>13059366</v>
      </c>
    </row>
    <row r="112" spans="1:5" ht="12" customHeight="1">
      <c r="A112" s="200" t="s">
        <v>339</v>
      </c>
      <c r="B112" s="6" t="s">
        <v>396</v>
      </c>
      <c r="C112" s="170">
        <v>9393000</v>
      </c>
      <c r="D112" s="257">
        <v>687661</v>
      </c>
      <c r="E112" s="304">
        <f t="shared" si="4"/>
        <v>10080661</v>
      </c>
    </row>
    <row r="113" spans="1:5" ht="12" customHeight="1" thickBot="1">
      <c r="A113" s="208" t="s">
        <v>340</v>
      </c>
      <c r="B113" s="70" t="s">
        <v>397</v>
      </c>
      <c r="C113" s="244">
        <v>22822106</v>
      </c>
      <c r="D113" s="295">
        <v>-19843401</v>
      </c>
      <c r="E113" s="309">
        <f t="shared" si="4"/>
        <v>2978705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78875492</v>
      </c>
      <c r="D114" s="254">
        <f>+D115+D117+D119</f>
        <v>83386189</v>
      </c>
      <c r="E114" s="103">
        <f>+E115+E117+E119</f>
        <v>162261681</v>
      </c>
    </row>
    <row r="115" spans="1:5" ht="12" customHeight="1">
      <c r="A115" s="198" t="s">
        <v>69</v>
      </c>
      <c r="B115" s="6" t="s">
        <v>128</v>
      </c>
      <c r="C115" s="169">
        <v>21717000</v>
      </c>
      <c r="D115" s="255">
        <v>26646749</v>
      </c>
      <c r="E115" s="211">
        <f aca="true" t="shared" si="5" ref="E115:E127">C115+D115</f>
        <v>48363749</v>
      </c>
    </row>
    <row r="116" spans="1:5" ht="12" customHeight="1">
      <c r="A116" s="198" t="s">
        <v>70</v>
      </c>
      <c r="B116" s="10" t="s">
        <v>261</v>
      </c>
      <c r="C116" s="169"/>
      <c r="D116" s="255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>
        <v>56149492</v>
      </c>
      <c r="D117" s="256">
        <v>57748440</v>
      </c>
      <c r="E117" s="303">
        <f t="shared" si="5"/>
        <v>113897932</v>
      </c>
    </row>
    <row r="118" spans="1:5" ht="12" customHeight="1">
      <c r="A118" s="198" t="s">
        <v>72</v>
      </c>
      <c r="B118" s="10" t="s">
        <v>262</v>
      </c>
      <c r="C118" s="168"/>
      <c r="D118" s="256"/>
      <c r="E118" s="303">
        <f t="shared" si="5"/>
        <v>0</v>
      </c>
    </row>
    <row r="119" spans="1:5" ht="12" customHeight="1">
      <c r="A119" s="198" t="s">
        <v>73</v>
      </c>
      <c r="B119" s="106" t="s">
        <v>130</v>
      </c>
      <c r="C119" s="168">
        <v>1009000</v>
      </c>
      <c r="D119" s="256">
        <v>-1009000</v>
      </c>
      <c r="E119" s="303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6"/>
      <c r="E120" s="303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6"/>
      <c r="E121" s="303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6"/>
      <c r="E122" s="303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6"/>
      <c r="E123" s="303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6"/>
      <c r="E124" s="303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6"/>
      <c r="E125" s="303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6"/>
      <c r="E126" s="303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>
        <v>1009000</v>
      </c>
      <c r="D127" s="257">
        <v>-1009000</v>
      </c>
      <c r="E127" s="304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370309448</v>
      </c>
      <c r="D128" s="254">
        <f>+D93+D114</f>
        <v>82516034</v>
      </c>
      <c r="E128" s="103">
        <f>+E93+E114</f>
        <v>452825482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4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6"/>
      <c r="E130" s="303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6"/>
      <c r="E131" s="303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6"/>
      <c r="E132" s="303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4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6"/>
      <c r="E134" s="303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6"/>
      <c r="E135" s="303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6"/>
      <c r="E136" s="303">
        <f t="shared" si="6"/>
        <v>0</v>
      </c>
    </row>
    <row r="137" spans="1:5" ht="12" customHeight="1">
      <c r="A137" s="198" t="s">
        <v>100</v>
      </c>
      <c r="B137" s="7" t="s">
        <v>348</v>
      </c>
      <c r="C137" s="168"/>
      <c r="D137" s="256"/>
      <c r="E137" s="303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6"/>
      <c r="E138" s="303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6"/>
      <c r="E139" s="303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26735271</v>
      </c>
      <c r="D140" s="258">
        <f>+D141+D142+D144+D145+D143</f>
        <v>0</v>
      </c>
      <c r="E140" s="210">
        <f>+E141+E142+E144+E145+E143</f>
        <v>26735271</v>
      </c>
      <c r="K140" s="102"/>
    </row>
    <row r="141" spans="1:5" ht="12.75">
      <c r="A141" s="198" t="s">
        <v>59</v>
      </c>
      <c r="B141" s="7" t="s">
        <v>268</v>
      </c>
      <c r="C141" s="168"/>
      <c r="D141" s="256"/>
      <c r="E141" s="303">
        <f>C141+D141</f>
        <v>0</v>
      </c>
    </row>
    <row r="142" spans="1:5" ht="12" customHeight="1">
      <c r="A142" s="198" t="s">
        <v>60</v>
      </c>
      <c r="B142" s="7" t="s">
        <v>269</v>
      </c>
      <c r="C142" s="168">
        <v>3404012</v>
      </c>
      <c r="D142" s="256"/>
      <c r="E142" s="303">
        <f>C142+D142</f>
        <v>3404012</v>
      </c>
    </row>
    <row r="143" spans="1:5" ht="12" customHeight="1">
      <c r="A143" s="198" t="s">
        <v>182</v>
      </c>
      <c r="B143" s="7" t="s">
        <v>414</v>
      </c>
      <c r="C143" s="168">
        <v>23331259</v>
      </c>
      <c r="D143" s="256"/>
      <c r="E143" s="303">
        <f>C143+D143</f>
        <v>23331259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6"/>
      <c r="E144" s="303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6"/>
      <c r="E145" s="303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6"/>
      <c r="E147" s="303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6"/>
      <c r="E148" s="303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6"/>
      <c r="E149" s="303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6"/>
      <c r="E150" s="303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7"/>
      <c r="E151" s="304">
        <f t="shared" si="7"/>
        <v>0</v>
      </c>
    </row>
    <row r="152" spans="1:5" ht="12.75" customHeight="1" thickBot="1">
      <c r="A152" s="238" t="s">
        <v>14</v>
      </c>
      <c r="B152" s="61" t="s">
        <v>365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1" t="s">
        <v>366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8">
        <f>+C129+C133+C140+C146+C152+C153</f>
        <v>26735271</v>
      </c>
      <c r="D154" s="261">
        <f>+D129+D133+D140+D146+D152+D153</f>
        <v>0</v>
      </c>
      <c r="E154" s="242">
        <f>+E129+E133+E140+E146+E152+E153</f>
        <v>26735271</v>
      </c>
    </row>
    <row r="155" spans="1:5" ht="15" customHeight="1" thickBot="1">
      <c r="A155" s="209" t="s">
        <v>17</v>
      </c>
      <c r="B155" s="154" t="s">
        <v>367</v>
      </c>
      <c r="C155" s="248">
        <f>+C128+C154</f>
        <v>397044719</v>
      </c>
      <c r="D155" s="261">
        <f>+D128+D154</f>
        <v>82516034</v>
      </c>
      <c r="E155" s="242">
        <f>+E128+E154</f>
        <v>479560753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4">
        <v>21</v>
      </c>
      <c r="D157" s="294"/>
      <c r="E157" s="310">
        <f>C157+D157</f>
        <v>21</v>
      </c>
    </row>
    <row r="158" spans="1:5" ht="14.25" customHeight="1" thickBot="1">
      <c r="A158" s="100" t="s">
        <v>123</v>
      </c>
      <c r="B158" s="101"/>
      <c r="C158" s="294">
        <v>6</v>
      </c>
      <c r="D158" s="294">
        <v>-1</v>
      </c>
      <c r="E158" s="310">
        <f>C158+D158</f>
        <v>5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30" zoomScaleSheetLayoutView="100" workbookViewId="0" topLeftCell="A130">
      <selection activeCell="D118" sqref="D118"/>
    </sheetView>
  </sheetViews>
  <sheetFormatPr defaultColWidth="9.00390625" defaultRowHeight="12.75"/>
  <cols>
    <col min="1" max="1" width="16.125" style="454" customWidth="1"/>
    <col min="2" max="2" width="62.00390625" style="455" customWidth="1"/>
    <col min="3" max="3" width="14.125" style="456" customWidth="1"/>
    <col min="4" max="5" width="14.125" style="359" customWidth="1"/>
    <col min="6" max="16384" width="9.375" style="359" customWidth="1"/>
  </cols>
  <sheetData>
    <row r="1" spans="1:5" s="347" customFormat="1" ht="16.5" customHeight="1" thickBot="1">
      <c r="A1" s="345"/>
      <c r="B1" s="346"/>
      <c r="E1" s="348" t="s">
        <v>477</v>
      </c>
    </row>
    <row r="2" spans="1:5" s="351" customFormat="1" ht="21" customHeight="1" thickBot="1">
      <c r="A2" s="349" t="s">
        <v>44</v>
      </c>
      <c r="B2" s="483" t="s">
        <v>125</v>
      </c>
      <c r="C2" s="483"/>
      <c r="D2" s="483"/>
      <c r="E2" s="350" t="s">
        <v>38</v>
      </c>
    </row>
    <row r="3" spans="1:5" s="351" customFormat="1" ht="24.75" thickBot="1">
      <c r="A3" s="349" t="s">
        <v>121</v>
      </c>
      <c r="B3" s="483" t="s">
        <v>316</v>
      </c>
      <c r="C3" s="483"/>
      <c r="D3" s="483"/>
      <c r="E3" s="352" t="s">
        <v>42</v>
      </c>
    </row>
    <row r="4" spans="1:5" s="355" customFormat="1" ht="15.75" customHeight="1" thickBot="1">
      <c r="A4" s="353"/>
      <c r="B4" s="353"/>
      <c r="C4" s="354"/>
      <c r="E4" s="354" t="str">
        <f>'5.1. sz. mell'!E4</f>
        <v>Forintban!</v>
      </c>
    </row>
    <row r="5" spans="1:5" ht="42.75" thickBot="1">
      <c r="A5" s="356" t="s">
        <v>122</v>
      </c>
      <c r="B5" s="357" t="s">
        <v>497</v>
      </c>
      <c r="C5" s="358" t="s">
        <v>416</v>
      </c>
      <c r="D5" s="327" t="s">
        <v>525</v>
      </c>
      <c r="E5" s="461" t="str">
        <f>+CONCATENATE(LEFT(ÖSSZEFÜGGÉSEK!A7,4),"2017. szeptember 21.",CHAR(10),"Módosítás utáni")</f>
        <v>2017. szeptember 21.
Módosítás utáni</v>
      </c>
    </row>
    <row r="6" spans="1:5" s="364" customFormat="1" ht="12.75" customHeight="1" thickBot="1">
      <c r="A6" s="360" t="s">
        <v>382</v>
      </c>
      <c r="B6" s="361" t="s">
        <v>383</v>
      </c>
      <c r="C6" s="361" t="s">
        <v>384</v>
      </c>
      <c r="D6" s="362" t="s">
        <v>386</v>
      </c>
      <c r="E6" s="363" t="s">
        <v>489</v>
      </c>
    </row>
    <row r="7" spans="1:5" s="364" customFormat="1" ht="15.75" customHeight="1" thickBot="1">
      <c r="A7" s="484" t="s">
        <v>39</v>
      </c>
      <c r="B7" s="485"/>
      <c r="C7" s="485"/>
      <c r="D7" s="485"/>
      <c r="E7" s="486"/>
    </row>
    <row r="8" spans="1:5" s="364" customFormat="1" ht="12" customHeight="1" thickBot="1">
      <c r="A8" s="365" t="s">
        <v>7</v>
      </c>
      <c r="B8" s="366" t="s">
        <v>147</v>
      </c>
      <c r="C8" s="367">
        <f>+C9+C10+C11+C12+C13+C14</f>
        <v>85658574</v>
      </c>
      <c r="D8" s="368">
        <f>+D9+D10+D11+D12+D13+D14</f>
        <v>11097214</v>
      </c>
      <c r="E8" s="369">
        <f>+E9+E10+E11+E12+E13+E14</f>
        <v>96755788</v>
      </c>
    </row>
    <row r="9" spans="1:5" s="375" customFormat="1" ht="12" customHeight="1">
      <c r="A9" s="370" t="s">
        <v>63</v>
      </c>
      <c r="B9" s="371" t="s">
        <v>148</v>
      </c>
      <c r="C9" s="372">
        <v>71407702</v>
      </c>
      <c r="D9" s="373">
        <v>1141605</v>
      </c>
      <c r="E9" s="374">
        <f aca="true" t="shared" si="0" ref="E9:E14">C9+D9</f>
        <v>72549307</v>
      </c>
    </row>
    <row r="10" spans="1:5" s="381" customFormat="1" ht="12" customHeight="1">
      <c r="A10" s="376" t="s">
        <v>64</v>
      </c>
      <c r="B10" s="377" t="s">
        <v>149</v>
      </c>
      <c r="C10" s="378"/>
      <c r="D10" s="379"/>
      <c r="E10" s="380">
        <f t="shared" si="0"/>
        <v>0</v>
      </c>
    </row>
    <row r="11" spans="1:5" s="381" customFormat="1" ht="12" customHeight="1">
      <c r="A11" s="376" t="s">
        <v>65</v>
      </c>
      <c r="B11" s="377" t="s">
        <v>150</v>
      </c>
      <c r="C11" s="378">
        <v>12194640</v>
      </c>
      <c r="D11" s="379"/>
      <c r="E11" s="380">
        <f t="shared" si="0"/>
        <v>12194640</v>
      </c>
    </row>
    <row r="12" spans="1:5" s="381" customFormat="1" ht="12" customHeight="1">
      <c r="A12" s="376" t="s">
        <v>66</v>
      </c>
      <c r="B12" s="377" t="s">
        <v>151</v>
      </c>
      <c r="C12" s="378">
        <v>1497960</v>
      </c>
      <c r="D12" s="379">
        <v>898272</v>
      </c>
      <c r="E12" s="380">
        <f t="shared" si="0"/>
        <v>2396232</v>
      </c>
    </row>
    <row r="13" spans="1:5" s="381" customFormat="1" ht="12" customHeight="1">
      <c r="A13" s="376" t="s">
        <v>83</v>
      </c>
      <c r="B13" s="377" t="s">
        <v>390</v>
      </c>
      <c r="C13" s="378">
        <v>558272</v>
      </c>
      <c r="D13" s="379">
        <v>9001977</v>
      </c>
      <c r="E13" s="380">
        <f t="shared" si="0"/>
        <v>9560249</v>
      </c>
    </row>
    <row r="14" spans="1:5" s="375" customFormat="1" ht="12" customHeight="1" thickBot="1">
      <c r="A14" s="382" t="s">
        <v>67</v>
      </c>
      <c r="B14" s="383" t="s">
        <v>328</v>
      </c>
      <c r="C14" s="378"/>
      <c r="D14" s="379">
        <v>55360</v>
      </c>
      <c r="E14" s="380">
        <f t="shared" si="0"/>
        <v>55360</v>
      </c>
    </row>
    <row r="15" spans="1:5" s="375" customFormat="1" ht="12" customHeight="1" thickBot="1">
      <c r="A15" s="365" t="s">
        <v>8</v>
      </c>
      <c r="B15" s="384" t="s">
        <v>152</v>
      </c>
      <c r="C15" s="367">
        <f>+C16+C17+C18+C19+C20</f>
        <v>2437928</v>
      </c>
      <c r="D15" s="368">
        <f>+D16+D17+D18+D19+D20</f>
        <v>2491340</v>
      </c>
      <c r="E15" s="369">
        <f>+E16+E17+E18+E19+E20</f>
        <v>4929268</v>
      </c>
    </row>
    <row r="16" spans="1:5" s="375" customFormat="1" ht="12" customHeight="1">
      <c r="A16" s="370" t="s">
        <v>69</v>
      </c>
      <c r="B16" s="371" t="s">
        <v>153</v>
      </c>
      <c r="C16" s="372"/>
      <c r="D16" s="373"/>
      <c r="E16" s="374">
        <f aca="true" t="shared" si="1" ref="E16:E21">C16+D16</f>
        <v>0</v>
      </c>
    </row>
    <row r="17" spans="1:5" s="375" customFormat="1" ht="12" customHeight="1">
      <c r="A17" s="376" t="s">
        <v>70</v>
      </c>
      <c r="B17" s="377" t="s">
        <v>154</v>
      </c>
      <c r="C17" s="378"/>
      <c r="D17" s="379"/>
      <c r="E17" s="380">
        <f t="shared" si="1"/>
        <v>0</v>
      </c>
    </row>
    <row r="18" spans="1:5" s="375" customFormat="1" ht="12" customHeight="1">
      <c r="A18" s="376" t="s">
        <v>71</v>
      </c>
      <c r="B18" s="377" t="s">
        <v>319</v>
      </c>
      <c r="C18" s="378"/>
      <c r="D18" s="379"/>
      <c r="E18" s="380">
        <f t="shared" si="1"/>
        <v>0</v>
      </c>
    </row>
    <row r="19" spans="1:5" s="375" customFormat="1" ht="12" customHeight="1">
      <c r="A19" s="376" t="s">
        <v>72</v>
      </c>
      <c r="B19" s="377" t="s">
        <v>320</v>
      </c>
      <c r="C19" s="378"/>
      <c r="D19" s="379"/>
      <c r="E19" s="380">
        <f t="shared" si="1"/>
        <v>0</v>
      </c>
    </row>
    <row r="20" spans="1:5" s="375" customFormat="1" ht="12" customHeight="1">
      <c r="A20" s="376" t="s">
        <v>73</v>
      </c>
      <c r="B20" s="377" t="s">
        <v>155</v>
      </c>
      <c r="C20" s="378">
        <v>2437928</v>
      </c>
      <c r="D20" s="379">
        <v>2491340</v>
      </c>
      <c r="E20" s="380">
        <f t="shared" si="1"/>
        <v>4929268</v>
      </c>
    </row>
    <row r="21" spans="1:5" s="381" customFormat="1" ht="12" customHeight="1" thickBot="1">
      <c r="A21" s="382" t="s">
        <v>79</v>
      </c>
      <c r="B21" s="383" t="s">
        <v>156</v>
      </c>
      <c r="C21" s="385"/>
      <c r="D21" s="386"/>
      <c r="E21" s="387">
        <f t="shared" si="1"/>
        <v>0</v>
      </c>
    </row>
    <row r="22" spans="1:5" s="381" customFormat="1" ht="12" customHeight="1" thickBot="1">
      <c r="A22" s="365" t="s">
        <v>9</v>
      </c>
      <c r="B22" s="366" t="s">
        <v>157</v>
      </c>
      <c r="C22" s="367">
        <f>+C23+C24+C25+C26+C27</f>
        <v>0</v>
      </c>
      <c r="D22" s="368">
        <f>+D23+D24+D25+D26+D27</f>
        <v>40157480</v>
      </c>
      <c r="E22" s="369">
        <f>+E23+E24+E25+E26+E27</f>
        <v>40157480</v>
      </c>
    </row>
    <row r="23" spans="1:5" s="381" customFormat="1" ht="12" customHeight="1">
      <c r="A23" s="370" t="s">
        <v>52</v>
      </c>
      <c r="B23" s="371" t="s">
        <v>158</v>
      </c>
      <c r="C23" s="372"/>
      <c r="D23" s="373"/>
      <c r="E23" s="374">
        <f aca="true" t="shared" si="2" ref="E23:E64">C23+D23</f>
        <v>0</v>
      </c>
    </row>
    <row r="24" spans="1:5" s="375" customFormat="1" ht="12" customHeight="1">
      <c r="A24" s="376" t="s">
        <v>53</v>
      </c>
      <c r="B24" s="377" t="s">
        <v>159</v>
      </c>
      <c r="C24" s="378"/>
      <c r="D24" s="379"/>
      <c r="E24" s="380">
        <f t="shared" si="2"/>
        <v>0</v>
      </c>
    </row>
    <row r="25" spans="1:5" s="381" customFormat="1" ht="12" customHeight="1">
      <c r="A25" s="376" t="s">
        <v>54</v>
      </c>
      <c r="B25" s="377" t="s">
        <v>321</v>
      </c>
      <c r="C25" s="378"/>
      <c r="D25" s="379"/>
      <c r="E25" s="380">
        <f t="shared" si="2"/>
        <v>0</v>
      </c>
    </row>
    <row r="26" spans="1:5" s="381" customFormat="1" ht="12" customHeight="1">
      <c r="A26" s="376" t="s">
        <v>55</v>
      </c>
      <c r="B26" s="377" t="s">
        <v>322</v>
      </c>
      <c r="C26" s="378"/>
      <c r="D26" s="379"/>
      <c r="E26" s="380">
        <f t="shared" si="2"/>
        <v>0</v>
      </c>
    </row>
    <row r="27" spans="1:5" s="381" customFormat="1" ht="12" customHeight="1">
      <c r="A27" s="376" t="s">
        <v>96</v>
      </c>
      <c r="B27" s="377" t="s">
        <v>160</v>
      </c>
      <c r="C27" s="378"/>
      <c r="D27" s="379">
        <v>40157480</v>
      </c>
      <c r="E27" s="380">
        <f t="shared" si="2"/>
        <v>40157480</v>
      </c>
    </row>
    <row r="28" spans="1:5" s="381" customFormat="1" ht="12" customHeight="1" thickBot="1">
      <c r="A28" s="382" t="s">
        <v>97</v>
      </c>
      <c r="B28" s="383" t="s">
        <v>161</v>
      </c>
      <c r="C28" s="385"/>
      <c r="D28" s="386"/>
      <c r="E28" s="387">
        <f t="shared" si="2"/>
        <v>0</v>
      </c>
    </row>
    <row r="29" spans="1:5" s="381" customFormat="1" ht="12" customHeight="1" thickBot="1">
      <c r="A29" s="365" t="s">
        <v>98</v>
      </c>
      <c r="B29" s="366" t="s">
        <v>471</v>
      </c>
      <c r="C29" s="388">
        <f>+C30+C31+C32+C33+C34+C35+C36</f>
        <v>123700000</v>
      </c>
      <c r="D29" s="388">
        <f>+D30+D31+D32+D33+D34+D35+D36</f>
        <v>0</v>
      </c>
      <c r="E29" s="389">
        <f>+E30+E31+E32+E33+E34+E35+E36</f>
        <v>123700000</v>
      </c>
    </row>
    <row r="30" spans="1:5" s="381" customFormat="1" ht="12" customHeight="1">
      <c r="A30" s="370" t="s">
        <v>162</v>
      </c>
      <c r="B30" s="371" t="s">
        <v>464</v>
      </c>
      <c r="C30" s="372">
        <v>79000000</v>
      </c>
      <c r="D30" s="372"/>
      <c r="E30" s="374">
        <f t="shared" si="2"/>
        <v>79000000</v>
      </c>
    </row>
    <row r="31" spans="1:5" s="381" customFormat="1" ht="12" customHeight="1">
      <c r="A31" s="376" t="s">
        <v>163</v>
      </c>
      <c r="B31" s="377" t="s">
        <v>465</v>
      </c>
      <c r="C31" s="378">
        <v>27000000</v>
      </c>
      <c r="D31" s="378"/>
      <c r="E31" s="380">
        <f t="shared" si="2"/>
        <v>27000000</v>
      </c>
    </row>
    <row r="32" spans="1:5" s="381" customFormat="1" ht="12" customHeight="1">
      <c r="A32" s="376" t="s">
        <v>164</v>
      </c>
      <c r="B32" s="377" t="s">
        <v>466</v>
      </c>
      <c r="C32" s="378">
        <v>13500000</v>
      </c>
      <c r="D32" s="378"/>
      <c r="E32" s="380">
        <f t="shared" si="2"/>
        <v>13500000</v>
      </c>
    </row>
    <row r="33" spans="1:5" s="381" customFormat="1" ht="12" customHeight="1">
      <c r="A33" s="376" t="s">
        <v>165</v>
      </c>
      <c r="B33" s="377" t="s">
        <v>467</v>
      </c>
      <c r="C33" s="378"/>
      <c r="D33" s="378"/>
      <c r="E33" s="380">
        <f t="shared" si="2"/>
        <v>0</v>
      </c>
    </row>
    <row r="34" spans="1:5" s="381" customFormat="1" ht="12" customHeight="1">
      <c r="A34" s="376" t="s">
        <v>468</v>
      </c>
      <c r="B34" s="377" t="s">
        <v>166</v>
      </c>
      <c r="C34" s="378">
        <v>3500000</v>
      </c>
      <c r="D34" s="378"/>
      <c r="E34" s="380">
        <f t="shared" si="2"/>
        <v>3500000</v>
      </c>
    </row>
    <row r="35" spans="1:5" s="381" customFormat="1" ht="12" customHeight="1">
      <c r="A35" s="376" t="s">
        <v>469</v>
      </c>
      <c r="B35" s="377" t="s">
        <v>167</v>
      </c>
      <c r="C35" s="378"/>
      <c r="D35" s="378"/>
      <c r="E35" s="380">
        <f t="shared" si="2"/>
        <v>0</v>
      </c>
    </row>
    <row r="36" spans="1:5" s="381" customFormat="1" ht="12" customHeight="1" thickBot="1">
      <c r="A36" s="382" t="s">
        <v>470</v>
      </c>
      <c r="B36" s="383" t="s">
        <v>168</v>
      </c>
      <c r="C36" s="385">
        <v>700000</v>
      </c>
      <c r="D36" s="385"/>
      <c r="E36" s="387">
        <f t="shared" si="2"/>
        <v>700000</v>
      </c>
    </row>
    <row r="37" spans="1:5" s="381" customFormat="1" ht="12" customHeight="1" thickBot="1">
      <c r="A37" s="365" t="s">
        <v>11</v>
      </c>
      <c r="B37" s="366" t="s">
        <v>329</v>
      </c>
      <c r="C37" s="367">
        <f>SUM(C38:C48)</f>
        <v>80634360</v>
      </c>
      <c r="D37" s="368">
        <f>SUM(D38:D48)</f>
        <v>28770000</v>
      </c>
      <c r="E37" s="369">
        <f>SUM(E38:E48)</f>
        <v>109404360</v>
      </c>
    </row>
    <row r="38" spans="1:5" s="381" customFormat="1" ht="12" customHeight="1">
      <c r="A38" s="370" t="s">
        <v>56</v>
      </c>
      <c r="B38" s="371" t="s">
        <v>171</v>
      </c>
      <c r="C38" s="372"/>
      <c r="D38" s="373"/>
      <c r="E38" s="374">
        <f t="shared" si="2"/>
        <v>0</v>
      </c>
    </row>
    <row r="39" spans="1:5" s="381" customFormat="1" ht="12" customHeight="1">
      <c r="A39" s="376" t="s">
        <v>57</v>
      </c>
      <c r="B39" s="377" t="s">
        <v>172</v>
      </c>
      <c r="C39" s="378">
        <v>59400000</v>
      </c>
      <c r="D39" s="379">
        <v>22000000</v>
      </c>
      <c r="E39" s="380">
        <f t="shared" si="2"/>
        <v>81400000</v>
      </c>
    </row>
    <row r="40" spans="1:5" s="381" customFormat="1" ht="12" customHeight="1">
      <c r="A40" s="376" t="s">
        <v>58</v>
      </c>
      <c r="B40" s="377" t="s">
        <v>173</v>
      </c>
      <c r="C40" s="378">
        <v>3968000</v>
      </c>
      <c r="D40" s="379"/>
      <c r="E40" s="380">
        <f t="shared" si="2"/>
        <v>3968000</v>
      </c>
    </row>
    <row r="41" spans="1:5" s="381" customFormat="1" ht="12" customHeight="1">
      <c r="A41" s="376" t="s">
        <v>100</v>
      </c>
      <c r="B41" s="377" t="s">
        <v>174</v>
      </c>
      <c r="C41" s="378">
        <v>300000</v>
      </c>
      <c r="D41" s="379"/>
      <c r="E41" s="380">
        <f t="shared" si="2"/>
        <v>300000</v>
      </c>
    </row>
    <row r="42" spans="1:5" s="381" customFormat="1" ht="12" customHeight="1">
      <c r="A42" s="376" t="s">
        <v>101</v>
      </c>
      <c r="B42" s="377" t="s">
        <v>175</v>
      </c>
      <c r="C42" s="378">
        <v>2300000</v>
      </c>
      <c r="D42" s="379">
        <v>1000000</v>
      </c>
      <c r="E42" s="380">
        <f t="shared" si="2"/>
        <v>3300000</v>
      </c>
    </row>
    <row r="43" spans="1:5" s="381" customFormat="1" ht="12" customHeight="1">
      <c r="A43" s="376" t="s">
        <v>102</v>
      </c>
      <c r="B43" s="377" t="s">
        <v>176</v>
      </c>
      <c r="C43" s="378">
        <v>14166360</v>
      </c>
      <c r="D43" s="379">
        <v>5670000</v>
      </c>
      <c r="E43" s="380">
        <f t="shared" si="2"/>
        <v>19836360</v>
      </c>
    </row>
    <row r="44" spans="1:5" s="381" customFormat="1" ht="12" customHeight="1">
      <c r="A44" s="376" t="s">
        <v>103</v>
      </c>
      <c r="B44" s="377" t="s">
        <v>177</v>
      </c>
      <c r="C44" s="378"/>
      <c r="D44" s="379"/>
      <c r="E44" s="380">
        <f t="shared" si="2"/>
        <v>0</v>
      </c>
    </row>
    <row r="45" spans="1:5" s="381" customFormat="1" ht="12" customHeight="1">
      <c r="A45" s="376" t="s">
        <v>104</v>
      </c>
      <c r="B45" s="377" t="s">
        <v>178</v>
      </c>
      <c r="C45" s="378">
        <v>500000</v>
      </c>
      <c r="D45" s="379">
        <v>100000</v>
      </c>
      <c r="E45" s="380">
        <f t="shared" si="2"/>
        <v>600000</v>
      </c>
    </row>
    <row r="46" spans="1:5" s="381" customFormat="1" ht="12" customHeight="1">
      <c r="A46" s="376" t="s">
        <v>169</v>
      </c>
      <c r="B46" s="377" t="s">
        <v>179</v>
      </c>
      <c r="C46" s="390"/>
      <c r="D46" s="391"/>
      <c r="E46" s="392">
        <f t="shared" si="2"/>
        <v>0</v>
      </c>
    </row>
    <row r="47" spans="1:5" s="381" customFormat="1" ht="12" customHeight="1">
      <c r="A47" s="382" t="s">
        <v>170</v>
      </c>
      <c r="B47" s="383" t="s">
        <v>331</v>
      </c>
      <c r="C47" s="393"/>
      <c r="D47" s="394"/>
      <c r="E47" s="395">
        <f t="shared" si="2"/>
        <v>0</v>
      </c>
    </row>
    <row r="48" spans="1:5" s="381" customFormat="1" ht="12" customHeight="1" thickBot="1">
      <c r="A48" s="382" t="s">
        <v>330</v>
      </c>
      <c r="B48" s="383" t="s">
        <v>180</v>
      </c>
      <c r="C48" s="393"/>
      <c r="D48" s="394"/>
      <c r="E48" s="395">
        <f t="shared" si="2"/>
        <v>0</v>
      </c>
    </row>
    <row r="49" spans="1:5" s="381" customFormat="1" ht="12" customHeight="1" thickBot="1">
      <c r="A49" s="365" t="s">
        <v>12</v>
      </c>
      <c r="B49" s="366" t="s">
        <v>181</v>
      </c>
      <c r="C49" s="367">
        <f>SUM(C50:C54)</f>
        <v>4200000</v>
      </c>
      <c r="D49" s="368">
        <f>SUM(D50:D54)</f>
        <v>0</v>
      </c>
      <c r="E49" s="369">
        <f>SUM(E50:E54)</f>
        <v>4200000</v>
      </c>
    </row>
    <row r="50" spans="1:5" s="381" customFormat="1" ht="12" customHeight="1">
      <c r="A50" s="370" t="s">
        <v>59</v>
      </c>
      <c r="B50" s="371" t="s">
        <v>185</v>
      </c>
      <c r="C50" s="396"/>
      <c r="D50" s="397"/>
      <c r="E50" s="398">
        <f t="shared" si="2"/>
        <v>0</v>
      </c>
    </row>
    <row r="51" spans="1:5" s="381" customFormat="1" ht="12" customHeight="1">
      <c r="A51" s="376" t="s">
        <v>60</v>
      </c>
      <c r="B51" s="377" t="s">
        <v>186</v>
      </c>
      <c r="C51" s="390">
        <v>4200000</v>
      </c>
      <c r="D51" s="391"/>
      <c r="E51" s="392">
        <f t="shared" si="2"/>
        <v>4200000</v>
      </c>
    </row>
    <row r="52" spans="1:5" s="381" customFormat="1" ht="12" customHeight="1">
      <c r="A52" s="376" t="s">
        <v>182</v>
      </c>
      <c r="B52" s="377" t="s">
        <v>187</v>
      </c>
      <c r="C52" s="390"/>
      <c r="D52" s="391"/>
      <c r="E52" s="392">
        <f t="shared" si="2"/>
        <v>0</v>
      </c>
    </row>
    <row r="53" spans="1:5" s="381" customFormat="1" ht="12" customHeight="1">
      <c r="A53" s="376" t="s">
        <v>183</v>
      </c>
      <c r="B53" s="377" t="s">
        <v>188</v>
      </c>
      <c r="C53" s="390"/>
      <c r="D53" s="391"/>
      <c r="E53" s="392">
        <f t="shared" si="2"/>
        <v>0</v>
      </c>
    </row>
    <row r="54" spans="1:5" s="381" customFormat="1" ht="12" customHeight="1" thickBot="1">
      <c r="A54" s="382" t="s">
        <v>184</v>
      </c>
      <c r="B54" s="383" t="s">
        <v>189</v>
      </c>
      <c r="C54" s="393"/>
      <c r="D54" s="394"/>
      <c r="E54" s="395">
        <f t="shared" si="2"/>
        <v>0</v>
      </c>
    </row>
    <row r="55" spans="1:5" s="381" customFormat="1" ht="12" customHeight="1" thickBot="1">
      <c r="A55" s="365" t="s">
        <v>105</v>
      </c>
      <c r="B55" s="366" t="s">
        <v>190</v>
      </c>
      <c r="C55" s="367">
        <f>SUM(C56:C58)</f>
        <v>0</v>
      </c>
      <c r="D55" s="368">
        <f>SUM(D56:D58)</f>
        <v>0</v>
      </c>
      <c r="E55" s="369">
        <f>SUM(E56:E58)</f>
        <v>0</v>
      </c>
    </row>
    <row r="56" spans="1:5" s="381" customFormat="1" ht="12" customHeight="1">
      <c r="A56" s="370" t="s">
        <v>61</v>
      </c>
      <c r="B56" s="371" t="s">
        <v>191</v>
      </c>
      <c r="C56" s="372"/>
      <c r="D56" s="373"/>
      <c r="E56" s="374">
        <f t="shared" si="2"/>
        <v>0</v>
      </c>
    </row>
    <row r="57" spans="1:5" s="381" customFormat="1" ht="12" customHeight="1">
      <c r="A57" s="376" t="s">
        <v>62</v>
      </c>
      <c r="B57" s="377" t="s">
        <v>323</v>
      </c>
      <c r="C57" s="378"/>
      <c r="D57" s="379"/>
      <c r="E57" s="380">
        <f t="shared" si="2"/>
        <v>0</v>
      </c>
    </row>
    <row r="58" spans="1:5" s="381" customFormat="1" ht="12" customHeight="1">
      <c r="A58" s="376" t="s">
        <v>194</v>
      </c>
      <c r="B58" s="377" t="s">
        <v>192</v>
      </c>
      <c r="C58" s="378"/>
      <c r="D58" s="379"/>
      <c r="E58" s="380">
        <f t="shared" si="2"/>
        <v>0</v>
      </c>
    </row>
    <row r="59" spans="1:5" s="381" customFormat="1" ht="12" customHeight="1" thickBot="1">
      <c r="A59" s="382" t="s">
        <v>195</v>
      </c>
      <c r="B59" s="383" t="s">
        <v>193</v>
      </c>
      <c r="C59" s="385"/>
      <c r="D59" s="386"/>
      <c r="E59" s="387">
        <f t="shared" si="2"/>
        <v>0</v>
      </c>
    </row>
    <row r="60" spans="1:5" s="381" customFormat="1" ht="12" customHeight="1" thickBot="1">
      <c r="A60" s="365" t="s">
        <v>14</v>
      </c>
      <c r="B60" s="384" t="s">
        <v>196</v>
      </c>
      <c r="C60" s="367">
        <f>SUM(C61:C63)</f>
        <v>0</v>
      </c>
      <c r="D60" s="368">
        <f>SUM(D61:D63)</f>
        <v>0</v>
      </c>
      <c r="E60" s="369">
        <f>SUM(E61:E63)</f>
        <v>0</v>
      </c>
    </row>
    <row r="61" spans="1:5" s="381" customFormat="1" ht="12" customHeight="1">
      <c r="A61" s="370" t="s">
        <v>106</v>
      </c>
      <c r="B61" s="371" t="s">
        <v>198</v>
      </c>
      <c r="C61" s="390"/>
      <c r="D61" s="391"/>
      <c r="E61" s="392">
        <f t="shared" si="2"/>
        <v>0</v>
      </c>
    </row>
    <row r="62" spans="1:5" s="381" customFormat="1" ht="12" customHeight="1">
      <c r="A62" s="376" t="s">
        <v>107</v>
      </c>
      <c r="B62" s="377" t="s">
        <v>324</v>
      </c>
      <c r="C62" s="390"/>
      <c r="D62" s="391"/>
      <c r="E62" s="392">
        <f t="shared" si="2"/>
        <v>0</v>
      </c>
    </row>
    <row r="63" spans="1:5" s="381" customFormat="1" ht="12" customHeight="1">
      <c r="A63" s="376" t="s">
        <v>129</v>
      </c>
      <c r="B63" s="377" t="s">
        <v>199</v>
      </c>
      <c r="C63" s="390"/>
      <c r="D63" s="391"/>
      <c r="E63" s="392">
        <f t="shared" si="2"/>
        <v>0</v>
      </c>
    </row>
    <row r="64" spans="1:5" s="381" customFormat="1" ht="12" customHeight="1" thickBot="1">
      <c r="A64" s="382" t="s">
        <v>197</v>
      </c>
      <c r="B64" s="383" t="s">
        <v>200</v>
      </c>
      <c r="C64" s="390"/>
      <c r="D64" s="391"/>
      <c r="E64" s="392">
        <f t="shared" si="2"/>
        <v>0</v>
      </c>
    </row>
    <row r="65" spans="1:5" s="381" customFormat="1" ht="12" customHeight="1" thickBot="1">
      <c r="A65" s="365" t="s">
        <v>15</v>
      </c>
      <c r="B65" s="366" t="s">
        <v>201</v>
      </c>
      <c r="C65" s="388">
        <f>+C8+C15+C22+C29+C37+C49+C55+C60</f>
        <v>296630862</v>
      </c>
      <c r="D65" s="399">
        <f>+D8+D15+D22+D29+D37+D49+D55+D60</f>
        <v>82516034</v>
      </c>
      <c r="E65" s="389">
        <f>+E8+E15+E22+E29+E37+E49+E55+E60</f>
        <v>379146896</v>
      </c>
    </row>
    <row r="66" spans="1:5" s="381" customFormat="1" ht="12" customHeight="1" thickBot="1">
      <c r="A66" s="400" t="s">
        <v>292</v>
      </c>
      <c r="B66" s="384" t="s">
        <v>203</v>
      </c>
      <c r="C66" s="367">
        <f>SUM(C67:C69)</f>
        <v>0</v>
      </c>
      <c r="D66" s="368">
        <f>SUM(D67:D69)</f>
        <v>0</v>
      </c>
      <c r="E66" s="369">
        <f>SUM(E67:E69)</f>
        <v>0</v>
      </c>
    </row>
    <row r="67" spans="1:5" s="381" customFormat="1" ht="12" customHeight="1">
      <c r="A67" s="370" t="s">
        <v>234</v>
      </c>
      <c r="B67" s="371" t="s">
        <v>204</v>
      </c>
      <c r="C67" s="390"/>
      <c r="D67" s="391"/>
      <c r="E67" s="392">
        <f>C67+D67</f>
        <v>0</v>
      </c>
    </row>
    <row r="68" spans="1:5" s="381" customFormat="1" ht="12" customHeight="1">
      <c r="A68" s="376" t="s">
        <v>243</v>
      </c>
      <c r="B68" s="377" t="s">
        <v>205</v>
      </c>
      <c r="C68" s="390"/>
      <c r="D68" s="391"/>
      <c r="E68" s="392">
        <f>C68+D68</f>
        <v>0</v>
      </c>
    </row>
    <row r="69" spans="1:5" s="381" customFormat="1" ht="12" customHeight="1" thickBot="1">
      <c r="A69" s="382" t="s">
        <v>244</v>
      </c>
      <c r="B69" s="401" t="s">
        <v>206</v>
      </c>
      <c r="C69" s="390"/>
      <c r="D69" s="402"/>
      <c r="E69" s="392">
        <f>C69+D69</f>
        <v>0</v>
      </c>
    </row>
    <row r="70" spans="1:5" s="381" customFormat="1" ht="12" customHeight="1" thickBot="1">
      <c r="A70" s="400" t="s">
        <v>207</v>
      </c>
      <c r="B70" s="384" t="s">
        <v>208</v>
      </c>
      <c r="C70" s="367">
        <f>SUM(C71:C74)</f>
        <v>60000000</v>
      </c>
      <c r="D70" s="367">
        <f>SUM(D71:D74)</f>
        <v>0</v>
      </c>
      <c r="E70" s="369">
        <f>SUM(E71:E74)</f>
        <v>60000000</v>
      </c>
    </row>
    <row r="71" spans="1:5" s="381" customFormat="1" ht="12" customHeight="1">
      <c r="A71" s="370" t="s">
        <v>84</v>
      </c>
      <c r="B71" s="371" t="s">
        <v>209</v>
      </c>
      <c r="C71" s="390">
        <v>60000000</v>
      </c>
      <c r="D71" s="390"/>
      <c r="E71" s="392">
        <f>C71+D71</f>
        <v>60000000</v>
      </c>
    </row>
    <row r="72" spans="1:5" s="381" customFormat="1" ht="12" customHeight="1">
      <c r="A72" s="376" t="s">
        <v>85</v>
      </c>
      <c r="B72" s="377" t="s">
        <v>210</v>
      </c>
      <c r="C72" s="390"/>
      <c r="D72" s="390"/>
      <c r="E72" s="392">
        <f>C72+D72</f>
        <v>0</v>
      </c>
    </row>
    <row r="73" spans="1:5" s="381" customFormat="1" ht="12" customHeight="1">
      <c r="A73" s="376" t="s">
        <v>235</v>
      </c>
      <c r="B73" s="377" t="s">
        <v>211</v>
      </c>
      <c r="C73" s="390"/>
      <c r="D73" s="390"/>
      <c r="E73" s="392">
        <f>C73+D73</f>
        <v>0</v>
      </c>
    </row>
    <row r="74" spans="1:5" s="381" customFormat="1" ht="12" customHeight="1" thickBot="1">
      <c r="A74" s="382" t="s">
        <v>236</v>
      </c>
      <c r="B74" s="383" t="s">
        <v>212</v>
      </c>
      <c r="C74" s="390"/>
      <c r="D74" s="390"/>
      <c r="E74" s="392">
        <f>C74+D74</f>
        <v>0</v>
      </c>
    </row>
    <row r="75" spans="1:5" s="381" customFormat="1" ht="12" customHeight="1" thickBot="1">
      <c r="A75" s="400" t="s">
        <v>213</v>
      </c>
      <c r="B75" s="384" t="s">
        <v>214</v>
      </c>
      <c r="C75" s="367">
        <f>SUM(C76:C77)</f>
        <v>40413857</v>
      </c>
      <c r="D75" s="367">
        <f>SUM(D76:D77)</f>
        <v>-40017548</v>
      </c>
      <c r="E75" s="369">
        <f>SUM(E76:E77)</f>
        <v>396309</v>
      </c>
    </row>
    <row r="76" spans="1:5" s="381" customFormat="1" ht="12" customHeight="1">
      <c r="A76" s="370" t="s">
        <v>237</v>
      </c>
      <c r="B76" s="371" t="s">
        <v>215</v>
      </c>
      <c r="C76" s="390">
        <v>40413857</v>
      </c>
      <c r="D76" s="390">
        <v>-40017548</v>
      </c>
      <c r="E76" s="392">
        <f>C76+D76</f>
        <v>396309</v>
      </c>
    </row>
    <row r="77" spans="1:5" s="381" customFormat="1" ht="12" customHeight="1" thickBot="1">
      <c r="A77" s="382" t="s">
        <v>238</v>
      </c>
      <c r="B77" s="383" t="s">
        <v>216</v>
      </c>
      <c r="C77" s="390"/>
      <c r="D77" s="390"/>
      <c r="E77" s="392">
        <f>C77+D77</f>
        <v>0</v>
      </c>
    </row>
    <row r="78" spans="1:5" s="375" customFormat="1" ht="12" customHeight="1" thickBot="1">
      <c r="A78" s="400" t="s">
        <v>217</v>
      </c>
      <c r="B78" s="384" t="s">
        <v>218</v>
      </c>
      <c r="C78" s="367">
        <f>SUM(C79:C81)</f>
        <v>0</v>
      </c>
      <c r="D78" s="367">
        <f>SUM(D79:D81)</f>
        <v>40017548</v>
      </c>
      <c r="E78" s="369">
        <f>SUM(E79:E81)</f>
        <v>40017548</v>
      </c>
    </row>
    <row r="79" spans="1:5" s="381" customFormat="1" ht="12" customHeight="1">
      <c r="A79" s="370" t="s">
        <v>239</v>
      </c>
      <c r="B79" s="371" t="s">
        <v>219</v>
      </c>
      <c r="C79" s="390"/>
      <c r="D79" s="390"/>
      <c r="E79" s="392">
        <f>C79+D79</f>
        <v>0</v>
      </c>
    </row>
    <row r="80" spans="1:5" s="381" customFormat="1" ht="12" customHeight="1">
      <c r="A80" s="376" t="s">
        <v>240</v>
      </c>
      <c r="B80" s="377" t="s">
        <v>220</v>
      </c>
      <c r="C80" s="390"/>
      <c r="D80" s="390"/>
      <c r="E80" s="392">
        <f>C80+D80</f>
        <v>0</v>
      </c>
    </row>
    <row r="81" spans="1:5" s="381" customFormat="1" ht="12" customHeight="1" thickBot="1">
      <c r="A81" s="382" t="s">
        <v>241</v>
      </c>
      <c r="B81" s="383" t="s">
        <v>221</v>
      </c>
      <c r="C81" s="390"/>
      <c r="D81" s="390">
        <v>40017548</v>
      </c>
      <c r="E81" s="392">
        <f>C81+D81</f>
        <v>40017548</v>
      </c>
    </row>
    <row r="82" spans="1:5" s="381" customFormat="1" ht="12" customHeight="1" thickBot="1">
      <c r="A82" s="400" t="s">
        <v>222</v>
      </c>
      <c r="B82" s="384" t="s">
        <v>242</v>
      </c>
      <c r="C82" s="367">
        <f>SUM(C83:C86)</f>
        <v>0</v>
      </c>
      <c r="D82" s="367">
        <f>SUM(D83:D86)</f>
        <v>0</v>
      </c>
      <c r="E82" s="369">
        <f>SUM(E83:E86)</f>
        <v>0</v>
      </c>
    </row>
    <row r="83" spans="1:5" s="381" customFormat="1" ht="12" customHeight="1">
      <c r="A83" s="403" t="s">
        <v>223</v>
      </c>
      <c r="B83" s="371" t="s">
        <v>224</v>
      </c>
      <c r="C83" s="390"/>
      <c r="D83" s="390"/>
      <c r="E83" s="392">
        <f aca="true" t="shared" si="3" ref="E83:E88">C83+D83</f>
        <v>0</v>
      </c>
    </row>
    <row r="84" spans="1:5" s="381" customFormat="1" ht="12" customHeight="1">
      <c r="A84" s="404" t="s">
        <v>225</v>
      </c>
      <c r="B84" s="377" t="s">
        <v>226</v>
      </c>
      <c r="C84" s="390"/>
      <c r="D84" s="390"/>
      <c r="E84" s="392">
        <f t="shared" si="3"/>
        <v>0</v>
      </c>
    </row>
    <row r="85" spans="1:5" s="381" customFormat="1" ht="12" customHeight="1">
      <c r="A85" s="404" t="s">
        <v>227</v>
      </c>
      <c r="B85" s="377" t="s">
        <v>228</v>
      </c>
      <c r="C85" s="390"/>
      <c r="D85" s="390"/>
      <c r="E85" s="392">
        <f t="shared" si="3"/>
        <v>0</v>
      </c>
    </row>
    <row r="86" spans="1:5" s="375" customFormat="1" ht="12" customHeight="1" thickBot="1">
      <c r="A86" s="405" t="s">
        <v>229</v>
      </c>
      <c r="B86" s="383" t="s">
        <v>230</v>
      </c>
      <c r="C86" s="390"/>
      <c r="D86" s="390"/>
      <c r="E86" s="392">
        <f t="shared" si="3"/>
        <v>0</v>
      </c>
    </row>
    <row r="87" spans="1:5" s="375" customFormat="1" ht="12" customHeight="1" thickBot="1">
      <c r="A87" s="400" t="s">
        <v>231</v>
      </c>
      <c r="B87" s="384" t="s">
        <v>370</v>
      </c>
      <c r="C87" s="406"/>
      <c r="D87" s="406"/>
      <c r="E87" s="369">
        <f t="shared" si="3"/>
        <v>0</v>
      </c>
    </row>
    <row r="88" spans="1:5" s="375" customFormat="1" ht="12" customHeight="1" thickBot="1">
      <c r="A88" s="400" t="s">
        <v>391</v>
      </c>
      <c r="B88" s="384" t="s">
        <v>232</v>
      </c>
      <c r="C88" s="406"/>
      <c r="D88" s="406"/>
      <c r="E88" s="369">
        <f t="shared" si="3"/>
        <v>0</v>
      </c>
    </row>
    <row r="89" spans="1:5" s="375" customFormat="1" ht="12" customHeight="1" thickBot="1">
      <c r="A89" s="400" t="s">
        <v>392</v>
      </c>
      <c r="B89" s="407" t="s">
        <v>373</v>
      </c>
      <c r="C89" s="388">
        <f>+C66+C70+C75+C78+C82+C88+C87</f>
        <v>100413857</v>
      </c>
      <c r="D89" s="388">
        <f>+D66+D70+D75+D78+D82+D88+D87</f>
        <v>0</v>
      </c>
      <c r="E89" s="389">
        <f>+E66+E70+E75+E78+E82+E88+E87</f>
        <v>100413857</v>
      </c>
    </row>
    <row r="90" spans="1:5" s="375" customFormat="1" ht="12" customHeight="1" thickBot="1">
      <c r="A90" s="408" t="s">
        <v>393</v>
      </c>
      <c r="B90" s="409" t="s">
        <v>394</v>
      </c>
      <c r="C90" s="388">
        <f>+C65+C89</f>
        <v>397044719</v>
      </c>
      <c r="D90" s="388">
        <f>+D65+D89</f>
        <v>82516034</v>
      </c>
      <c r="E90" s="389">
        <f>+E65+E89</f>
        <v>479560753</v>
      </c>
    </row>
    <row r="91" spans="1:3" s="381" customFormat="1" ht="15" customHeight="1" thickBot="1">
      <c r="A91" s="410"/>
      <c r="B91" s="411"/>
      <c r="C91" s="412"/>
    </row>
    <row r="92" spans="1:5" s="364" customFormat="1" ht="16.5" customHeight="1" thickBot="1">
      <c r="A92" s="484" t="s">
        <v>40</v>
      </c>
      <c r="B92" s="485"/>
      <c r="C92" s="485"/>
      <c r="D92" s="485"/>
      <c r="E92" s="486"/>
    </row>
    <row r="93" spans="1:5" s="417" customFormat="1" ht="12" customHeight="1" thickBot="1">
      <c r="A93" s="413" t="s">
        <v>7</v>
      </c>
      <c r="B93" s="414" t="s">
        <v>521</v>
      </c>
      <c r="C93" s="415">
        <f>+C94+C95+C96+C97+C98+C111</f>
        <v>291433956</v>
      </c>
      <c r="D93" s="415">
        <f>+D94+D95+D96+D97+D98+D111</f>
        <v>-870155</v>
      </c>
      <c r="E93" s="416">
        <f>+E94+E95+E96+E97+E98+E111</f>
        <v>290563801</v>
      </c>
    </row>
    <row r="94" spans="1:5" ht="12" customHeight="1">
      <c r="A94" s="418" t="s">
        <v>63</v>
      </c>
      <c r="B94" s="419" t="s">
        <v>36</v>
      </c>
      <c r="C94" s="420">
        <v>61009521</v>
      </c>
      <c r="D94" s="420">
        <v>3429456</v>
      </c>
      <c r="E94" s="421">
        <f aca="true" t="shared" si="4" ref="E94:E113">C94+D94</f>
        <v>64438977</v>
      </c>
    </row>
    <row r="95" spans="1:5" ht="12" customHeight="1">
      <c r="A95" s="376" t="s">
        <v>64</v>
      </c>
      <c r="B95" s="422" t="s">
        <v>108</v>
      </c>
      <c r="C95" s="378">
        <v>14527241</v>
      </c>
      <c r="D95" s="378">
        <v>558544</v>
      </c>
      <c r="E95" s="380">
        <f t="shared" si="4"/>
        <v>15085785</v>
      </c>
    </row>
    <row r="96" spans="1:5" ht="12" customHeight="1">
      <c r="A96" s="376" t="s">
        <v>65</v>
      </c>
      <c r="B96" s="422" t="s">
        <v>82</v>
      </c>
      <c r="C96" s="385">
        <v>113219140</v>
      </c>
      <c r="D96" s="378">
        <v>5471900</v>
      </c>
      <c r="E96" s="387">
        <f t="shared" si="4"/>
        <v>118691040</v>
      </c>
    </row>
    <row r="97" spans="1:5" ht="12" customHeight="1">
      <c r="A97" s="376" t="s">
        <v>66</v>
      </c>
      <c r="B97" s="423" t="s">
        <v>109</v>
      </c>
      <c r="C97" s="385">
        <v>7305000</v>
      </c>
      <c r="D97" s="386">
        <v>48000</v>
      </c>
      <c r="E97" s="387">
        <f t="shared" si="4"/>
        <v>7353000</v>
      </c>
    </row>
    <row r="98" spans="1:5" ht="12" customHeight="1">
      <c r="A98" s="376" t="s">
        <v>74</v>
      </c>
      <c r="B98" s="424" t="s">
        <v>110</v>
      </c>
      <c r="C98" s="385">
        <v>63157948</v>
      </c>
      <c r="D98" s="386">
        <v>8777685</v>
      </c>
      <c r="E98" s="387">
        <f t="shared" si="4"/>
        <v>71935633</v>
      </c>
    </row>
    <row r="99" spans="1:5" ht="12" customHeight="1">
      <c r="A99" s="376" t="s">
        <v>67</v>
      </c>
      <c r="B99" s="422" t="s">
        <v>395</v>
      </c>
      <c r="C99" s="385"/>
      <c r="D99" s="386">
        <v>36781</v>
      </c>
      <c r="E99" s="387">
        <f t="shared" si="4"/>
        <v>36781</v>
      </c>
    </row>
    <row r="100" spans="1:5" ht="12" customHeight="1">
      <c r="A100" s="376" t="s">
        <v>68</v>
      </c>
      <c r="B100" s="425" t="s">
        <v>336</v>
      </c>
      <c r="C100" s="385"/>
      <c r="D100" s="386"/>
      <c r="E100" s="387">
        <f t="shared" si="4"/>
        <v>0</v>
      </c>
    </row>
    <row r="101" spans="1:5" ht="12" customHeight="1">
      <c r="A101" s="376" t="s">
        <v>75</v>
      </c>
      <c r="B101" s="425" t="s">
        <v>335</v>
      </c>
      <c r="C101" s="385"/>
      <c r="D101" s="386"/>
      <c r="E101" s="387">
        <f t="shared" si="4"/>
        <v>0</v>
      </c>
    </row>
    <row r="102" spans="1:5" ht="12" customHeight="1">
      <c r="A102" s="376" t="s">
        <v>76</v>
      </c>
      <c r="B102" s="425" t="s">
        <v>248</v>
      </c>
      <c r="C102" s="385"/>
      <c r="D102" s="386"/>
      <c r="E102" s="387">
        <f t="shared" si="4"/>
        <v>0</v>
      </c>
    </row>
    <row r="103" spans="1:5" ht="12" customHeight="1">
      <c r="A103" s="376" t="s">
        <v>77</v>
      </c>
      <c r="B103" s="426" t="s">
        <v>249</v>
      </c>
      <c r="C103" s="385"/>
      <c r="D103" s="386"/>
      <c r="E103" s="387">
        <f t="shared" si="4"/>
        <v>0</v>
      </c>
    </row>
    <row r="104" spans="1:5" ht="12" customHeight="1">
      <c r="A104" s="376" t="s">
        <v>78</v>
      </c>
      <c r="B104" s="426" t="s">
        <v>250</v>
      </c>
      <c r="C104" s="385"/>
      <c r="D104" s="386"/>
      <c r="E104" s="387">
        <f t="shared" si="4"/>
        <v>0</v>
      </c>
    </row>
    <row r="105" spans="1:5" ht="12" customHeight="1">
      <c r="A105" s="376" t="s">
        <v>80</v>
      </c>
      <c r="B105" s="425" t="s">
        <v>251</v>
      </c>
      <c r="C105" s="385">
        <v>51666948</v>
      </c>
      <c r="D105" s="386">
        <v>581202</v>
      </c>
      <c r="E105" s="387">
        <f t="shared" si="4"/>
        <v>52248150</v>
      </c>
    </row>
    <row r="106" spans="1:5" ht="12" customHeight="1">
      <c r="A106" s="376" t="s">
        <v>111</v>
      </c>
      <c r="B106" s="425" t="s">
        <v>252</v>
      </c>
      <c r="C106" s="385"/>
      <c r="D106" s="386"/>
      <c r="E106" s="387">
        <f t="shared" si="4"/>
        <v>0</v>
      </c>
    </row>
    <row r="107" spans="1:5" ht="12" customHeight="1">
      <c r="A107" s="376" t="s">
        <v>246</v>
      </c>
      <c r="B107" s="426" t="s">
        <v>253</v>
      </c>
      <c r="C107" s="378"/>
      <c r="D107" s="386"/>
      <c r="E107" s="387">
        <f t="shared" si="4"/>
        <v>0</v>
      </c>
    </row>
    <row r="108" spans="1:5" ht="12" customHeight="1">
      <c r="A108" s="427" t="s">
        <v>247</v>
      </c>
      <c r="B108" s="428" t="s">
        <v>254</v>
      </c>
      <c r="C108" s="385"/>
      <c r="D108" s="386"/>
      <c r="E108" s="387">
        <f t="shared" si="4"/>
        <v>0</v>
      </c>
    </row>
    <row r="109" spans="1:5" ht="12" customHeight="1">
      <c r="A109" s="376" t="s">
        <v>333</v>
      </c>
      <c r="B109" s="428" t="s">
        <v>255</v>
      </c>
      <c r="C109" s="385"/>
      <c r="D109" s="386"/>
      <c r="E109" s="387">
        <f t="shared" si="4"/>
        <v>0</v>
      </c>
    </row>
    <row r="110" spans="1:5" ht="12" customHeight="1">
      <c r="A110" s="376" t="s">
        <v>334</v>
      </c>
      <c r="B110" s="426" t="s">
        <v>256</v>
      </c>
      <c r="C110" s="378">
        <v>12098000</v>
      </c>
      <c r="D110" s="379">
        <v>8159700</v>
      </c>
      <c r="E110" s="380">
        <f t="shared" si="4"/>
        <v>20257700</v>
      </c>
    </row>
    <row r="111" spans="1:5" ht="12" customHeight="1">
      <c r="A111" s="376" t="s">
        <v>338</v>
      </c>
      <c r="B111" s="423" t="s">
        <v>37</v>
      </c>
      <c r="C111" s="378">
        <v>32215106</v>
      </c>
      <c r="D111" s="379">
        <v>-19155740</v>
      </c>
      <c r="E111" s="380">
        <f t="shared" si="4"/>
        <v>13059366</v>
      </c>
    </row>
    <row r="112" spans="1:5" ht="12" customHeight="1">
      <c r="A112" s="382" t="s">
        <v>339</v>
      </c>
      <c r="B112" s="422" t="s">
        <v>396</v>
      </c>
      <c r="C112" s="385">
        <v>9393000</v>
      </c>
      <c r="D112" s="386">
        <v>687661</v>
      </c>
      <c r="E112" s="387">
        <f t="shared" si="4"/>
        <v>10080661</v>
      </c>
    </row>
    <row r="113" spans="1:5" ht="12" customHeight="1" thickBot="1">
      <c r="A113" s="429" t="s">
        <v>340</v>
      </c>
      <c r="B113" s="430" t="s">
        <v>397</v>
      </c>
      <c r="C113" s="431">
        <v>22822106</v>
      </c>
      <c r="D113" s="432">
        <v>-19843401</v>
      </c>
      <c r="E113" s="433">
        <f t="shared" si="4"/>
        <v>2978705</v>
      </c>
    </row>
    <row r="114" spans="1:5" ht="12" customHeight="1" thickBot="1">
      <c r="A114" s="365" t="s">
        <v>8</v>
      </c>
      <c r="B114" s="434" t="s">
        <v>522</v>
      </c>
      <c r="C114" s="367">
        <f>+C115+C117+C119</f>
        <v>78875492</v>
      </c>
      <c r="D114" s="368">
        <f>+D115+D117+D119</f>
        <v>83386189</v>
      </c>
      <c r="E114" s="369">
        <f>+E115+E117+E119</f>
        <v>162261681</v>
      </c>
    </row>
    <row r="115" spans="1:5" ht="12" customHeight="1">
      <c r="A115" s="370" t="s">
        <v>69</v>
      </c>
      <c r="B115" s="422" t="s">
        <v>128</v>
      </c>
      <c r="C115" s="372">
        <v>21717000</v>
      </c>
      <c r="D115" s="373">
        <v>26646749</v>
      </c>
      <c r="E115" s="374">
        <f aca="true" t="shared" si="5" ref="E115:E127">C115+D115</f>
        <v>48363749</v>
      </c>
    </row>
    <row r="116" spans="1:5" ht="12" customHeight="1">
      <c r="A116" s="370" t="s">
        <v>70</v>
      </c>
      <c r="B116" s="435" t="s">
        <v>261</v>
      </c>
      <c r="C116" s="372"/>
      <c r="D116" s="373"/>
      <c r="E116" s="374">
        <f t="shared" si="5"/>
        <v>0</v>
      </c>
    </row>
    <row r="117" spans="1:5" ht="12" customHeight="1">
      <c r="A117" s="370" t="s">
        <v>71</v>
      </c>
      <c r="B117" s="435" t="s">
        <v>112</v>
      </c>
      <c r="C117" s="378">
        <v>56149492</v>
      </c>
      <c r="D117" s="379">
        <v>57748440</v>
      </c>
      <c r="E117" s="380">
        <f t="shared" si="5"/>
        <v>113897932</v>
      </c>
    </row>
    <row r="118" spans="1:5" ht="12" customHeight="1">
      <c r="A118" s="370" t="s">
        <v>72</v>
      </c>
      <c r="B118" s="435" t="s">
        <v>262</v>
      </c>
      <c r="C118" s="378"/>
      <c r="D118" s="379"/>
      <c r="E118" s="380">
        <f t="shared" si="5"/>
        <v>0</v>
      </c>
    </row>
    <row r="119" spans="1:5" ht="12" customHeight="1">
      <c r="A119" s="370" t="s">
        <v>73</v>
      </c>
      <c r="B119" s="436" t="s">
        <v>130</v>
      </c>
      <c r="C119" s="378">
        <v>1009000</v>
      </c>
      <c r="D119" s="379">
        <v>-1009000</v>
      </c>
      <c r="E119" s="380">
        <f t="shared" si="5"/>
        <v>0</v>
      </c>
    </row>
    <row r="120" spans="1:5" ht="12" customHeight="1">
      <c r="A120" s="370" t="s">
        <v>79</v>
      </c>
      <c r="B120" s="437" t="s">
        <v>325</v>
      </c>
      <c r="C120" s="378"/>
      <c r="D120" s="379"/>
      <c r="E120" s="380">
        <f t="shared" si="5"/>
        <v>0</v>
      </c>
    </row>
    <row r="121" spans="1:5" ht="12" customHeight="1">
      <c r="A121" s="370" t="s">
        <v>81</v>
      </c>
      <c r="B121" s="438" t="s">
        <v>267</v>
      </c>
      <c r="C121" s="378"/>
      <c r="D121" s="379"/>
      <c r="E121" s="380">
        <f t="shared" si="5"/>
        <v>0</v>
      </c>
    </row>
    <row r="122" spans="1:5" ht="12" customHeight="1">
      <c r="A122" s="370" t="s">
        <v>113</v>
      </c>
      <c r="B122" s="426" t="s">
        <v>250</v>
      </c>
      <c r="C122" s="378"/>
      <c r="D122" s="379"/>
      <c r="E122" s="380">
        <f t="shared" si="5"/>
        <v>0</v>
      </c>
    </row>
    <row r="123" spans="1:5" ht="12" customHeight="1">
      <c r="A123" s="370" t="s">
        <v>114</v>
      </c>
      <c r="B123" s="426" t="s">
        <v>266</v>
      </c>
      <c r="C123" s="378"/>
      <c r="D123" s="379"/>
      <c r="E123" s="380">
        <f t="shared" si="5"/>
        <v>0</v>
      </c>
    </row>
    <row r="124" spans="1:5" ht="12" customHeight="1">
      <c r="A124" s="370" t="s">
        <v>115</v>
      </c>
      <c r="B124" s="426" t="s">
        <v>265</v>
      </c>
      <c r="C124" s="378"/>
      <c r="D124" s="379"/>
      <c r="E124" s="380">
        <f t="shared" si="5"/>
        <v>0</v>
      </c>
    </row>
    <row r="125" spans="1:5" ht="12" customHeight="1">
      <c r="A125" s="370" t="s">
        <v>258</v>
      </c>
      <c r="B125" s="426" t="s">
        <v>253</v>
      </c>
      <c r="C125" s="378"/>
      <c r="D125" s="379"/>
      <c r="E125" s="380">
        <f t="shared" si="5"/>
        <v>0</v>
      </c>
    </row>
    <row r="126" spans="1:5" ht="12" customHeight="1">
      <c r="A126" s="370" t="s">
        <v>259</v>
      </c>
      <c r="B126" s="426" t="s">
        <v>264</v>
      </c>
      <c r="C126" s="378"/>
      <c r="D126" s="379"/>
      <c r="E126" s="380">
        <f t="shared" si="5"/>
        <v>0</v>
      </c>
    </row>
    <row r="127" spans="1:5" ht="12" customHeight="1" thickBot="1">
      <c r="A127" s="427" t="s">
        <v>260</v>
      </c>
      <c r="B127" s="426" t="s">
        <v>263</v>
      </c>
      <c r="C127" s="385"/>
      <c r="D127" s="386"/>
      <c r="E127" s="387">
        <f t="shared" si="5"/>
        <v>0</v>
      </c>
    </row>
    <row r="128" spans="1:5" ht="12" customHeight="1" thickBot="1">
      <c r="A128" s="365" t="s">
        <v>9</v>
      </c>
      <c r="B128" s="439" t="s">
        <v>343</v>
      </c>
      <c r="C128" s="367">
        <f>+C93+C114</f>
        <v>370309448</v>
      </c>
      <c r="D128" s="368">
        <f>+D93+D114</f>
        <v>82516034</v>
      </c>
      <c r="E128" s="369">
        <f>+E93+E114</f>
        <v>452825482</v>
      </c>
    </row>
    <row r="129" spans="1:5" ht="12" customHeight="1" thickBot="1">
      <c r="A129" s="365" t="s">
        <v>10</v>
      </c>
      <c r="B129" s="439" t="s">
        <v>344</v>
      </c>
      <c r="C129" s="367">
        <f>+C130+C131+C132</f>
        <v>0</v>
      </c>
      <c r="D129" s="368">
        <f>+D130+D131+D132</f>
        <v>0</v>
      </c>
      <c r="E129" s="369">
        <f>+E130+E131+E132</f>
        <v>0</v>
      </c>
    </row>
    <row r="130" spans="1:5" s="417" customFormat="1" ht="12" customHeight="1">
      <c r="A130" s="370" t="s">
        <v>162</v>
      </c>
      <c r="B130" s="440" t="s">
        <v>401</v>
      </c>
      <c r="C130" s="378"/>
      <c r="D130" s="379"/>
      <c r="E130" s="380">
        <f>C130+D130</f>
        <v>0</v>
      </c>
    </row>
    <row r="131" spans="1:5" ht="12" customHeight="1">
      <c r="A131" s="370" t="s">
        <v>163</v>
      </c>
      <c r="B131" s="440" t="s">
        <v>352</v>
      </c>
      <c r="C131" s="378"/>
      <c r="D131" s="379"/>
      <c r="E131" s="380">
        <f>C131+D131</f>
        <v>0</v>
      </c>
    </row>
    <row r="132" spans="1:5" ht="12" customHeight="1" thickBot="1">
      <c r="A132" s="427" t="s">
        <v>164</v>
      </c>
      <c r="B132" s="441" t="s">
        <v>400</v>
      </c>
      <c r="C132" s="378"/>
      <c r="D132" s="379"/>
      <c r="E132" s="380">
        <f>C132+D132</f>
        <v>0</v>
      </c>
    </row>
    <row r="133" spans="1:5" ht="12" customHeight="1" thickBot="1">
      <c r="A133" s="365" t="s">
        <v>11</v>
      </c>
      <c r="B133" s="439" t="s">
        <v>345</v>
      </c>
      <c r="C133" s="367">
        <f>+C134+C135+C136+C137+C138+C139</f>
        <v>0</v>
      </c>
      <c r="D133" s="368">
        <f>+D134+D135+D136+D137+D138+D139</f>
        <v>0</v>
      </c>
      <c r="E133" s="369">
        <f>+E134+E135+E136+E137+E138+E139</f>
        <v>0</v>
      </c>
    </row>
    <row r="134" spans="1:5" ht="12" customHeight="1">
      <c r="A134" s="370" t="s">
        <v>56</v>
      </c>
      <c r="B134" s="440" t="s">
        <v>354</v>
      </c>
      <c r="C134" s="378"/>
      <c r="D134" s="379"/>
      <c r="E134" s="380">
        <f aca="true" t="shared" si="6" ref="E134:E139">C134+D134</f>
        <v>0</v>
      </c>
    </row>
    <row r="135" spans="1:5" ht="12" customHeight="1">
      <c r="A135" s="370" t="s">
        <v>57</v>
      </c>
      <c r="B135" s="440" t="s">
        <v>346</v>
      </c>
      <c r="C135" s="378"/>
      <c r="D135" s="379"/>
      <c r="E135" s="380">
        <f t="shared" si="6"/>
        <v>0</v>
      </c>
    </row>
    <row r="136" spans="1:5" ht="12" customHeight="1">
      <c r="A136" s="370" t="s">
        <v>58</v>
      </c>
      <c r="B136" s="440" t="s">
        <v>347</v>
      </c>
      <c r="C136" s="378"/>
      <c r="D136" s="379"/>
      <c r="E136" s="380">
        <f t="shared" si="6"/>
        <v>0</v>
      </c>
    </row>
    <row r="137" spans="1:5" ht="12" customHeight="1">
      <c r="A137" s="370" t="s">
        <v>100</v>
      </c>
      <c r="B137" s="440" t="s">
        <v>399</v>
      </c>
      <c r="C137" s="378"/>
      <c r="D137" s="379"/>
      <c r="E137" s="380">
        <f t="shared" si="6"/>
        <v>0</v>
      </c>
    </row>
    <row r="138" spans="1:5" ht="12" customHeight="1">
      <c r="A138" s="370" t="s">
        <v>101</v>
      </c>
      <c r="B138" s="440" t="s">
        <v>349</v>
      </c>
      <c r="C138" s="378"/>
      <c r="D138" s="379"/>
      <c r="E138" s="380">
        <f t="shared" si="6"/>
        <v>0</v>
      </c>
    </row>
    <row r="139" spans="1:5" s="417" customFormat="1" ht="12" customHeight="1" thickBot="1">
      <c r="A139" s="427" t="s">
        <v>102</v>
      </c>
      <c r="B139" s="441" t="s">
        <v>350</v>
      </c>
      <c r="C139" s="378"/>
      <c r="D139" s="379"/>
      <c r="E139" s="380">
        <f t="shared" si="6"/>
        <v>0</v>
      </c>
    </row>
    <row r="140" spans="1:11" ht="12" customHeight="1" thickBot="1">
      <c r="A140" s="365" t="s">
        <v>12</v>
      </c>
      <c r="B140" s="439" t="s">
        <v>415</v>
      </c>
      <c r="C140" s="388">
        <f>+C141+C142+C144+C145+C143</f>
        <v>26735271</v>
      </c>
      <c r="D140" s="399">
        <f>+D141+D142+D144+D145+D143</f>
        <v>0</v>
      </c>
      <c r="E140" s="389">
        <f>+E141+E142+E144+E145+E143</f>
        <v>26735271</v>
      </c>
      <c r="K140" s="442"/>
    </row>
    <row r="141" spans="1:5" ht="12.75">
      <c r="A141" s="370" t="s">
        <v>59</v>
      </c>
      <c r="B141" s="440" t="s">
        <v>268</v>
      </c>
      <c r="C141" s="378"/>
      <c r="D141" s="379"/>
      <c r="E141" s="380">
        <f>C141+D141</f>
        <v>0</v>
      </c>
    </row>
    <row r="142" spans="1:5" ht="12" customHeight="1">
      <c r="A142" s="370" t="s">
        <v>60</v>
      </c>
      <c r="B142" s="440" t="s">
        <v>269</v>
      </c>
      <c r="C142" s="378">
        <v>3404012</v>
      </c>
      <c r="D142" s="379"/>
      <c r="E142" s="380">
        <f>C142+D142</f>
        <v>3404012</v>
      </c>
    </row>
    <row r="143" spans="1:5" ht="12" customHeight="1">
      <c r="A143" s="370" t="s">
        <v>182</v>
      </c>
      <c r="B143" s="440" t="s">
        <v>414</v>
      </c>
      <c r="C143" s="378">
        <v>23331259</v>
      </c>
      <c r="D143" s="379"/>
      <c r="E143" s="380">
        <f>C143+D143</f>
        <v>23331259</v>
      </c>
    </row>
    <row r="144" spans="1:5" s="417" customFormat="1" ht="12" customHeight="1">
      <c r="A144" s="370" t="s">
        <v>183</v>
      </c>
      <c r="B144" s="440" t="s">
        <v>359</v>
      </c>
      <c r="C144" s="378"/>
      <c r="D144" s="379"/>
      <c r="E144" s="380">
        <f>C144+D144</f>
        <v>0</v>
      </c>
    </row>
    <row r="145" spans="1:5" s="417" customFormat="1" ht="12" customHeight="1" thickBot="1">
      <c r="A145" s="427" t="s">
        <v>184</v>
      </c>
      <c r="B145" s="441" t="s">
        <v>288</v>
      </c>
      <c r="C145" s="378"/>
      <c r="D145" s="379"/>
      <c r="E145" s="380">
        <f>C145+D145</f>
        <v>0</v>
      </c>
    </row>
    <row r="146" spans="1:5" s="417" customFormat="1" ht="12" customHeight="1" thickBot="1">
      <c r="A146" s="365" t="s">
        <v>13</v>
      </c>
      <c r="B146" s="439" t="s">
        <v>360</v>
      </c>
      <c r="C146" s="443">
        <f>+C147+C148+C149+C150+C151</f>
        <v>0</v>
      </c>
      <c r="D146" s="444">
        <f>+D147+D148+D149+D150+D151</f>
        <v>0</v>
      </c>
      <c r="E146" s="445">
        <f>+E147+E148+E149+E150+E151</f>
        <v>0</v>
      </c>
    </row>
    <row r="147" spans="1:5" s="417" customFormat="1" ht="12" customHeight="1">
      <c r="A147" s="370" t="s">
        <v>61</v>
      </c>
      <c r="B147" s="440" t="s">
        <v>355</v>
      </c>
      <c r="C147" s="378"/>
      <c r="D147" s="379"/>
      <c r="E147" s="380">
        <f aca="true" t="shared" si="7" ref="E147:E153">C147+D147</f>
        <v>0</v>
      </c>
    </row>
    <row r="148" spans="1:5" s="417" customFormat="1" ht="12" customHeight="1">
      <c r="A148" s="370" t="s">
        <v>62</v>
      </c>
      <c r="B148" s="440" t="s">
        <v>362</v>
      </c>
      <c r="C148" s="378"/>
      <c r="D148" s="379"/>
      <c r="E148" s="380">
        <f t="shared" si="7"/>
        <v>0</v>
      </c>
    </row>
    <row r="149" spans="1:5" s="417" customFormat="1" ht="12" customHeight="1">
      <c r="A149" s="370" t="s">
        <v>194</v>
      </c>
      <c r="B149" s="440" t="s">
        <v>357</v>
      </c>
      <c r="C149" s="378"/>
      <c r="D149" s="379"/>
      <c r="E149" s="380">
        <f t="shared" si="7"/>
        <v>0</v>
      </c>
    </row>
    <row r="150" spans="1:5" s="417" customFormat="1" ht="12" customHeight="1">
      <c r="A150" s="370" t="s">
        <v>195</v>
      </c>
      <c r="B150" s="440" t="s">
        <v>402</v>
      </c>
      <c r="C150" s="378"/>
      <c r="D150" s="379"/>
      <c r="E150" s="380">
        <f t="shared" si="7"/>
        <v>0</v>
      </c>
    </row>
    <row r="151" spans="1:5" ht="12.75" customHeight="1" thickBot="1">
      <c r="A151" s="427" t="s">
        <v>361</v>
      </c>
      <c r="B151" s="441" t="s">
        <v>364</v>
      </c>
      <c r="C151" s="385"/>
      <c r="D151" s="386"/>
      <c r="E151" s="387">
        <f t="shared" si="7"/>
        <v>0</v>
      </c>
    </row>
    <row r="152" spans="1:5" ht="12.75" customHeight="1" thickBot="1">
      <c r="A152" s="446" t="s">
        <v>14</v>
      </c>
      <c r="B152" s="439" t="s">
        <v>365</v>
      </c>
      <c r="C152" s="447"/>
      <c r="D152" s="448"/>
      <c r="E152" s="445">
        <f t="shared" si="7"/>
        <v>0</v>
      </c>
    </row>
    <row r="153" spans="1:5" ht="12.75" customHeight="1" thickBot="1">
      <c r="A153" s="446" t="s">
        <v>15</v>
      </c>
      <c r="B153" s="439" t="s">
        <v>366</v>
      </c>
      <c r="C153" s="447"/>
      <c r="D153" s="448"/>
      <c r="E153" s="445">
        <f t="shared" si="7"/>
        <v>0</v>
      </c>
    </row>
    <row r="154" spans="1:5" ht="12" customHeight="1" thickBot="1">
      <c r="A154" s="365" t="s">
        <v>16</v>
      </c>
      <c r="B154" s="439" t="s">
        <v>368</v>
      </c>
      <c r="C154" s="449">
        <f>+C129+C133+C140+C146+C152+C153</f>
        <v>26735271</v>
      </c>
      <c r="D154" s="450">
        <f>+D129+D133+D140+D146+D152+D153</f>
        <v>0</v>
      </c>
      <c r="E154" s="451">
        <f>+E129+E133+E140+E146+E152+E153</f>
        <v>26735271</v>
      </c>
    </row>
    <row r="155" spans="1:5" ht="15" customHeight="1" thickBot="1">
      <c r="A155" s="452" t="s">
        <v>17</v>
      </c>
      <c r="B155" s="453" t="s">
        <v>367</v>
      </c>
      <c r="C155" s="449">
        <f>+C128+C154</f>
        <v>397044719</v>
      </c>
      <c r="D155" s="450">
        <f>+D128+D154</f>
        <v>82516034</v>
      </c>
      <c r="E155" s="451">
        <f>+E128+E154</f>
        <v>479560753</v>
      </c>
    </row>
    <row r="156" spans="4:5" ht="13.5" thickBot="1">
      <c r="D156" s="456"/>
      <c r="E156" s="456"/>
    </row>
    <row r="157" spans="1:5" ht="15" customHeight="1" thickBot="1">
      <c r="A157" s="457" t="s">
        <v>403</v>
      </c>
      <c r="B157" s="458"/>
      <c r="C157" s="459">
        <v>21</v>
      </c>
      <c r="D157" s="459"/>
      <c r="E157" s="460">
        <f>C157+D157</f>
        <v>21</v>
      </c>
    </row>
    <row r="158" spans="1:5" ht="14.25" customHeight="1" thickBot="1">
      <c r="A158" s="457" t="s">
        <v>123</v>
      </c>
      <c r="B158" s="458"/>
      <c r="C158" s="459">
        <v>6</v>
      </c>
      <c r="D158" s="459">
        <v>-1</v>
      </c>
      <c r="E158" s="460">
        <f>C158+D158</f>
        <v>5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30" zoomScaleSheetLayoutView="100" workbookViewId="0" topLeftCell="A154">
      <selection activeCell="E5" sqref="E5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5" t="s">
        <v>478</v>
      </c>
    </row>
    <row r="2" spans="1:5" s="53" customFormat="1" ht="21" customHeight="1" thickBot="1">
      <c r="A2" s="286" t="s">
        <v>44</v>
      </c>
      <c r="B2" s="482" t="s">
        <v>125</v>
      </c>
      <c r="C2" s="482"/>
      <c r="D2" s="482"/>
      <c r="E2" s="287" t="s">
        <v>38</v>
      </c>
    </row>
    <row r="3" spans="1:5" s="53" customFormat="1" ht="24.75" thickBot="1">
      <c r="A3" s="286" t="s">
        <v>121</v>
      </c>
      <c r="B3" s="482" t="s">
        <v>317</v>
      </c>
      <c r="C3" s="482"/>
      <c r="D3" s="482"/>
      <c r="E3" s="288" t="s">
        <v>42</v>
      </c>
    </row>
    <row r="4" spans="1:5" s="54" customFormat="1" ht="15.75" customHeight="1" thickBot="1">
      <c r="A4" s="87"/>
      <c r="B4" s="87"/>
      <c r="C4" s="88"/>
      <c r="E4" s="88" t="str">
        <f>'5.1.1. sz. mell'!E4</f>
        <v>Forintban!</v>
      </c>
    </row>
    <row r="5" spans="1:5" ht="36.75" thickBot="1">
      <c r="A5" s="174" t="s">
        <v>122</v>
      </c>
      <c r="B5" s="89" t="s">
        <v>497</v>
      </c>
      <c r="C5" s="324" t="s">
        <v>416</v>
      </c>
      <c r="D5" s="325" t="s">
        <v>473</v>
      </c>
      <c r="E5" s="326" t="s">
        <v>491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50" customFormat="1" ht="15.75" customHeight="1" thickBot="1">
      <c r="A7" s="479" t="s">
        <v>39</v>
      </c>
      <c r="B7" s="480"/>
      <c r="C7" s="480"/>
      <c r="D7" s="480"/>
      <c r="E7" s="481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0</v>
      </c>
      <c r="D8" s="254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148</v>
      </c>
      <c r="C9" s="169"/>
      <c r="D9" s="255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149</v>
      </c>
      <c r="C10" s="168"/>
      <c r="D10" s="256"/>
      <c r="E10" s="303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/>
      <c r="D11" s="256"/>
      <c r="E11" s="303">
        <f t="shared" si="0"/>
        <v>0</v>
      </c>
    </row>
    <row r="12" spans="1:5" s="56" customFormat="1" ht="12" customHeight="1">
      <c r="A12" s="199" t="s">
        <v>66</v>
      </c>
      <c r="B12" s="182" t="s">
        <v>151</v>
      </c>
      <c r="C12" s="168"/>
      <c r="D12" s="256"/>
      <c r="E12" s="303">
        <f t="shared" si="0"/>
        <v>0</v>
      </c>
    </row>
    <row r="13" spans="1:5" s="56" customFormat="1" ht="12" customHeight="1">
      <c r="A13" s="199" t="s">
        <v>83</v>
      </c>
      <c r="B13" s="182" t="s">
        <v>390</v>
      </c>
      <c r="C13" s="168"/>
      <c r="D13" s="256"/>
      <c r="E13" s="303">
        <f t="shared" si="0"/>
        <v>0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6"/>
      <c r="E14" s="303">
        <f t="shared" si="0"/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0</v>
      </c>
      <c r="D15" s="254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153</v>
      </c>
      <c r="C16" s="169"/>
      <c r="D16" s="255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6"/>
      <c r="E17" s="303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6"/>
      <c r="E18" s="303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6"/>
      <c r="E19" s="303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/>
      <c r="D20" s="256"/>
      <c r="E20" s="303">
        <f t="shared" si="1"/>
        <v>0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7"/>
      <c r="E21" s="30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4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5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6"/>
      <c r="E24" s="303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6"/>
      <c r="E25" s="303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6"/>
      <c r="E26" s="303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6"/>
      <c r="E27" s="303">
        <f t="shared" si="2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7"/>
      <c r="E28" s="304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3">
        <f t="shared" si="2"/>
        <v>0</v>
      </c>
    </row>
    <row r="32" spans="1:5" s="56" customFormat="1" ht="12" customHeight="1">
      <c r="A32" s="199" t="s">
        <v>164</v>
      </c>
      <c r="B32" s="182" t="s">
        <v>466</v>
      </c>
      <c r="C32" s="168"/>
      <c r="D32" s="168"/>
      <c r="E32" s="303">
        <f t="shared" si="2"/>
        <v>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3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/>
      <c r="D34" s="168"/>
      <c r="E34" s="303">
        <f t="shared" si="2"/>
        <v>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3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/>
      <c r="D36" s="170"/>
      <c r="E36" s="304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0</v>
      </c>
      <c r="D37" s="254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171</v>
      </c>
      <c r="C38" s="169"/>
      <c r="D38" s="255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/>
      <c r="D39" s="256"/>
      <c r="E39" s="303">
        <f t="shared" si="2"/>
        <v>0</v>
      </c>
    </row>
    <row r="40" spans="1:5" s="56" customFormat="1" ht="12" customHeight="1">
      <c r="A40" s="199" t="s">
        <v>58</v>
      </c>
      <c r="B40" s="182" t="s">
        <v>173</v>
      </c>
      <c r="C40" s="168"/>
      <c r="D40" s="256"/>
      <c r="E40" s="303">
        <f t="shared" si="2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6"/>
      <c r="E41" s="303">
        <f t="shared" si="2"/>
        <v>0</v>
      </c>
    </row>
    <row r="42" spans="1:5" s="56" customFormat="1" ht="12" customHeight="1">
      <c r="A42" s="199" t="s">
        <v>101</v>
      </c>
      <c r="B42" s="182" t="s">
        <v>175</v>
      </c>
      <c r="C42" s="168"/>
      <c r="D42" s="256"/>
      <c r="E42" s="303">
        <f t="shared" si="2"/>
        <v>0</v>
      </c>
    </row>
    <row r="43" spans="1:5" s="56" customFormat="1" ht="12" customHeight="1">
      <c r="A43" s="199" t="s">
        <v>102</v>
      </c>
      <c r="B43" s="182" t="s">
        <v>176</v>
      </c>
      <c r="C43" s="168"/>
      <c r="D43" s="256"/>
      <c r="E43" s="303">
        <f t="shared" si="2"/>
        <v>0</v>
      </c>
    </row>
    <row r="44" spans="1:5" s="56" customFormat="1" ht="12" customHeight="1">
      <c r="A44" s="199" t="s">
        <v>103</v>
      </c>
      <c r="B44" s="182" t="s">
        <v>177</v>
      </c>
      <c r="C44" s="168"/>
      <c r="D44" s="256"/>
      <c r="E44" s="303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6"/>
      <c r="E45" s="303">
        <f t="shared" si="2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0"/>
      <c r="E46" s="305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1"/>
      <c r="E47" s="306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1"/>
      <c r="E48" s="30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4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2"/>
      <c r="E50" s="307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0"/>
      <c r="E51" s="305">
        <f t="shared" si="2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0"/>
      <c r="E52" s="305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0"/>
      <c r="E53" s="305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1"/>
      <c r="E54" s="30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4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5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6"/>
      <c r="E57" s="303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6"/>
      <c r="E58" s="303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7"/>
      <c r="E59" s="304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4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0"/>
      <c r="E61" s="305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0"/>
      <c r="E62" s="305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0"/>
      <c r="E63" s="305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0"/>
      <c r="E64" s="30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0</v>
      </c>
      <c r="D65" s="258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4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0"/>
      <c r="E67" s="305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0"/>
      <c r="E68" s="305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3"/>
      <c r="E69" s="305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5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5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5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5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237</v>
      </c>
      <c r="B76" s="181" t="s">
        <v>215</v>
      </c>
      <c r="C76" s="171"/>
      <c r="D76" s="171"/>
      <c r="E76" s="305">
        <f>C76+D76</f>
        <v>0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5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5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5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5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5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5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5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5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479" t="s">
        <v>40</v>
      </c>
      <c r="B92" s="480"/>
      <c r="C92" s="480"/>
      <c r="D92" s="480"/>
      <c r="E92" s="481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0</v>
      </c>
      <c r="D93" s="166">
        <f>+D94+D95+D96+D97+D98+D111</f>
        <v>0</v>
      </c>
      <c r="E93" s="239">
        <f>+E94+E95+E96+E97+E98+E111</f>
        <v>0</v>
      </c>
    </row>
    <row r="94" spans="1:5" ht="12" customHeight="1">
      <c r="A94" s="206" t="s">
        <v>63</v>
      </c>
      <c r="B94" s="8" t="s">
        <v>36</v>
      </c>
      <c r="C94" s="243"/>
      <c r="D94" s="243"/>
      <c r="E94" s="308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3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4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7"/>
      <c r="E97" s="304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7"/>
      <c r="E98" s="304">
        <f t="shared" si="4"/>
        <v>0</v>
      </c>
    </row>
    <row r="99" spans="1:5" ht="12" customHeight="1">
      <c r="A99" s="199" t="s">
        <v>67</v>
      </c>
      <c r="B99" s="6" t="s">
        <v>395</v>
      </c>
      <c r="C99" s="170"/>
      <c r="D99" s="257"/>
      <c r="E99" s="304">
        <f t="shared" si="4"/>
        <v>0</v>
      </c>
    </row>
    <row r="100" spans="1:5" ht="12" customHeight="1">
      <c r="A100" s="199" t="s">
        <v>68</v>
      </c>
      <c r="B100" s="67" t="s">
        <v>336</v>
      </c>
      <c r="C100" s="170"/>
      <c r="D100" s="257"/>
      <c r="E100" s="304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7"/>
      <c r="E101" s="304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7"/>
      <c r="E102" s="304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7"/>
      <c r="E103" s="304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7"/>
      <c r="E104" s="304">
        <f t="shared" si="4"/>
        <v>0</v>
      </c>
    </row>
    <row r="105" spans="1:5" ht="12" customHeight="1">
      <c r="A105" s="199" t="s">
        <v>80</v>
      </c>
      <c r="B105" s="67" t="s">
        <v>251</v>
      </c>
      <c r="C105" s="170"/>
      <c r="D105" s="257"/>
      <c r="E105" s="304">
        <f t="shared" si="4"/>
        <v>0</v>
      </c>
    </row>
    <row r="106" spans="1:5" ht="12" customHeight="1">
      <c r="A106" s="199" t="s">
        <v>111</v>
      </c>
      <c r="B106" s="67" t="s">
        <v>252</v>
      </c>
      <c r="C106" s="170"/>
      <c r="D106" s="257"/>
      <c r="E106" s="304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7"/>
      <c r="E107" s="304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7"/>
      <c r="E108" s="304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7"/>
      <c r="E109" s="304">
        <f t="shared" si="4"/>
        <v>0</v>
      </c>
    </row>
    <row r="110" spans="1:5" ht="12" customHeight="1">
      <c r="A110" s="199" t="s">
        <v>334</v>
      </c>
      <c r="B110" s="68" t="s">
        <v>256</v>
      </c>
      <c r="C110" s="168"/>
      <c r="D110" s="256"/>
      <c r="E110" s="303">
        <f t="shared" si="4"/>
        <v>0</v>
      </c>
    </row>
    <row r="111" spans="1:5" ht="12" customHeight="1">
      <c r="A111" s="199" t="s">
        <v>338</v>
      </c>
      <c r="B111" s="9" t="s">
        <v>37</v>
      </c>
      <c r="C111" s="168"/>
      <c r="D111" s="256"/>
      <c r="E111" s="303">
        <f t="shared" si="4"/>
        <v>0</v>
      </c>
    </row>
    <row r="112" spans="1:5" ht="12" customHeight="1">
      <c r="A112" s="200" t="s">
        <v>339</v>
      </c>
      <c r="B112" s="6" t="s">
        <v>396</v>
      </c>
      <c r="C112" s="170"/>
      <c r="D112" s="257"/>
      <c r="E112" s="304">
        <f t="shared" si="4"/>
        <v>0</v>
      </c>
    </row>
    <row r="113" spans="1:5" ht="12" customHeight="1" thickBot="1">
      <c r="A113" s="208" t="s">
        <v>340</v>
      </c>
      <c r="B113" s="70" t="s">
        <v>397</v>
      </c>
      <c r="C113" s="244"/>
      <c r="D113" s="295"/>
      <c r="E113" s="30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0</v>
      </c>
      <c r="D114" s="254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128</v>
      </c>
      <c r="C115" s="169"/>
      <c r="D115" s="255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261</v>
      </c>
      <c r="C116" s="169"/>
      <c r="D116" s="255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6"/>
      <c r="E117" s="303">
        <f t="shared" si="5"/>
        <v>0</v>
      </c>
    </row>
    <row r="118" spans="1:5" ht="12" customHeight="1">
      <c r="A118" s="198" t="s">
        <v>72</v>
      </c>
      <c r="B118" s="10" t="s">
        <v>262</v>
      </c>
      <c r="C118" s="168"/>
      <c r="D118" s="256"/>
      <c r="E118" s="303">
        <f t="shared" si="5"/>
        <v>0</v>
      </c>
    </row>
    <row r="119" spans="1:5" ht="12" customHeight="1">
      <c r="A119" s="198" t="s">
        <v>73</v>
      </c>
      <c r="B119" s="106" t="s">
        <v>130</v>
      </c>
      <c r="C119" s="168"/>
      <c r="D119" s="256"/>
      <c r="E119" s="303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6"/>
      <c r="E120" s="303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6"/>
      <c r="E121" s="303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6"/>
      <c r="E122" s="303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6"/>
      <c r="E123" s="303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6"/>
      <c r="E124" s="303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6"/>
      <c r="E125" s="303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6"/>
      <c r="E126" s="303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7"/>
      <c r="E127" s="304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0</v>
      </c>
      <c r="D128" s="254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4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6"/>
      <c r="E130" s="303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6"/>
      <c r="E131" s="303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6"/>
      <c r="E132" s="303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4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6"/>
      <c r="E134" s="303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6"/>
      <c r="E135" s="303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6"/>
      <c r="E136" s="303">
        <f t="shared" si="6"/>
        <v>0</v>
      </c>
    </row>
    <row r="137" spans="1:5" ht="12" customHeight="1">
      <c r="A137" s="198" t="s">
        <v>100</v>
      </c>
      <c r="B137" s="7" t="s">
        <v>399</v>
      </c>
      <c r="C137" s="168"/>
      <c r="D137" s="256"/>
      <c r="E137" s="303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6"/>
      <c r="E138" s="303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6"/>
      <c r="E139" s="303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0</v>
      </c>
      <c r="D140" s="258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268</v>
      </c>
      <c r="C141" s="168"/>
      <c r="D141" s="256"/>
      <c r="E141" s="303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6"/>
      <c r="E142" s="303">
        <f>C142+D142</f>
        <v>0</v>
      </c>
    </row>
    <row r="143" spans="1:5" ht="12" customHeight="1">
      <c r="A143" s="198" t="s">
        <v>182</v>
      </c>
      <c r="B143" s="7" t="s">
        <v>414</v>
      </c>
      <c r="C143" s="168"/>
      <c r="D143" s="256"/>
      <c r="E143" s="303">
        <f>C143+D143</f>
        <v>0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6"/>
      <c r="E144" s="303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6"/>
      <c r="E145" s="303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6"/>
      <c r="E147" s="303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6"/>
      <c r="E148" s="303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6"/>
      <c r="E149" s="303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6"/>
      <c r="E150" s="303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7"/>
      <c r="E151" s="304">
        <f t="shared" si="7"/>
        <v>0</v>
      </c>
    </row>
    <row r="152" spans="1:5" ht="12.75" customHeight="1" thickBot="1">
      <c r="A152" s="238" t="s">
        <v>14</v>
      </c>
      <c r="B152" s="61" t="s">
        <v>365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1" t="s">
        <v>366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8">
        <f>+C129+C133+C140+C146+C152+C153</f>
        <v>0</v>
      </c>
      <c r="D154" s="261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9" t="s">
        <v>17</v>
      </c>
      <c r="B155" s="154" t="s">
        <v>367</v>
      </c>
      <c r="C155" s="248">
        <f>+C128+C154</f>
        <v>0</v>
      </c>
      <c r="D155" s="261">
        <f>+D128+D154</f>
        <v>0</v>
      </c>
      <c r="E155" s="242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4"/>
      <c r="D157" s="294"/>
      <c r="E157" s="310">
        <f>C157+D157</f>
        <v>0</v>
      </c>
    </row>
    <row r="158" spans="1:5" ht="14.25" customHeight="1" thickBot="1">
      <c r="A158" s="100" t="s">
        <v>123</v>
      </c>
      <c r="B158" s="101"/>
      <c r="C158" s="294"/>
      <c r="D158" s="294"/>
      <c r="E158" s="310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30" zoomScaleSheetLayoutView="100" workbookViewId="0" topLeftCell="A148">
      <selection activeCell="E5" sqref="E5"/>
    </sheetView>
  </sheetViews>
  <sheetFormatPr defaultColWidth="9.0039062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5" t="s">
        <v>479</v>
      </c>
    </row>
    <row r="2" spans="1:5" s="53" customFormat="1" ht="21" customHeight="1" thickBot="1">
      <c r="A2" s="286" t="s">
        <v>44</v>
      </c>
      <c r="B2" s="482" t="s">
        <v>125</v>
      </c>
      <c r="C2" s="482"/>
      <c r="D2" s="482"/>
      <c r="E2" s="287" t="s">
        <v>38</v>
      </c>
    </row>
    <row r="3" spans="1:5" s="53" customFormat="1" ht="24.75" thickBot="1">
      <c r="A3" s="286" t="s">
        <v>121</v>
      </c>
      <c r="B3" s="482" t="s">
        <v>413</v>
      </c>
      <c r="C3" s="482"/>
      <c r="D3" s="482"/>
      <c r="E3" s="288" t="s">
        <v>42</v>
      </c>
    </row>
    <row r="4" spans="1:5" s="54" customFormat="1" ht="15.75" customHeight="1" thickBot="1">
      <c r="A4" s="87"/>
      <c r="B4" s="87"/>
      <c r="C4" s="88"/>
      <c r="E4" s="88" t="str">
        <f>'5.1.2. sz. mell'!E4</f>
        <v>Forintban!</v>
      </c>
    </row>
    <row r="5" spans="1:5" ht="36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50" customFormat="1" ht="15.75" customHeight="1" thickBot="1">
      <c r="A7" s="479" t="s">
        <v>39</v>
      </c>
      <c r="B7" s="480"/>
      <c r="C7" s="480"/>
      <c r="D7" s="480"/>
      <c r="E7" s="481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0</v>
      </c>
      <c r="D8" s="254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148</v>
      </c>
      <c r="C9" s="169"/>
      <c r="D9" s="255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149</v>
      </c>
      <c r="C10" s="168"/>
      <c r="D10" s="256"/>
      <c r="E10" s="303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/>
      <c r="D11" s="256"/>
      <c r="E11" s="303">
        <f t="shared" si="0"/>
        <v>0</v>
      </c>
    </row>
    <row r="12" spans="1:5" s="56" customFormat="1" ht="12" customHeight="1">
      <c r="A12" s="199" t="s">
        <v>66</v>
      </c>
      <c r="B12" s="182" t="s">
        <v>151</v>
      </c>
      <c r="C12" s="168"/>
      <c r="D12" s="256"/>
      <c r="E12" s="303">
        <f t="shared" si="0"/>
        <v>0</v>
      </c>
    </row>
    <row r="13" spans="1:5" s="56" customFormat="1" ht="12" customHeight="1">
      <c r="A13" s="199" t="s">
        <v>83</v>
      </c>
      <c r="B13" s="182" t="s">
        <v>390</v>
      </c>
      <c r="C13" s="168"/>
      <c r="D13" s="256"/>
      <c r="E13" s="303">
        <f t="shared" si="0"/>
        <v>0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6"/>
      <c r="E14" s="303">
        <f t="shared" si="0"/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0</v>
      </c>
      <c r="D15" s="254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153</v>
      </c>
      <c r="C16" s="169"/>
      <c r="D16" s="255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6"/>
      <c r="E17" s="303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6"/>
      <c r="E18" s="303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6"/>
      <c r="E19" s="303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/>
      <c r="D20" s="256"/>
      <c r="E20" s="303">
        <f t="shared" si="1"/>
        <v>0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7"/>
      <c r="E21" s="30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4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5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6"/>
      <c r="E24" s="303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6"/>
      <c r="E25" s="303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6"/>
      <c r="E26" s="303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6"/>
      <c r="E27" s="303">
        <f t="shared" si="2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7"/>
      <c r="E28" s="304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3">
        <f t="shared" si="2"/>
        <v>0</v>
      </c>
    </row>
    <row r="32" spans="1:5" s="56" customFormat="1" ht="12" customHeight="1">
      <c r="A32" s="199" t="s">
        <v>164</v>
      </c>
      <c r="B32" s="182" t="s">
        <v>466</v>
      </c>
      <c r="C32" s="168"/>
      <c r="D32" s="168"/>
      <c r="E32" s="303">
        <f t="shared" si="2"/>
        <v>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3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/>
      <c r="D34" s="168"/>
      <c r="E34" s="303">
        <f t="shared" si="2"/>
        <v>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3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/>
      <c r="D36" s="170"/>
      <c r="E36" s="304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0</v>
      </c>
      <c r="D37" s="254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171</v>
      </c>
      <c r="C38" s="169"/>
      <c r="D38" s="255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/>
      <c r="D39" s="256"/>
      <c r="E39" s="303">
        <f t="shared" si="2"/>
        <v>0</v>
      </c>
    </row>
    <row r="40" spans="1:5" s="56" customFormat="1" ht="12" customHeight="1">
      <c r="A40" s="199" t="s">
        <v>58</v>
      </c>
      <c r="B40" s="182" t="s">
        <v>173</v>
      </c>
      <c r="C40" s="168"/>
      <c r="D40" s="256"/>
      <c r="E40" s="303">
        <f t="shared" si="2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6"/>
      <c r="E41" s="303">
        <f t="shared" si="2"/>
        <v>0</v>
      </c>
    </row>
    <row r="42" spans="1:5" s="56" customFormat="1" ht="12" customHeight="1">
      <c r="A42" s="199" t="s">
        <v>101</v>
      </c>
      <c r="B42" s="182" t="s">
        <v>175</v>
      </c>
      <c r="C42" s="168"/>
      <c r="D42" s="256"/>
      <c r="E42" s="303">
        <f t="shared" si="2"/>
        <v>0</v>
      </c>
    </row>
    <row r="43" spans="1:5" s="56" customFormat="1" ht="12" customHeight="1">
      <c r="A43" s="199" t="s">
        <v>102</v>
      </c>
      <c r="B43" s="182" t="s">
        <v>176</v>
      </c>
      <c r="C43" s="168"/>
      <c r="D43" s="256"/>
      <c r="E43" s="303">
        <f t="shared" si="2"/>
        <v>0</v>
      </c>
    </row>
    <row r="44" spans="1:5" s="56" customFormat="1" ht="12" customHeight="1">
      <c r="A44" s="199" t="s">
        <v>103</v>
      </c>
      <c r="B44" s="182" t="s">
        <v>177</v>
      </c>
      <c r="C44" s="168"/>
      <c r="D44" s="256"/>
      <c r="E44" s="303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6"/>
      <c r="E45" s="303">
        <f t="shared" si="2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0"/>
      <c r="E46" s="305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1"/>
      <c r="E47" s="306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1"/>
      <c r="E48" s="30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4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2"/>
      <c r="E50" s="307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0"/>
      <c r="E51" s="305">
        <f t="shared" si="2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0"/>
      <c r="E52" s="305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0"/>
      <c r="E53" s="305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1"/>
      <c r="E54" s="30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4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5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6"/>
      <c r="E57" s="303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6"/>
      <c r="E58" s="303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7"/>
      <c r="E59" s="304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4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0"/>
      <c r="E61" s="305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0"/>
      <c r="E62" s="305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0"/>
      <c r="E63" s="305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0"/>
      <c r="E64" s="30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0</v>
      </c>
      <c r="D65" s="258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4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0"/>
      <c r="E67" s="305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0"/>
      <c r="E68" s="305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3"/>
      <c r="E69" s="305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5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5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5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5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237</v>
      </c>
      <c r="B76" s="181" t="s">
        <v>215</v>
      </c>
      <c r="C76" s="171"/>
      <c r="D76" s="171"/>
      <c r="E76" s="305">
        <f>C76+D76</f>
        <v>0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5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5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5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5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5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5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5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5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479" t="s">
        <v>40</v>
      </c>
      <c r="B92" s="480"/>
      <c r="C92" s="480"/>
      <c r="D92" s="480"/>
      <c r="E92" s="481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0</v>
      </c>
      <c r="D93" s="166">
        <f>+D94+D95+D96+D97+D98+D111</f>
        <v>0</v>
      </c>
      <c r="E93" s="239">
        <f>+E94+E95+E96+E97+E98+E111</f>
        <v>0</v>
      </c>
    </row>
    <row r="94" spans="1:5" ht="12" customHeight="1">
      <c r="A94" s="206" t="s">
        <v>63</v>
      </c>
      <c r="B94" s="8" t="s">
        <v>36</v>
      </c>
      <c r="C94" s="243"/>
      <c r="D94" s="243"/>
      <c r="E94" s="308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3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4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7"/>
      <c r="E97" s="304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7"/>
      <c r="E98" s="304">
        <f t="shared" si="4"/>
        <v>0</v>
      </c>
    </row>
    <row r="99" spans="1:5" ht="12" customHeight="1">
      <c r="A99" s="199" t="s">
        <v>67</v>
      </c>
      <c r="B99" s="6" t="s">
        <v>395</v>
      </c>
      <c r="C99" s="170"/>
      <c r="D99" s="257"/>
      <c r="E99" s="304">
        <f t="shared" si="4"/>
        <v>0</v>
      </c>
    </row>
    <row r="100" spans="1:5" ht="12" customHeight="1">
      <c r="A100" s="199" t="s">
        <v>68</v>
      </c>
      <c r="B100" s="67" t="s">
        <v>336</v>
      </c>
      <c r="C100" s="170"/>
      <c r="D100" s="257"/>
      <c r="E100" s="304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7"/>
      <c r="E101" s="304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7"/>
      <c r="E102" s="304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7"/>
      <c r="E103" s="304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7"/>
      <c r="E104" s="304">
        <f t="shared" si="4"/>
        <v>0</v>
      </c>
    </row>
    <row r="105" spans="1:5" ht="12" customHeight="1">
      <c r="A105" s="199" t="s">
        <v>80</v>
      </c>
      <c r="B105" s="67" t="s">
        <v>251</v>
      </c>
      <c r="C105" s="170"/>
      <c r="D105" s="257"/>
      <c r="E105" s="304">
        <f t="shared" si="4"/>
        <v>0</v>
      </c>
    </row>
    <row r="106" spans="1:5" ht="12" customHeight="1">
      <c r="A106" s="199" t="s">
        <v>111</v>
      </c>
      <c r="B106" s="67" t="s">
        <v>252</v>
      </c>
      <c r="C106" s="170"/>
      <c r="D106" s="257"/>
      <c r="E106" s="304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7"/>
      <c r="E107" s="304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7"/>
      <c r="E108" s="304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7"/>
      <c r="E109" s="304">
        <f t="shared" si="4"/>
        <v>0</v>
      </c>
    </row>
    <row r="110" spans="1:5" ht="12" customHeight="1">
      <c r="A110" s="199" t="s">
        <v>334</v>
      </c>
      <c r="B110" s="68" t="s">
        <v>256</v>
      </c>
      <c r="C110" s="168"/>
      <c r="D110" s="256"/>
      <c r="E110" s="303">
        <f t="shared" si="4"/>
        <v>0</v>
      </c>
    </row>
    <row r="111" spans="1:5" ht="12" customHeight="1">
      <c r="A111" s="199" t="s">
        <v>338</v>
      </c>
      <c r="B111" s="9" t="s">
        <v>37</v>
      </c>
      <c r="C111" s="168"/>
      <c r="D111" s="256"/>
      <c r="E111" s="303">
        <f t="shared" si="4"/>
        <v>0</v>
      </c>
    </row>
    <row r="112" spans="1:5" ht="12" customHeight="1">
      <c r="A112" s="200" t="s">
        <v>339</v>
      </c>
      <c r="B112" s="6" t="s">
        <v>396</v>
      </c>
      <c r="C112" s="170"/>
      <c r="D112" s="257"/>
      <c r="E112" s="304">
        <f t="shared" si="4"/>
        <v>0</v>
      </c>
    </row>
    <row r="113" spans="1:5" ht="12" customHeight="1" thickBot="1">
      <c r="A113" s="208" t="s">
        <v>340</v>
      </c>
      <c r="B113" s="70" t="s">
        <v>397</v>
      </c>
      <c r="C113" s="244"/>
      <c r="D113" s="295"/>
      <c r="E113" s="30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0</v>
      </c>
      <c r="D114" s="254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128</v>
      </c>
      <c r="C115" s="169"/>
      <c r="D115" s="255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261</v>
      </c>
      <c r="C116" s="169"/>
      <c r="D116" s="255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6"/>
      <c r="E117" s="303">
        <f t="shared" si="5"/>
        <v>0</v>
      </c>
    </row>
    <row r="118" spans="1:5" ht="12" customHeight="1">
      <c r="A118" s="198" t="s">
        <v>72</v>
      </c>
      <c r="B118" s="10" t="s">
        <v>262</v>
      </c>
      <c r="C118" s="168"/>
      <c r="D118" s="256"/>
      <c r="E118" s="303">
        <f t="shared" si="5"/>
        <v>0</v>
      </c>
    </row>
    <row r="119" spans="1:5" ht="12" customHeight="1">
      <c r="A119" s="198" t="s">
        <v>73</v>
      </c>
      <c r="B119" s="106" t="s">
        <v>130</v>
      </c>
      <c r="C119" s="168"/>
      <c r="D119" s="256"/>
      <c r="E119" s="303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6"/>
      <c r="E120" s="303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6"/>
      <c r="E121" s="303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6"/>
      <c r="E122" s="303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6"/>
      <c r="E123" s="303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6"/>
      <c r="E124" s="303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6"/>
      <c r="E125" s="303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6"/>
      <c r="E126" s="303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7"/>
      <c r="E127" s="304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0</v>
      </c>
      <c r="D128" s="254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4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6"/>
      <c r="E130" s="303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6"/>
      <c r="E131" s="303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6"/>
      <c r="E132" s="303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4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6"/>
      <c r="E134" s="303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6"/>
      <c r="E135" s="303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6"/>
      <c r="E136" s="303">
        <f t="shared" si="6"/>
        <v>0</v>
      </c>
    </row>
    <row r="137" spans="1:5" ht="12" customHeight="1">
      <c r="A137" s="198" t="s">
        <v>100</v>
      </c>
      <c r="B137" s="7" t="s">
        <v>399</v>
      </c>
      <c r="C137" s="168"/>
      <c r="D137" s="256"/>
      <c r="E137" s="303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6"/>
      <c r="E138" s="303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6"/>
      <c r="E139" s="303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0</v>
      </c>
      <c r="D140" s="258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268</v>
      </c>
      <c r="C141" s="168"/>
      <c r="D141" s="256"/>
      <c r="E141" s="303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6"/>
      <c r="E142" s="303">
        <f>C142+D142</f>
        <v>0</v>
      </c>
    </row>
    <row r="143" spans="1:5" ht="12" customHeight="1">
      <c r="A143" s="198" t="s">
        <v>182</v>
      </c>
      <c r="B143" s="7" t="s">
        <v>414</v>
      </c>
      <c r="C143" s="168"/>
      <c r="D143" s="256"/>
      <c r="E143" s="303">
        <f>C143+D143</f>
        <v>0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6"/>
      <c r="E144" s="303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6"/>
      <c r="E145" s="303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6"/>
      <c r="E147" s="303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6"/>
      <c r="E148" s="303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6"/>
      <c r="E149" s="303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6"/>
      <c r="E150" s="303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7"/>
      <c r="E151" s="304">
        <f t="shared" si="7"/>
        <v>0</v>
      </c>
    </row>
    <row r="152" spans="1:5" ht="12.75" customHeight="1" thickBot="1">
      <c r="A152" s="238" t="s">
        <v>14</v>
      </c>
      <c r="B152" s="61" t="s">
        <v>365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1" t="s">
        <v>366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8">
        <f>+C129+C133+C140+C146+C152+C153</f>
        <v>0</v>
      </c>
      <c r="D154" s="261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9" t="s">
        <v>17</v>
      </c>
      <c r="B155" s="154" t="s">
        <v>367</v>
      </c>
      <c r="C155" s="248">
        <f>+C128+C154</f>
        <v>0</v>
      </c>
      <c r="D155" s="261">
        <f>+D128+D154</f>
        <v>0</v>
      </c>
      <c r="E155" s="242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4"/>
      <c r="D157" s="294"/>
      <c r="E157" s="310">
        <f>C157+D157</f>
        <v>0</v>
      </c>
    </row>
    <row r="158" spans="1:5" ht="14.25" customHeight="1" thickBot="1">
      <c r="A158" s="100" t="s">
        <v>123</v>
      </c>
      <c r="B158" s="101"/>
      <c r="C158" s="294"/>
      <c r="D158" s="294"/>
      <c r="E158" s="310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1">
      <selection activeCell="E5" sqref="E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480</v>
      </c>
    </row>
    <row r="2" spans="1:5" s="218" customFormat="1" ht="24.7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4.75" thickBot="1">
      <c r="A3" s="77" t="s">
        <v>121</v>
      </c>
      <c r="B3" s="487" t="s">
        <v>296</v>
      </c>
      <c r="C3" s="488"/>
      <c r="D3" s="489"/>
      <c r="E3" s="297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'5.1.3.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18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>C19+D19</f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>C21+D21</f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>C22+D22</f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>C23+D23</f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>C24+D24</f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1">
      <selection activeCell="E5" sqref="E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481</v>
      </c>
    </row>
    <row r="2" spans="1:5" s="218" customFormat="1" ht="24.7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4.75" thickBot="1">
      <c r="A3" s="77" t="s">
        <v>121</v>
      </c>
      <c r="B3" s="487" t="s">
        <v>316</v>
      </c>
      <c r="C3" s="488"/>
      <c r="D3" s="489"/>
      <c r="E3" s="297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'5.2.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1">
      <selection activeCell="E5" sqref="E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482</v>
      </c>
    </row>
    <row r="2" spans="1:5" s="218" customFormat="1" ht="24.7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4.75" thickBot="1">
      <c r="A3" s="77" t="s">
        <v>121</v>
      </c>
      <c r="B3" s="487" t="s">
        <v>317</v>
      </c>
      <c r="C3" s="488"/>
      <c r="D3" s="489"/>
      <c r="E3" s="297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'5.2.1.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1">
      <selection activeCell="E5" sqref="E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483</v>
      </c>
    </row>
    <row r="2" spans="1:5" s="218" customFormat="1" ht="24.7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4.75" thickBot="1">
      <c r="A3" s="77" t="s">
        <v>121</v>
      </c>
      <c r="B3" s="487" t="s">
        <v>413</v>
      </c>
      <c r="C3" s="488"/>
      <c r="D3" s="489"/>
      <c r="E3" s="297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'5.2.2.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D53" sqref="D53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484</v>
      </c>
    </row>
    <row r="2" spans="1:5" s="218" customFormat="1" ht="25.5" customHeight="1" thickBot="1">
      <c r="A2" s="77" t="s">
        <v>441</v>
      </c>
      <c r="B2" s="487" t="s">
        <v>515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296</v>
      </c>
      <c r="C3" s="488"/>
      <c r="D3" s="489"/>
      <c r="E3" s="297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'5.2.3. sz. mell'!E4</f>
        <v>Forintban!</v>
      </c>
    </row>
    <row r="5" spans="1:5" ht="36.75" thickBot="1">
      <c r="A5" s="174" t="s">
        <v>122</v>
      </c>
      <c r="B5" s="89" t="s">
        <v>497</v>
      </c>
      <c r="C5" s="327" t="s">
        <v>416</v>
      </c>
      <c r="D5" s="327" t="s">
        <v>525</v>
      </c>
      <c r="E5" s="328" t="str">
        <f>+CONCATENATE(LEFT(ÖSSZEFÜGGÉSEK!A7,4),"2017. szeptember 21.",CHAR(10),"Módosítás utáni")</f>
        <v>2017. szeptember 21.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3170000</v>
      </c>
      <c r="D8" s="114">
        <f>SUM(D9:D19)</f>
        <v>644000</v>
      </c>
      <c r="E8" s="148">
        <f>SUM(E9:E19)</f>
        <v>3814000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>
        <v>2700000</v>
      </c>
      <c r="D10" s="265">
        <v>890000</v>
      </c>
      <c r="E10" s="320">
        <f aca="true" t="shared" si="0" ref="E10:E25">C10+D10</f>
        <v>3590000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>
        <v>214000</v>
      </c>
      <c r="E14" s="320">
        <f t="shared" si="0"/>
        <v>214000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>
        <v>470000</v>
      </c>
      <c r="D19" s="266">
        <v>-460000</v>
      </c>
      <c r="E19" s="330">
        <f t="shared" si="0"/>
        <v>10000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233326</v>
      </c>
      <c r="E20" s="148">
        <f>SUM(E21:E23)</f>
        <v>233326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>
        <v>233326</v>
      </c>
      <c r="E23" s="320">
        <f t="shared" si="0"/>
        <v>233326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3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3170000</v>
      </c>
      <c r="D36" s="267">
        <f>+D8+D20+D25+D26+D30+D34+D35</f>
        <v>877326</v>
      </c>
      <c r="E36" s="148">
        <f>C36+D36</f>
        <v>4047326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23716000</v>
      </c>
      <c r="D37" s="267">
        <f>+D38+D39+D40</f>
        <v>0</v>
      </c>
      <c r="E37" s="148">
        <f>+E8+E20+E25+E26+E31+E35+E36</f>
        <v>8094652</v>
      </c>
    </row>
    <row r="38" spans="1:5" s="153" customFormat="1" ht="12" customHeight="1">
      <c r="A38" s="215" t="s">
        <v>309</v>
      </c>
      <c r="B38" s="216" t="s">
        <v>135</v>
      </c>
      <c r="C38" s="273">
        <v>384741</v>
      </c>
      <c r="D38" s="63"/>
      <c r="E38" s="335">
        <f>+E39+E40+E41</f>
        <v>51094585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>
        <v>23331259</v>
      </c>
      <c r="D40" s="302"/>
      <c r="E40" s="317">
        <f>C40+D40</f>
        <v>23331259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26886000</v>
      </c>
      <c r="D41" s="296">
        <f>+D36+D37</f>
        <v>877326</v>
      </c>
      <c r="E41" s="336">
        <f>C41+D41</f>
        <v>27763326</v>
      </c>
    </row>
    <row r="42" spans="1:5" s="221" customFormat="1" ht="15" customHeight="1">
      <c r="A42" s="93"/>
      <c r="B42" s="94"/>
      <c r="C42" s="149"/>
      <c r="E42" s="332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25616000</v>
      </c>
      <c r="D45" s="267">
        <f>SUM(D46:D50)</f>
        <v>501726</v>
      </c>
      <c r="E45" s="148">
        <f>SUM(E46:E50)</f>
        <v>26117726</v>
      </c>
    </row>
    <row r="46" spans="1:5" ht="12" customHeight="1">
      <c r="A46" s="214" t="s">
        <v>63</v>
      </c>
      <c r="B46" s="7" t="s">
        <v>36</v>
      </c>
      <c r="C46" s="273">
        <v>8682500</v>
      </c>
      <c r="D46" s="63">
        <v>411250</v>
      </c>
      <c r="E46" s="322">
        <f>C46+D46</f>
        <v>9093750</v>
      </c>
    </row>
    <row r="47" spans="1:5" ht="12" customHeight="1">
      <c r="A47" s="214" t="s">
        <v>64</v>
      </c>
      <c r="B47" s="6" t="s">
        <v>108</v>
      </c>
      <c r="C47" s="51">
        <v>2498392</v>
      </c>
      <c r="D47" s="64">
        <v>90476</v>
      </c>
      <c r="E47" s="318">
        <f>C47+D47</f>
        <v>2588868</v>
      </c>
    </row>
    <row r="48" spans="1:5" ht="12" customHeight="1">
      <c r="A48" s="214" t="s">
        <v>65</v>
      </c>
      <c r="B48" s="6" t="s">
        <v>82</v>
      </c>
      <c r="C48" s="51">
        <v>14435108</v>
      </c>
      <c r="D48" s="64"/>
      <c r="E48" s="318">
        <f>C48+D48</f>
        <v>14435108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1270000</v>
      </c>
      <c r="D51" s="267">
        <f>SUM(D52:D54)</f>
        <v>375600</v>
      </c>
      <c r="E51" s="148">
        <f>SUM(E52:E54)</f>
        <v>1645600</v>
      </c>
    </row>
    <row r="52" spans="1:5" s="222" customFormat="1" ht="12" customHeight="1">
      <c r="A52" s="214" t="s">
        <v>69</v>
      </c>
      <c r="B52" s="7" t="s">
        <v>128</v>
      </c>
      <c r="C52" s="273">
        <v>1270000</v>
      </c>
      <c r="D52" s="63">
        <v>375600</v>
      </c>
      <c r="E52" s="322">
        <f>C52+D52</f>
        <v>1645600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26886000</v>
      </c>
      <c r="D57" s="296">
        <f>+D45+D51+D56</f>
        <v>877326</v>
      </c>
      <c r="E57" s="151">
        <f>+E45+E51+E56</f>
        <v>27763326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>
        <v>2</v>
      </c>
      <c r="D59" s="294"/>
      <c r="E59" s="310">
        <f>C59+D59</f>
        <v>2</v>
      </c>
    </row>
    <row r="60" spans="1:5" ht="13.5" thickBot="1">
      <c r="A60" s="100" t="s">
        <v>123</v>
      </c>
      <c r="B60" s="101"/>
      <c r="C60" s="294">
        <v>0</v>
      </c>
      <c r="D60" s="294"/>
      <c r="E60" s="310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51">
      <selection activeCell="D120" sqref="D12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">
        <v>498</v>
      </c>
    </row>
    <row r="3" spans="1:5" ht="15.7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36.75" thickBot="1">
      <c r="A4" s="470"/>
      <c r="B4" s="472"/>
      <c r="C4" s="252" t="s">
        <v>416</v>
      </c>
      <c r="D4" s="250" t="s">
        <v>524</v>
      </c>
      <c r="E4" s="251" t="str">
        <f>+CONCATENATE(LEFT(ÖSSZEFÜGGÉSEK!A6,4),". szeptember 21.",CHAR(10),"Módosítás utáni")</f>
        <v>2017. szeptember 21.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23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85658574</v>
      </c>
      <c r="D6" s="167">
        <f>+D7+D8+D9+D10+D11+D12</f>
        <v>11097214</v>
      </c>
      <c r="E6" s="103">
        <f>+E7+E8+E9+E10+E11+E12</f>
        <v>96755788</v>
      </c>
    </row>
    <row r="7" spans="1:5" s="180" customFormat="1" ht="12" customHeight="1">
      <c r="A7" s="13" t="s">
        <v>63</v>
      </c>
      <c r="B7" s="181" t="s">
        <v>148</v>
      </c>
      <c r="C7" s="169">
        <v>71407702</v>
      </c>
      <c r="D7" s="169">
        <v>1141605</v>
      </c>
      <c r="E7" s="211">
        <f>C7+D7</f>
        <v>72549307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>
        <v>12194640</v>
      </c>
      <c r="D9" s="168"/>
      <c r="E9" s="211">
        <f t="shared" si="0"/>
        <v>12194640</v>
      </c>
    </row>
    <row r="10" spans="1:5" s="180" customFormat="1" ht="12" customHeight="1">
      <c r="A10" s="12" t="s">
        <v>66</v>
      </c>
      <c r="B10" s="182" t="s">
        <v>151</v>
      </c>
      <c r="C10" s="168">
        <v>1497960</v>
      </c>
      <c r="D10" s="168">
        <v>898272</v>
      </c>
      <c r="E10" s="211">
        <f t="shared" si="0"/>
        <v>2396232</v>
      </c>
    </row>
    <row r="11" spans="1:5" s="180" customFormat="1" ht="12" customHeight="1">
      <c r="A11" s="12" t="s">
        <v>83</v>
      </c>
      <c r="B11" s="105" t="s">
        <v>327</v>
      </c>
      <c r="C11" s="168">
        <v>558272</v>
      </c>
      <c r="D11" s="168">
        <v>9001977</v>
      </c>
      <c r="E11" s="211">
        <f t="shared" si="0"/>
        <v>9560249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>
        <v>55360</v>
      </c>
      <c r="E12" s="211">
        <f t="shared" si="0"/>
        <v>55360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2437928</v>
      </c>
      <c r="D13" s="167">
        <f>+D14+D15+D16+D17+D18</f>
        <v>2724666</v>
      </c>
      <c r="E13" s="103">
        <f>+E14+E15+E16+E17+E18</f>
        <v>5162594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>
        <v>2437928</v>
      </c>
      <c r="D18" s="168">
        <v>2724666</v>
      </c>
      <c r="E18" s="211">
        <f t="shared" si="0"/>
        <v>5162594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40157480</v>
      </c>
      <c r="E20" s="103">
        <f>+E21+E22+E23+E24+E25</f>
        <v>40157480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>
        <v>40157480</v>
      </c>
      <c r="E25" s="211">
        <f t="shared" si="0"/>
        <v>40157480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123700000</v>
      </c>
      <c r="D27" s="173">
        <f>+D28+D29+D30+D31+D32+D33+D34</f>
        <v>0</v>
      </c>
      <c r="E27" s="210">
        <f>+E28+E29+E30+E31+E32+E33+E34</f>
        <v>123700000</v>
      </c>
    </row>
    <row r="28" spans="1:5" s="180" customFormat="1" ht="12" customHeight="1">
      <c r="A28" s="13" t="s">
        <v>162</v>
      </c>
      <c r="B28" s="181" t="s">
        <v>502</v>
      </c>
      <c r="C28" s="212">
        <v>79000000</v>
      </c>
      <c r="D28" s="212"/>
      <c r="E28" s="211">
        <f t="shared" si="0"/>
        <v>79000000</v>
      </c>
    </row>
    <row r="29" spans="1:5" s="180" customFormat="1" ht="12" customHeight="1">
      <c r="A29" s="12" t="s">
        <v>163</v>
      </c>
      <c r="B29" s="182" t="s">
        <v>465</v>
      </c>
      <c r="C29" s="168">
        <v>27000000</v>
      </c>
      <c r="D29" s="168"/>
      <c r="E29" s="211">
        <f t="shared" si="0"/>
        <v>27000000</v>
      </c>
    </row>
    <row r="30" spans="1:5" s="180" customFormat="1" ht="12" customHeight="1">
      <c r="A30" s="12" t="s">
        <v>164</v>
      </c>
      <c r="B30" s="182" t="s">
        <v>466</v>
      </c>
      <c r="C30" s="168">
        <v>13500000</v>
      </c>
      <c r="D30" s="168"/>
      <c r="E30" s="211">
        <f t="shared" si="0"/>
        <v>13500000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>
        <v>3500000</v>
      </c>
      <c r="D32" s="168"/>
      <c r="E32" s="211">
        <f t="shared" si="0"/>
        <v>3500000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>
        <v>700000</v>
      </c>
      <c r="D34" s="170"/>
      <c r="E34" s="211">
        <f t="shared" si="0"/>
        <v>700000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83804360</v>
      </c>
      <c r="D35" s="167">
        <f>SUM(D36:D46)</f>
        <v>29414000</v>
      </c>
      <c r="E35" s="103">
        <f>SUM(E36:E46)</f>
        <v>113218360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>
        <v>62100000</v>
      </c>
      <c r="D37" s="168">
        <v>22890000</v>
      </c>
      <c r="E37" s="211">
        <f t="shared" si="0"/>
        <v>84990000</v>
      </c>
    </row>
    <row r="38" spans="1:5" s="180" customFormat="1" ht="12" customHeight="1">
      <c r="A38" s="12" t="s">
        <v>58</v>
      </c>
      <c r="B38" s="182" t="s">
        <v>173</v>
      </c>
      <c r="C38" s="168">
        <v>3968000</v>
      </c>
      <c r="D38" s="168"/>
      <c r="E38" s="211">
        <f t="shared" si="0"/>
        <v>3968000</v>
      </c>
    </row>
    <row r="39" spans="1:5" s="180" customFormat="1" ht="12" customHeight="1">
      <c r="A39" s="12" t="s">
        <v>100</v>
      </c>
      <c r="B39" s="182" t="s">
        <v>174</v>
      </c>
      <c r="C39" s="168">
        <v>300000</v>
      </c>
      <c r="D39" s="168"/>
      <c r="E39" s="211">
        <f t="shared" si="0"/>
        <v>300000</v>
      </c>
    </row>
    <row r="40" spans="1:5" s="180" customFormat="1" ht="12" customHeight="1">
      <c r="A40" s="12" t="s">
        <v>101</v>
      </c>
      <c r="B40" s="182" t="s">
        <v>175</v>
      </c>
      <c r="C40" s="168">
        <v>2300000</v>
      </c>
      <c r="D40" s="168">
        <v>1000000</v>
      </c>
      <c r="E40" s="211">
        <f t="shared" si="0"/>
        <v>3300000</v>
      </c>
    </row>
    <row r="41" spans="1:5" s="180" customFormat="1" ht="12" customHeight="1">
      <c r="A41" s="12" t="s">
        <v>102</v>
      </c>
      <c r="B41" s="182" t="s">
        <v>176</v>
      </c>
      <c r="C41" s="168">
        <v>14166360</v>
      </c>
      <c r="D41" s="168">
        <v>5884000</v>
      </c>
      <c r="E41" s="211">
        <f t="shared" si="0"/>
        <v>20050360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472</v>
      </c>
      <c r="C43" s="168">
        <v>500000</v>
      </c>
      <c r="D43" s="168">
        <v>100000</v>
      </c>
      <c r="E43" s="211">
        <f t="shared" si="0"/>
        <v>600000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>
        <v>470000</v>
      </c>
      <c r="D46" s="172">
        <v>-460000</v>
      </c>
      <c r="E46" s="211">
        <f t="shared" si="0"/>
        <v>10000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4200000</v>
      </c>
      <c r="D47" s="167">
        <f>SUM(D48:D52)</f>
        <v>0</v>
      </c>
      <c r="E47" s="103">
        <f>SUM(E48:E52)</f>
        <v>4200000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>
        <v>4200000</v>
      </c>
      <c r="D49" s="171"/>
      <c r="E49" s="307">
        <f t="shared" si="0"/>
        <v>4200000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299800862</v>
      </c>
      <c r="D63" s="173">
        <f>+D6+D13+D20+D27+D35+D47+D53+D58</f>
        <v>83393360</v>
      </c>
      <c r="E63" s="210">
        <f>+E6+E13+E20+E27+E35+E47+E53+E58</f>
        <v>383194222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60000000</v>
      </c>
      <c r="D68" s="167">
        <f>SUM(D69:D72)</f>
        <v>0</v>
      </c>
      <c r="E68" s="103">
        <f>SUM(E69:E72)</f>
        <v>60000000</v>
      </c>
    </row>
    <row r="69" spans="1:5" s="180" customFormat="1" ht="12" customHeight="1">
      <c r="A69" s="13" t="s">
        <v>84</v>
      </c>
      <c r="B69" s="181" t="s">
        <v>209</v>
      </c>
      <c r="C69" s="171">
        <v>60000000</v>
      </c>
      <c r="D69" s="171"/>
      <c r="E69" s="305">
        <f t="shared" si="1"/>
        <v>60000000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40798598</v>
      </c>
      <c r="D73" s="167">
        <f>SUM(D74:D75)</f>
        <v>-40017548</v>
      </c>
      <c r="E73" s="103">
        <f>SUM(E74:E75)</f>
        <v>781050</v>
      </c>
    </row>
    <row r="74" spans="1:5" s="180" customFormat="1" ht="12" customHeight="1">
      <c r="A74" s="13" t="s">
        <v>237</v>
      </c>
      <c r="B74" s="181" t="s">
        <v>215</v>
      </c>
      <c r="C74" s="171">
        <v>40798598</v>
      </c>
      <c r="D74" s="171">
        <v>-40017548</v>
      </c>
      <c r="E74" s="305">
        <f t="shared" si="1"/>
        <v>781050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40017548</v>
      </c>
      <c r="E76" s="103">
        <f>SUM(E77:E79)</f>
        <v>40017548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>
        <v>40017548</v>
      </c>
      <c r="E79" s="305">
        <f t="shared" si="1"/>
        <v>40017548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100798598</v>
      </c>
      <c r="D87" s="173">
        <f>+D64+D68+D73+D76+D80+D86+D85</f>
        <v>0</v>
      </c>
      <c r="E87" s="210">
        <f>+E64+E68+E73+E76+E80+E86+E85</f>
        <v>100798598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400599460</v>
      </c>
      <c r="D88" s="173">
        <f>+D63+D87</f>
        <v>83393360</v>
      </c>
      <c r="E88" s="210">
        <f>+E63+E87</f>
        <v>483992820</v>
      </c>
    </row>
    <row r="89" spans="1:3" s="180" customFormat="1" ht="30.7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.7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36.75" thickBot="1">
      <c r="A93" s="470"/>
      <c r="B93" s="472"/>
      <c r="C93" s="252" t="s">
        <v>416</v>
      </c>
      <c r="D93" s="250" t="s">
        <v>525</v>
      </c>
      <c r="E93" s="251" t="str">
        <f>+CONCATENATE(LEFT(ÖSSZEFÜGGÉSEK!A6,4),". szeptember 21.",CHAR(10),"Módosítás utáni")</f>
        <v>2017. szeptember 21.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38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317049956</v>
      </c>
      <c r="D95" s="166">
        <f>D96+D97+D98+D99+D100+D113</f>
        <v>-368429</v>
      </c>
      <c r="E95" s="239">
        <f>E96+E97+E98+E99+E100+E113</f>
        <v>316681527</v>
      </c>
    </row>
    <row r="96" spans="1:5" ht="12" customHeight="1">
      <c r="A96" s="15" t="s">
        <v>63</v>
      </c>
      <c r="B96" s="8" t="s">
        <v>36</v>
      </c>
      <c r="C96" s="243">
        <v>69692021</v>
      </c>
      <c r="D96" s="243">
        <v>3840706</v>
      </c>
      <c r="E96" s="308">
        <f aca="true" t="shared" si="2" ref="E96:E129">C96+D96</f>
        <v>73532727</v>
      </c>
    </row>
    <row r="97" spans="1:5" ht="12" customHeight="1">
      <c r="A97" s="12" t="s">
        <v>64</v>
      </c>
      <c r="B97" s="6" t="s">
        <v>108</v>
      </c>
      <c r="C97" s="168">
        <v>17025633</v>
      </c>
      <c r="D97" s="168">
        <v>649020</v>
      </c>
      <c r="E97" s="303">
        <f t="shared" si="2"/>
        <v>17674653</v>
      </c>
    </row>
    <row r="98" spans="1:5" ht="12" customHeight="1">
      <c r="A98" s="12" t="s">
        <v>65</v>
      </c>
      <c r="B98" s="6" t="s">
        <v>82</v>
      </c>
      <c r="C98" s="170">
        <v>127654248</v>
      </c>
      <c r="D98" s="170">
        <v>5471900</v>
      </c>
      <c r="E98" s="304">
        <f t="shared" si="2"/>
        <v>133126148</v>
      </c>
    </row>
    <row r="99" spans="1:5" ht="12" customHeight="1">
      <c r="A99" s="12" t="s">
        <v>66</v>
      </c>
      <c r="B99" s="9" t="s">
        <v>109</v>
      </c>
      <c r="C99" s="170">
        <v>7305000</v>
      </c>
      <c r="D99" s="170">
        <v>48000</v>
      </c>
      <c r="E99" s="304">
        <f t="shared" si="2"/>
        <v>7353000</v>
      </c>
    </row>
    <row r="100" spans="1:5" ht="12" customHeight="1">
      <c r="A100" s="12" t="s">
        <v>74</v>
      </c>
      <c r="B100" s="17" t="s">
        <v>110</v>
      </c>
      <c r="C100" s="170">
        <v>63157948</v>
      </c>
      <c r="D100" s="170">
        <v>8777685</v>
      </c>
      <c r="E100" s="304">
        <f t="shared" si="2"/>
        <v>71935633</v>
      </c>
    </row>
    <row r="101" spans="1:5" ht="12" customHeight="1">
      <c r="A101" s="12" t="s">
        <v>67</v>
      </c>
      <c r="B101" s="6" t="s">
        <v>337</v>
      </c>
      <c r="C101" s="170"/>
      <c r="D101" s="170">
        <v>36783</v>
      </c>
      <c r="E101" s="304">
        <f t="shared" si="2"/>
        <v>36783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>
        <v>51666948</v>
      </c>
      <c r="D107" s="170">
        <v>581202</v>
      </c>
      <c r="E107" s="304">
        <f t="shared" si="2"/>
        <v>52248150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>
        <v>12098000</v>
      </c>
      <c r="D112" s="170">
        <v>8159700</v>
      </c>
      <c r="E112" s="304">
        <f t="shared" si="2"/>
        <v>20257700</v>
      </c>
    </row>
    <row r="113" spans="1:5" ht="12" customHeight="1">
      <c r="A113" s="12" t="s">
        <v>338</v>
      </c>
      <c r="B113" s="9" t="s">
        <v>37</v>
      </c>
      <c r="C113" s="168">
        <v>32215106</v>
      </c>
      <c r="D113" s="168">
        <f>SUM(D114:D115)</f>
        <v>-19155740</v>
      </c>
      <c r="E113" s="303">
        <f t="shared" si="2"/>
        <v>13059366</v>
      </c>
    </row>
    <row r="114" spans="1:5" ht="12" customHeight="1">
      <c r="A114" s="12" t="s">
        <v>339</v>
      </c>
      <c r="B114" s="6" t="s">
        <v>341</v>
      </c>
      <c r="C114" s="168">
        <v>9393000</v>
      </c>
      <c r="D114" s="168">
        <v>687661</v>
      </c>
      <c r="E114" s="303">
        <f t="shared" si="2"/>
        <v>10080661</v>
      </c>
    </row>
    <row r="115" spans="1:5" ht="12" customHeight="1" thickBot="1">
      <c r="A115" s="16" t="s">
        <v>340</v>
      </c>
      <c r="B115" s="235" t="s">
        <v>342</v>
      </c>
      <c r="C115" s="244">
        <v>22822106</v>
      </c>
      <c r="D115" s="244">
        <v>-19843401</v>
      </c>
      <c r="E115" s="309">
        <f t="shared" si="2"/>
        <v>2978705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80145492</v>
      </c>
      <c r="D116" s="167">
        <f>+D117+D119+D121</f>
        <v>83761789</v>
      </c>
      <c r="E116" s="240">
        <f>+E117+E119+E121</f>
        <v>163907281</v>
      </c>
    </row>
    <row r="117" spans="1:5" ht="12" customHeight="1">
      <c r="A117" s="13" t="s">
        <v>69</v>
      </c>
      <c r="B117" s="6" t="s">
        <v>128</v>
      </c>
      <c r="C117" s="169">
        <v>22987000</v>
      </c>
      <c r="D117" s="255">
        <v>27022349</v>
      </c>
      <c r="E117" s="211">
        <f t="shared" si="2"/>
        <v>50009349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56149492</v>
      </c>
      <c r="D119" s="256">
        <v>57748440</v>
      </c>
      <c r="E119" s="303">
        <f t="shared" si="2"/>
        <v>113897932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>
        <v>1009000</v>
      </c>
      <c r="D121" s="256">
        <v>-1009000</v>
      </c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22.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23.2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397195448</v>
      </c>
      <c r="D130" s="254">
        <f>+D95+D116</f>
        <v>83393360</v>
      </c>
      <c r="E130" s="103">
        <f>+E95+E116</f>
        <v>480588808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3404012</v>
      </c>
      <c r="D142" s="258">
        <f>+D143+D144+D145+D146</f>
        <v>0</v>
      </c>
      <c r="E142" s="210">
        <f>+E143+E144+E145+E146</f>
        <v>3404012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>
        <v>3404012</v>
      </c>
      <c r="D144" s="256"/>
      <c r="E144" s="303">
        <f t="shared" si="3"/>
        <v>3404012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3404012</v>
      </c>
      <c r="D155" s="261">
        <f>+D131+D135+D142+D147+D153+D154</f>
        <v>0</v>
      </c>
      <c r="E155" s="242">
        <f>+E131+E135+E142+E147+E153+E154</f>
        <v>3404012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400599460</v>
      </c>
      <c r="D156" s="261">
        <f>+D130+D155</f>
        <v>83393360</v>
      </c>
      <c r="E156" s="242">
        <f>+E130+E155</f>
        <v>483992820</v>
      </c>
    </row>
    <row r="157" ht="7.5" customHeight="1"/>
    <row r="158" spans="1:5" ht="15.7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-97394586</v>
      </c>
      <c r="D160" s="167">
        <f>+D63-D130</f>
        <v>0</v>
      </c>
      <c r="E160" s="103">
        <f>+E63-E130</f>
        <v>-97394586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97394586</v>
      </c>
      <c r="D161" s="167">
        <f>+D87-D155</f>
        <v>0</v>
      </c>
      <c r="E161" s="103">
        <f>+E87-E155</f>
        <v>97394586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 xml:space="preserve">&amp;C&amp;"Times New Roman CE,Félkövér"&amp;12
Balatongyörök Község Önkormányzata
2017. ÉVI KÖLTSÉGVETÉSÉNEK ÖSSZEVONT MÓDOSÍTOTT MÉRLEGE&amp;10
&amp;R&amp;"Times New Roman CE,Félkövér dőlt"&amp;11 1.1. melléklet </oddHeader>
  </headerFooter>
  <rowBreaks count="1" manualBreakCount="1"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D53" sqref="D53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485</v>
      </c>
    </row>
    <row r="2" spans="1:5" s="218" customFormat="1" ht="25.5" customHeight="1" thickBot="1">
      <c r="A2" s="77" t="s">
        <v>441</v>
      </c>
      <c r="B2" s="487" t="s">
        <v>515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316</v>
      </c>
      <c r="C3" s="488"/>
      <c r="D3" s="489"/>
      <c r="E3" s="297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'5.3. sz. mell'!E4</f>
        <v>Forintban!</v>
      </c>
    </row>
    <row r="5" spans="1:5" ht="36.75" thickBot="1">
      <c r="A5" s="174" t="s">
        <v>122</v>
      </c>
      <c r="B5" s="89" t="s">
        <v>497</v>
      </c>
      <c r="C5" s="327" t="s">
        <v>416</v>
      </c>
      <c r="D5" s="327" t="s">
        <v>525</v>
      </c>
      <c r="E5" s="328" t="str">
        <f>+CONCATENATE(LEFT(ÖSSZEFÜGGÉSEK!A7,4)," 2017. szeptember 21.",CHAR(10),"Módosítás után")</f>
        <v> 2017. szeptember 21.
Módosítás után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3170000</v>
      </c>
      <c r="D8" s="114">
        <f>SUM(D9:D19)</f>
        <v>644000</v>
      </c>
      <c r="E8" s="148">
        <f>SUM(E9:E19)</f>
        <v>3814000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>
        <v>2700000</v>
      </c>
      <c r="D10" s="265">
        <v>890000</v>
      </c>
      <c r="E10" s="320">
        <f aca="true" t="shared" si="0" ref="E10:E25">C10+D10</f>
        <v>3590000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>
        <v>214000</v>
      </c>
      <c r="E14" s="320">
        <f t="shared" si="0"/>
        <v>214000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>
        <v>470000</v>
      </c>
      <c r="D19" s="266">
        <v>-460000</v>
      </c>
      <c r="E19" s="330">
        <f t="shared" si="0"/>
        <v>10000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233326</v>
      </c>
      <c r="E20" s="148">
        <f>SUM(E21:E23)</f>
        <v>233326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>
        <v>233326</v>
      </c>
      <c r="E23" s="320">
        <f t="shared" si="0"/>
        <v>233326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3170000</v>
      </c>
      <c r="D36" s="267">
        <f>+D8+D20+D25+D26+D30+D34+D35</f>
        <v>877326</v>
      </c>
      <c r="E36" s="148">
        <f>C36+D36</f>
        <v>4047326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23716000</v>
      </c>
      <c r="D37" s="267">
        <f>+D38+D39+D40</f>
        <v>0</v>
      </c>
      <c r="E37" s="148">
        <f>+E8+E20+E25+E26+E31+E35+E36</f>
        <v>8094652</v>
      </c>
    </row>
    <row r="38" spans="1:5" s="153" customFormat="1" ht="12" customHeight="1">
      <c r="A38" s="215" t="s">
        <v>309</v>
      </c>
      <c r="B38" s="216" t="s">
        <v>135</v>
      </c>
      <c r="C38" s="273">
        <v>384741</v>
      </c>
      <c r="D38" s="63"/>
      <c r="E38" s="335">
        <f>+E39+E40+E41</f>
        <v>51094585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>
        <v>23331259</v>
      </c>
      <c r="D40" s="302"/>
      <c r="E40" s="317">
        <f>C40+D40</f>
        <v>23331259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26886000</v>
      </c>
      <c r="D41" s="296">
        <f>+D36+D37</f>
        <v>877326</v>
      </c>
      <c r="E41" s="336">
        <f>C41+D41</f>
        <v>27763326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25616000</v>
      </c>
      <c r="D45" s="267">
        <f>SUM(D46:D50)</f>
        <v>501726</v>
      </c>
      <c r="E45" s="148">
        <f>SUM(E46:E50)</f>
        <v>26117726</v>
      </c>
    </row>
    <row r="46" spans="1:5" ht="12" customHeight="1">
      <c r="A46" s="214" t="s">
        <v>63</v>
      </c>
      <c r="B46" s="7" t="s">
        <v>36</v>
      </c>
      <c r="C46" s="273">
        <v>8682500</v>
      </c>
      <c r="D46" s="63">
        <v>411250</v>
      </c>
      <c r="E46" s="322">
        <f>C46+D46</f>
        <v>9093750</v>
      </c>
    </row>
    <row r="47" spans="1:5" ht="12" customHeight="1">
      <c r="A47" s="214" t="s">
        <v>64</v>
      </c>
      <c r="B47" s="6" t="s">
        <v>108</v>
      </c>
      <c r="C47" s="51">
        <v>2498392</v>
      </c>
      <c r="D47" s="64">
        <v>90476</v>
      </c>
      <c r="E47" s="318">
        <f>C47+D47</f>
        <v>2588868</v>
      </c>
    </row>
    <row r="48" spans="1:5" ht="12" customHeight="1">
      <c r="A48" s="214" t="s">
        <v>65</v>
      </c>
      <c r="B48" s="6" t="s">
        <v>82</v>
      </c>
      <c r="C48" s="51">
        <v>14435108</v>
      </c>
      <c r="D48" s="64"/>
      <c r="E48" s="318">
        <f>C48+D48</f>
        <v>14435108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1270000</v>
      </c>
      <c r="D51" s="267">
        <f>SUM(D52:D54)</f>
        <v>375000</v>
      </c>
      <c r="E51" s="148">
        <f>SUM(E52:E54)</f>
        <v>1645000</v>
      </c>
    </row>
    <row r="52" spans="1:5" s="222" customFormat="1" ht="12" customHeight="1">
      <c r="A52" s="214" t="s">
        <v>69</v>
      </c>
      <c r="B52" s="7" t="s">
        <v>128</v>
      </c>
      <c r="C52" s="273">
        <v>1270000</v>
      </c>
      <c r="D52" s="63">
        <v>375000</v>
      </c>
      <c r="E52" s="322">
        <f>C52+D52</f>
        <v>1645000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26886000</v>
      </c>
      <c r="D57" s="296">
        <f>+D45+D51+D56</f>
        <v>876726</v>
      </c>
      <c r="E57" s="151">
        <f>+E45+E51+E56</f>
        <v>27762726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>
        <v>2</v>
      </c>
      <c r="D59" s="294"/>
      <c r="E59" s="310">
        <f>C59+D59</f>
        <v>2</v>
      </c>
    </row>
    <row r="60" spans="1:5" ht="13.5" thickBot="1">
      <c r="A60" s="100" t="s">
        <v>123</v>
      </c>
      <c r="B60" s="101"/>
      <c r="C60" s="294">
        <v>0</v>
      </c>
      <c r="D60" s="294"/>
      <c r="E60" s="310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486</v>
      </c>
    </row>
    <row r="2" spans="1:5" s="218" customFormat="1" ht="25.5" customHeight="1" thickBot="1">
      <c r="A2" s="77" t="s">
        <v>441</v>
      </c>
      <c r="B2" s="487" t="s">
        <v>124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317</v>
      </c>
      <c r="C3" s="488"/>
      <c r="D3" s="489"/>
      <c r="E3" s="297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'5.3.1.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487</v>
      </c>
    </row>
    <row r="2" spans="1:5" s="218" customFormat="1" ht="25.5" customHeight="1" thickBot="1">
      <c r="A2" s="77" t="s">
        <v>441</v>
      </c>
      <c r="B2" s="487" t="s">
        <v>124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413</v>
      </c>
      <c r="C3" s="488"/>
      <c r="D3" s="489"/>
      <c r="E3" s="297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'5.3.2.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492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296</v>
      </c>
      <c r="C3" s="488"/>
      <c r="D3" s="489"/>
      <c r="E3" s="297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'5.3.3.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3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5" s="221" customFormat="1" ht="15" customHeight="1">
      <c r="A42" s="93"/>
      <c r="B42" s="94"/>
      <c r="C42" s="149"/>
      <c r="E42" s="332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494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316</v>
      </c>
      <c r="C3" s="488"/>
      <c r="D3" s="489"/>
      <c r="E3" s="297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'5.4. sz. mell 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495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317</v>
      </c>
      <c r="C3" s="488"/>
      <c r="D3" s="489"/>
      <c r="E3" s="297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'5.4.1. sz. mell'!E4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view="pageBreakPreview" zoomScale="60" zoomScaleNormal="140" workbookViewId="0" topLeftCell="A1">
      <selection activeCell="E5" sqref="E5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5" t="s">
        <v>496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4.75" thickBot="1">
      <c r="A3" s="77" t="s">
        <v>121</v>
      </c>
      <c r="B3" s="487" t="s">
        <v>413</v>
      </c>
      <c r="C3" s="488"/>
      <c r="D3" s="489"/>
      <c r="E3" s="297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'5.4.2. sz. mell '!E4</f>
        <v>Forintban!</v>
      </c>
    </row>
    <row r="5" spans="1:5" ht="24.7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33">
      <selection activeCell="D120" sqref="D120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tr">
        <f>'1.1.sz.mell.'!E2</f>
        <v>Forintban!</v>
      </c>
    </row>
    <row r="3" spans="1:5" ht="15.7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36.75" thickBot="1">
      <c r="A4" s="470"/>
      <c r="B4" s="472"/>
      <c r="C4" s="252" t="s">
        <v>416</v>
      </c>
      <c r="D4" s="250" t="s">
        <v>525</v>
      </c>
      <c r="E4" s="251" t="str">
        <f>+CONCATENATE(LEFT(ÖSSZEFÜGGÉSEK!A6,4),". szeptember 21.",CHAR(10),"Módosítás utáni")</f>
        <v>2017. szeptember 21.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8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85658574</v>
      </c>
      <c r="D6" s="167">
        <f>+D7+D8+D9+D10+D11+D12</f>
        <v>11097214</v>
      </c>
      <c r="E6" s="103">
        <f>+E7+E8+E9+E10+E11+E12</f>
        <v>96755788</v>
      </c>
    </row>
    <row r="7" spans="1:5" s="180" customFormat="1" ht="12" customHeight="1">
      <c r="A7" s="13" t="s">
        <v>63</v>
      </c>
      <c r="B7" s="181" t="s">
        <v>148</v>
      </c>
      <c r="C7" s="169">
        <v>71407702</v>
      </c>
      <c r="D7" s="169">
        <v>1141605</v>
      </c>
      <c r="E7" s="211">
        <f>C7+D7</f>
        <v>72549307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>
        <v>12194640</v>
      </c>
      <c r="D9" s="168"/>
      <c r="E9" s="211">
        <f t="shared" si="0"/>
        <v>12194640</v>
      </c>
    </row>
    <row r="10" spans="1:5" s="180" customFormat="1" ht="12" customHeight="1">
      <c r="A10" s="12" t="s">
        <v>66</v>
      </c>
      <c r="B10" s="182" t="s">
        <v>151</v>
      </c>
      <c r="C10" s="168">
        <v>1497960</v>
      </c>
      <c r="D10" s="168">
        <v>898272</v>
      </c>
      <c r="E10" s="211">
        <f t="shared" si="0"/>
        <v>2396232</v>
      </c>
    </row>
    <row r="11" spans="1:5" s="180" customFormat="1" ht="12" customHeight="1">
      <c r="A11" s="12" t="s">
        <v>83</v>
      </c>
      <c r="B11" s="105" t="s">
        <v>327</v>
      </c>
      <c r="C11" s="168">
        <v>558272</v>
      </c>
      <c r="D11" s="168">
        <v>9001977</v>
      </c>
      <c r="E11" s="211">
        <f t="shared" si="0"/>
        <v>9560249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>
        <v>55360</v>
      </c>
      <c r="E12" s="211">
        <f t="shared" si="0"/>
        <v>55360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2437928</v>
      </c>
      <c r="D13" s="167">
        <f>+D14+D15+D16+D17+D18</f>
        <v>2724666</v>
      </c>
      <c r="E13" s="103">
        <f>+E14+E15+E16+E17+E18</f>
        <v>5162594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>
        <v>2437928</v>
      </c>
      <c r="D18" s="168">
        <v>2724666</v>
      </c>
      <c r="E18" s="211">
        <f t="shared" si="0"/>
        <v>5162594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40157480</v>
      </c>
      <c r="E20" s="103">
        <f>+E21+E22+E23+E24+E25</f>
        <v>40157480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>
        <v>40157480</v>
      </c>
      <c r="E25" s="211">
        <f t="shared" si="0"/>
        <v>40157480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123700000</v>
      </c>
      <c r="D27" s="173">
        <f>+D28+D29+D30+D31+D32+D33+D34</f>
        <v>0</v>
      </c>
      <c r="E27" s="210">
        <f>+E28+E29+E30+E31+E32+E33+E34</f>
        <v>123700000</v>
      </c>
    </row>
    <row r="28" spans="1:5" s="180" customFormat="1" ht="12" customHeight="1">
      <c r="A28" s="13" t="s">
        <v>162</v>
      </c>
      <c r="B28" s="181" t="s">
        <v>464</v>
      </c>
      <c r="C28" s="212">
        <v>79000000</v>
      </c>
      <c r="D28" s="212">
        <f>+D29+D30+D31</f>
        <v>0</v>
      </c>
      <c r="E28" s="211">
        <f t="shared" si="0"/>
        <v>79000000</v>
      </c>
    </row>
    <row r="29" spans="1:5" s="180" customFormat="1" ht="12" customHeight="1">
      <c r="A29" s="12" t="s">
        <v>163</v>
      </c>
      <c r="B29" s="182" t="s">
        <v>465</v>
      </c>
      <c r="C29" s="168">
        <v>27000000</v>
      </c>
      <c r="D29" s="168"/>
      <c r="E29" s="211">
        <f t="shared" si="0"/>
        <v>27000000</v>
      </c>
    </row>
    <row r="30" spans="1:5" s="180" customFormat="1" ht="12" customHeight="1">
      <c r="A30" s="12" t="s">
        <v>164</v>
      </c>
      <c r="B30" s="182" t="s">
        <v>466</v>
      </c>
      <c r="C30" s="168">
        <v>13500000</v>
      </c>
      <c r="D30" s="168"/>
      <c r="E30" s="211">
        <f t="shared" si="0"/>
        <v>13500000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>
        <v>3500000</v>
      </c>
      <c r="D32" s="168"/>
      <c r="E32" s="211">
        <f t="shared" si="0"/>
        <v>3500000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>
        <v>700000</v>
      </c>
      <c r="D34" s="170"/>
      <c r="E34" s="211">
        <f t="shared" si="0"/>
        <v>700000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83804360</v>
      </c>
      <c r="D35" s="167">
        <f>SUM(D36:D46)</f>
        <v>29414000</v>
      </c>
      <c r="E35" s="103">
        <f>SUM(E36:E46)</f>
        <v>113218360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>
        <v>62100000</v>
      </c>
      <c r="D37" s="168">
        <v>22890000</v>
      </c>
      <c r="E37" s="211">
        <f t="shared" si="0"/>
        <v>84990000</v>
      </c>
    </row>
    <row r="38" spans="1:5" s="180" customFormat="1" ht="12" customHeight="1">
      <c r="A38" s="12" t="s">
        <v>58</v>
      </c>
      <c r="B38" s="182" t="s">
        <v>173</v>
      </c>
      <c r="C38" s="168">
        <v>3968000</v>
      </c>
      <c r="D38" s="168"/>
      <c r="E38" s="211">
        <f t="shared" si="0"/>
        <v>3968000</v>
      </c>
    </row>
    <row r="39" spans="1:5" s="180" customFormat="1" ht="12" customHeight="1">
      <c r="A39" s="12" t="s">
        <v>100</v>
      </c>
      <c r="B39" s="182" t="s">
        <v>174</v>
      </c>
      <c r="C39" s="168">
        <v>300000</v>
      </c>
      <c r="D39" s="168"/>
      <c r="E39" s="211">
        <f t="shared" si="0"/>
        <v>300000</v>
      </c>
    </row>
    <row r="40" spans="1:5" s="180" customFormat="1" ht="12" customHeight="1">
      <c r="A40" s="12" t="s">
        <v>101</v>
      </c>
      <c r="B40" s="182" t="s">
        <v>175</v>
      </c>
      <c r="C40" s="168">
        <v>2300000</v>
      </c>
      <c r="D40" s="168">
        <v>1000000</v>
      </c>
      <c r="E40" s="211">
        <f t="shared" si="0"/>
        <v>3300000</v>
      </c>
    </row>
    <row r="41" spans="1:5" s="180" customFormat="1" ht="12" customHeight="1">
      <c r="A41" s="12" t="s">
        <v>102</v>
      </c>
      <c r="B41" s="182" t="s">
        <v>176</v>
      </c>
      <c r="C41" s="168">
        <v>14166360</v>
      </c>
      <c r="D41" s="168">
        <v>5884000</v>
      </c>
      <c r="E41" s="211">
        <f t="shared" si="0"/>
        <v>20050360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>
        <v>500000</v>
      </c>
      <c r="D43" s="168">
        <v>100000</v>
      </c>
      <c r="E43" s="211">
        <f t="shared" si="0"/>
        <v>600000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>
        <v>470000</v>
      </c>
      <c r="D46" s="172">
        <v>-460000</v>
      </c>
      <c r="E46" s="211">
        <f t="shared" si="0"/>
        <v>10000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4200000</v>
      </c>
      <c r="D47" s="167">
        <f>SUM(D48:D52)</f>
        <v>0</v>
      </c>
      <c r="E47" s="103">
        <f>SUM(E48:E52)</f>
        <v>4200000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>
        <v>4200000</v>
      </c>
      <c r="D49" s="171"/>
      <c r="E49" s="307">
        <f t="shared" si="0"/>
        <v>4200000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299800862</v>
      </c>
      <c r="D63" s="173">
        <f>+D6+D13+D20+D27+D35+D47+D53+D58</f>
        <v>83393360</v>
      </c>
      <c r="E63" s="210">
        <f>+E6+E13+E20+E27+E35+E47+E53+E58</f>
        <v>383194222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60000000</v>
      </c>
      <c r="D68" s="167">
        <f>SUM(D69:D72)</f>
        <v>0</v>
      </c>
      <c r="E68" s="103">
        <f>SUM(E69:E72)</f>
        <v>60000000</v>
      </c>
    </row>
    <row r="69" spans="1:5" s="180" customFormat="1" ht="12" customHeight="1">
      <c r="A69" s="13" t="s">
        <v>84</v>
      </c>
      <c r="B69" s="181" t="s">
        <v>209</v>
      </c>
      <c r="C69" s="171">
        <v>60000000</v>
      </c>
      <c r="D69" s="171"/>
      <c r="E69" s="305">
        <f t="shared" si="1"/>
        <v>60000000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40798598</v>
      </c>
      <c r="D73" s="167">
        <f>SUM(D74:D75)</f>
        <v>-40017548</v>
      </c>
      <c r="E73" s="103">
        <f>SUM(E74:E75)</f>
        <v>781050</v>
      </c>
    </row>
    <row r="74" spans="1:5" s="180" customFormat="1" ht="12" customHeight="1">
      <c r="A74" s="13" t="s">
        <v>237</v>
      </c>
      <c r="B74" s="181" t="s">
        <v>215</v>
      </c>
      <c r="C74" s="171">
        <v>40798598</v>
      </c>
      <c r="D74" s="171">
        <v>-40017548</v>
      </c>
      <c r="E74" s="305">
        <f t="shared" si="1"/>
        <v>781050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40017548</v>
      </c>
      <c r="E76" s="103">
        <f>SUM(E77:E79)</f>
        <v>40017548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>
        <v>40017548</v>
      </c>
      <c r="E79" s="305">
        <f t="shared" si="1"/>
        <v>40017548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100798598</v>
      </c>
      <c r="D87" s="173">
        <f>+D64+D68+D73+D76+D80+D86+D85</f>
        <v>0</v>
      </c>
      <c r="E87" s="210">
        <f>+E64+E68+E73+E76+E80+E86+E85</f>
        <v>100798598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400599460</v>
      </c>
      <c r="D88" s="173">
        <f>+D63+D87</f>
        <v>83393360</v>
      </c>
      <c r="E88" s="210">
        <f>+E63+E87</f>
        <v>483992820</v>
      </c>
    </row>
    <row r="89" spans="1:3" s="180" customFormat="1" ht="83.2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.7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36.75" thickBot="1">
      <c r="A93" s="470"/>
      <c r="B93" s="472"/>
      <c r="C93" s="252" t="s">
        <v>416</v>
      </c>
      <c r="D93" s="250" t="s">
        <v>525</v>
      </c>
      <c r="E93" s="251" t="str">
        <f>+CONCATENATE(LEFT(ÖSSZEFÜGGÉSEK!A6,4),". szeptember 21.",CHAR(10),"Módosítás utáni")</f>
        <v>2017. szeptember 21.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317049956</v>
      </c>
      <c r="D95" s="166">
        <f>D96+D97+D98+D99+D100+D113</f>
        <v>-368429</v>
      </c>
      <c r="E95" s="239">
        <f>E96+E97+E98+E99+E100+E113</f>
        <v>316681527</v>
      </c>
    </row>
    <row r="96" spans="1:5" ht="12" customHeight="1">
      <c r="A96" s="15" t="s">
        <v>63</v>
      </c>
      <c r="B96" s="8" t="s">
        <v>36</v>
      </c>
      <c r="C96" s="243">
        <v>69692021</v>
      </c>
      <c r="D96" s="243">
        <v>3840706</v>
      </c>
      <c r="E96" s="308">
        <f aca="true" t="shared" si="2" ref="E96:E129">C96+D96</f>
        <v>73532727</v>
      </c>
    </row>
    <row r="97" spans="1:5" ht="12" customHeight="1">
      <c r="A97" s="12" t="s">
        <v>64</v>
      </c>
      <c r="B97" s="6" t="s">
        <v>108</v>
      </c>
      <c r="C97" s="168">
        <v>17025633</v>
      </c>
      <c r="D97" s="168">
        <v>649020</v>
      </c>
      <c r="E97" s="303">
        <f t="shared" si="2"/>
        <v>17674653</v>
      </c>
    </row>
    <row r="98" spans="1:5" ht="12" customHeight="1">
      <c r="A98" s="12" t="s">
        <v>65</v>
      </c>
      <c r="B98" s="6" t="s">
        <v>82</v>
      </c>
      <c r="C98" s="170">
        <v>127654248</v>
      </c>
      <c r="D98" s="170">
        <v>5471900</v>
      </c>
      <c r="E98" s="304">
        <f t="shared" si="2"/>
        <v>133126148</v>
      </c>
    </row>
    <row r="99" spans="1:5" ht="12" customHeight="1">
      <c r="A99" s="12" t="s">
        <v>66</v>
      </c>
      <c r="B99" s="9" t="s">
        <v>109</v>
      </c>
      <c r="C99" s="170">
        <v>7305000</v>
      </c>
      <c r="D99" s="170">
        <v>48000</v>
      </c>
      <c r="E99" s="304">
        <f t="shared" si="2"/>
        <v>7353000</v>
      </c>
    </row>
    <row r="100" spans="1:5" ht="12" customHeight="1">
      <c r="A100" s="12" t="s">
        <v>74</v>
      </c>
      <c r="B100" s="17" t="s">
        <v>110</v>
      </c>
      <c r="C100" s="170">
        <v>63157948</v>
      </c>
      <c r="D100" s="170">
        <v>8777685</v>
      </c>
      <c r="E100" s="304">
        <f t="shared" si="2"/>
        <v>71935633</v>
      </c>
    </row>
    <row r="101" spans="1:5" ht="12" customHeight="1">
      <c r="A101" s="12" t="s">
        <v>67</v>
      </c>
      <c r="B101" s="6" t="s">
        <v>337</v>
      </c>
      <c r="C101" s="170"/>
      <c r="D101" s="170">
        <v>36783</v>
      </c>
      <c r="E101" s="304">
        <f t="shared" si="2"/>
        <v>36783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>
        <v>51666948</v>
      </c>
      <c r="D107" s="170">
        <v>581202</v>
      </c>
      <c r="E107" s="304">
        <v>53248150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>
        <v>12098000</v>
      </c>
      <c r="D112" s="170">
        <v>1009000</v>
      </c>
      <c r="E112" s="304">
        <f t="shared" si="2"/>
        <v>13107000</v>
      </c>
    </row>
    <row r="113" spans="1:5" ht="12" customHeight="1">
      <c r="A113" s="12" t="s">
        <v>338</v>
      </c>
      <c r="B113" s="9" t="s">
        <v>37</v>
      </c>
      <c r="C113" s="168">
        <v>32215106</v>
      </c>
      <c r="D113" s="168">
        <v>-19155740</v>
      </c>
      <c r="E113" s="303">
        <f t="shared" si="2"/>
        <v>13059366</v>
      </c>
    </row>
    <row r="114" spans="1:5" ht="12" customHeight="1">
      <c r="A114" s="12" t="s">
        <v>339</v>
      </c>
      <c r="B114" s="6" t="s">
        <v>341</v>
      </c>
      <c r="C114" s="168">
        <v>9393000</v>
      </c>
      <c r="D114" s="168">
        <v>687661</v>
      </c>
      <c r="E114" s="303">
        <f t="shared" si="2"/>
        <v>10080661</v>
      </c>
    </row>
    <row r="115" spans="1:5" ht="12" customHeight="1" thickBot="1">
      <c r="A115" s="16" t="s">
        <v>340</v>
      </c>
      <c r="B115" s="235" t="s">
        <v>342</v>
      </c>
      <c r="C115" s="244">
        <v>22822106</v>
      </c>
      <c r="D115" s="244">
        <v>-19843401</v>
      </c>
      <c r="E115" s="309">
        <f t="shared" si="2"/>
        <v>2978705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80145492</v>
      </c>
      <c r="D116" s="167">
        <f>+D117+D119+D121</f>
        <v>83761789</v>
      </c>
      <c r="E116" s="240">
        <f>+E117+E119+E121</f>
        <v>163907281</v>
      </c>
    </row>
    <row r="117" spans="1:5" ht="12" customHeight="1">
      <c r="A117" s="13" t="s">
        <v>69</v>
      </c>
      <c r="B117" s="6" t="s">
        <v>128</v>
      </c>
      <c r="C117" s="169">
        <v>22987000</v>
      </c>
      <c r="D117" s="255">
        <v>27022349</v>
      </c>
      <c r="E117" s="211">
        <f t="shared" si="2"/>
        <v>50009349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56149492</v>
      </c>
      <c r="D119" s="256">
        <v>57748440</v>
      </c>
      <c r="E119" s="303">
        <f t="shared" si="2"/>
        <v>113897932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>
        <v>1009000</v>
      </c>
      <c r="D121" s="256">
        <v>-1009000</v>
      </c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22.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23.2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397195448</v>
      </c>
      <c r="D130" s="254">
        <f>+D95+D116</f>
        <v>83393360</v>
      </c>
      <c r="E130" s="103">
        <f>+E95+E116</f>
        <v>480588808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3404012</v>
      </c>
      <c r="D142" s="258">
        <f>+D143+D144+D145+D146</f>
        <v>0</v>
      </c>
      <c r="E142" s="210">
        <f>+E143+E144+E145+E146</f>
        <v>3404012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>
        <v>3404012</v>
      </c>
      <c r="D144" s="256"/>
      <c r="E144" s="303">
        <f t="shared" si="3"/>
        <v>3404012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3404012</v>
      </c>
      <c r="D155" s="261">
        <f>+D131+D135+D142+D147+D153+D154</f>
        <v>0</v>
      </c>
      <c r="E155" s="242">
        <f>+E131+E135+E142+E147+E153+E154</f>
        <v>3404012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400599460</v>
      </c>
      <c r="D156" s="261">
        <f>+D130+D155</f>
        <v>83393360</v>
      </c>
      <c r="E156" s="242">
        <f>+E130+E155</f>
        <v>483992820</v>
      </c>
    </row>
    <row r="157" ht="7.5" customHeight="1"/>
    <row r="158" spans="1:5" ht="15.7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-97394586</v>
      </c>
      <c r="D160" s="167">
        <f>+D63-D130</f>
        <v>0</v>
      </c>
      <c r="E160" s="103">
        <f>+E63-E130</f>
        <v>-97394586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97394586</v>
      </c>
      <c r="D161" s="167">
        <f>+D87-D155</f>
        <v>0</v>
      </c>
      <c r="E161" s="103">
        <f>+E87-E155</f>
        <v>97394586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Balatongyörök Község Önkormányzata
2017. ÉVI KÖLTSÉGVETÉS
KÖTELEZŐ FELADATAINAK MÓDOSÍTOTT MÉRLEGE&amp;10
&amp;R&amp;"Times New Roman CE,Félkövér dőlt"&amp;11 1.2. melléklet </oddHeader>
  </headerFooter>
  <rowBreaks count="1" manualBreakCount="1"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54">
      <selection activeCell="D8" sqref="D8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tr">
        <f>'1.2.sz.mell.'!E2</f>
        <v>Forintban!</v>
      </c>
    </row>
    <row r="3" spans="1:5" ht="15.7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24.75" thickBot="1">
      <c r="A4" s="470"/>
      <c r="B4" s="472"/>
      <c r="C4" s="252" t="s">
        <v>416</v>
      </c>
      <c r="D4" s="250" t="s">
        <v>473</v>
      </c>
      <c r="E4" s="251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8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148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151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176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7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5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237</v>
      </c>
      <c r="B74" s="181" t="s">
        <v>215</v>
      </c>
      <c r="C74" s="171"/>
      <c r="D74" s="171"/>
      <c r="E74" s="305">
        <f t="shared" si="1"/>
        <v>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/>
      <c r="E79" s="305">
        <f t="shared" si="1"/>
        <v>0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.7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24.75" thickBot="1">
      <c r="A93" s="470"/>
      <c r="B93" s="472"/>
      <c r="C93" s="252" t="s">
        <v>416</v>
      </c>
      <c r="D93" s="250" t="s">
        <v>473</v>
      </c>
      <c r="E93" s="251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0</v>
      </c>
      <c r="D95" s="166">
        <f>D96+D97+D98+D99+D100+D113</f>
        <v>0</v>
      </c>
      <c r="E95" s="239">
        <f>E96+E97+E98+E99+E100+E113</f>
        <v>0</v>
      </c>
    </row>
    <row r="96" spans="1:5" ht="12" customHeight="1">
      <c r="A96" s="15" t="s">
        <v>63</v>
      </c>
      <c r="B96" s="8" t="s">
        <v>36</v>
      </c>
      <c r="C96" s="243"/>
      <c r="D96" s="243"/>
      <c r="E96" s="308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3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4">
        <f t="shared" si="2"/>
        <v>0</v>
      </c>
    </row>
    <row r="99" spans="1:5" ht="12" customHeight="1">
      <c r="A99" s="12" t="s">
        <v>66</v>
      </c>
      <c r="B99" s="9" t="s">
        <v>109</v>
      </c>
      <c r="C99" s="170"/>
      <c r="D99" s="170"/>
      <c r="E99" s="304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4">
        <f t="shared" si="2"/>
        <v>0</v>
      </c>
    </row>
    <row r="101" spans="1:5" ht="12" customHeight="1">
      <c r="A101" s="12" t="s">
        <v>67</v>
      </c>
      <c r="B101" s="6" t="s">
        <v>337</v>
      </c>
      <c r="C101" s="170"/>
      <c r="D101" s="170"/>
      <c r="E101" s="304">
        <f t="shared" si="2"/>
        <v>0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/>
      <c r="D107" s="170"/>
      <c r="E107" s="304">
        <f t="shared" si="2"/>
        <v>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/>
      <c r="D112" s="170"/>
      <c r="E112" s="304">
        <f t="shared" si="2"/>
        <v>0</v>
      </c>
    </row>
    <row r="113" spans="1:5" ht="12" customHeight="1">
      <c r="A113" s="12" t="s">
        <v>338</v>
      </c>
      <c r="B113" s="9" t="s">
        <v>37</v>
      </c>
      <c r="C113" s="168"/>
      <c r="D113" s="168"/>
      <c r="E113" s="303">
        <f t="shared" si="2"/>
        <v>0</v>
      </c>
    </row>
    <row r="114" spans="1:5" ht="12" customHeight="1">
      <c r="A114" s="12" t="s">
        <v>339</v>
      </c>
      <c r="B114" s="6" t="s">
        <v>341</v>
      </c>
      <c r="C114" s="168"/>
      <c r="D114" s="168"/>
      <c r="E114" s="303">
        <f t="shared" si="2"/>
        <v>0</v>
      </c>
    </row>
    <row r="115" spans="1:5" ht="12" customHeight="1" thickBot="1">
      <c r="A115" s="16" t="s">
        <v>340</v>
      </c>
      <c r="B115" s="235" t="s">
        <v>342</v>
      </c>
      <c r="C115" s="244"/>
      <c r="D115" s="244"/>
      <c r="E115" s="309">
        <f t="shared" si="2"/>
        <v>0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0</v>
      </c>
      <c r="D116" s="167">
        <f>+D117+D119+D121</f>
        <v>0</v>
      </c>
      <c r="E116" s="240">
        <f>+E117+E119+E121</f>
        <v>0</v>
      </c>
    </row>
    <row r="117" spans="1:5" ht="12" customHeight="1">
      <c r="A117" s="13" t="s">
        <v>69</v>
      </c>
      <c r="B117" s="6" t="s">
        <v>128</v>
      </c>
      <c r="C117" s="169"/>
      <c r="D117" s="255"/>
      <c r="E117" s="211">
        <f t="shared" si="2"/>
        <v>0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6"/>
      <c r="E119" s="303">
        <f t="shared" si="2"/>
        <v>0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/>
      <c r="D121" s="256"/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22.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23.2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0</v>
      </c>
      <c r="D130" s="254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0</v>
      </c>
      <c r="D142" s="258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/>
      <c r="D144" s="256"/>
      <c r="E144" s="303">
        <f t="shared" si="3"/>
        <v>0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0</v>
      </c>
      <c r="D155" s="261">
        <f>+D131+D135+D142+D147+D153+D154</f>
        <v>0</v>
      </c>
      <c r="E155" s="242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0</v>
      </c>
      <c r="D156" s="261">
        <f>+D130+D155</f>
        <v>0</v>
      </c>
      <c r="E156" s="242">
        <f>+E130+E155</f>
        <v>0</v>
      </c>
    </row>
    <row r="157" ht="7.5" customHeight="1"/>
    <row r="158" spans="1:5" ht="15.7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Balatongyörök Község Önkormányzata
2017. ÉVI KÖLTSÉGVETÉS
ÖNKÉNT VÁLLALT FELADATAINAK MÓDOSÍTOTT MÉRLEGE&amp;10
&amp;R&amp;"Times New Roman CE,Félkövér dőlt"&amp;11 1.3. melléklet </oddHeader>
  </headerFooter>
  <rowBreaks count="1" manualBreakCount="1"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48">
      <selection activeCell="C4" sqref="C4"/>
    </sheetView>
  </sheetViews>
  <sheetFormatPr defaultColWidth="9.0039062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tr">
        <f>'1.3.sz.mell.'!E2</f>
        <v>Forintban!</v>
      </c>
    </row>
    <row r="3" spans="1:5" ht="15.7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24.75" thickBot="1">
      <c r="A4" s="470"/>
      <c r="B4" s="472"/>
      <c r="C4" s="252" t="s">
        <v>416</v>
      </c>
      <c r="D4" s="250" t="s">
        <v>473</v>
      </c>
      <c r="E4" s="251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8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148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151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176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7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5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237</v>
      </c>
      <c r="B74" s="181" t="s">
        <v>215</v>
      </c>
      <c r="C74" s="171"/>
      <c r="D74" s="171"/>
      <c r="E74" s="305">
        <f t="shared" si="1"/>
        <v>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/>
      <c r="E79" s="305">
        <f t="shared" si="1"/>
        <v>0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.7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24.75" thickBot="1">
      <c r="A93" s="470"/>
      <c r="B93" s="472"/>
      <c r="C93" s="252" t="s">
        <v>416</v>
      </c>
      <c r="D93" s="250" t="s">
        <v>473</v>
      </c>
      <c r="E93" s="251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0</v>
      </c>
      <c r="D95" s="166">
        <f>D96+D97+D98+D99+D100+D113</f>
        <v>0</v>
      </c>
      <c r="E95" s="239">
        <f>E96+E97+E98+E99+E100+E113</f>
        <v>0</v>
      </c>
    </row>
    <row r="96" spans="1:5" ht="12" customHeight="1">
      <c r="A96" s="15" t="s">
        <v>63</v>
      </c>
      <c r="B96" s="8" t="s">
        <v>36</v>
      </c>
      <c r="C96" s="243"/>
      <c r="D96" s="243"/>
      <c r="E96" s="308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3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4">
        <f t="shared" si="2"/>
        <v>0</v>
      </c>
    </row>
    <row r="99" spans="1:5" ht="12" customHeight="1">
      <c r="A99" s="12" t="s">
        <v>66</v>
      </c>
      <c r="B99" s="9" t="s">
        <v>109</v>
      </c>
      <c r="C99" s="170"/>
      <c r="D99" s="170"/>
      <c r="E99" s="304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4">
        <f t="shared" si="2"/>
        <v>0</v>
      </c>
    </row>
    <row r="101" spans="1:5" ht="12" customHeight="1">
      <c r="A101" s="12" t="s">
        <v>67</v>
      </c>
      <c r="B101" s="6" t="s">
        <v>337</v>
      </c>
      <c r="C101" s="170"/>
      <c r="D101" s="170"/>
      <c r="E101" s="304">
        <f t="shared" si="2"/>
        <v>0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/>
      <c r="D107" s="170"/>
      <c r="E107" s="304">
        <f t="shared" si="2"/>
        <v>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/>
      <c r="D112" s="170"/>
      <c r="E112" s="304">
        <f t="shared" si="2"/>
        <v>0</v>
      </c>
    </row>
    <row r="113" spans="1:5" ht="12" customHeight="1">
      <c r="A113" s="12" t="s">
        <v>338</v>
      </c>
      <c r="B113" s="9" t="s">
        <v>37</v>
      </c>
      <c r="C113" s="168"/>
      <c r="D113" s="168"/>
      <c r="E113" s="303">
        <f t="shared" si="2"/>
        <v>0</v>
      </c>
    </row>
    <row r="114" spans="1:5" ht="12" customHeight="1">
      <c r="A114" s="12" t="s">
        <v>339</v>
      </c>
      <c r="B114" s="6" t="s">
        <v>341</v>
      </c>
      <c r="C114" s="168"/>
      <c r="D114" s="168"/>
      <c r="E114" s="303">
        <f t="shared" si="2"/>
        <v>0</v>
      </c>
    </row>
    <row r="115" spans="1:5" ht="12" customHeight="1" thickBot="1">
      <c r="A115" s="16" t="s">
        <v>340</v>
      </c>
      <c r="B115" s="235" t="s">
        <v>342</v>
      </c>
      <c r="C115" s="244"/>
      <c r="D115" s="244"/>
      <c r="E115" s="309">
        <f t="shared" si="2"/>
        <v>0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0</v>
      </c>
      <c r="D116" s="167">
        <f>+D117+D119+D121</f>
        <v>0</v>
      </c>
      <c r="E116" s="240">
        <f>+E117+E119+E121</f>
        <v>0</v>
      </c>
    </row>
    <row r="117" spans="1:5" ht="12" customHeight="1">
      <c r="A117" s="13" t="s">
        <v>69</v>
      </c>
      <c r="B117" s="6" t="s">
        <v>128</v>
      </c>
      <c r="C117" s="169"/>
      <c r="D117" s="255"/>
      <c r="E117" s="211">
        <f t="shared" si="2"/>
        <v>0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6"/>
      <c r="E119" s="303">
        <f t="shared" si="2"/>
        <v>0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/>
      <c r="D121" s="256"/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22.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23.2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0</v>
      </c>
      <c r="D130" s="254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0</v>
      </c>
      <c r="D142" s="258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/>
      <c r="D144" s="256"/>
      <c r="E144" s="303">
        <f t="shared" si="3"/>
        <v>0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0</v>
      </c>
      <c r="D155" s="261">
        <f>+D131+D135+D142+D147+D153+D154</f>
        <v>0</v>
      </c>
      <c r="E155" s="242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0</v>
      </c>
      <c r="D156" s="261">
        <f>+D130+D155</f>
        <v>0</v>
      </c>
      <c r="E156" s="242">
        <f>+E130+E155</f>
        <v>0</v>
      </c>
    </row>
    <row r="157" ht="7.5" customHeight="1"/>
    <row r="158" spans="1:5" ht="15.7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Balatongyörök Község Önkormányzata
2017. ÉVI KÖLTSÉGVETÉS 
ÁLLAMIGAZGATÁSI FELADATOK MÓDOSÍTOTT MÉRLEGE&amp;10
&amp;R&amp;"Times New Roman CE,Félkövér dőlt"&amp;11 1.4. melléklet </oddHeader>
  </headerFooter>
  <rowBreaks count="1" manualBreakCount="1"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30" zoomScaleSheetLayoutView="100" workbookViewId="0" topLeftCell="A1">
      <selection activeCell="H12" sqref="H12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92</v>
      </c>
      <c r="C1" s="117"/>
      <c r="D1" s="117"/>
      <c r="E1" s="117"/>
      <c r="F1" s="117"/>
      <c r="G1" s="117"/>
      <c r="H1" s="117"/>
      <c r="I1" s="117"/>
      <c r="J1" s="475" t="s">
        <v>419</v>
      </c>
    </row>
    <row r="2" spans="7:10" ht="14.25" thickBot="1">
      <c r="G2" s="118"/>
      <c r="H2" s="118"/>
      <c r="I2" s="118" t="str">
        <f>'1.4.sz.mell.'!E2</f>
        <v>Forintban!</v>
      </c>
      <c r="J2" s="475"/>
    </row>
    <row r="3" spans="1:10" ht="18" customHeight="1" thickBot="1">
      <c r="A3" s="473" t="s">
        <v>51</v>
      </c>
      <c r="B3" s="119" t="s">
        <v>39</v>
      </c>
      <c r="C3" s="120"/>
      <c r="D3" s="262"/>
      <c r="E3" s="262"/>
      <c r="F3" s="119" t="s">
        <v>40</v>
      </c>
      <c r="G3" s="121"/>
      <c r="H3" s="269"/>
      <c r="I3" s="270"/>
      <c r="J3" s="475"/>
    </row>
    <row r="4" spans="1:10" s="122" customFormat="1" ht="35.25" customHeight="1" thickBot="1">
      <c r="A4" s="474"/>
      <c r="B4" s="73" t="s">
        <v>44</v>
      </c>
      <c r="C4" s="74" t="str">
        <f>+CONCATENATE('1.1.sz.mell.'!C3," eredeti előirányzat")</f>
        <v>2017. évi eredeti előirányzat</v>
      </c>
      <c r="D4" s="263" t="str">
        <f>+CONCATENATE('1.1.sz.mell.'!C3," 2. sz. módosítás (±)")</f>
        <v>2017. évi 2. sz. módosítás (±)</v>
      </c>
      <c r="E4" s="263" t="str">
        <f>+CONCATENATE(LEFT('1.1.sz.mell.'!C3,4),". szeptember 21. módosítás után")</f>
        <v>2017. szeptember 21. módosítás után</v>
      </c>
      <c r="F4" s="73" t="s">
        <v>44</v>
      </c>
      <c r="G4" s="74" t="str">
        <f>+C4</f>
        <v>2017. évi eredeti előirányzat</v>
      </c>
      <c r="H4" s="74" t="str">
        <f>+D4</f>
        <v>2017. évi 2. sz. módosítás (±)</v>
      </c>
      <c r="I4" s="271" t="str">
        <f>+E4</f>
        <v>2017. szeptember 21. módosítás után</v>
      </c>
      <c r="J4" s="475"/>
    </row>
    <row r="5" spans="1:10" s="126" customFormat="1" ht="12" customHeight="1" thickBot="1">
      <c r="A5" s="123" t="s">
        <v>382</v>
      </c>
      <c r="B5" s="124" t="s">
        <v>383</v>
      </c>
      <c r="C5" s="125" t="s">
        <v>384</v>
      </c>
      <c r="D5" s="264" t="s">
        <v>386</v>
      </c>
      <c r="E5" s="264" t="s">
        <v>489</v>
      </c>
      <c r="F5" s="124" t="s">
        <v>420</v>
      </c>
      <c r="G5" s="125" t="s">
        <v>388</v>
      </c>
      <c r="H5" s="125" t="s">
        <v>389</v>
      </c>
      <c r="I5" s="339" t="s">
        <v>490</v>
      </c>
      <c r="J5" s="475"/>
    </row>
    <row r="6" spans="1:10" ht="12.75" customHeight="1">
      <c r="A6" s="127" t="s">
        <v>7</v>
      </c>
      <c r="B6" s="128" t="s">
        <v>271</v>
      </c>
      <c r="C6" s="110">
        <v>85658574</v>
      </c>
      <c r="D6" s="110">
        <v>11097214</v>
      </c>
      <c r="E6" s="312">
        <f>C6+D6</f>
        <v>96755788</v>
      </c>
      <c r="F6" s="128" t="s">
        <v>45</v>
      </c>
      <c r="G6" s="110">
        <v>69692021</v>
      </c>
      <c r="H6" s="110">
        <v>3840706</v>
      </c>
      <c r="I6" s="316">
        <f>G6+H6</f>
        <v>73532727</v>
      </c>
      <c r="J6" s="475"/>
    </row>
    <row r="7" spans="1:10" ht="12.75" customHeight="1">
      <c r="A7" s="129" t="s">
        <v>8</v>
      </c>
      <c r="B7" s="130" t="s">
        <v>272</v>
      </c>
      <c r="C7" s="111">
        <v>2437928</v>
      </c>
      <c r="D7" s="111">
        <v>2724666</v>
      </c>
      <c r="E7" s="312">
        <f aca="true" t="shared" si="0" ref="E7:E16">C7+D7</f>
        <v>5162594</v>
      </c>
      <c r="F7" s="130" t="s">
        <v>108</v>
      </c>
      <c r="G7" s="111">
        <v>17025633</v>
      </c>
      <c r="H7" s="111">
        <v>649020</v>
      </c>
      <c r="I7" s="316">
        <f aca="true" t="shared" si="1" ref="I7:I17">G7+H7</f>
        <v>17674653</v>
      </c>
      <c r="J7" s="475"/>
    </row>
    <row r="8" spans="1:10" ht="12.75" customHeight="1">
      <c r="A8" s="129" t="s">
        <v>9</v>
      </c>
      <c r="B8" s="130" t="s">
        <v>293</v>
      </c>
      <c r="C8" s="111"/>
      <c r="D8" s="111"/>
      <c r="E8" s="312">
        <f t="shared" si="0"/>
        <v>0</v>
      </c>
      <c r="F8" s="130" t="s">
        <v>133</v>
      </c>
      <c r="G8" s="111">
        <v>127654248</v>
      </c>
      <c r="H8" s="111">
        <v>5471900</v>
      </c>
      <c r="I8" s="316">
        <f t="shared" si="1"/>
        <v>133126148</v>
      </c>
      <c r="J8" s="475"/>
    </row>
    <row r="9" spans="1:10" ht="12.75" customHeight="1">
      <c r="A9" s="129" t="s">
        <v>10</v>
      </c>
      <c r="B9" s="130" t="s">
        <v>99</v>
      </c>
      <c r="C9" s="111">
        <v>123700000</v>
      </c>
      <c r="D9" s="111"/>
      <c r="E9" s="312">
        <f t="shared" si="0"/>
        <v>123700000</v>
      </c>
      <c r="F9" s="130" t="s">
        <v>109</v>
      </c>
      <c r="G9" s="111">
        <v>7305000</v>
      </c>
      <c r="H9" s="111">
        <v>48000</v>
      </c>
      <c r="I9" s="316">
        <f t="shared" si="1"/>
        <v>7353000</v>
      </c>
      <c r="J9" s="475"/>
    </row>
    <row r="10" spans="1:10" ht="12.75" customHeight="1">
      <c r="A10" s="129" t="s">
        <v>11</v>
      </c>
      <c r="B10" s="131" t="s">
        <v>318</v>
      </c>
      <c r="C10" s="111">
        <v>83804360</v>
      </c>
      <c r="D10" s="111">
        <v>29414000</v>
      </c>
      <c r="E10" s="312">
        <f t="shared" si="0"/>
        <v>113218360</v>
      </c>
      <c r="F10" s="130" t="s">
        <v>110</v>
      </c>
      <c r="G10" s="111">
        <v>63157948</v>
      </c>
      <c r="H10" s="111">
        <v>8777685</v>
      </c>
      <c r="I10" s="316">
        <f t="shared" si="1"/>
        <v>71935633</v>
      </c>
      <c r="J10" s="475"/>
    </row>
    <row r="11" spans="1:10" ht="12.75" customHeight="1">
      <c r="A11" s="129" t="s">
        <v>12</v>
      </c>
      <c r="B11" s="130" t="s">
        <v>273</v>
      </c>
      <c r="C11" s="112"/>
      <c r="D11" s="112"/>
      <c r="E11" s="312">
        <f t="shared" si="0"/>
        <v>0</v>
      </c>
      <c r="F11" s="130" t="s">
        <v>37</v>
      </c>
      <c r="G11" s="111">
        <v>32215106</v>
      </c>
      <c r="H11" s="111">
        <v>-19155740</v>
      </c>
      <c r="I11" s="316">
        <f t="shared" si="1"/>
        <v>13059366</v>
      </c>
      <c r="J11" s="475"/>
    </row>
    <row r="12" spans="1:10" ht="12.75" customHeight="1">
      <c r="A12" s="129" t="s">
        <v>13</v>
      </c>
      <c r="B12" s="130" t="s">
        <v>376</v>
      </c>
      <c r="C12" s="111"/>
      <c r="D12" s="111"/>
      <c r="E12" s="312">
        <f t="shared" si="0"/>
        <v>0</v>
      </c>
      <c r="F12" s="30"/>
      <c r="G12" s="111"/>
      <c r="H12" s="111"/>
      <c r="I12" s="316">
        <f t="shared" si="1"/>
        <v>0</v>
      </c>
      <c r="J12" s="475"/>
    </row>
    <row r="13" spans="1:10" ht="12.75" customHeight="1">
      <c r="A13" s="129" t="s">
        <v>14</v>
      </c>
      <c r="B13" s="30"/>
      <c r="C13" s="111"/>
      <c r="D13" s="111"/>
      <c r="E13" s="312">
        <f t="shared" si="0"/>
        <v>0</v>
      </c>
      <c r="F13" s="30"/>
      <c r="G13" s="111"/>
      <c r="H13" s="111"/>
      <c r="I13" s="316">
        <f t="shared" si="1"/>
        <v>0</v>
      </c>
      <c r="J13" s="475"/>
    </row>
    <row r="14" spans="1:10" ht="12.75" customHeight="1">
      <c r="A14" s="129" t="s">
        <v>15</v>
      </c>
      <c r="B14" s="193"/>
      <c r="C14" s="112"/>
      <c r="D14" s="112"/>
      <c r="E14" s="312">
        <f t="shared" si="0"/>
        <v>0</v>
      </c>
      <c r="F14" s="30"/>
      <c r="G14" s="111"/>
      <c r="H14" s="111"/>
      <c r="I14" s="316">
        <f t="shared" si="1"/>
        <v>0</v>
      </c>
      <c r="J14" s="475"/>
    </row>
    <row r="15" spans="1:10" ht="12.75" customHeight="1">
      <c r="A15" s="129" t="s">
        <v>16</v>
      </c>
      <c r="B15" s="30"/>
      <c r="C15" s="111"/>
      <c r="D15" s="111"/>
      <c r="E15" s="312">
        <f t="shared" si="0"/>
        <v>0</v>
      </c>
      <c r="F15" s="30"/>
      <c r="G15" s="111"/>
      <c r="H15" s="111"/>
      <c r="I15" s="316">
        <f t="shared" si="1"/>
        <v>0</v>
      </c>
      <c r="J15" s="475"/>
    </row>
    <row r="16" spans="1:10" ht="12.75" customHeight="1">
      <c r="A16" s="129" t="s">
        <v>17</v>
      </c>
      <c r="B16" s="30"/>
      <c r="C16" s="111"/>
      <c r="D16" s="111"/>
      <c r="E16" s="312">
        <f t="shared" si="0"/>
        <v>0</v>
      </c>
      <c r="F16" s="30"/>
      <c r="G16" s="111"/>
      <c r="H16" s="111"/>
      <c r="I16" s="316">
        <f t="shared" si="1"/>
        <v>0</v>
      </c>
      <c r="J16" s="475"/>
    </row>
    <row r="17" spans="1:10" ht="12.75" customHeight="1" thickBot="1">
      <c r="A17" s="129" t="s">
        <v>18</v>
      </c>
      <c r="B17" s="38"/>
      <c r="C17" s="113"/>
      <c r="D17" s="113"/>
      <c r="E17" s="313"/>
      <c r="F17" s="30"/>
      <c r="G17" s="113"/>
      <c r="H17" s="113"/>
      <c r="I17" s="316">
        <f t="shared" si="1"/>
        <v>0</v>
      </c>
      <c r="J17" s="475"/>
    </row>
    <row r="18" spans="1:10" ht="21.75" thickBot="1">
      <c r="A18" s="132" t="s">
        <v>19</v>
      </c>
      <c r="B18" s="62" t="s">
        <v>377</v>
      </c>
      <c r="C18" s="114">
        <f>SUM(C6:C17)</f>
        <v>295600862</v>
      </c>
      <c r="D18" s="114">
        <f>SUM(D6:D17)</f>
        <v>43235880</v>
      </c>
      <c r="E18" s="114">
        <f>SUM(E6:E17)</f>
        <v>338836742</v>
      </c>
      <c r="F18" s="62" t="s">
        <v>279</v>
      </c>
      <c r="G18" s="114">
        <f>SUM(G6:G17)</f>
        <v>317049956</v>
      </c>
      <c r="H18" s="114">
        <f>SUM(H6:H17)</f>
        <v>-368429</v>
      </c>
      <c r="I18" s="148">
        <f>SUM(I6:I17)</f>
        <v>316681527</v>
      </c>
      <c r="J18" s="475"/>
    </row>
    <row r="19" spans="1:10" ht="12.75" customHeight="1">
      <c r="A19" s="133" t="s">
        <v>20</v>
      </c>
      <c r="B19" s="134" t="s">
        <v>276</v>
      </c>
      <c r="C19" s="315">
        <f>+C20+C21+C22+C23</f>
        <v>40798598</v>
      </c>
      <c r="D19" s="237">
        <f>+D20+D21+D22+D23</f>
        <v>0</v>
      </c>
      <c r="E19" s="315">
        <f>+E20+E21+E22+E23</f>
        <v>40798598</v>
      </c>
      <c r="F19" s="135" t="s">
        <v>116</v>
      </c>
      <c r="G19" s="115"/>
      <c r="H19" s="115"/>
      <c r="I19" s="317">
        <f>G19+H19</f>
        <v>0</v>
      </c>
      <c r="J19" s="475"/>
    </row>
    <row r="20" spans="1:10" ht="12.75" customHeight="1">
      <c r="A20" s="136" t="s">
        <v>21</v>
      </c>
      <c r="B20" s="135" t="s">
        <v>126</v>
      </c>
      <c r="C20" s="51">
        <v>40798598</v>
      </c>
      <c r="D20" s="51">
        <v>-40017548</v>
      </c>
      <c r="E20" s="314">
        <f>C20+D20</f>
        <v>781050</v>
      </c>
      <c r="F20" s="135" t="s">
        <v>278</v>
      </c>
      <c r="G20" s="51"/>
      <c r="H20" s="51"/>
      <c r="I20" s="318">
        <f aca="true" t="shared" si="2" ref="I20:I28">G20+H20</f>
        <v>0</v>
      </c>
      <c r="J20" s="475"/>
    </row>
    <row r="21" spans="1:10" ht="12.75" customHeight="1">
      <c r="A21" s="136" t="s">
        <v>22</v>
      </c>
      <c r="B21" s="135" t="s">
        <v>127</v>
      </c>
      <c r="C21" s="51"/>
      <c r="D21" s="51"/>
      <c r="E21" s="314">
        <f>C21+D21</f>
        <v>0</v>
      </c>
      <c r="F21" s="135" t="s">
        <v>90</v>
      </c>
      <c r="G21" s="51"/>
      <c r="H21" s="51"/>
      <c r="I21" s="318">
        <f t="shared" si="2"/>
        <v>0</v>
      </c>
      <c r="J21" s="475"/>
    </row>
    <row r="22" spans="1:10" ht="12.75" customHeight="1">
      <c r="A22" s="136" t="s">
        <v>23</v>
      </c>
      <c r="B22" s="135" t="s">
        <v>131</v>
      </c>
      <c r="C22" s="51"/>
      <c r="D22" s="51">
        <v>40017548</v>
      </c>
      <c r="E22" s="314">
        <f>C22+D22</f>
        <v>40017548</v>
      </c>
      <c r="F22" s="135" t="s">
        <v>91</v>
      </c>
      <c r="G22" s="51"/>
      <c r="H22" s="51"/>
      <c r="I22" s="318">
        <f t="shared" si="2"/>
        <v>0</v>
      </c>
      <c r="J22" s="475"/>
    </row>
    <row r="23" spans="1:10" ht="12.75" customHeight="1">
      <c r="A23" s="136" t="s">
        <v>24</v>
      </c>
      <c r="B23" s="135" t="s">
        <v>132</v>
      </c>
      <c r="C23" s="51"/>
      <c r="D23" s="51"/>
      <c r="E23" s="314">
        <f>C23+D23</f>
        <v>0</v>
      </c>
      <c r="F23" s="134" t="s">
        <v>134</v>
      </c>
      <c r="G23" s="51"/>
      <c r="H23" s="51"/>
      <c r="I23" s="318">
        <f t="shared" si="2"/>
        <v>0</v>
      </c>
      <c r="J23" s="475"/>
    </row>
    <row r="24" spans="1:10" ht="12.75" customHeight="1">
      <c r="A24" s="136" t="s">
        <v>25</v>
      </c>
      <c r="B24" s="135" t="s">
        <v>277</v>
      </c>
      <c r="C24" s="314">
        <f>+C25+C26</f>
        <v>60000000</v>
      </c>
      <c r="D24" s="137">
        <f>+D25+D26</f>
        <v>0</v>
      </c>
      <c r="E24" s="314">
        <f>+E25+E26</f>
        <v>60000000</v>
      </c>
      <c r="F24" s="135" t="s">
        <v>117</v>
      </c>
      <c r="G24" s="51"/>
      <c r="H24" s="51"/>
      <c r="I24" s="318">
        <f t="shared" si="2"/>
        <v>0</v>
      </c>
      <c r="J24" s="475"/>
    </row>
    <row r="25" spans="1:10" ht="12.75" customHeight="1">
      <c r="A25" s="133" t="s">
        <v>26</v>
      </c>
      <c r="B25" s="134" t="s">
        <v>274</v>
      </c>
      <c r="C25" s="115"/>
      <c r="D25" s="115"/>
      <c r="E25" s="315">
        <f>C25+D25</f>
        <v>0</v>
      </c>
      <c r="F25" s="128" t="s">
        <v>359</v>
      </c>
      <c r="G25" s="115"/>
      <c r="H25" s="115"/>
      <c r="I25" s="317">
        <f t="shared" si="2"/>
        <v>0</v>
      </c>
      <c r="J25" s="475"/>
    </row>
    <row r="26" spans="1:10" ht="12.75" customHeight="1">
      <c r="A26" s="136" t="s">
        <v>27</v>
      </c>
      <c r="B26" s="135" t="s">
        <v>275</v>
      </c>
      <c r="C26" s="51">
        <v>60000000</v>
      </c>
      <c r="D26" s="51"/>
      <c r="E26" s="314">
        <f>C26+D26</f>
        <v>60000000</v>
      </c>
      <c r="F26" s="130" t="s">
        <v>365</v>
      </c>
      <c r="G26" s="51"/>
      <c r="H26" s="51"/>
      <c r="I26" s="318">
        <f t="shared" si="2"/>
        <v>0</v>
      </c>
      <c r="J26" s="475"/>
    </row>
    <row r="27" spans="1:10" ht="12.75" customHeight="1">
      <c r="A27" s="129" t="s">
        <v>28</v>
      </c>
      <c r="B27" s="135" t="s">
        <v>475</v>
      </c>
      <c r="C27" s="51"/>
      <c r="D27" s="51"/>
      <c r="E27" s="314">
        <f>C27+D27</f>
        <v>0</v>
      </c>
      <c r="F27" s="130" t="s">
        <v>366</v>
      </c>
      <c r="G27" s="51"/>
      <c r="H27" s="51"/>
      <c r="I27" s="318">
        <f t="shared" si="2"/>
        <v>0</v>
      </c>
      <c r="J27" s="475"/>
    </row>
    <row r="28" spans="1:10" ht="12.75" customHeight="1" thickBot="1">
      <c r="A28" s="163" t="s">
        <v>29</v>
      </c>
      <c r="B28" s="134" t="s">
        <v>232</v>
      </c>
      <c r="C28" s="115"/>
      <c r="D28" s="115"/>
      <c r="E28" s="315">
        <f>C28+D28</f>
        <v>0</v>
      </c>
      <c r="F28" s="195" t="s">
        <v>269</v>
      </c>
      <c r="G28" s="115">
        <v>3404012</v>
      </c>
      <c r="H28" s="115"/>
      <c r="I28" s="317">
        <f t="shared" si="2"/>
        <v>3404012</v>
      </c>
      <c r="J28" s="475"/>
    </row>
    <row r="29" spans="1:10" ht="24" customHeight="1" thickBot="1">
      <c r="A29" s="132" t="s">
        <v>30</v>
      </c>
      <c r="B29" s="62" t="s">
        <v>378</v>
      </c>
      <c r="C29" s="114">
        <f>+C19+C24+C27+C28</f>
        <v>100798598</v>
      </c>
      <c r="D29" s="114">
        <f>+D19+D24+D27+D28</f>
        <v>0</v>
      </c>
      <c r="E29" s="267">
        <f>+E19+E24+E27+E28</f>
        <v>100798598</v>
      </c>
      <c r="F29" s="62" t="s">
        <v>380</v>
      </c>
      <c r="G29" s="114">
        <f>SUM(G19:G28)</f>
        <v>3404012</v>
      </c>
      <c r="H29" s="114">
        <f>SUM(H19:H28)</f>
        <v>0</v>
      </c>
      <c r="I29" s="148">
        <f>SUM(I19:I28)</f>
        <v>3404012</v>
      </c>
      <c r="J29" s="475"/>
    </row>
    <row r="30" spans="1:10" ht="13.5" thickBot="1">
      <c r="A30" s="132" t="s">
        <v>31</v>
      </c>
      <c r="B30" s="138" t="s">
        <v>379</v>
      </c>
      <c r="C30" s="340">
        <f>+C18+C29</f>
        <v>396399460</v>
      </c>
      <c r="D30" s="340">
        <f>+D18+D29</f>
        <v>43235880</v>
      </c>
      <c r="E30" s="341">
        <f>+E18+E29</f>
        <v>439635340</v>
      </c>
      <c r="F30" s="138" t="s">
        <v>381</v>
      </c>
      <c r="G30" s="340">
        <f>+G18+G29</f>
        <v>320453968</v>
      </c>
      <c r="H30" s="340">
        <f>+H18+H29</f>
        <v>-368429</v>
      </c>
      <c r="I30" s="341">
        <f>+I18+I29</f>
        <v>320085539</v>
      </c>
      <c r="J30" s="475"/>
    </row>
    <row r="31" spans="1:10" ht="13.5" thickBot="1">
      <c r="A31" s="132" t="s">
        <v>32</v>
      </c>
      <c r="B31" s="138" t="s">
        <v>94</v>
      </c>
      <c r="C31" s="340">
        <f>IF(C18-G18&lt;0,G18-C18,"-")</f>
        <v>21449094</v>
      </c>
      <c r="D31" s="340" t="str">
        <f>IF(D18-H18&lt;0,H18-D18,"-")</f>
        <v>-</v>
      </c>
      <c r="E31" s="341" t="str">
        <f>IF(E18-I18&lt;0,I18-E18,"-")</f>
        <v>-</v>
      </c>
      <c r="F31" s="138" t="s">
        <v>95</v>
      </c>
      <c r="G31" s="340" t="str">
        <f>IF(C18-G18&gt;0,C18-G18,"-")</f>
        <v>-</v>
      </c>
      <c r="H31" s="340">
        <f>IF(D18-H18&gt;0,D18-H18,"-")</f>
        <v>43604309</v>
      </c>
      <c r="I31" s="341">
        <f>IF(E18-I18&gt;0,E18-I18,"-")</f>
        <v>22155215</v>
      </c>
      <c r="J31" s="475"/>
    </row>
    <row r="32" spans="1:10" ht="13.5" thickBot="1">
      <c r="A32" s="132" t="s">
        <v>33</v>
      </c>
      <c r="B32" s="138" t="s">
        <v>500</v>
      </c>
      <c r="C32" s="340" t="str">
        <f>IF(C30-G30&lt;0,G30-C30,"-")</f>
        <v>-</v>
      </c>
      <c r="D32" s="340" t="str">
        <f>IF(D30-H30&lt;0,H30-D30,"-")</f>
        <v>-</v>
      </c>
      <c r="E32" s="340" t="str">
        <f>IF(E30-I30&lt;0,I30-E30,"-")</f>
        <v>-</v>
      </c>
      <c r="F32" s="138" t="s">
        <v>501</v>
      </c>
      <c r="G32" s="340">
        <f>IF(C30-G30&gt;0,C30-G30,"-")</f>
        <v>75945492</v>
      </c>
      <c r="H32" s="340">
        <f>IF(D30-H30&gt;0,D30-H30,"-")</f>
        <v>43604309</v>
      </c>
      <c r="I32" s="342">
        <f>IF(E30-I30&gt;0,E30-I30,"-")</f>
        <v>119549801</v>
      </c>
      <c r="J32" s="475"/>
    </row>
    <row r="33" spans="2:6" ht="18.75">
      <c r="B33" s="476"/>
      <c r="C33" s="476"/>
      <c r="D33" s="476"/>
      <c r="E33" s="476"/>
      <c r="F33" s="476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3">
      <selection activeCell="D33" sqref="D33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7.50390625" style="36" customWidth="1"/>
    <col min="7" max="8" width="15.50390625" style="36" customWidth="1"/>
    <col min="9" max="9" width="14.125" style="36" customWidth="1"/>
    <col min="10" max="10" width="4.875" style="36" customWidth="1"/>
    <col min="11" max="16384" width="9.375" style="36" customWidth="1"/>
  </cols>
  <sheetData>
    <row r="1" spans="2:10" ht="30.75" customHeight="1">
      <c r="B1" s="116" t="s">
        <v>93</v>
      </c>
      <c r="C1" s="117"/>
      <c r="D1" s="117"/>
      <c r="E1" s="117"/>
      <c r="F1" s="117"/>
      <c r="G1" s="117"/>
      <c r="H1" s="117"/>
      <c r="I1" s="117"/>
      <c r="J1" s="477" t="s">
        <v>421</v>
      </c>
    </row>
    <row r="2" spans="7:10" ht="14.25" thickBot="1">
      <c r="G2" s="118"/>
      <c r="H2" s="118"/>
      <c r="I2" s="118" t="str">
        <f>'2.1.sz.mell  '!I2</f>
        <v>Forintban!</v>
      </c>
      <c r="J2" s="477"/>
    </row>
    <row r="3" spans="1:10" ht="13.5" customHeight="1" thickBot="1">
      <c r="A3" s="473" t="s">
        <v>51</v>
      </c>
      <c r="B3" s="119" t="s">
        <v>39</v>
      </c>
      <c r="C3" s="120"/>
      <c r="D3" s="262"/>
      <c r="E3" s="262"/>
      <c r="F3" s="119" t="s">
        <v>40</v>
      </c>
      <c r="G3" s="121"/>
      <c r="H3" s="269"/>
      <c r="I3" s="270"/>
      <c r="J3" s="477"/>
    </row>
    <row r="4" spans="1:10" s="122" customFormat="1" ht="48.75" thickBot="1">
      <c r="A4" s="474"/>
      <c r="B4" s="73" t="s">
        <v>44</v>
      </c>
      <c r="C4" s="74" t="str">
        <f>+CONCATENATE('1.1.sz.mell.'!C3," eredeti előirányzat")</f>
        <v>2017. évi eredeti előirányzat</v>
      </c>
      <c r="D4" s="263" t="str">
        <f>+CONCATENATE('1.1.sz.mell.'!C3," 2. sz. módosítás (±)")</f>
        <v>2017. évi 2. sz. módosítás (±)</v>
      </c>
      <c r="E4" s="263" t="str">
        <f>+CONCATENATE(LEFT('1.1.sz.mell.'!C3,4),". szeptember 21. módosítás után")</f>
        <v>2017. szeptember 21. módosítás után</v>
      </c>
      <c r="F4" s="73" t="s">
        <v>44</v>
      </c>
      <c r="G4" s="74" t="str">
        <f>+C4</f>
        <v>2017. évi eredeti előirányzat</v>
      </c>
      <c r="H4" s="74" t="str">
        <f>+D4</f>
        <v>2017. évi 2. sz. módosítás (±)</v>
      </c>
      <c r="I4" s="271" t="str">
        <f>+E4</f>
        <v>2017. szeptember 21. módosítás után</v>
      </c>
      <c r="J4" s="477"/>
    </row>
    <row r="5" spans="1:10" s="122" customFormat="1" ht="13.5" thickBot="1">
      <c r="A5" s="123" t="s">
        <v>382</v>
      </c>
      <c r="B5" s="124" t="s">
        <v>383</v>
      </c>
      <c r="C5" s="125" t="s">
        <v>384</v>
      </c>
      <c r="D5" s="264" t="s">
        <v>386</v>
      </c>
      <c r="E5" s="264" t="s">
        <v>489</v>
      </c>
      <c r="F5" s="124" t="s">
        <v>420</v>
      </c>
      <c r="G5" s="125" t="s">
        <v>388</v>
      </c>
      <c r="H5" s="125" t="s">
        <v>389</v>
      </c>
      <c r="I5" s="339" t="s">
        <v>490</v>
      </c>
      <c r="J5" s="477"/>
    </row>
    <row r="6" spans="1:10" ht="12.75" customHeight="1">
      <c r="A6" s="127" t="s">
        <v>7</v>
      </c>
      <c r="B6" s="128" t="s">
        <v>280</v>
      </c>
      <c r="C6" s="110"/>
      <c r="D6" s="110">
        <v>40157480</v>
      </c>
      <c r="E6" s="312">
        <f>C6+D6</f>
        <v>40157480</v>
      </c>
      <c r="F6" s="128" t="s">
        <v>128</v>
      </c>
      <c r="G6" s="110">
        <v>22987000</v>
      </c>
      <c r="H6" s="274">
        <v>27022349</v>
      </c>
      <c r="I6" s="319">
        <f>G6+H6</f>
        <v>50009349</v>
      </c>
      <c r="J6" s="477"/>
    </row>
    <row r="7" spans="1:10" ht="12.75">
      <c r="A7" s="129" t="s">
        <v>8</v>
      </c>
      <c r="B7" s="130" t="s">
        <v>281</v>
      </c>
      <c r="C7" s="111"/>
      <c r="D7" s="111"/>
      <c r="E7" s="312">
        <f aca="true" t="shared" si="0" ref="E7:E16">C7+D7</f>
        <v>0</v>
      </c>
      <c r="F7" s="130" t="s">
        <v>286</v>
      </c>
      <c r="G7" s="111"/>
      <c r="H7" s="111"/>
      <c r="I7" s="320">
        <f aca="true" t="shared" si="1" ref="I7:I29">G7+H7</f>
        <v>0</v>
      </c>
      <c r="J7" s="477"/>
    </row>
    <row r="8" spans="1:10" ht="12.75" customHeight="1">
      <c r="A8" s="129" t="s">
        <v>9</v>
      </c>
      <c r="B8" s="130" t="s">
        <v>3</v>
      </c>
      <c r="C8" s="111">
        <v>4200000</v>
      </c>
      <c r="D8" s="111"/>
      <c r="E8" s="312">
        <f t="shared" si="0"/>
        <v>4200000</v>
      </c>
      <c r="F8" s="130" t="s">
        <v>112</v>
      </c>
      <c r="G8" s="111">
        <v>56149492</v>
      </c>
      <c r="H8" s="111">
        <v>57748440</v>
      </c>
      <c r="I8" s="320">
        <f t="shared" si="1"/>
        <v>113897932</v>
      </c>
      <c r="J8" s="477"/>
    </row>
    <row r="9" spans="1:10" ht="12.75" customHeight="1">
      <c r="A9" s="129" t="s">
        <v>10</v>
      </c>
      <c r="B9" s="130" t="s">
        <v>282</v>
      </c>
      <c r="C9" s="111"/>
      <c r="D9" s="111"/>
      <c r="E9" s="312">
        <f t="shared" si="0"/>
        <v>0</v>
      </c>
      <c r="F9" s="130" t="s">
        <v>287</v>
      </c>
      <c r="G9" s="111"/>
      <c r="H9" s="111"/>
      <c r="I9" s="320">
        <f t="shared" si="1"/>
        <v>0</v>
      </c>
      <c r="J9" s="477"/>
    </row>
    <row r="10" spans="1:10" ht="12.75" customHeight="1">
      <c r="A10" s="129" t="s">
        <v>11</v>
      </c>
      <c r="B10" s="130" t="s">
        <v>283</v>
      </c>
      <c r="C10" s="111"/>
      <c r="D10" s="111"/>
      <c r="E10" s="312">
        <f t="shared" si="0"/>
        <v>0</v>
      </c>
      <c r="F10" s="130" t="s">
        <v>130</v>
      </c>
      <c r="G10" s="111">
        <v>1009000</v>
      </c>
      <c r="H10" s="111">
        <v>-1009000</v>
      </c>
      <c r="I10" s="320">
        <f t="shared" si="1"/>
        <v>0</v>
      </c>
      <c r="J10" s="477"/>
    </row>
    <row r="11" spans="1:10" ht="12.75" customHeight="1">
      <c r="A11" s="129" t="s">
        <v>12</v>
      </c>
      <c r="B11" s="130" t="s">
        <v>284</v>
      </c>
      <c r="C11" s="112"/>
      <c r="D11" s="112"/>
      <c r="E11" s="312">
        <f t="shared" si="0"/>
        <v>0</v>
      </c>
      <c r="F11" s="196"/>
      <c r="G11" s="111"/>
      <c r="H11" s="111"/>
      <c r="I11" s="320">
        <f t="shared" si="1"/>
        <v>0</v>
      </c>
      <c r="J11" s="477"/>
    </row>
    <row r="12" spans="1:10" ht="12.75" customHeight="1">
      <c r="A12" s="129" t="s">
        <v>13</v>
      </c>
      <c r="B12" s="30"/>
      <c r="C12" s="111"/>
      <c r="D12" s="111"/>
      <c r="E12" s="312">
        <f t="shared" si="0"/>
        <v>0</v>
      </c>
      <c r="F12" s="196"/>
      <c r="G12" s="111"/>
      <c r="H12" s="111"/>
      <c r="I12" s="320">
        <f t="shared" si="1"/>
        <v>0</v>
      </c>
      <c r="J12" s="477"/>
    </row>
    <row r="13" spans="1:10" ht="12.75" customHeight="1">
      <c r="A13" s="129" t="s">
        <v>14</v>
      </c>
      <c r="B13" s="30"/>
      <c r="C13" s="111"/>
      <c r="D13" s="111"/>
      <c r="E13" s="312">
        <f t="shared" si="0"/>
        <v>0</v>
      </c>
      <c r="F13" s="197"/>
      <c r="G13" s="111"/>
      <c r="H13" s="111"/>
      <c r="I13" s="320">
        <f t="shared" si="1"/>
        <v>0</v>
      </c>
      <c r="J13" s="477"/>
    </row>
    <row r="14" spans="1:10" ht="12.75" customHeight="1">
      <c r="A14" s="129" t="s">
        <v>15</v>
      </c>
      <c r="B14" s="194"/>
      <c r="C14" s="112"/>
      <c r="D14" s="112"/>
      <c r="E14" s="312">
        <f t="shared" si="0"/>
        <v>0</v>
      </c>
      <c r="F14" s="196"/>
      <c r="G14" s="111"/>
      <c r="H14" s="111"/>
      <c r="I14" s="320">
        <f t="shared" si="1"/>
        <v>0</v>
      </c>
      <c r="J14" s="477"/>
    </row>
    <row r="15" spans="1:10" ht="12.75">
      <c r="A15" s="129" t="s">
        <v>16</v>
      </c>
      <c r="B15" s="30"/>
      <c r="C15" s="112"/>
      <c r="D15" s="112"/>
      <c r="E15" s="312">
        <f t="shared" si="0"/>
        <v>0</v>
      </c>
      <c r="F15" s="196"/>
      <c r="G15" s="111"/>
      <c r="H15" s="111"/>
      <c r="I15" s="320">
        <f t="shared" si="1"/>
        <v>0</v>
      </c>
      <c r="J15" s="477"/>
    </row>
    <row r="16" spans="1:10" ht="12.75" customHeight="1" thickBot="1">
      <c r="A16" s="163" t="s">
        <v>17</v>
      </c>
      <c r="B16" s="195"/>
      <c r="C16" s="165"/>
      <c r="D16" s="165"/>
      <c r="E16" s="312">
        <f t="shared" si="0"/>
        <v>0</v>
      </c>
      <c r="F16" s="164" t="s">
        <v>37</v>
      </c>
      <c r="G16" s="272"/>
      <c r="H16" s="272"/>
      <c r="I16" s="321">
        <f t="shared" si="1"/>
        <v>0</v>
      </c>
      <c r="J16" s="477"/>
    </row>
    <row r="17" spans="1:10" ht="15.75" customHeight="1" thickBot="1">
      <c r="A17" s="132" t="s">
        <v>18</v>
      </c>
      <c r="B17" s="62" t="s">
        <v>294</v>
      </c>
      <c r="C17" s="114">
        <f>+C6+C8+C9+C11+C12+C13+C14+C15+C16</f>
        <v>4200000</v>
      </c>
      <c r="D17" s="114">
        <f>+D6+D8+D9+D11+D12+D13+D14+D15+D16</f>
        <v>40157480</v>
      </c>
      <c r="E17" s="114">
        <f>+E6+E8+E9+E11+E12+E13+E14+E15+E16</f>
        <v>44357480</v>
      </c>
      <c r="F17" s="62" t="s">
        <v>295</v>
      </c>
      <c r="G17" s="114">
        <f>+G6+G8+G10+G11+G12+G13+G14+G15+G16</f>
        <v>80145492</v>
      </c>
      <c r="H17" s="114">
        <f>+H6+H8+H10+H11+H12+H13+H14+H15+H16</f>
        <v>83761789</v>
      </c>
      <c r="I17" s="148">
        <f>+I6+I8+I10+I11+I12+I13+I14+I15+I16</f>
        <v>163907281</v>
      </c>
      <c r="J17" s="477"/>
    </row>
    <row r="18" spans="1:10" ht="12.75" customHeight="1">
      <c r="A18" s="127" t="s">
        <v>19</v>
      </c>
      <c r="B18" s="140" t="s">
        <v>146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116</v>
      </c>
      <c r="G18" s="273"/>
      <c r="H18" s="273"/>
      <c r="I18" s="322">
        <f t="shared" si="1"/>
        <v>0</v>
      </c>
      <c r="J18" s="477"/>
    </row>
    <row r="19" spans="1:10" ht="12.75" customHeight="1">
      <c r="A19" s="129" t="s">
        <v>20</v>
      </c>
      <c r="B19" s="141" t="s">
        <v>135</v>
      </c>
      <c r="C19" s="51"/>
      <c r="D19" s="51"/>
      <c r="E19" s="314">
        <f aca="true" t="shared" si="2" ref="E19:E29">C19+D19</f>
        <v>0</v>
      </c>
      <c r="F19" s="135" t="s">
        <v>119</v>
      </c>
      <c r="G19" s="51"/>
      <c r="H19" s="51"/>
      <c r="I19" s="318">
        <f t="shared" si="1"/>
        <v>0</v>
      </c>
      <c r="J19" s="477"/>
    </row>
    <row r="20" spans="1:10" ht="12.75" customHeight="1">
      <c r="A20" s="127" t="s">
        <v>21</v>
      </c>
      <c r="B20" s="141" t="s">
        <v>136</v>
      </c>
      <c r="C20" s="51"/>
      <c r="D20" s="51"/>
      <c r="E20" s="314">
        <f t="shared" si="2"/>
        <v>0</v>
      </c>
      <c r="F20" s="135" t="s">
        <v>90</v>
      </c>
      <c r="G20" s="51"/>
      <c r="H20" s="51"/>
      <c r="I20" s="318">
        <f t="shared" si="1"/>
        <v>0</v>
      </c>
      <c r="J20" s="477"/>
    </row>
    <row r="21" spans="1:10" ht="12.75" customHeight="1">
      <c r="A21" s="129" t="s">
        <v>22</v>
      </c>
      <c r="B21" s="141" t="s">
        <v>137</v>
      </c>
      <c r="C21" s="51"/>
      <c r="D21" s="51"/>
      <c r="E21" s="314">
        <f t="shared" si="2"/>
        <v>0</v>
      </c>
      <c r="F21" s="135" t="s">
        <v>91</v>
      </c>
      <c r="G21" s="51"/>
      <c r="H21" s="51"/>
      <c r="I21" s="318">
        <f t="shared" si="1"/>
        <v>0</v>
      </c>
      <c r="J21" s="477"/>
    </row>
    <row r="22" spans="1:10" ht="12.75" customHeight="1">
      <c r="A22" s="127" t="s">
        <v>23</v>
      </c>
      <c r="B22" s="141" t="s">
        <v>138</v>
      </c>
      <c r="C22" s="51"/>
      <c r="D22" s="51"/>
      <c r="E22" s="314">
        <f t="shared" si="2"/>
        <v>0</v>
      </c>
      <c r="F22" s="134" t="s">
        <v>134</v>
      </c>
      <c r="G22" s="51"/>
      <c r="H22" s="51"/>
      <c r="I22" s="318">
        <f t="shared" si="1"/>
        <v>0</v>
      </c>
      <c r="J22" s="477"/>
    </row>
    <row r="23" spans="1:10" ht="12.75" customHeight="1">
      <c r="A23" s="129" t="s">
        <v>24</v>
      </c>
      <c r="B23" s="142" t="s">
        <v>139</v>
      </c>
      <c r="C23" s="51"/>
      <c r="D23" s="51"/>
      <c r="E23" s="314">
        <f t="shared" si="2"/>
        <v>0</v>
      </c>
      <c r="F23" s="135" t="s">
        <v>120</v>
      </c>
      <c r="G23" s="51"/>
      <c r="H23" s="51"/>
      <c r="I23" s="318">
        <f t="shared" si="1"/>
        <v>0</v>
      </c>
      <c r="J23" s="477"/>
    </row>
    <row r="24" spans="1:10" ht="12.75" customHeight="1">
      <c r="A24" s="127" t="s">
        <v>25</v>
      </c>
      <c r="B24" s="143" t="s">
        <v>140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118</v>
      </c>
      <c r="G24" s="51"/>
      <c r="H24" s="51"/>
      <c r="I24" s="318">
        <f t="shared" si="1"/>
        <v>0</v>
      </c>
      <c r="J24" s="477"/>
    </row>
    <row r="25" spans="1:10" ht="12.75" customHeight="1">
      <c r="A25" s="129" t="s">
        <v>26</v>
      </c>
      <c r="B25" s="142" t="s">
        <v>141</v>
      </c>
      <c r="C25" s="51"/>
      <c r="D25" s="51"/>
      <c r="E25" s="314">
        <f t="shared" si="2"/>
        <v>0</v>
      </c>
      <c r="F25" s="144" t="s">
        <v>288</v>
      </c>
      <c r="G25" s="51"/>
      <c r="H25" s="51"/>
      <c r="I25" s="318">
        <f t="shared" si="1"/>
        <v>0</v>
      </c>
      <c r="J25" s="477"/>
    </row>
    <row r="26" spans="1:10" ht="12.75" customHeight="1">
      <c r="A26" s="127" t="s">
        <v>27</v>
      </c>
      <c r="B26" s="142" t="s">
        <v>142</v>
      </c>
      <c r="C26" s="51"/>
      <c r="D26" s="51"/>
      <c r="E26" s="314">
        <f t="shared" si="2"/>
        <v>0</v>
      </c>
      <c r="F26" s="139"/>
      <c r="G26" s="51"/>
      <c r="H26" s="51"/>
      <c r="I26" s="318">
        <f t="shared" si="1"/>
        <v>0</v>
      </c>
      <c r="J26" s="477"/>
    </row>
    <row r="27" spans="1:10" ht="12.75" customHeight="1">
      <c r="A27" s="129" t="s">
        <v>28</v>
      </c>
      <c r="B27" s="141" t="s">
        <v>143</v>
      </c>
      <c r="C27" s="51"/>
      <c r="D27" s="51"/>
      <c r="E27" s="314">
        <f t="shared" si="2"/>
        <v>0</v>
      </c>
      <c r="F27" s="60"/>
      <c r="G27" s="51"/>
      <c r="H27" s="51"/>
      <c r="I27" s="318">
        <f t="shared" si="1"/>
        <v>0</v>
      </c>
      <c r="J27" s="477"/>
    </row>
    <row r="28" spans="1:10" ht="12.75" customHeight="1">
      <c r="A28" s="127" t="s">
        <v>29</v>
      </c>
      <c r="B28" s="145" t="s">
        <v>144</v>
      </c>
      <c r="C28" s="51"/>
      <c r="D28" s="51"/>
      <c r="E28" s="314">
        <f t="shared" si="2"/>
        <v>0</v>
      </c>
      <c r="F28" s="30"/>
      <c r="G28" s="51"/>
      <c r="H28" s="51"/>
      <c r="I28" s="318">
        <f t="shared" si="1"/>
        <v>0</v>
      </c>
      <c r="J28" s="477"/>
    </row>
    <row r="29" spans="1:10" ht="12.75" customHeight="1" thickBot="1">
      <c r="A29" s="129" t="s">
        <v>30</v>
      </c>
      <c r="B29" s="146" t="s">
        <v>145</v>
      </c>
      <c r="C29" s="51"/>
      <c r="D29" s="51"/>
      <c r="E29" s="314">
        <f t="shared" si="2"/>
        <v>0</v>
      </c>
      <c r="F29" s="60"/>
      <c r="G29" s="51"/>
      <c r="H29" s="51"/>
      <c r="I29" s="318">
        <f t="shared" si="1"/>
        <v>0</v>
      </c>
      <c r="J29" s="477"/>
    </row>
    <row r="30" spans="1:10" ht="21.75" customHeight="1" thickBot="1">
      <c r="A30" s="132" t="s">
        <v>31</v>
      </c>
      <c r="B30" s="62" t="s">
        <v>285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289</v>
      </c>
      <c r="G30" s="114">
        <f>SUM(G18:G29)</f>
        <v>0</v>
      </c>
      <c r="H30" s="114">
        <f>SUM(H18:H29)</f>
        <v>0</v>
      </c>
      <c r="I30" s="148">
        <f>SUM(I18:I29)</f>
        <v>0</v>
      </c>
      <c r="J30" s="477"/>
    </row>
    <row r="31" spans="1:10" ht="13.5" thickBot="1">
      <c r="A31" s="132" t="s">
        <v>32</v>
      </c>
      <c r="B31" s="138" t="s">
        <v>290</v>
      </c>
      <c r="C31" s="340">
        <f>+C17+C30</f>
        <v>4200000</v>
      </c>
      <c r="D31" s="340">
        <f>+D17+D30</f>
        <v>40157480</v>
      </c>
      <c r="E31" s="341">
        <f>+E17+E30</f>
        <v>44357480</v>
      </c>
      <c r="F31" s="138" t="s">
        <v>291</v>
      </c>
      <c r="G31" s="340">
        <f>+G17+G30</f>
        <v>80145492</v>
      </c>
      <c r="H31" s="340">
        <f>+H17+H30</f>
        <v>83761789</v>
      </c>
      <c r="I31" s="341">
        <f>+I17+I30</f>
        <v>163907281</v>
      </c>
      <c r="J31" s="477"/>
    </row>
    <row r="32" spans="1:10" ht="13.5" thickBot="1">
      <c r="A32" s="132" t="s">
        <v>33</v>
      </c>
      <c r="B32" s="138" t="s">
        <v>94</v>
      </c>
      <c r="C32" s="340">
        <f>IF(C17-G17&lt;0,G17-C17,"-")</f>
        <v>75945492</v>
      </c>
      <c r="D32" s="340">
        <f>IF(D17-H17&lt;0,H17-D17,"-")</f>
        <v>43604309</v>
      </c>
      <c r="E32" s="341">
        <f>IF(E17-I17&lt;0,I17-E17,"-")</f>
        <v>119549801</v>
      </c>
      <c r="F32" s="138" t="s">
        <v>95</v>
      </c>
      <c r="G32" s="340" t="str">
        <f>IF(C17-G17&gt;0,C17-G17,"-")</f>
        <v>-</v>
      </c>
      <c r="H32" s="340" t="str">
        <f>IF(D17-H17&gt;0,D17-H17,"-")</f>
        <v>-</v>
      </c>
      <c r="I32" s="341" t="str">
        <f>IF(E17-I17&gt;0,E17-I17,"-")</f>
        <v>-</v>
      </c>
      <c r="J32" s="477"/>
    </row>
    <row r="33" spans="1:10" ht="13.5" thickBot="1">
      <c r="A33" s="132" t="s">
        <v>34</v>
      </c>
      <c r="B33" s="138" t="s">
        <v>500</v>
      </c>
      <c r="C33" s="340">
        <f>IF(C31-G31&lt;0,G31-C31,"-")</f>
        <v>75945492</v>
      </c>
      <c r="D33" s="340">
        <f>IF(D31-H31&lt;0,H31-D31,"-")</f>
        <v>43604309</v>
      </c>
      <c r="E33" s="340">
        <f>IF(E31-I31&lt;0,I31-E31,"-")</f>
        <v>119549801</v>
      </c>
      <c r="F33" s="138" t="s">
        <v>501</v>
      </c>
      <c r="G33" s="340" t="str">
        <f>IF(C31-G31&gt;0,C31-G31,"-")</f>
        <v>-</v>
      </c>
      <c r="H33" s="340" t="str">
        <f>IF(D31-H31&gt;0,D31-H31,"-")</f>
        <v>-</v>
      </c>
      <c r="I33" s="342" t="str">
        <f>IF(E31-I31&gt;0,E31-I31,"-")</f>
        <v>-</v>
      </c>
      <c r="J33" s="477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5" t="s">
        <v>488</v>
      </c>
      <c r="B1" s="81"/>
      <c r="C1" s="81"/>
      <c r="D1" s="81"/>
      <c r="E1" s="276" t="s">
        <v>89</v>
      </c>
    </row>
    <row r="2" spans="1:5" ht="12.75">
      <c r="A2" s="81"/>
      <c r="B2" s="81"/>
      <c r="C2" s="81"/>
      <c r="D2" s="81"/>
      <c r="E2" s="81"/>
    </row>
    <row r="3" spans="1:5" ht="12.75">
      <c r="A3" s="277"/>
      <c r="B3" s="278"/>
      <c r="C3" s="277"/>
      <c r="D3" s="279"/>
      <c r="E3" s="278"/>
    </row>
    <row r="4" spans="1:5" ht="15.75">
      <c r="A4" s="83" t="str">
        <f>+ÖSSZEFÜGGÉSEK!A6</f>
        <v>2017. évi eredeti előirányzat BEVÉTELEK</v>
      </c>
      <c r="B4" s="280"/>
      <c r="C4" s="281"/>
      <c r="D4" s="279"/>
      <c r="E4" s="278"/>
    </row>
    <row r="5" spans="1:5" ht="12.75">
      <c r="A5" s="277"/>
      <c r="B5" s="278"/>
      <c r="C5" s="277"/>
      <c r="D5" s="279"/>
      <c r="E5" s="278"/>
    </row>
    <row r="6" spans="1:5" ht="12.75">
      <c r="A6" s="277" t="s">
        <v>444</v>
      </c>
      <c r="B6" s="278">
        <f>+'1.1.sz.mell.'!C63</f>
        <v>299800862</v>
      </c>
      <c r="C6" s="277" t="s">
        <v>422</v>
      </c>
      <c r="D6" s="279">
        <f>+'2.1.sz.mell  '!C18+'2.2.sz.mell  '!C17</f>
        <v>299800862</v>
      </c>
      <c r="E6" s="278">
        <f>+B6-D6</f>
        <v>0</v>
      </c>
    </row>
    <row r="7" spans="1:5" ht="12.75">
      <c r="A7" s="277" t="s">
        <v>460</v>
      </c>
      <c r="B7" s="278">
        <f>+'1.1.sz.mell.'!C87</f>
        <v>100798598</v>
      </c>
      <c r="C7" s="277" t="s">
        <v>428</v>
      </c>
      <c r="D7" s="279">
        <f>+'2.1.sz.mell  '!C29+'2.2.sz.mell  '!C30</f>
        <v>100798598</v>
      </c>
      <c r="E7" s="278">
        <f>+B7-D7</f>
        <v>0</v>
      </c>
    </row>
    <row r="8" spans="1:5" ht="12.75">
      <c r="A8" s="277" t="s">
        <v>461</v>
      </c>
      <c r="B8" s="278">
        <f>+'1.1.sz.mell.'!C88</f>
        <v>400599460</v>
      </c>
      <c r="C8" s="277" t="s">
        <v>429</v>
      </c>
      <c r="D8" s="279">
        <f>+'2.1.sz.mell  '!C30+'2.2.sz.mell  '!C31</f>
        <v>400599460</v>
      </c>
      <c r="E8" s="278">
        <f>+B8-D8</f>
        <v>0</v>
      </c>
    </row>
    <row r="9" spans="1:5" ht="12.75">
      <c r="A9" s="277"/>
      <c r="B9" s="278"/>
      <c r="C9" s="277"/>
      <c r="D9" s="279"/>
      <c r="E9" s="278"/>
    </row>
    <row r="10" spans="1:5" ht="15.75">
      <c r="A10" s="83" t="str">
        <f>+ÖSSZEFÜGGÉSEK!A13</f>
        <v>2017. évi előirányzat módosítások BEVÉTELEK</v>
      </c>
      <c r="B10" s="280"/>
      <c r="C10" s="281"/>
      <c r="D10" s="279"/>
      <c r="E10" s="278"/>
    </row>
    <row r="11" spans="1:5" ht="12.75">
      <c r="A11" s="277"/>
      <c r="B11" s="278"/>
      <c r="C11" s="277"/>
      <c r="D11" s="279"/>
      <c r="E11" s="278"/>
    </row>
    <row r="12" spans="1:5" ht="12.75">
      <c r="A12" s="277" t="s">
        <v>445</v>
      </c>
      <c r="B12" s="278">
        <f>+'1.1.sz.mell.'!D63</f>
        <v>83393360</v>
      </c>
      <c r="C12" s="277" t="s">
        <v>423</v>
      </c>
      <c r="D12" s="279">
        <f>+'2.1.sz.mell  '!D18+'2.2.sz.mell  '!D17</f>
        <v>83393360</v>
      </c>
      <c r="E12" s="278">
        <f>+B12-D12</f>
        <v>0</v>
      </c>
    </row>
    <row r="13" spans="1:5" ht="12.75">
      <c r="A13" s="277" t="s">
        <v>446</v>
      </c>
      <c r="B13" s="278">
        <f>+'1.1.sz.mell.'!D87</f>
        <v>0</v>
      </c>
      <c r="C13" s="277" t="s">
        <v>430</v>
      </c>
      <c r="D13" s="279">
        <f>+'2.1.sz.mell  '!D29+'2.2.sz.mell  '!D30</f>
        <v>0</v>
      </c>
      <c r="E13" s="278">
        <f>+B13-D13</f>
        <v>0</v>
      </c>
    </row>
    <row r="14" spans="1:5" ht="12.75">
      <c r="A14" s="277" t="s">
        <v>447</v>
      </c>
      <c r="B14" s="278">
        <f>+'1.1.sz.mell.'!D88</f>
        <v>83393360</v>
      </c>
      <c r="C14" s="277" t="s">
        <v>431</v>
      </c>
      <c r="D14" s="279">
        <f>+'2.1.sz.mell  '!D30+'2.2.sz.mell  '!D31</f>
        <v>83393360</v>
      </c>
      <c r="E14" s="278">
        <f>+B14-D14</f>
        <v>0</v>
      </c>
    </row>
    <row r="15" spans="1:5" ht="12.75">
      <c r="A15" s="277"/>
      <c r="B15" s="278"/>
      <c r="C15" s="277"/>
      <c r="D15" s="279"/>
      <c r="E15" s="278"/>
    </row>
    <row r="16" spans="1:5" ht="14.25">
      <c r="A16" s="282" t="str">
        <f>+ÖSSZEFÜGGÉSEK!A19</f>
        <v>2017. módosítás utáni módosított előrirányzatok BEVÉTELEK</v>
      </c>
      <c r="B16" s="82"/>
      <c r="C16" s="281"/>
      <c r="D16" s="279"/>
      <c r="E16" s="278"/>
    </row>
    <row r="17" spans="1:5" ht="12.75">
      <c r="A17" s="277"/>
      <c r="B17" s="278"/>
      <c r="C17" s="277"/>
      <c r="D17" s="279"/>
      <c r="E17" s="278"/>
    </row>
    <row r="18" spans="1:5" ht="12.75">
      <c r="A18" s="277" t="s">
        <v>448</v>
      </c>
      <c r="B18" s="278">
        <f>+'1.1.sz.mell.'!E63</f>
        <v>383194222</v>
      </c>
      <c r="C18" s="277" t="s">
        <v>424</v>
      </c>
      <c r="D18" s="279">
        <f>+'2.1.sz.mell  '!E18+'2.2.sz.mell  '!E17</f>
        <v>383194222</v>
      </c>
      <c r="E18" s="278">
        <f>+B18-D18</f>
        <v>0</v>
      </c>
    </row>
    <row r="19" spans="1:5" ht="12.75">
      <c r="A19" s="277" t="s">
        <v>449</v>
      </c>
      <c r="B19" s="278">
        <f>+'1.1.sz.mell.'!E87</f>
        <v>100798598</v>
      </c>
      <c r="C19" s="277" t="s">
        <v>432</v>
      </c>
      <c r="D19" s="279">
        <f>+'2.1.sz.mell  '!E29+'2.2.sz.mell  '!E30</f>
        <v>100798598</v>
      </c>
      <c r="E19" s="278">
        <f>+B19-D19</f>
        <v>0</v>
      </c>
    </row>
    <row r="20" spans="1:5" ht="12.75">
      <c r="A20" s="277" t="s">
        <v>450</v>
      </c>
      <c r="B20" s="278">
        <f>+'1.1.sz.mell.'!E88</f>
        <v>483992820</v>
      </c>
      <c r="C20" s="277" t="s">
        <v>433</v>
      </c>
      <c r="D20" s="279">
        <f>+'2.1.sz.mell  '!E30+'2.2.sz.mell  '!E31</f>
        <v>483992820</v>
      </c>
      <c r="E20" s="278">
        <f>+B20-D20</f>
        <v>0</v>
      </c>
    </row>
    <row r="21" spans="1:5" ht="12.75">
      <c r="A21" s="277"/>
      <c r="B21" s="278"/>
      <c r="C21" s="277"/>
      <c r="D21" s="279"/>
      <c r="E21" s="278"/>
    </row>
    <row r="22" spans="1:5" ht="15.75">
      <c r="A22" s="83" t="str">
        <f>+ÖSSZEFÜGGÉSEK!A25</f>
        <v>2017. évi eredeti előirányzat KIADÁSOK</v>
      </c>
      <c r="B22" s="280"/>
      <c r="C22" s="281"/>
      <c r="D22" s="279"/>
      <c r="E22" s="278"/>
    </row>
    <row r="23" spans="1:5" ht="12.75">
      <c r="A23" s="277"/>
      <c r="B23" s="278"/>
      <c r="C23" s="277"/>
      <c r="D23" s="279"/>
      <c r="E23" s="278"/>
    </row>
    <row r="24" spans="1:5" ht="12.75">
      <c r="A24" s="277" t="s">
        <v>462</v>
      </c>
      <c r="B24" s="278">
        <f>+'1.1.sz.mell.'!C130</f>
        <v>397195448</v>
      </c>
      <c r="C24" s="277" t="s">
        <v>425</v>
      </c>
      <c r="D24" s="279">
        <f>+'2.1.sz.mell  '!G18+'2.2.sz.mell  '!G17</f>
        <v>397195448</v>
      </c>
      <c r="E24" s="278">
        <f>+B24-D24</f>
        <v>0</v>
      </c>
    </row>
    <row r="25" spans="1:5" ht="12.75">
      <c r="A25" s="277" t="s">
        <v>452</v>
      </c>
      <c r="B25" s="278">
        <f>+'1.1.sz.mell.'!C155</f>
        <v>3404012</v>
      </c>
      <c r="C25" s="277" t="s">
        <v>434</v>
      </c>
      <c r="D25" s="279">
        <f>+'2.1.sz.mell  '!G29+'2.2.sz.mell  '!G30</f>
        <v>3404012</v>
      </c>
      <c r="E25" s="278">
        <f>+B25-D25</f>
        <v>0</v>
      </c>
    </row>
    <row r="26" spans="1:5" ht="12.75">
      <c r="A26" s="277" t="s">
        <v>453</v>
      </c>
      <c r="B26" s="278">
        <f>+'1.1.sz.mell.'!C156</f>
        <v>400599460</v>
      </c>
      <c r="C26" s="277" t="s">
        <v>435</v>
      </c>
      <c r="D26" s="279">
        <f>+'2.1.sz.mell  '!G30+'2.2.sz.mell  '!G31</f>
        <v>400599460</v>
      </c>
      <c r="E26" s="278">
        <f>+B26-D26</f>
        <v>0</v>
      </c>
    </row>
    <row r="27" spans="1:5" ht="12.75">
      <c r="A27" s="277"/>
      <c r="B27" s="278"/>
      <c r="C27" s="277"/>
      <c r="D27" s="279"/>
      <c r="E27" s="278"/>
    </row>
    <row r="28" spans="1:5" ht="15.75">
      <c r="A28" s="83" t="str">
        <f>+ÖSSZEFÜGGÉSEK!A31</f>
        <v>2017. évi előirányzat módosítások KIADÁSOK</v>
      </c>
      <c r="B28" s="280"/>
      <c r="C28" s="281"/>
      <c r="D28" s="279"/>
      <c r="E28" s="278"/>
    </row>
    <row r="29" spans="1:5" ht="12.75">
      <c r="A29" s="277"/>
      <c r="B29" s="278"/>
      <c r="C29" s="277"/>
      <c r="D29" s="279"/>
      <c r="E29" s="278"/>
    </row>
    <row r="30" spans="1:5" ht="12.75">
      <c r="A30" s="277" t="s">
        <v>454</v>
      </c>
      <c r="B30" s="278">
        <f>+'1.1.sz.mell.'!D130</f>
        <v>83393360</v>
      </c>
      <c r="C30" s="277" t="s">
        <v>426</v>
      </c>
      <c r="D30" s="279">
        <f>+'2.1.sz.mell  '!H18+'2.2.sz.mell  '!H17</f>
        <v>83393360</v>
      </c>
      <c r="E30" s="278">
        <f>+B30-D30</f>
        <v>0</v>
      </c>
    </row>
    <row r="31" spans="1:5" ht="12.75">
      <c r="A31" s="277" t="s">
        <v>455</v>
      </c>
      <c r="B31" s="278">
        <f>+'1.1.sz.mell.'!D155</f>
        <v>0</v>
      </c>
      <c r="C31" s="277" t="s">
        <v>436</v>
      </c>
      <c r="D31" s="279">
        <f>+'2.1.sz.mell  '!H29+'2.2.sz.mell  '!H30</f>
        <v>0</v>
      </c>
      <c r="E31" s="278">
        <f>+B31-D31</f>
        <v>0</v>
      </c>
    </row>
    <row r="32" spans="1:5" ht="12.75">
      <c r="A32" s="277" t="s">
        <v>456</v>
      </c>
      <c r="B32" s="278">
        <f>+'1.1.sz.mell.'!D156</f>
        <v>83393360</v>
      </c>
      <c r="C32" s="277" t="s">
        <v>437</v>
      </c>
      <c r="D32" s="279">
        <f>+'2.1.sz.mell  '!H30+'2.2.sz.mell  '!H31</f>
        <v>83393360</v>
      </c>
      <c r="E32" s="278">
        <f>+B32-D32</f>
        <v>0</v>
      </c>
    </row>
    <row r="33" spans="1:5" ht="12.75">
      <c r="A33" s="277"/>
      <c r="B33" s="278"/>
      <c r="C33" s="277"/>
      <c r="D33" s="279"/>
      <c r="E33" s="278"/>
    </row>
    <row r="34" spans="1:5" ht="15.75">
      <c r="A34" s="283" t="str">
        <f>+ÖSSZEFÜGGÉSEK!A37</f>
        <v>2017. módosítás utáni módosított előirányzatok KIADÁSOK</v>
      </c>
      <c r="B34" s="280"/>
      <c r="C34" s="281"/>
      <c r="D34" s="279"/>
      <c r="E34" s="278"/>
    </row>
    <row r="35" spans="1:5" ht="12.75">
      <c r="A35" s="277"/>
      <c r="B35" s="278"/>
      <c r="C35" s="277"/>
      <c r="D35" s="279"/>
      <c r="E35" s="278"/>
    </row>
    <row r="36" spans="1:5" ht="12.75">
      <c r="A36" s="277" t="s">
        <v>457</v>
      </c>
      <c r="B36" s="278">
        <f>+'1.1.sz.mell.'!E130</f>
        <v>480588808</v>
      </c>
      <c r="C36" s="277" t="s">
        <v>427</v>
      </c>
      <c r="D36" s="279">
        <f>+'2.1.sz.mell  '!I18+'2.2.sz.mell  '!I17</f>
        <v>480588808</v>
      </c>
      <c r="E36" s="278">
        <f>+B36-D36</f>
        <v>0</v>
      </c>
    </row>
    <row r="37" spans="1:5" ht="12.75">
      <c r="A37" s="277" t="s">
        <v>458</v>
      </c>
      <c r="B37" s="278">
        <f>+'1.1.sz.mell.'!E155</f>
        <v>3404012</v>
      </c>
      <c r="C37" s="277" t="s">
        <v>438</v>
      </c>
      <c r="D37" s="279">
        <f>+'2.1.sz.mell  '!I29+'2.2.sz.mell  '!I30</f>
        <v>3404012</v>
      </c>
      <c r="E37" s="278">
        <f>+B37-D37</f>
        <v>0</v>
      </c>
    </row>
    <row r="38" spans="1:5" ht="12.75">
      <c r="A38" s="277" t="s">
        <v>463</v>
      </c>
      <c r="B38" s="278">
        <f>+'1.1.sz.mell.'!E156</f>
        <v>483992820</v>
      </c>
      <c r="C38" s="277" t="s">
        <v>439</v>
      </c>
      <c r="D38" s="279">
        <f>+'2.1.sz.mell  '!I30+'2.2.sz.mell  '!I31</f>
        <v>483992820</v>
      </c>
      <c r="E38" s="278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BreakPreview" zoomScale="60" workbookViewId="0" topLeftCell="A1">
      <selection activeCell="F11" sqref="F11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4" width="16.125" style="27" customWidth="1"/>
    <col min="5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78" t="s">
        <v>0</v>
      </c>
      <c r="B1" s="478"/>
      <c r="C1" s="478"/>
      <c r="D1" s="478"/>
      <c r="E1" s="478"/>
      <c r="F1" s="478"/>
      <c r="G1" s="478"/>
    </row>
    <row r="2" spans="1:7" ht="22.5" customHeight="1" thickBot="1">
      <c r="A2" s="72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3" t="s">
        <v>47</v>
      </c>
      <c r="B3" s="74" t="s">
        <v>48</v>
      </c>
      <c r="C3" s="74" t="s">
        <v>49</v>
      </c>
      <c r="D3" s="74" t="str">
        <f>+CONCATENATE("Felhasználás   ",LEFT(ÖSSZEFÜGGÉSEK!A6,4)-1,". XII. 31-ig")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+CONCATENATE("2. sz. módosítás",CHAR(10),LEFT(ÖSSZEFÜGGÉSEK!A6,4),".
(±)")</f>
        <v>2. sz. módosítás
2017.
(±)</v>
      </c>
      <c r="G3" s="32" t="str">
        <f>+CONCATENATE("Módosítás utáni",CHAR(10),LEFT(ÖSSZEFÜGGÉSEK!A6,4),". szeptember 21.")</f>
        <v>Módosítás utáni
2017. szeptember 21.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440</v>
      </c>
    </row>
    <row r="5" spans="1:7" ht="32.25" customHeight="1">
      <c r="A5" s="227" t="s">
        <v>503</v>
      </c>
      <c r="B5" s="21">
        <v>2944000</v>
      </c>
      <c r="C5" s="228" t="s">
        <v>504</v>
      </c>
      <c r="D5" s="21"/>
      <c r="E5" s="21">
        <v>2944000</v>
      </c>
      <c r="F5" s="21"/>
      <c r="G5" s="37">
        <f>E5+F5</f>
        <v>2944000</v>
      </c>
    </row>
    <row r="6" spans="1:7" ht="21.75" customHeight="1">
      <c r="A6" s="227" t="s">
        <v>505</v>
      </c>
      <c r="B6" s="21">
        <v>1000000</v>
      </c>
      <c r="C6" s="228" t="s">
        <v>504</v>
      </c>
      <c r="D6" s="21"/>
      <c r="E6" s="21">
        <v>1000000</v>
      </c>
      <c r="F6" s="21"/>
      <c r="G6" s="37">
        <f aca="true" t="shared" si="0" ref="G6:G22">E6+F6</f>
        <v>1000000</v>
      </c>
    </row>
    <row r="7" spans="1:7" ht="18" customHeight="1">
      <c r="A7" s="227" t="s">
        <v>506</v>
      </c>
      <c r="B7" s="21">
        <v>5581000</v>
      </c>
      <c r="C7" s="228" t="s">
        <v>504</v>
      </c>
      <c r="D7" s="21"/>
      <c r="E7" s="21">
        <v>5581000</v>
      </c>
      <c r="F7" s="21"/>
      <c r="G7" s="37">
        <f t="shared" si="0"/>
        <v>5581000</v>
      </c>
    </row>
    <row r="8" spans="1:7" ht="18" customHeight="1">
      <c r="A8" s="343" t="s">
        <v>507</v>
      </c>
      <c r="B8" s="21">
        <v>8890000</v>
      </c>
      <c r="C8" s="228" t="s">
        <v>504</v>
      </c>
      <c r="D8" s="21"/>
      <c r="E8" s="21">
        <v>8890000</v>
      </c>
      <c r="F8" s="21"/>
      <c r="G8" s="37">
        <f t="shared" si="0"/>
        <v>8890000</v>
      </c>
    </row>
    <row r="9" spans="1:7" ht="18" customHeight="1">
      <c r="A9" s="227" t="s">
        <v>508</v>
      </c>
      <c r="B9" s="21">
        <v>762000</v>
      </c>
      <c r="C9" s="228" t="s">
        <v>504</v>
      </c>
      <c r="D9" s="21"/>
      <c r="E9" s="21">
        <v>762000</v>
      </c>
      <c r="F9" s="21"/>
      <c r="G9" s="37">
        <f t="shared" si="0"/>
        <v>762000</v>
      </c>
    </row>
    <row r="10" spans="1:7" ht="17.25" customHeight="1">
      <c r="A10" s="343" t="s">
        <v>509</v>
      </c>
      <c r="B10" s="21">
        <v>1270000</v>
      </c>
      <c r="C10" s="228" t="s">
        <v>504</v>
      </c>
      <c r="D10" s="21"/>
      <c r="E10" s="21">
        <v>1270000</v>
      </c>
      <c r="F10" s="21">
        <v>375600</v>
      </c>
      <c r="G10" s="37">
        <f t="shared" si="0"/>
        <v>1645600</v>
      </c>
    </row>
    <row r="11" spans="1:7" ht="18" customHeight="1">
      <c r="A11" s="227" t="s">
        <v>510</v>
      </c>
      <c r="B11" s="21">
        <v>2540000</v>
      </c>
      <c r="C11" s="228" t="s">
        <v>504</v>
      </c>
      <c r="D11" s="21"/>
      <c r="E11" s="21">
        <v>2540000</v>
      </c>
      <c r="F11" s="21"/>
      <c r="G11" s="37">
        <f t="shared" si="0"/>
        <v>2540000</v>
      </c>
    </row>
    <row r="12" spans="1:7" ht="15.75" customHeight="1">
      <c r="A12" s="227" t="s">
        <v>516</v>
      </c>
      <c r="B12" s="21"/>
      <c r="C12" s="228" t="s">
        <v>504</v>
      </c>
      <c r="D12" s="21"/>
      <c r="E12" s="21"/>
      <c r="F12" s="21">
        <v>2579000</v>
      </c>
      <c r="G12" s="37">
        <f t="shared" si="0"/>
        <v>2579000</v>
      </c>
    </row>
    <row r="13" spans="1:7" ht="15.75" customHeight="1">
      <c r="A13" s="227" t="s">
        <v>517</v>
      </c>
      <c r="B13" s="21"/>
      <c r="C13" s="228" t="s">
        <v>504</v>
      </c>
      <c r="D13" s="21"/>
      <c r="E13" s="21"/>
      <c r="F13" s="21">
        <v>1000000</v>
      </c>
      <c r="G13" s="37">
        <f t="shared" si="0"/>
        <v>1000000</v>
      </c>
    </row>
    <row r="14" spans="1:7" ht="15.75" customHeight="1">
      <c r="A14" s="227" t="s">
        <v>518</v>
      </c>
      <c r="B14" s="21"/>
      <c r="C14" s="228" t="s">
        <v>504</v>
      </c>
      <c r="D14" s="21"/>
      <c r="E14" s="21"/>
      <c r="F14" s="21">
        <v>150000</v>
      </c>
      <c r="G14" s="37">
        <f t="shared" si="0"/>
        <v>150000</v>
      </c>
    </row>
    <row r="15" spans="1:7" ht="15.75" customHeight="1">
      <c r="A15" s="227" t="s">
        <v>523</v>
      </c>
      <c r="B15" s="21"/>
      <c r="C15" s="228" t="s">
        <v>504</v>
      </c>
      <c r="D15" s="21"/>
      <c r="E15" s="21"/>
      <c r="F15" s="21">
        <v>6990503</v>
      </c>
      <c r="G15" s="37">
        <f t="shared" si="0"/>
        <v>6990503</v>
      </c>
    </row>
    <row r="16" spans="1:7" ht="15.75" customHeight="1">
      <c r="A16" s="227" t="s">
        <v>526</v>
      </c>
      <c r="B16" s="21">
        <v>10000000</v>
      </c>
      <c r="C16" s="228" t="s">
        <v>504</v>
      </c>
      <c r="D16" s="21"/>
      <c r="E16" s="21"/>
      <c r="F16" s="21">
        <v>10000000</v>
      </c>
      <c r="G16" s="37">
        <f t="shared" si="0"/>
        <v>10000000</v>
      </c>
    </row>
    <row r="17" spans="1:7" ht="15.75" customHeight="1">
      <c r="A17" s="227" t="s">
        <v>527</v>
      </c>
      <c r="B17" s="21">
        <v>3000000</v>
      </c>
      <c r="C17" s="228" t="s">
        <v>504</v>
      </c>
      <c r="D17" s="21"/>
      <c r="E17" s="21"/>
      <c r="F17" s="21">
        <v>3000000</v>
      </c>
      <c r="G17" s="37">
        <f t="shared" si="0"/>
        <v>3000000</v>
      </c>
    </row>
    <row r="18" spans="1:7" ht="15.75" customHeight="1">
      <c r="A18" s="227" t="s">
        <v>528</v>
      </c>
      <c r="B18" s="21">
        <v>2927246</v>
      </c>
      <c r="C18" s="228" t="s">
        <v>504</v>
      </c>
      <c r="D18" s="21"/>
      <c r="E18" s="21"/>
      <c r="F18" s="21">
        <v>2927246</v>
      </c>
      <c r="G18" s="37">
        <f t="shared" si="0"/>
        <v>2927246</v>
      </c>
    </row>
    <row r="19" spans="1:7" ht="15.75" customHeight="1">
      <c r="A19" s="227"/>
      <c r="B19" s="21"/>
      <c r="C19" s="228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8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8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29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46</v>
      </c>
      <c r="B23" s="40">
        <f>SUM(B5:B22)</f>
        <v>38914246</v>
      </c>
      <c r="C23" s="58"/>
      <c r="D23" s="40">
        <f>SUM(D5:D22)</f>
        <v>0</v>
      </c>
      <c r="E23" s="40">
        <f>SUM(E5:E22)</f>
        <v>22987000</v>
      </c>
      <c r="F23" s="40">
        <f>SUM(F5:F22)</f>
        <v>27022349</v>
      </c>
      <c r="G23" s="41">
        <f>SUM(G5:G22)</f>
        <v>50009349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2017-09-25T12:35:26Z</cp:lastPrinted>
  <dcterms:created xsi:type="dcterms:W3CDTF">1999-10-30T10:30:45Z</dcterms:created>
  <dcterms:modified xsi:type="dcterms:W3CDTF">2017-09-25T12:35:35Z</dcterms:modified>
  <cp:category/>
  <cp:version/>
  <cp:contentType/>
  <cp:contentStatus/>
</cp:coreProperties>
</file>