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947" activeTab="18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  " sheetId="6" r:id="rId6"/>
    <sheet name="4.sz.mell." sheetId="7" r:id="rId7"/>
    <sheet name="5.sz.mell." sheetId="8" r:id="rId8"/>
    <sheet name="6.sz.mell." sheetId="9" r:id="rId9"/>
    <sheet name="7.sz.mell." sheetId="10" r:id="rId10"/>
    <sheet name="8. sz. mell. " sheetId="11" r:id="rId11"/>
    <sheet name="9.1. sz. mell" sheetId="12" r:id="rId12"/>
    <sheet name="9.2. sz. mell" sheetId="13" r:id="rId13"/>
    <sheet name="9.3. sz. mell" sheetId="14" r:id="rId14"/>
    <sheet name="10.sz.mell" sheetId="15" r:id="rId15"/>
    <sheet name="1. sz tájékoztató t." sheetId="16" r:id="rId16"/>
    <sheet name="2. sz tájékoztató t" sheetId="17" r:id="rId17"/>
    <sheet name="3. sz tájékoztató t." sheetId="18" r:id="rId18"/>
    <sheet name="4.sz tájékoztató t." sheetId="19" r:id="rId19"/>
    <sheet name="5.sz tájékoztató t." sheetId="20" r:id="rId20"/>
    <sheet name="6.sz tájékoztató t." sheetId="21" r:id="rId21"/>
    <sheet name="Munka1" sheetId="22" r:id="rId22"/>
  </sheets>
  <definedNames>
    <definedName name="_xlfn.IFERROR" hidden="1">#NAME?</definedName>
    <definedName name="_xlnm.Print_Titles" localSheetId="11">'9.1. sz. mell'!$1:$6</definedName>
    <definedName name="_xlnm.Print_Titles" localSheetId="12">'9.2. sz. mell'!$1:$6</definedName>
    <definedName name="_xlnm.Print_Titles" localSheetId="13">'9.3. sz. mell'!$1:$6</definedName>
    <definedName name="_xlnm.Print_Area" localSheetId="15">'1. sz tájékoztató t.'!$A$1:$E$37</definedName>
    <definedName name="_xlnm.Print_Area" localSheetId="1">'1.1.sz.mell.'!$A$1:$C$130</definedName>
  </definedNames>
  <calcPr fullCalcOnLoad="1"/>
</workbook>
</file>

<file path=xl/sharedStrings.xml><?xml version="1.0" encoding="utf-8"?>
<sst xmlns="http://schemas.openxmlformats.org/spreadsheetml/2006/main" count="1432" uniqueCount="608">
  <si>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</si>
  <si>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</si>
  <si>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</si>
  <si>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</si>
  <si>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</si>
  <si>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</si>
  <si>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</si>
  <si>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</si>
  <si>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</si>
  <si>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</si>
  <si>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</si>
  <si>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</si>
  <si>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</si>
  <si>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</si>
  <si>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</si>
  <si>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</si>
  <si>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</si>
  <si>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</si>
  <si>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</si>
  <si>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</si>
  <si>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</si>
  <si>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</si>
  <si>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</si>
  <si>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</si>
  <si>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</si>
  <si>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</si>
  <si>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</si>
  <si>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</si>
  <si>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</si>
  <si>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</si>
  <si>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</si>
  <si>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</si>
  <si>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</si>
  <si>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</si>
  <si>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</si>
  <si>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</si>
  <si>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</si>
  <si>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</si>
  <si>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</si>
  <si>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</si>
  <si>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</si>
  <si>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</si>
  <si>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</si>
  <si>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</si>
  <si>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</si>
  <si>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</si>
  <si>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</si>
  <si>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</si>
  <si>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</si>
  <si>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</si>
  <si>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</si>
  <si>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</si>
  <si>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</si>
  <si>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</si>
  <si>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</si>
  <si>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</si>
  <si>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</si>
  <si>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</si>
  <si>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</si>
  <si>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</si>
  <si>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</si>
  <si>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</si>
  <si>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</si>
  <si>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</si>
  <si>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</si>
  <si>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</si>
  <si>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</si>
  <si>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</si>
  <si>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</si>
  <si>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</si>
  <si>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</si>
  <si>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</si>
  <si>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</si>
  <si>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</si>
  <si>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</si>
  <si>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</si>
  <si>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</si>
  <si>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</si>
  <si>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</si>
  <si>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</si>
  <si>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</si>
  <si>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</si>
  <si>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</si>
  <si>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</si>
  <si>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</si>
  <si>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</si>
  <si>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</si>
  <si>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</si>
  <si>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</si>
  <si>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</si>
  <si>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</si>
  <si>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</si>
  <si>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</si>
  <si>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</si>
  <si>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</si>
  <si>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</si>
  <si>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</si>
  <si>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</si>
  <si>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</si>
  <si>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</si>
  <si>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</si>
  <si>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</si>
  <si>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</si>
  <si>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</si>
  <si>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</si>
  <si>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</si>
  <si>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</si>
  <si>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</si>
  <si>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</si>
  <si>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</si>
  <si>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</si>
  <si>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</si>
  <si>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</si>
  <si>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</si>
  <si>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</si>
  <si>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</si>
  <si>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</si>
  <si>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</si>
  <si>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</si>
  <si>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</si>
  <si>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</si>
  <si>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</si>
  <si>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</si>
  <si>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</si>
  <si>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</si>
  <si>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</si>
  <si>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</si>
  <si>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</si>
  <si>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</si>
  <si>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</si>
  <si>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</si>
  <si>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</si>
  <si>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</si>
  <si>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</si>
  <si>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</si>
  <si>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</si>
  <si>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</si>
  <si>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</si>
  <si>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</si>
  <si>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</si>
  <si>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</si>
  <si>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</si>
  <si>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</si>
  <si>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</si>
  <si>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</si>
  <si>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</si>
  <si>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</si>
  <si>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</si>
  <si>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</si>
  <si>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</si>
  <si>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</si>
  <si>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</si>
  <si>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</si>
  <si>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</si>
  <si>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</si>
  <si>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</si>
  <si>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</si>
  <si>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</si>
  <si>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</si>
  <si>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</si>
  <si>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</si>
  <si>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</si>
  <si>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</si>
  <si>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</si>
  <si>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</si>
  <si>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</si>
  <si>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</si>
  <si>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</si>
  <si>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</si>
  <si>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</si>
  <si>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</si>
  <si>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</si>
  <si>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</si>
  <si>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</si>
  <si>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</si>
  <si>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</si>
  <si>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</si>
  <si>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</si>
  <si>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</si>
  <si>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</si>
  <si>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</si>
  <si>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</si>
  <si>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</si>
  <si>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</si>
  <si>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</si>
  <si>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</si>
  <si>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</si>
  <si>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</si>
  <si>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</si>
  <si>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</si>
  <si>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</si>
  <si>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</si>
  <si>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</si>
  <si>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</si>
  <si>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</si>
  <si>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</si>
  <si>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</si>
  <si>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</si>
  <si>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</si>
  <si>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</si>
  <si>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</si>
  <si>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</si>
  <si>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</si>
  <si>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</si>
  <si>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</si>
  <si>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</si>
  <si>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</si>
  <si>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</si>
  <si>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</si>
  <si>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</si>
  <si>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</si>
  <si>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</si>
  <si>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</si>
  <si>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</si>
  <si>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</si>
  <si>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</si>
  <si>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</si>
  <si>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</si>
  <si>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</si>
  <si>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</si>
  <si>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</si>
  <si>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</si>
  <si>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</si>
  <si>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</si>
  <si>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</si>
  <si>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</si>
  <si>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</si>
  <si>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</si>
  <si>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</si>
  <si>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</si>
  <si>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</si>
  <si>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</si>
  <si>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</si>
  <si>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</si>
  <si>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</si>
  <si>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</si>
  <si>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</si>
  <si>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</si>
  <si>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</si>
  <si>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</si>
  <si>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</si>
  <si>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</si>
  <si>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</si>
  <si>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</si>
  <si>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</si>
  <si>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</si>
  <si>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</si>
  <si>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</si>
  <si>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</si>
  <si>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</si>
  <si>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</si>
  <si>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</si>
  <si>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</si>
  <si>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</si>
  <si>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</si>
  <si>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</si>
  <si>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</si>
  <si>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</si>
  <si>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</si>
  <si>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</si>
  <si>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</si>
  <si>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</si>
  <si>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</si>
  <si>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</si>
  <si>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</si>
  <si>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</si>
  <si>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</si>
  <si>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</si>
  <si>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</si>
  <si>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</si>
  <si>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</si>
  <si>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</si>
  <si>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</si>
  <si>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</si>
  <si>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</si>
  <si>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</si>
  <si>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</si>
  <si>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</si>
  <si>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</si>
  <si>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</si>
  <si>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</si>
  <si>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</si>
  <si>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</si>
  <si>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</si>
  <si>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</si>
  <si>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</si>
  <si>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</si>
  <si>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</si>
  <si>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</si>
  <si>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</si>
  <si>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</si>
  <si>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</si>
  <si>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</si>
  <si>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</si>
  <si>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</si>
  <si>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</si>
  <si>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</si>
  <si>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</si>
  <si>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</si>
  <si>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</si>
  <si>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</si>
  <si>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</si>
  <si>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</si>
  <si>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</si>
  <si>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</si>
  <si>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</si>
  <si>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</si>
  <si>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</si>
  <si>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</si>
  <si>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</si>
  <si>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</si>
  <si>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</si>
  <si>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</si>
  <si>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</si>
  <si>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</si>
  <si>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</si>
  <si>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</si>
  <si>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</si>
  <si>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</si>
  <si>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</si>
  <si>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</si>
  <si>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</si>
  <si>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</si>
  <si>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</si>
  <si>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</si>
  <si>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</si>
  <si>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</si>
  <si>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</si>
  <si>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</si>
  <si>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</si>
  <si>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</si>
  <si>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</si>
  <si>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</si>
  <si>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</si>
  <si>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</si>
  <si>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</si>
  <si>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</si>
  <si>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</si>
  <si>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</si>
  <si>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</si>
  <si>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</si>
  <si>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</si>
  <si>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</si>
  <si>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</si>
  <si>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</si>
  <si>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</si>
  <si>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</si>
  <si>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</si>
  <si>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</si>
  <si>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</si>
  <si>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</si>
  <si>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</si>
  <si>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</si>
  <si>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</si>
  <si>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</si>
  <si>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</si>
  <si>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</si>
  <si>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</si>
  <si>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</si>
  <si>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</si>
  <si>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</si>
  <si>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</si>
  <si>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</si>
  <si>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</si>
  <si>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</si>
  <si>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</si>
  <si>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</si>
  <si>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</si>
  <si>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</si>
  <si>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</si>
  <si>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</si>
  <si>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</si>
  <si>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</si>
  <si>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</si>
  <si>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</si>
  <si>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</si>
  <si>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</si>
  <si>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</si>
  <si>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</si>
  <si>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</si>
  <si>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</si>
  <si>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</si>
  <si>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</si>
  <si>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</si>
  <si>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</si>
  <si>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</si>
  <si>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</si>
  <si>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</si>
  <si>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</si>
  <si>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</si>
  <si>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</si>
  <si>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</si>
  <si>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</si>
  <si>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</si>
  <si>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</si>
  <si>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</si>
  <si>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</si>
  <si>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</si>
  <si>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</si>
  <si>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</si>
  <si>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</si>
  <si>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</si>
  <si>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</si>
  <si>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</si>
  <si>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</si>
  <si>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</si>
  <si>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</si>
  <si>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</si>
  <si>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</si>
  <si>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</si>
  <si>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</si>
  <si>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</si>
  <si>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</si>
  <si>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</si>
  <si>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</si>
  <si>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</si>
  <si>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</si>
  <si>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</si>
  <si>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</si>
  <si>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</si>
  <si>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</si>
  <si>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</si>
  <si>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</si>
  <si>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</si>
  <si>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</si>
  <si>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</si>
  <si>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</si>
  <si>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</si>
  <si>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</si>
  <si>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</si>
  <si>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</si>
  <si>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</si>
  <si>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</si>
  <si>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</si>
  <si>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</si>
  <si>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</si>
  <si>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</si>
  <si>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</si>
  <si>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</si>
  <si>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</si>
  <si>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</si>
  <si>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</si>
  <si>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</si>
  <si>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</si>
  <si>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</si>
  <si>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</si>
  <si>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</si>
  <si>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</si>
  <si>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</si>
  <si>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</si>
  <si>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</si>
  <si>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</si>
  <si>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</si>
  <si>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</si>
  <si>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</si>
  <si>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</si>
  <si>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</si>
  <si>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</si>
  <si>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</si>
  <si>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</si>
  <si>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</si>
  <si>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</si>
  <si>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</si>
  <si>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</si>
  <si>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</si>
  <si>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</si>
  <si>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</si>
  <si>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</si>
  <si>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</si>
  <si>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</si>
  <si>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</si>
  <si>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</si>
  <si>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</si>
  <si>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</si>
  <si>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</si>
  <si>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</si>
  <si>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</si>
  <si>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</si>
  <si>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</si>
  <si>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</si>
  <si>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</si>
  <si>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</si>
  <si>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</si>
  <si>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</si>
  <si>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</si>
  <si>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</si>
  <si>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</si>
  <si>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</si>
  <si>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</si>
  <si>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</si>
  <si>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</si>
  <si>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</si>
  <si>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</si>
  <si>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</si>
  <si>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</si>
  <si>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</si>
  <si>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</si>
  <si>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</si>
  <si>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</si>
  <si>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</si>
  <si>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</si>
  <si>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</si>
  <si>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</si>
  <si>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</si>
  <si>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</si>
  <si>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</si>
  <si>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</si>
  <si>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</si>
  <si>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</si>
  <si>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</si>
  <si>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</si>
  <si>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</si>
  <si>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</si>
  <si>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</si>
  <si>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</si>
  <si>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</si>
  <si>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</si>
  <si>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</si>
  <si>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</si>
  <si>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</si>
  <si>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</si>
  <si>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</si>
  <si>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</si>
  <si>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</si>
  <si>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</si>
  <si>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</si>
  <si>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</si>
  <si>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</si>
  <si>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</si>
  <si>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</si>
  <si>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</si>
  <si>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</si>
  <si>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</si>
  <si>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</si>
  <si>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</si>
  <si>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</si>
  <si>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</si>
  <si>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</si>
  <si>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</si>
  <si>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</si>
  <si>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</si>
  <si>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</si>
  <si>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</si>
  <si>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</si>
  <si>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</si>
  <si>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</si>
  <si>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</si>
  <si>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</si>
  <si>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</si>
  <si>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</si>
  <si>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</si>
  <si>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</si>
  <si>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</si>
  <si>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</si>
  <si>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</si>
  <si>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</si>
  <si>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</si>
  <si>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</si>
  <si>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r>
      <t xml:space="preserve">   Működési költségvetés kiadásai </t>
    </r>
    <r>
      <rPr>
        <sz val="11"/>
        <rFont val="Times New Roman CE"/>
        <family val="0"/>
      </rPr>
      <t>(1.1+…+1.5.+1.18.)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</si>
  <si>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</si>
  <si>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Ónodi Polgármesteri Hivatal</t>
  </si>
  <si>
    <t>Ónod Község Önkormányzata</t>
  </si>
  <si>
    <t>Ónodi Homokvár Óvoda</t>
  </si>
  <si>
    <t>Belföldi finanszírozás kiadásai</t>
  </si>
  <si>
    <t>Ónod Község Önkormányzata saját bevételeinek részletezése az adósságot keletkeztető ügyletből származó tárgyévi fizetési kötelezettség megállapításához</t>
  </si>
  <si>
    <t>Ónod Község Önkormányzata adósságot keletkeztető ügyletekből és kezességvállalásokból fennálló kötelezettségei</t>
  </si>
  <si>
    <t>12046102-00111762-00100005</t>
  </si>
  <si>
    <t>30 napon túli elismert tartozásállomány összesen: 0 Ft</t>
  </si>
  <si>
    <t>Sport Egyesület</t>
  </si>
  <si>
    <t>Polgárőrség</t>
  </si>
  <si>
    <t>BURSA Hungarica</t>
  </si>
  <si>
    <t>működési</t>
  </si>
  <si>
    <t>ösztöndíj</t>
  </si>
  <si>
    <t>Finanszírozási bevételek, kiadások egyenlege (finanszírozási bevételek 17. sor - finanszírozási kiadások 10. sor) (+/-)</t>
  </si>
  <si>
    <r>
      <t xml:space="preserve">   Működési költségvetés kiadásai </t>
    </r>
    <r>
      <rPr>
        <sz val="11"/>
        <rFont val="Times New Roman CE"/>
        <family val="0"/>
      </rPr>
      <t>(1.1+…+1.5+1.18.)</t>
    </r>
  </si>
  <si>
    <t xml:space="preserve">K I M U T A T Á S </t>
  </si>
  <si>
    <t>2016. előtti kifizetés</t>
  </si>
  <si>
    <t>2017.</t>
  </si>
  <si>
    <t>2018.</t>
  </si>
  <si>
    <t>34.</t>
  </si>
  <si>
    <t>működési + önrész</t>
  </si>
  <si>
    <t>2018. évi</t>
  </si>
  <si>
    <t>2019. évi</t>
  </si>
  <si>
    <t>9.1. melléklet a ……/2017. (….) önkormányzati rendelethez</t>
  </si>
  <si>
    <t>9.2. melléklet a ……/2017. (….) önkormányzati rendelethez</t>
  </si>
  <si>
    <t>9.3. melléklet a ……/2017. (….) önkormányzati rendelethez</t>
  </si>
  <si>
    <t>2.2. melléklet a ………../2017. (……….) önkormányzati rendelethez</t>
  </si>
  <si>
    <t>2.1. melléklet a ………../2017. (……….) önkormányzati rendelethez</t>
  </si>
  <si>
    <t>Ónod, 2017. február hó 13 nap</t>
  </si>
  <si>
    <t>2020. évi</t>
  </si>
  <si>
    <t>OVI FOCI Egyesület</t>
  </si>
  <si>
    <t>támogatás</t>
  </si>
  <si>
    <t>2017. évben céljelleggel juttatott támogatásokról</t>
  </si>
  <si>
    <t>2017. évi támogatás összesen</t>
  </si>
  <si>
    <t>A 2017. évi általános működés és ágazati feladatok támogatásának alakulása jogcímenként</t>
  </si>
  <si>
    <t>Előirányzat-felhasználási terv 2017. évre</t>
  </si>
  <si>
    <t>2019.</t>
  </si>
  <si>
    <t>2019. után</t>
  </si>
  <si>
    <t>2017. évi adósságot keletkeztető fejlesztési céljai</t>
  </si>
  <si>
    <t>2017. évi előirányzat</t>
  </si>
  <si>
    <t>Felhasználás      2016. XII. 31-ig</t>
  </si>
  <si>
    <t>2017. utáni szükséglet</t>
  </si>
  <si>
    <t>TIOP vásártéri beruházás</t>
  </si>
  <si>
    <t>2017</t>
  </si>
  <si>
    <t>2017. utáni szükséglet               (F=B - D - E)</t>
  </si>
  <si>
    <t>2018 után</t>
  </si>
  <si>
    <t>2017. évi előirányzat BEVÉTELEK</t>
  </si>
  <si>
    <t>Éves eredeti kiadási előirányzat: 465.900 ezer Ft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</si>
</sst>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6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49" fontId="17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5" xfId="58" applyFont="1" applyFill="1" applyBorder="1" applyAlignment="1" applyProtection="1">
      <alignment horizontal="left" vertical="center" wrapText="1" indent="1"/>
      <protection/>
    </xf>
    <xf numFmtId="0" fontId="15" fillId="0" borderId="16" xfId="58" applyFont="1" applyFill="1" applyBorder="1" applyAlignment="1" applyProtection="1">
      <alignment horizontal="left" vertical="center" wrapText="1" indent="1"/>
      <protection/>
    </xf>
    <xf numFmtId="0" fontId="7" fillId="0" borderId="15" xfId="58" applyFont="1" applyFill="1" applyBorder="1" applyAlignment="1" applyProtection="1">
      <alignment horizontal="center" vertical="center" wrapText="1"/>
      <protection/>
    </xf>
    <xf numFmtId="0" fontId="7" fillId="0" borderId="16" xfId="58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16" xfId="58" applyFont="1" applyFill="1" applyBorder="1" applyAlignment="1" applyProtection="1">
      <alignment vertical="center" wrapText="1"/>
      <protection/>
    </xf>
    <xf numFmtId="0" fontId="17" fillId="0" borderId="20" xfId="0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left" vertical="center" indent="1"/>
      <protection locked="0"/>
    </xf>
    <xf numFmtId="3" fontId="17" fillId="0" borderId="17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5" fillId="0" borderId="15" xfId="58" applyFont="1" applyFill="1" applyBorder="1" applyAlignment="1" applyProtection="1">
      <alignment horizontal="center" vertical="center" wrapText="1"/>
      <protection/>
    </xf>
    <xf numFmtId="0" fontId="15" fillId="0" borderId="16" xfId="58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vertical="center" wrapText="1"/>
      <protection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7" fillId="0" borderId="16" xfId="59" applyFont="1" applyFill="1" applyBorder="1" applyAlignment="1" applyProtection="1">
      <alignment horizontal="left" vertical="center" inden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7" xfId="0" applyNumberFormat="1" applyFont="1" applyFill="1" applyBorder="1" applyAlignment="1" applyProtection="1">
      <alignment vertical="center" wrapText="1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15" fillId="0" borderId="2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9" xfId="0" applyNumberFormat="1" applyFont="1" applyFill="1" applyBorder="1" applyAlignment="1" applyProtection="1">
      <alignment vertical="center" wrapText="1"/>
      <protection/>
    </xf>
    <xf numFmtId="164" fontId="7" fillId="0" borderId="2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5" xfId="0" applyNumberFormat="1" applyFont="1" applyFill="1" applyBorder="1" applyAlignment="1" applyProtection="1">
      <alignment vertical="center" wrapText="1"/>
      <protection/>
    </xf>
    <xf numFmtId="164" fontId="17" fillId="0" borderId="16" xfId="0" applyNumberFormat="1" applyFont="1" applyFill="1" applyBorder="1" applyAlignment="1" applyProtection="1">
      <alignment vertical="center" wrapText="1"/>
      <protection/>
    </xf>
    <xf numFmtId="164" fontId="17" fillId="0" borderId="21" xfId="0" applyNumberFormat="1" applyFont="1" applyFill="1" applyBorder="1" applyAlignment="1" applyProtection="1">
      <alignment vertical="center" wrapText="1"/>
      <protection/>
    </xf>
    <xf numFmtId="164" fontId="1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0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Fill="1" applyBorder="1" applyAlignment="1" applyProtection="1">
      <alignment vertical="center" wrapText="1"/>
      <protection locked="0"/>
    </xf>
    <xf numFmtId="0" fontId="17" fillId="0" borderId="33" xfId="0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17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9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20" xfId="0" applyNumberFormat="1" applyFont="1" applyFill="1" applyBorder="1" applyAlignment="1" applyProtection="1">
      <alignment vertical="center"/>
      <protection locked="0"/>
    </xf>
    <xf numFmtId="3" fontId="23" fillId="0" borderId="10" xfId="0" applyNumberFormat="1" applyFont="1" applyFill="1" applyBorder="1" applyAlignment="1" applyProtection="1">
      <alignment vertical="center"/>
      <protection locked="0"/>
    </xf>
    <xf numFmtId="3" fontId="17" fillId="0" borderId="10" xfId="0" applyNumberFormat="1" applyFont="1" applyFill="1" applyBorder="1" applyAlignment="1" applyProtection="1">
      <alignment vertical="center"/>
      <protection locked="0"/>
    </xf>
    <xf numFmtId="49" fontId="17" fillId="0" borderId="14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35" xfId="59" applyFont="1" applyFill="1" applyBorder="1" applyAlignment="1" applyProtection="1">
      <alignment horizontal="center" vertical="center" wrapText="1"/>
      <protection/>
    </xf>
    <xf numFmtId="0" fontId="7" fillId="0" borderId="36" xfId="59" applyFont="1" applyFill="1" applyBorder="1" applyAlignment="1" applyProtection="1">
      <alignment horizontal="center" vertical="center"/>
      <protection/>
    </xf>
    <xf numFmtId="0" fontId="7" fillId="0" borderId="37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15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30" xfId="59" applyFont="1" applyFill="1" applyBorder="1" applyAlignment="1" applyProtection="1">
      <alignment horizontal="left" vertical="center" indent="1"/>
      <protection/>
    </xf>
    <xf numFmtId="164" fontId="17" fillId="0" borderId="31" xfId="59" applyNumberFormat="1" applyFont="1" applyFill="1" applyBorder="1" applyAlignment="1" applyProtection="1">
      <alignment vertical="center"/>
      <protection locked="0"/>
    </xf>
    <xf numFmtId="164" fontId="17" fillId="0" borderId="18" xfId="59" applyNumberFormat="1" applyFont="1" applyFill="1" applyBorder="1" applyAlignment="1" applyProtection="1">
      <alignment vertical="center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17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 locked="0"/>
    </xf>
    <xf numFmtId="164" fontId="17" fillId="0" borderId="32" xfId="59" applyNumberFormat="1" applyFont="1" applyFill="1" applyBorder="1" applyAlignment="1" applyProtection="1">
      <alignment vertical="center"/>
      <protection/>
    </xf>
    <xf numFmtId="164" fontId="15" fillId="0" borderId="16" xfId="59" applyNumberFormat="1" applyFont="1" applyFill="1" applyBorder="1" applyAlignment="1" applyProtection="1">
      <alignment vertical="center"/>
      <protection/>
    </xf>
    <xf numFmtId="164" fontId="15" fillId="0" borderId="21" xfId="59" applyNumberFormat="1" applyFont="1" applyFill="1" applyBorder="1" applyAlignment="1" applyProtection="1">
      <alignment vertical="center"/>
      <protection/>
    </xf>
    <xf numFmtId="0" fontId="17" fillId="0" borderId="13" xfId="59" applyFont="1" applyFill="1" applyBorder="1" applyAlignment="1" applyProtection="1">
      <alignment horizontal="left" vertical="center" indent="1"/>
      <protection/>
    </xf>
    <xf numFmtId="0" fontId="15" fillId="0" borderId="15" xfId="59" applyFont="1" applyFill="1" applyBorder="1" applyAlignment="1" applyProtection="1">
      <alignment horizontal="left" vertical="center" indent="1"/>
      <protection/>
    </xf>
    <xf numFmtId="164" fontId="15" fillId="0" borderId="16" xfId="59" applyNumberFormat="1" applyFont="1" applyFill="1" applyBorder="1" applyProtection="1">
      <alignment/>
      <protection/>
    </xf>
    <xf numFmtId="164" fontId="15" fillId="0" borderId="21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39" xfId="0" applyFont="1" applyFill="1" applyBorder="1" applyAlignment="1" applyProtection="1">
      <alignment horizontal="left" vertical="center" wrapText="1"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164" fontId="15" fillId="33" borderId="16" xfId="0" applyNumberFormat="1" applyFont="1" applyFill="1" applyBorder="1" applyAlignment="1" applyProtection="1">
      <alignment vertical="center" wrapText="1"/>
      <protection/>
    </xf>
    <xf numFmtId="164" fontId="7" fillId="33" borderId="16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0" fontId="15" fillId="0" borderId="16" xfId="58" applyFont="1" applyFill="1" applyBorder="1" applyAlignment="1" applyProtection="1">
      <alignment horizontal="left" vertical="center" wrapText="1" indent="1"/>
      <protection/>
    </xf>
    <xf numFmtId="164" fontId="15" fillId="0" borderId="15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16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4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4" fontId="16" fillId="0" borderId="46" xfId="58" applyNumberFormat="1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3" fillId="0" borderId="16" xfId="58" applyFont="1" applyFill="1" applyBorder="1">
      <alignment/>
      <protection/>
    </xf>
    <xf numFmtId="166" fontId="0" fillId="0" borderId="32" xfId="40" applyNumberFormat="1" applyFont="1" applyFill="1" applyBorder="1" applyAlignment="1">
      <alignment/>
    </xf>
    <xf numFmtId="166" fontId="0" fillId="0" borderId="17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7" xfId="58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38" xfId="0" applyNumberFormat="1" applyFont="1" applyFill="1" applyBorder="1" applyAlignment="1" applyProtection="1">
      <alignment vertical="center"/>
      <protection locked="0"/>
    </xf>
    <xf numFmtId="164" fontId="17" fillId="0" borderId="10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8" xfId="58" applyFont="1" applyFill="1" applyBorder="1" applyProtection="1">
      <alignment/>
      <protection locked="0"/>
    </xf>
    <xf numFmtId="166" fontId="0" fillId="0" borderId="38" xfId="40" applyNumberFormat="1" applyFont="1" applyFill="1" applyBorder="1" applyAlignment="1" applyProtection="1">
      <alignment/>
      <protection locked="0"/>
    </xf>
    <xf numFmtId="0" fontId="0" fillId="0" borderId="10" xfId="58" applyFont="1" applyFill="1" applyBorder="1" applyProtection="1">
      <alignment/>
      <protection locked="0"/>
    </xf>
    <xf numFmtId="166" fontId="0" fillId="0" borderId="10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17" fillId="0" borderId="15" xfId="58" applyFont="1" applyFill="1" applyBorder="1" applyAlignment="1" applyProtection="1">
      <alignment horizontal="center" vertical="center"/>
      <protection/>
    </xf>
    <xf numFmtId="0" fontId="17" fillId="0" borderId="16" xfId="58" applyFont="1" applyFill="1" applyBorder="1" applyAlignment="1" applyProtection="1">
      <alignment horizontal="center" vertical="center"/>
      <protection/>
    </xf>
    <xf numFmtId="0" fontId="17" fillId="0" borderId="21" xfId="58" applyFont="1" applyFill="1" applyBorder="1" applyAlignment="1" applyProtection="1">
      <alignment horizontal="center" vertical="center"/>
      <protection/>
    </xf>
    <xf numFmtId="0" fontId="17" fillId="0" borderId="45" xfId="58" applyFont="1" applyFill="1" applyBorder="1" applyAlignment="1" applyProtection="1">
      <alignment horizontal="center" vertical="center"/>
      <protection/>
    </xf>
    <xf numFmtId="0" fontId="17" fillId="0" borderId="12" xfId="58" applyFont="1" applyFill="1" applyBorder="1" applyAlignment="1" applyProtection="1">
      <alignment horizontal="center" vertical="center"/>
      <protection/>
    </xf>
    <xf numFmtId="0" fontId="17" fillId="0" borderId="14" xfId="58" applyFont="1" applyFill="1" applyBorder="1" applyAlignment="1" applyProtection="1">
      <alignment horizontal="center" vertical="center"/>
      <protection/>
    </xf>
    <xf numFmtId="166" fontId="15" fillId="0" borderId="21" xfId="40" applyNumberFormat="1" applyFont="1" applyFill="1" applyBorder="1" applyAlignment="1" applyProtection="1">
      <alignment/>
      <protection/>
    </xf>
    <xf numFmtId="166" fontId="17" fillId="0" borderId="48" xfId="40" applyNumberFormat="1" applyFont="1" applyFill="1" applyBorder="1" applyAlignment="1" applyProtection="1">
      <alignment/>
      <protection locked="0"/>
    </xf>
    <xf numFmtId="166" fontId="17" fillId="0" borderId="19" xfId="40" applyNumberFormat="1" applyFont="1" applyFill="1" applyBorder="1" applyAlignment="1" applyProtection="1">
      <alignment/>
      <protection locked="0"/>
    </xf>
    <xf numFmtId="0" fontId="17" fillId="0" borderId="20" xfId="58" applyFont="1" applyFill="1" applyBorder="1" applyProtection="1">
      <alignment/>
      <protection locked="0"/>
    </xf>
    <xf numFmtId="0" fontId="17" fillId="0" borderId="10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left" vertical="center" wrapText="1"/>
      <protection/>
    </xf>
    <xf numFmtId="164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44" xfId="0" applyFont="1" applyFill="1" applyBorder="1" applyAlignment="1" applyProtection="1">
      <alignment horizontal="left" vertical="center" wrapText="1" indent="8"/>
      <protection/>
    </xf>
    <xf numFmtId="0" fontId="17" fillId="0" borderId="38" xfId="0" applyFont="1" applyFill="1" applyBorder="1" applyAlignment="1" applyProtection="1">
      <alignment vertical="center" wrapText="1"/>
      <protection/>
    </xf>
    <xf numFmtId="0" fontId="17" fillId="0" borderId="10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45" xfId="0" applyFont="1" applyBorder="1" applyAlignment="1" applyProtection="1">
      <alignment horizontal="right" vertical="center" indent="1"/>
      <protection/>
    </xf>
    <xf numFmtId="164" fontId="0" fillId="34" borderId="2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1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35" xfId="0" applyFont="1" applyFill="1" applyBorder="1" applyAlignment="1" applyProtection="1">
      <alignment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7" fillId="0" borderId="45" xfId="0" applyNumberFormat="1" applyFont="1" applyFill="1" applyBorder="1" applyAlignment="1" applyProtection="1">
      <alignment vertical="center"/>
      <protection/>
    </xf>
    <xf numFmtId="3" fontId="17" fillId="0" borderId="48" xfId="0" applyNumberFormat="1" applyFont="1" applyFill="1" applyBorder="1" applyAlignment="1" applyProtection="1">
      <alignment vertical="center"/>
      <protection/>
    </xf>
    <xf numFmtId="49" fontId="23" fillId="0" borderId="12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17" xfId="0" applyNumberFormat="1" applyFont="1" applyFill="1" applyBorder="1" applyAlignment="1" applyProtection="1">
      <alignment vertical="center"/>
      <protection/>
    </xf>
    <xf numFmtId="49" fontId="17" fillId="0" borderId="12" xfId="0" applyNumberFormat="1" applyFont="1" applyFill="1" applyBorder="1" applyAlignment="1" applyProtection="1">
      <alignment vertical="center"/>
      <protection/>
    </xf>
    <xf numFmtId="3" fontId="17" fillId="0" borderId="17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vertical="center"/>
      <protection/>
    </xf>
    <xf numFmtId="3" fontId="17" fillId="0" borderId="16" xfId="0" applyNumberFormat="1" applyFont="1" applyFill="1" applyBorder="1" applyAlignment="1" applyProtection="1">
      <alignment vertical="center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49" fontId="17" fillId="0" borderId="12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164" fontId="15" fillId="0" borderId="17" xfId="0" applyNumberFormat="1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164" fontId="15" fillId="0" borderId="16" xfId="0" applyNumberFormat="1" applyFont="1" applyFill="1" applyBorder="1" applyAlignment="1" applyProtection="1">
      <alignment vertical="center"/>
      <protection/>
    </xf>
    <xf numFmtId="164" fontId="15" fillId="0" borderId="21" xfId="0" applyNumberFormat="1" applyFont="1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3" xfId="0" applyNumberFormat="1" applyFont="1" applyFill="1" applyBorder="1" applyAlignment="1" applyProtection="1">
      <alignment horizontal="center" vertical="center"/>
      <protection/>
    </xf>
    <xf numFmtId="164" fontId="7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15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/>
    </xf>
    <xf numFmtId="164" fontId="15" fillId="0" borderId="14" xfId="0" applyNumberFormat="1" applyFont="1" applyFill="1" applyBorder="1" applyAlignment="1" applyProtection="1">
      <alignment horizontal="center" vertical="center" wrapText="1"/>
      <protection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indent="1"/>
      <protection/>
    </xf>
    <xf numFmtId="0" fontId="17" fillId="0" borderId="38" xfId="59" applyFont="1" applyFill="1" applyBorder="1" applyAlignment="1" applyProtection="1">
      <alignment horizontal="left" vertical="center" wrapText="1" inden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38" xfId="59" applyFont="1" applyFill="1" applyBorder="1" applyAlignment="1" applyProtection="1">
      <alignment horizontal="left" vertical="center" indent="1"/>
      <protection/>
    </xf>
    <xf numFmtId="0" fontId="7" fillId="0" borderId="16" xfId="59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left" vertical="center" wrapText="1" indent="1"/>
      <protection/>
    </xf>
    <xf numFmtId="164" fontId="15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46" xfId="0" applyFont="1" applyFill="1" applyBorder="1" applyAlignment="1" applyProtection="1">
      <alignment horizontal="right" vertical="center"/>
      <protection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15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8" xfId="0" applyNumberFormat="1" applyFill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6" xfId="0" applyNumberForma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3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7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0" fontId="17" fillId="0" borderId="38" xfId="58" applyFont="1" applyFill="1" applyBorder="1" applyProtection="1">
      <alignment/>
      <protection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 applyProtection="1">
      <alignment vertical="center" wrapText="1"/>
      <protection/>
    </xf>
    <xf numFmtId="0" fontId="6" fillId="0" borderId="58" xfId="58" applyFont="1" applyFill="1" applyBorder="1" applyAlignment="1" applyProtection="1">
      <alignment horizontal="center" vertical="center" wrapText="1"/>
      <protection/>
    </xf>
    <xf numFmtId="0" fontId="6" fillId="0" borderId="58" xfId="58" applyFont="1" applyFill="1" applyBorder="1" applyAlignment="1" applyProtection="1">
      <alignment vertical="center" wrapText="1"/>
      <protection/>
    </xf>
    <xf numFmtId="164" fontId="6" fillId="0" borderId="58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7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5" fillId="0" borderId="10" xfId="0" applyFont="1" applyBorder="1" applyAlignment="1">
      <alignment horizontal="justify" wrapText="1"/>
    </xf>
    <xf numFmtId="0" fontId="25" fillId="0" borderId="10" xfId="0" applyFont="1" applyBorder="1" applyAlignment="1">
      <alignment wrapText="1"/>
    </xf>
    <xf numFmtId="0" fontId="25" fillId="0" borderId="33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17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6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35" xfId="58" applyFont="1" applyFill="1" applyBorder="1" applyAlignment="1" applyProtection="1">
      <alignment horizontal="center" vertical="center" wrapText="1"/>
      <protection/>
    </xf>
    <xf numFmtId="0" fontId="15" fillId="0" borderId="36" xfId="58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38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" fillId="0" borderId="0" xfId="58" applyFill="1" applyAlignment="1" applyProtection="1">
      <alignment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7" xfId="58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5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5" xfId="58" applyFont="1" applyFill="1" applyBorder="1" applyAlignment="1">
      <alignment horizontal="center" vertical="center"/>
      <protection/>
    </xf>
    <xf numFmtId="166" fontId="3" fillId="0" borderId="16" xfId="58" applyNumberFormat="1" applyFont="1" applyFill="1" applyBorder="1">
      <alignment/>
      <protection/>
    </xf>
    <xf numFmtId="166" fontId="3" fillId="0" borderId="21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15" xfId="58" applyFont="1" applyFill="1" applyBorder="1" applyAlignment="1" applyProtection="1">
      <alignment horizontal="center" vertical="center"/>
      <protection/>
    </xf>
    <xf numFmtId="16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0" xfId="0" applyNumberFormat="1" applyFill="1" applyBorder="1" applyAlignment="1" applyProtection="1">
      <alignment horizontal="lef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31" xfId="59" applyFont="1" applyFill="1" applyBorder="1" applyAlignment="1" applyProtection="1">
      <alignment horizontal="left" vertical="center" wrapText="1" indent="1"/>
      <protection/>
    </xf>
    <xf numFmtId="172" fontId="3" fillId="0" borderId="11" xfId="58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 applyProtection="1" quotePrefix="1">
      <alignment horizontal="left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47" xfId="0" applyNumberFormat="1" applyFont="1" applyBorder="1" applyAlignment="1" applyProtection="1" quotePrefix="1">
      <alignment horizontal="right" vertical="center" wrapText="1" indent="1"/>
      <protection/>
    </xf>
    <xf numFmtId="164" fontId="20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1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58" xfId="58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7" xfId="0" applyNumberFormat="1" applyFont="1" applyBorder="1" applyAlignment="1" applyProtection="1" quotePrefix="1">
      <alignment horizontal="right" vertical="center" wrapText="1" indent="1"/>
      <protection locked="0"/>
    </xf>
    <xf numFmtId="0" fontId="10" fillId="0" borderId="46" xfId="0" applyFont="1" applyFill="1" applyBorder="1" applyAlignment="1" applyProtection="1">
      <alignment horizontal="right" vertical="center"/>
      <protection/>
    </xf>
    <xf numFmtId="0" fontId="4" fillId="0" borderId="15" xfId="58" applyFont="1" applyFill="1" applyBorder="1" applyAlignment="1" applyProtection="1">
      <alignment horizontal="center" vertical="center" wrapText="1"/>
      <protection/>
    </xf>
    <xf numFmtId="0" fontId="4" fillId="0" borderId="16" xfId="58" applyFont="1" applyFill="1" applyBorder="1" applyAlignment="1" applyProtection="1">
      <alignment horizontal="center" vertical="center" wrapText="1"/>
      <protection/>
    </xf>
    <xf numFmtId="0" fontId="4" fillId="0" borderId="21" xfId="58" applyFont="1" applyFill="1" applyBorder="1" applyAlignment="1" applyProtection="1">
      <alignment horizontal="center" vertical="center" wrapText="1"/>
      <protection/>
    </xf>
    <xf numFmtId="0" fontId="4" fillId="0" borderId="35" xfId="58" applyFont="1" applyFill="1" applyBorder="1" applyAlignment="1" applyProtection="1">
      <alignment horizontal="center" vertical="center" wrapText="1"/>
      <protection/>
    </xf>
    <xf numFmtId="0" fontId="4" fillId="0" borderId="36" xfId="58" applyFont="1" applyFill="1" applyBorder="1" applyAlignment="1" applyProtection="1">
      <alignment horizontal="center" vertical="center" wrapText="1"/>
      <protection/>
    </xf>
    <xf numFmtId="0" fontId="4" fillId="0" borderId="37" xfId="58" applyFont="1" applyFill="1" applyBorder="1" applyAlignment="1" applyProtection="1">
      <alignment horizontal="center" vertical="center" wrapText="1"/>
      <protection/>
    </xf>
    <xf numFmtId="0" fontId="4" fillId="0" borderId="15" xfId="58" applyFont="1" applyFill="1" applyBorder="1" applyAlignment="1" applyProtection="1">
      <alignment horizontal="left" vertical="center" wrapText="1" indent="1"/>
      <protection/>
    </xf>
    <xf numFmtId="0" fontId="4" fillId="0" borderId="16" xfId="58" applyFont="1" applyFill="1" applyBorder="1" applyAlignment="1" applyProtection="1">
      <alignment horizontal="left" vertical="center" wrapText="1" indent="1"/>
      <protection/>
    </xf>
    <xf numFmtId="164" fontId="4" fillId="0" borderId="21" xfId="58" applyNumberFormat="1" applyFont="1" applyFill="1" applyBorder="1" applyAlignment="1" applyProtection="1">
      <alignment horizontal="right" vertical="center" wrapText="1" indent="1"/>
      <protection/>
    </xf>
    <xf numFmtId="49" fontId="1" fillId="0" borderId="13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12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10" xfId="0" applyFont="1" applyBorder="1" applyAlignment="1" applyProtection="1">
      <alignment horizontal="left" wrapText="1" indent="1"/>
      <protection/>
    </xf>
    <xf numFmtId="164" fontId="1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0" xfId="0" applyFont="1" applyBorder="1" applyAlignment="1" applyProtection="1">
      <alignment horizontal="left" vertical="center" wrapText="1" indent="1"/>
      <protection/>
    </xf>
    <xf numFmtId="49" fontId="1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32" fillId="0" borderId="16" xfId="0" applyFont="1" applyBorder="1" applyAlignment="1" applyProtection="1">
      <alignment horizontal="left" vertical="center" wrapText="1" indent="1"/>
      <protection/>
    </xf>
    <xf numFmtId="164" fontId="1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0" applyFont="1" applyBorder="1" applyAlignment="1" applyProtection="1">
      <alignment horizontal="left" wrapText="1" indent="1"/>
      <protection/>
    </xf>
    <xf numFmtId="164" fontId="4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31" fillId="0" borderId="10" xfId="0" applyFont="1" applyBorder="1" applyAlignment="1" applyProtection="1" quotePrefix="1">
      <alignment horizontal="left" wrapText="1" indent="1"/>
      <protection/>
    </xf>
    <xf numFmtId="164" fontId="1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5" xfId="58" applyFont="1" applyFill="1" applyBorder="1" applyAlignment="1" applyProtection="1">
      <alignment horizontal="left" vertical="center" wrapText="1"/>
      <protection/>
    </xf>
    <xf numFmtId="0" fontId="32" fillId="0" borderId="15" xfId="0" applyFont="1" applyBorder="1" applyAlignment="1" applyProtection="1">
      <alignment vertical="center" wrapText="1"/>
      <protection/>
    </xf>
    <xf numFmtId="164" fontId="4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6" xfId="0" applyFont="1" applyBorder="1" applyAlignment="1" applyProtection="1">
      <alignment wrapText="1"/>
      <protection/>
    </xf>
    <xf numFmtId="0" fontId="32" fillId="0" borderId="22" xfId="0" applyFont="1" applyBorder="1" applyAlignment="1" applyProtection="1">
      <alignment vertical="center" wrapText="1"/>
      <protection/>
    </xf>
    <xf numFmtId="0" fontId="32" fillId="0" borderId="23" xfId="0" applyFont="1" applyBorder="1" applyAlignment="1" applyProtection="1">
      <alignment wrapText="1"/>
      <protection/>
    </xf>
    <xf numFmtId="0" fontId="4" fillId="0" borderId="0" xfId="58" applyFont="1" applyFill="1" applyBorder="1" applyAlignment="1" applyProtection="1">
      <alignment horizontal="center" vertical="center" wrapText="1"/>
      <protection/>
    </xf>
    <xf numFmtId="0" fontId="4" fillId="0" borderId="0" xfId="58" applyFont="1" applyFill="1" applyBorder="1" applyAlignment="1" applyProtection="1">
      <alignment vertical="center" wrapText="1"/>
      <protection/>
    </xf>
    <xf numFmtId="164" fontId="4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0" fillId="0" borderId="46" xfId="0" applyFont="1" applyFill="1" applyBorder="1" applyAlignment="1" applyProtection="1">
      <alignment horizontal="right"/>
      <protection/>
    </xf>
    <xf numFmtId="0" fontId="4" fillId="0" borderId="35" xfId="58" applyFont="1" applyFill="1" applyBorder="1" applyAlignment="1" applyProtection="1">
      <alignment horizontal="left" vertical="center" wrapText="1" indent="1"/>
      <protection/>
    </xf>
    <xf numFmtId="0" fontId="4" fillId="0" borderId="36" xfId="58" applyFont="1" applyFill="1" applyBorder="1" applyAlignment="1" applyProtection="1">
      <alignment vertical="center" wrapText="1"/>
      <protection/>
    </xf>
    <xf numFmtId="164" fontId="4" fillId="0" borderId="37" xfId="58" applyNumberFormat="1" applyFont="1" applyFill="1" applyBorder="1" applyAlignment="1" applyProtection="1">
      <alignment horizontal="right" vertical="center" wrapText="1" indent="1"/>
      <protection/>
    </xf>
    <xf numFmtId="49" fontId="1" fillId="0" borderId="45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20" xfId="58" applyFont="1" applyFill="1" applyBorder="1" applyAlignment="1" applyProtection="1">
      <alignment horizontal="left" vertical="center" wrapText="1" indent="1"/>
      <protection/>
    </xf>
    <xf numFmtId="164" fontId="1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0" xfId="58" applyFont="1" applyFill="1" applyBorder="1" applyAlignment="1" applyProtection="1">
      <alignment horizontal="left" vertical="center" wrapText="1" indent="1"/>
      <protection/>
    </xf>
    <xf numFmtId="0" fontId="1" fillId="0" borderId="44" xfId="58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 applyBorder="1" applyAlignment="1" applyProtection="1">
      <alignment horizontal="left" vertical="center" wrapText="1" indent="1"/>
      <protection/>
    </xf>
    <xf numFmtId="0" fontId="1" fillId="0" borderId="11" xfId="58" applyFont="1" applyFill="1" applyBorder="1" applyAlignment="1" applyProtection="1">
      <alignment horizontal="left" vertical="center" wrapText="1" indent="6"/>
      <protection/>
    </xf>
    <xf numFmtId="0" fontId="1" fillId="0" borderId="10" xfId="58" applyFont="1" applyFill="1" applyBorder="1" applyAlignment="1" applyProtection="1">
      <alignment horizontal="left" indent="6"/>
      <protection/>
    </xf>
    <xf numFmtId="0" fontId="1" fillId="0" borderId="10" xfId="58" applyFont="1" applyFill="1" applyBorder="1" applyAlignment="1" applyProtection="1">
      <alignment horizontal="left" vertical="center" wrapText="1" indent="6"/>
      <protection/>
    </xf>
    <xf numFmtId="49" fontId="1" fillId="0" borderId="30" xfId="58" applyNumberFormat="1" applyFont="1" applyFill="1" applyBorder="1" applyAlignment="1" applyProtection="1">
      <alignment horizontal="left" vertical="center" wrapText="1" indent="1"/>
      <protection/>
    </xf>
    <xf numFmtId="49" fontId="1" fillId="0" borderId="63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33" xfId="58" applyFont="1" applyFill="1" applyBorder="1" applyAlignment="1" applyProtection="1">
      <alignment horizontal="left" vertical="center" wrapText="1" indent="7"/>
      <protection/>
    </xf>
    <xf numFmtId="164" fontId="1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2" xfId="58" applyFont="1" applyFill="1" applyBorder="1" applyAlignment="1" applyProtection="1">
      <alignment horizontal="left" vertical="center" wrapText="1" indent="1"/>
      <protection/>
    </xf>
    <xf numFmtId="0" fontId="4" fillId="0" borderId="23" xfId="58" applyFont="1" applyFill="1" applyBorder="1" applyAlignment="1" applyProtection="1">
      <alignment vertical="center" wrapText="1"/>
      <protection/>
    </xf>
    <xf numFmtId="164" fontId="4" fillId="0" borderId="24" xfId="58" applyNumberFormat="1" applyFont="1" applyFill="1" applyBorder="1" applyAlignment="1" applyProtection="1">
      <alignment horizontal="right" vertical="center" wrapText="1" indent="1"/>
      <protection/>
    </xf>
    <xf numFmtId="0" fontId="1" fillId="0" borderId="11" xfId="58" applyFont="1" applyFill="1" applyBorder="1" applyAlignment="1" applyProtection="1">
      <alignment horizontal="left" vertical="center" wrapText="1" indent="1"/>
      <protection/>
    </xf>
    <xf numFmtId="164" fontId="1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8" xfId="58" applyFont="1" applyFill="1" applyBorder="1" applyAlignment="1" applyProtection="1">
      <alignment horizontal="left" vertical="center" wrapText="1" indent="6"/>
      <protection/>
    </xf>
    <xf numFmtId="164" fontId="1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6" xfId="58" applyFont="1" applyFill="1" applyBorder="1" applyAlignment="1" applyProtection="1">
      <alignment horizontal="left" vertical="center" wrapText="1" indent="1"/>
      <protection/>
    </xf>
    <xf numFmtId="0" fontId="1" fillId="0" borderId="38" xfId="58" applyFont="1" applyFill="1" applyBorder="1" applyAlignment="1" applyProtection="1">
      <alignment horizontal="left" vertical="center" wrapText="1" indent="1"/>
      <protection/>
    </xf>
    <xf numFmtId="0" fontId="1" fillId="0" borderId="31" xfId="58" applyFont="1" applyFill="1" applyBorder="1" applyAlignment="1" applyProtection="1">
      <alignment horizontal="left" vertical="center" wrapText="1" indent="1"/>
      <protection/>
    </xf>
    <xf numFmtId="164" fontId="32" fillId="0" borderId="21" xfId="0" applyNumberFormat="1" applyFont="1" applyBorder="1" applyAlignment="1" applyProtection="1">
      <alignment horizontal="right" vertical="center" wrapText="1" indent="1"/>
      <protection/>
    </xf>
    <xf numFmtId="164" fontId="32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32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2" fillId="0" borderId="22" xfId="0" applyFont="1" applyBorder="1" applyAlignment="1" applyProtection="1">
      <alignment horizontal="left" vertical="center" wrapText="1" indent="1"/>
      <protection/>
    </xf>
    <xf numFmtId="0" fontId="32" fillId="0" borderId="23" xfId="0" applyFont="1" applyBorder="1" applyAlignment="1" applyProtection="1">
      <alignment horizontal="left" vertical="center" wrapText="1" indent="1"/>
      <protection/>
    </xf>
    <xf numFmtId="0" fontId="1" fillId="0" borderId="0" xfId="58" applyFont="1" applyFill="1" applyProtection="1">
      <alignment/>
      <protection/>
    </xf>
    <xf numFmtId="0" fontId="1" fillId="0" borderId="0" xfId="58" applyFont="1" applyFill="1" applyAlignment="1" applyProtection="1">
      <alignment horizontal="right" vertical="center" indent="1"/>
      <protection/>
    </xf>
    <xf numFmtId="0" fontId="4" fillId="0" borderId="16" xfId="58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 quotePrefix="1">
      <alignment horizontal="right" vertical="center" indent="1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49" fontId="4" fillId="0" borderId="62" xfId="0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right" vertical="center" wrapText="1" inden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65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164" fontId="4" fillId="0" borderId="52" xfId="0" applyNumberFormat="1" applyFont="1" applyFill="1" applyBorder="1" applyAlignment="1" applyProtection="1">
      <alignment horizontal="right" vertical="center" wrapText="1" indent="1"/>
      <protection/>
    </xf>
    <xf numFmtId="49" fontId="1" fillId="0" borderId="13" xfId="58" applyNumberFormat="1" applyFont="1" applyFill="1" applyBorder="1" applyAlignment="1" applyProtection="1">
      <alignment horizontal="center" vertical="center" wrapText="1"/>
      <protection/>
    </xf>
    <xf numFmtId="49" fontId="1" fillId="0" borderId="12" xfId="58" applyNumberFormat="1" applyFont="1" applyFill="1" applyBorder="1" applyAlignment="1" applyProtection="1">
      <alignment horizontal="center" vertical="center" wrapText="1"/>
      <protection/>
    </xf>
    <xf numFmtId="49" fontId="1" fillId="0" borderId="14" xfId="58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Font="1" applyBorder="1" applyAlignment="1" applyProtection="1">
      <alignment horizontal="center" wrapText="1"/>
      <protection/>
    </xf>
    <xf numFmtId="0" fontId="31" fillId="0" borderId="11" xfId="0" applyFont="1" applyBorder="1" applyAlignment="1" applyProtection="1">
      <alignment wrapText="1"/>
      <protection/>
    </xf>
    <xf numFmtId="0" fontId="31" fillId="0" borderId="13" xfId="0" applyFont="1" applyBorder="1" applyAlignment="1" applyProtection="1">
      <alignment horizontal="center" wrapText="1"/>
      <protection/>
    </xf>
    <xf numFmtId="0" fontId="31" fillId="0" borderId="12" xfId="0" applyFont="1" applyBorder="1" applyAlignment="1" applyProtection="1">
      <alignment horizontal="center" wrapText="1"/>
      <protection/>
    </xf>
    <xf numFmtId="0" fontId="31" fillId="0" borderId="14" xfId="0" applyFont="1" applyBorder="1" applyAlignment="1" applyProtection="1">
      <alignment horizontal="center" wrapText="1"/>
      <protection/>
    </xf>
    <xf numFmtId="0" fontId="32" fillId="0" borderId="22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164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67" xfId="0" applyFont="1" applyFill="1" applyBorder="1" applyAlignment="1" applyProtection="1">
      <alignment horizontal="center" vertical="center" wrapText="1"/>
      <protection/>
    </xf>
    <xf numFmtId="164" fontId="4" fillId="0" borderId="47" xfId="0" applyNumberFormat="1" applyFont="1" applyFill="1" applyBorder="1" applyAlignment="1" applyProtection="1">
      <alignment horizontal="right" vertical="center" wrapText="1" indent="1"/>
      <protection/>
    </xf>
    <xf numFmtId="49" fontId="1" fillId="0" borderId="45" xfId="58" applyNumberFormat="1" applyFont="1" applyFill="1" applyBorder="1" applyAlignment="1" applyProtection="1">
      <alignment horizontal="center" vertical="center" wrapText="1"/>
      <protection/>
    </xf>
    <xf numFmtId="49" fontId="1" fillId="0" borderId="30" xfId="58" applyNumberFormat="1" applyFont="1" applyFill="1" applyBorder="1" applyAlignment="1" applyProtection="1">
      <alignment horizontal="center" vertical="center" wrapText="1"/>
      <protection/>
    </xf>
    <xf numFmtId="49" fontId="1" fillId="0" borderId="63" xfId="58" applyNumberFormat="1" applyFont="1" applyFill="1" applyBorder="1" applyAlignment="1" applyProtection="1">
      <alignment horizontal="center" vertical="center" wrapText="1"/>
      <protection/>
    </xf>
    <xf numFmtId="0" fontId="1" fillId="0" borderId="33" xfId="58" applyFont="1" applyFill="1" applyBorder="1" applyAlignment="1" applyProtection="1">
      <alignment horizontal="left" vertical="center" wrapText="1" indent="6"/>
      <protection/>
    </xf>
    <xf numFmtId="49" fontId="4" fillId="0" borderId="15" xfId="58" applyNumberFormat="1" applyFont="1" applyFill="1" applyBorder="1" applyAlignment="1" applyProtection="1">
      <alignment horizontal="center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vertical="center" wrapText="1" indent="1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68" xfId="0" applyFont="1" applyFill="1" applyBorder="1" applyAlignment="1" applyProtection="1">
      <alignment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0" fontId="3" fillId="0" borderId="69" xfId="0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49" fontId="4" fillId="0" borderId="48" xfId="0" applyNumberFormat="1" applyFont="1" applyFill="1" applyBorder="1" applyAlignment="1" applyProtection="1">
      <alignment horizontal="right" vertical="center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49" fontId="4" fillId="0" borderId="62" xfId="0" applyNumberFormat="1" applyFont="1" applyFill="1" applyBorder="1" applyAlignment="1" applyProtection="1">
      <alignment horizontal="right" vertical="center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164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164" fontId="4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1" fillId="0" borderId="45" xfId="0" applyNumberFormat="1" applyFont="1" applyFill="1" applyBorder="1" applyAlignment="1" applyProtection="1">
      <alignment horizontal="center" vertical="center" wrapText="1"/>
      <protection/>
    </xf>
    <xf numFmtId="164" fontId="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164" fontId="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64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58" applyFont="1" applyFill="1" applyBorder="1" applyAlignment="1" applyProtection="1">
      <alignment horizontal="left" vertical="center" wrapText="1" indent="1"/>
      <protection/>
    </xf>
    <xf numFmtId="164" fontId="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0" xfId="58" applyFont="1" applyFill="1" applyBorder="1" applyAlignment="1" applyProtection="1">
      <alignment horizontal="left" vertical="center" wrapText="1" indent="1"/>
      <protection/>
    </xf>
    <xf numFmtId="0" fontId="1" fillId="0" borderId="23" xfId="58" applyFont="1" applyFill="1" applyBorder="1" applyAlignment="1" applyProtection="1">
      <alignment horizontal="left" vertical="center" wrapText="1" indent="1"/>
      <protection/>
    </xf>
    <xf numFmtId="164" fontId="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5" xfId="0" applyFont="1" applyBorder="1" applyAlignment="1" applyProtection="1">
      <alignment horizontal="center" vertical="center" wrapText="1"/>
      <protection/>
    </xf>
    <xf numFmtId="0" fontId="33" fillId="0" borderId="68" xfId="0" applyFont="1" applyBorder="1" applyAlignment="1" applyProtection="1">
      <alignment horizontal="left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right" vertical="center" wrapText="1" indent="1"/>
      <protection/>
    </xf>
    <xf numFmtId="164" fontId="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164" fontId="4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58" xfId="0" applyNumberFormat="1" applyFont="1" applyFill="1" applyBorder="1" applyAlignment="1" applyProtection="1">
      <alignment vertical="center" wrapText="1"/>
      <protection/>
    </xf>
    <xf numFmtId="164" fontId="10" fillId="0" borderId="46" xfId="58" applyNumberFormat="1" applyFont="1" applyFill="1" applyBorder="1" applyAlignment="1" applyProtection="1">
      <alignment horizontal="left" vertical="center"/>
      <protection/>
    </xf>
    <xf numFmtId="164" fontId="4" fillId="0" borderId="0" xfId="58" applyNumberFormat="1" applyFont="1" applyFill="1" applyBorder="1" applyAlignment="1" applyProtection="1">
      <alignment horizontal="center" vertical="center"/>
      <protection/>
    </xf>
    <xf numFmtId="164" fontId="10" fillId="0" borderId="46" xfId="58" applyNumberFormat="1" applyFont="1" applyFill="1" applyBorder="1" applyAlignment="1" applyProtection="1">
      <alignment horizontal="left"/>
      <protection/>
    </xf>
    <xf numFmtId="0" fontId="4" fillId="0" borderId="0" xfId="58" applyFont="1" applyFill="1" applyAlignment="1" applyProtection="1">
      <alignment horizontal="center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8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45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15" xfId="58" applyFont="1" applyFill="1" applyBorder="1" applyAlignment="1" applyProtection="1">
      <alignment horizontal="left"/>
      <protection/>
    </xf>
    <xf numFmtId="0" fontId="7" fillId="0" borderId="16" xfId="58" applyFont="1" applyFill="1" applyBorder="1" applyAlignment="1" applyProtection="1">
      <alignment horizontal="left"/>
      <protection/>
    </xf>
    <xf numFmtId="0" fontId="17" fillId="0" borderId="58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67" xfId="0" applyFont="1" applyFill="1" applyBorder="1" applyAlignment="1" applyProtection="1">
      <alignment horizontal="left" indent="1"/>
      <protection/>
    </xf>
    <xf numFmtId="0" fontId="7" fillId="0" borderId="68" xfId="0" applyFont="1" applyFill="1" applyBorder="1" applyAlignment="1" applyProtection="1">
      <alignment horizontal="left" indent="1"/>
      <protection/>
    </xf>
    <xf numFmtId="3" fontId="17" fillId="0" borderId="20" xfId="0" applyNumberFormat="1" applyFont="1" applyFill="1" applyBorder="1" applyAlignment="1" applyProtection="1">
      <alignment horizontal="right" indent="1"/>
      <protection locked="0"/>
    </xf>
    <xf numFmtId="0" fontId="17" fillId="0" borderId="48" xfId="0" applyFont="1" applyFill="1" applyBorder="1" applyAlignment="1" applyProtection="1">
      <alignment horizontal="right" indent="1"/>
      <protection locked="0"/>
    </xf>
    <xf numFmtId="0" fontId="17" fillId="0" borderId="11" xfId="0" applyFont="1" applyFill="1" applyBorder="1" applyAlignment="1" applyProtection="1">
      <alignment horizontal="right" indent="1"/>
      <protection locked="0"/>
    </xf>
    <xf numFmtId="0" fontId="17" fillId="0" borderId="19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6" xfId="0" applyFont="1" applyFill="1" applyBorder="1" applyAlignment="1" applyProtection="1">
      <alignment horizontal="right" indent="1"/>
      <protection/>
    </xf>
    <xf numFmtId="0" fontId="15" fillId="0" borderId="21" xfId="0" applyFont="1" applyFill="1" applyBorder="1" applyAlignment="1" applyProtection="1">
      <alignment horizontal="right" indent="1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6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65" xfId="0" applyFont="1" applyFill="1" applyBorder="1" applyAlignment="1" applyProtection="1">
      <alignment horizontal="left" indent="1"/>
      <protection locked="0"/>
    </xf>
    <xf numFmtId="0" fontId="17" fillId="0" borderId="66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6" xfId="58" applyNumberFormat="1" applyFont="1" applyFill="1" applyBorder="1" applyAlignment="1" applyProtection="1">
      <alignment horizontal="left" vertical="center"/>
      <protection/>
    </xf>
    <xf numFmtId="164" fontId="16" fillId="0" borderId="46" xfId="58" applyNumberFormat="1" applyFont="1" applyFill="1" applyBorder="1" applyAlignment="1" applyProtection="1">
      <alignment horizontal="left"/>
      <protection/>
    </xf>
    <xf numFmtId="164" fontId="8" fillId="0" borderId="56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58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67" xfId="59" applyFont="1" applyFill="1" applyBorder="1" applyAlignment="1" applyProtection="1">
      <alignment horizontal="left" vertical="center" indent="1"/>
      <protection/>
    </xf>
    <xf numFmtId="0" fontId="16" fillId="0" borderId="47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7" fillId="0" borderId="68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3</xdr:row>
      <xdr:rowOff>190500</xdr:rowOff>
    </xdr:from>
    <xdr:to>
      <xdr:col>4</xdr:col>
      <xdr:colOff>114300</xdr:colOff>
      <xdr:row>11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2076450" y="1609725"/>
          <a:ext cx="3314700" cy="14478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Nemleges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7</xdr:row>
      <xdr:rowOff>66675</xdr:rowOff>
    </xdr:from>
    <xdr:to>
      <xdr:col>6</xdr:col>
      <xdr:colOff>76200</xdr:colOff>
      <xdr:row>12</xdr:row>
      <xdr:rowOff>200025</xdr:rowOff>
    </xdr:to>
    <xdr:sp>
      <xdr:nvSpPr>
        <xdr:cNvPr id="1" name="WordArt 1"/>
        <xdr:cNvSpPr>
          <a:spLocks/>
        </xdr:cNvSpPr>
      </xdr:nvSpPr>
      <xdr:spPr>
        <a:xfrm>
          <a:off x="4981575" y="2143125"/>
          <a:ext cx="3324225" cy="14478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Nemleges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1752600</xdr:colOff>
      <xdr:row>8</xdr:row>
      <xdr:rowOff>9525</xdr:rowOff>
    </xdr:from>
    <xdr:to>
      <xdr:col>2</xdr:col>
      <xdr:colOff>885825</xdr:colOff>
      <xdr:row>14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2200275" y="2314575"/>
          <a:ext cx="33147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Nemleges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3476625</xdr:colOff>
      <xdr:row>7</xdr:row>
      <xdr:rowOff>47625</xdr:rowOff>
    </xdr:from>
    <xdr:to>
      <xdr:col>1</xdr:col>
      <xdr:colOff>38100</xdr:colOff>
      <xdr:row>16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3476625" y="1895475"/>
          <a:ext cx="33147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Nemleges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157</v>
      </c>
    </row>
    <row r="4" spans="1:2" ht="12.75">
      <c r="A4" s="145"/>
      <c r="B4" s="145"/>
    </row>
    <row r="5" spans="1:2" s="151" customFormat="1" ht="15.75">
      <c r="A5" s="89" t="s">
        <v>606</v>
      </c>
      <c r="B5" s="150"/>
    </row>
    <row r="6" spans="1:2" ht="12.75">
      <c r="A6" s="145"/>
      <c r="B6" s="145"/>
    </row>
    <row r="7" spans="1:2" ht="12.75">
      <c r="A7" s="145" t="s">
        <v>552</v>
      </c>
      <c r="B7" s="145" t="s">
        <v>495</v>
      </c>
    </row>
    <row r="8" spans="1:2" ht="12.75">
      <c r="A8" s="145" t="s">
        <v>553</v>
      </c>
      <c r="B8" s="145" t="s">
        <v>496</v>
      </c>
    </row>
    <row r="9" spans="1:2" ht="12.75">
      <c r="A9" s="145" t="s">
        <v>554</v>
      </c>
      <c r="B9" s="145" t="s">
        <v>497</v>
      </c>
    </row>
    <row r="10" spans="1:2" ht="12.75">
      <c r="A10" s="145"/>
      <c r="B10" s="145"/>
    </row>
    <row r="11" spans="1:2" ht="12.75">
      <c r="A11" s="145"/>
      <c r="B11" s="145"/>
    </row>
    <row r="12" spans="1:2" s="151" customFormat="1" ht="15.75">
      <c r="A12" s="89" t="str">
        <f>+CONCATENATE(LEFT(A5,4),". évi előirányzat KIADÁSOK")</f>
        <v>2017. évi előirányzat KIADÁSOK</v>
      </c>
      <c r="B12" s="150"/>
    </row>
    <row r="13" spans="1:2" ht="12.75">
      <c r="A13" s="145"/>
      <c r="B13" s="145"/>
    </row>
    <row r="14" spans="1:2" ht="12.75">
      <c r="A14" s="145" t="s">
        <v>555</v>
      </c>
      <c r="B14" s="145" t="s">
        <v>498</v>
      </c>
    </row>
    <row r="15" spans="1:2" ht="12.75">
      <c r="A15" s="145" t="s">
        <v>556</v>
      </c>
      <c r="B15" s="145" t="s">
        <v>499</v>
      </c>
    </row>
    <row r="16" spans="1:2" ht="12.75">
      <c r="A16" s="145" t="s">
        <v>557</v>
      </c>
      <c r="B16" s="145" t="s">
        <v>500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I11" sqref="I11"/>
    </sheetView>
  </sheetViews>
  <sheetFormatPr defaultColWidth="9.00390625" defaultRowHeight="12.75"/>
  <cols>
    <col min="1" max="1" width="60.6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875" style="29" customWidth="1"/>
    <col min="7" max="8" width="12.875" style="29" customWidth="1"/>
    <col min="9" max="9" width="13.875" style="29" customWidth="1"/>
    <col min="10" max="16384" width="9.375" style="29" customWidth="1"/>
  </cols>
  <sheetData>
    <row r="1" spans="1:6" ht="24.75" customHeight="1">
      <c r="A1" s="608" t="s">
        <v>1</v>
      </c>
      <c r="B1" s="608"/>
      <c r="C1" s="608"/>
      <c r="D1" s="608"/>
      <c r="E1" s="608"/>
      <c r="F1" s="608"/>
    </row>
    <row r="2" spans="1:6" ht="23.25" customHeight="1" thickBot="1">
      <c r="A2" s="200"/>
      <c r="B2" s="44"/>
      <c r="C2" s="44"/>
      <c r="D2" s="44"/>
      <c r="E2" s="44"/>
      <c r="F2" s="39" t="s">
        <v>64</v>
      </c>
    </row>
    <row r="3" spans="1:6" s="32" customFormat="1" ht="48.75" customHeight="1" thickBot="1">
      <c r="A3" s="201" t="s">
        <v>71</v>
      </c>
      <c r="B3" s="202" t="s">
        <v>69</v>
      </c>
      <c r="C3" s="202" t="s">
        <v>70</v>
      </c>
      <c r="D3" s="202" t="str">
        <f>+'6.sz.mell.'!D3</f>
        <v>Felhasználás      2016. XII. 31-ig</v>
      </c>
      <c r="E3" s="202" t="str">
        <f>+'6.sz.mell.'!E3</f>
        <v>2017. évi előirányzat</v>
      </c>
      <c r="F3" s="40" t="s">
        <v>604</v>
      </c>
    </row>
    <row r="4" spans="1:6" s="44" customFormat="1" ht="15" customHeight="1" thickBot="1">
      <c r="A4" s="41" t="s">
        <v>501</v>
      </c>
      <c r="B4" s="42" t="s">
        <v>502</v>
      </c>
      <c r="C4" s="42" t="s">
        <v>503</v>
      </c>
      <c r="D4" s="42" t="s">
        <v>505</v>
      </c>
      <c r="E4" s="42" t="s">
        <v>504</v>
      </c>
      <c r="F4" s="43" t="s">
        <v>506</v>
      </c>
    </row>
    <row r="5" spans="1:6" ht="15.75" customHeight="1">
      <c r="A5" s="196" t="s">
        <v>602</v>
      </c>
      <c r="B5" s="52">
        <v>60144</v>
      </c>
      <c r="C5" s="408" t="s">
        <v>603</v>
      </c>
      <c r="D5" s="52">
        <v>0</v>
      </c>
      <c r="E5" s="52">
        <v>60144</v>
      </c>
      <c r="F5" s="53">
        <f aca="true" t="shared" si="0" ref="F5:F23">B5-D5-E5</f>
        <v>0</v>
      </c>
    </row>
    <row r="6" spans="1:6" ht="15.75" customHeight="1">
      <c r="A6" s="51"/>
      <c r="B6" s="52"/>
      <c r="C6" s="408"/>
      <c r="D6" s="52"/>
      <c r="E6" s="52"/>
      <c r="F6" s="53">
        <f t="shared" si="0"/>
        <v>0</v>
      </c>
    </row>
    <row r="7" spans="1:6" ht="15.75" customHeight="1">
      <c r="A7" s="51"/>
      <c r="B7" s="52"/>
      <c r="C7" s="408"/>
      <c r="D7" s="52"/>
      <c r="E7" s="52"/>
      <c r="F7" s="53">
        <f t="shared" si="0"/>
        <v>0</v>
      </c>
    </row>
    <row r="8" spans="1:6" ht="15.75" customHeight="1">
      <c r="A8" s="51"/>
      <c r="B8" s="52"/>
      <c r="C8" s="408"/>
      <c r="D8" s="52"/>
      <c r="E8" s="52"/>
      <c r="F8" s="53">
        <f t="shared" si="0"/>
        <v>0</v>
      </c>
    </row>
    <row r="9" spans="1:6" ht="15.75" customHeight="1">
      <c r="A9" s="51"/>
      <c r="B9" s="52"/>
      <c r="C9" s="408"/>
      <c r="D9" s="52"/>
      <c r="E9" s="52"/>
      <c r="F9" s="53">
        <f t="shared" si="0"/>
        <v>0</v>
      </c>
    </row>
    <row r="10" spans="1:6" ht="15.75" customHeight="1">
      <c r="A10" s="51"/>
      <c r="B10" s="52"/>
      <c r="C10" s="408"/>
      <c r="D10" s="52"/>
      <c r="E10" s="52"/>
      <c r="F10" s="53">
        <f t="shared" si="0"/>
        <v>0</v>
      </c>
    </row>
    <row r="11" spans="1:6" ht="15.75" customHeight="1">
      <c r="A11" s="51"/>
      <c r="B11" s="52"/>
      <c r="C11" s="408"/>
      <c r="D11" s="52"/>
      <c r="E11" s="52"/>
      <c r="F11" s="53">
        <f t="shared" si="0"/>
        <v>0</v>
      </c>
    </row>
    <row r="12" spans="1:6" ht="15.75" customHeight="1">
      <c r="A12" s="51"/>
      <c r="B12" s="52"/>
      <c r="C12" s="408"/>
      <c r="D12" s="52"/>
      <c r="E12" s="52"/>
      <c r="F12" s="53">
        <f t="shared" si="0"/>
        <v>0</v>
      </c>
    </row>
    <row r="13" spans="1:6" ht="15.75" customHeight="1">
      <c r="A13" s="51"/>
      <c r="B13" s="52"/>
      <c r="C13" s="408"/>
      <c r="D13" s="52"/>
      <c r="E13" s="52"/>
      <c r="F13" s="53">
        <f t="shared" si="0"/>
        <v>0</v>
      </c>
    </row>
    <row r="14" spans="1:6" ht="15.75" customHeight="1">
      <c r="A14" s="51"/>
      <c r="B14" s="52"/>
      <c r="C14" s="408"/>
      <c r="D14" s="52"/>
      <c r="E14" s="52"/>
      <c r="F14" s="53">
        <f t="shared" si="0"/>
        <v>0</v>
      </c>
    </row>
    <row r="15" spans="1:6" ht="15.75" customHeight="1">
      <c r="A15" s="51"/>
      <c r="B15" s="52"/>
      <c r="C15" s="408"/>
      <c r="D15" s="52"/>
      <c r="E15" s="52"/>
      <c r="F15" s="53">
        <f t="shared" si="0"/>
        <v>0</v>
      </c>
    </row>
    <row r="16" spans="1:6" ht="15.75" customHeight="1">
      <c r="A16" s="51"/>
      <c r="B16" s="52"/>
      <c r="C16" s="408"/>
      <c r="D16" s="52"/>
      <c r="E16" s="52"/>
      <c r="F16" s="53">
        <f t="shared" si="0"/>
        <v>0</v>
      </c>
    </row>
    <row r="17" spans="1:6" ht="15.75" customHeight="1">
      <c r="A17" s="51"/>
      <c r="B17" s="52"/>
      <c r="C17" s="408"/>
      <c r="D17" s="52"/>
      <c r="E17" s="52"/>
      <c r="F17" s="53">
        <f t="shared" si="0"/>
        <v>0</v>
      </c>
    </row>
    <row r="18" spans="1:6" ht="15.75" customHeight="1">
      <c r="A18" s="51"/>
      <c r="B18" s="52"/>
      <c r="C18" s="408"/>
      <c r="D18" s="52"/>
      <c r="E18" s="52"/>
      <c r="F18" s="53">
        <f t="shared" si="0"/>
        <v>0</v>
      </c>
    </row>
    <row r="19" spans="1:6" ht="15.75" customHeight="1">
      <c r="A19" s="51"/>
      <c r="B19" s="52"/>
      <c r="C19" s="408"/>
      <c r="D19" s="52"/>
      <c r="E19" s="52"/>
      <c r="F19" s="53">
        <f t="shared" si="0"/>
        <v>0</v>
      </c>
    </row>
    <row r="20" spans="1:6" ht="15.75" customHeight="1">
      <c r="A20" s="51"/>
      <c r="B20" s="52"/>
      <c r="C20" s="408"/>
      <c r="D20" s="52"/>
      <c r="E20" s="52"/>
      <c r="F20" s="53">
        <f t="shared" si="0"/>
        <v>0</v>
      </c>
    </row>
    <row r="21" spans="1:6" ht="15.75" customHeight="1">
      <c r="A21" s="51"/>
      <c r="B21" s="52"/>
      <c r="C21" s="408"/>
      <c r="D21" s="52"/>
      <c r="E21" s="52"/>
      <c r="F21" s="53">
        <f t="shared" si="0"/>
        <v>0</v>
      </c>
    </row>
    <row r="22" spans="1:6" ht="15.75" customHeight="1">
      <c r="A22" s="51"/>
      <c r="B22" s="52"/>
      <c r="C22" s="408"/>
      <c r="D22" s="52"/>
      <c r="E22" s="52"/>
      <c r="F22" s="53">
        <f t="shared" si="0"/>
        <v>0</v>
      </c>
    </row>
    <row r="23" spans="1:6" ht="15.75" customHeight="1" thickBot="1">
      <c r="A23" s="54"/>
      <c r="B23" s="55"/>
      <c r="C23" s="409"/>
      <c r="D23" s="55"/>
      <c r="E23" s="55"/>
      <c r="F23" s="56">
        <f t="shared" si="0"/>
        <v>0</v>
      </c>
    </row>
    <row r="24" spans="1:6" s="50" customFormat="1" ht="18" customHeight="1" thickBot="1">
      <c r="A24" s="203" t="s">
        <v>67</v>
      </c>
      <c r="B24" s="204">
        <f>SUM(B5:B23)</f>
        <v>60144</v>
      </c>
      <c r="C24" s="130"/>
      <c r="D24" s="204">
        <f>SUM(D5:D23)</f>
        <v>0</v>
      </c>
      <c r="E24" s="204">
        <f>SUM(E5:E23)</f>
        <v>60144</v>
      </c>
      <c r="F24" s="57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……/2017. (….)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I57" sqref="I57"/>
    </sheetView>
  </sheetViews>
  <sheetFormatPr defaultColWidth="9.00390625" defaultRowHeight="12.75"/>
  <cols>
    <col min="1" max="1" width="38.625" style="34" customWidth="1"/>
    <col min="2" max="5" width="13.875" style="34" customWidth="1"/>
    <col min="6" max="16384" width="9.375" style="34" customWidth="1"/>
  </cols>
  <sheetData>
    <row r="1" spans="1:5" ht="12.75">
      <c r="A1" s="222"/>
      <c r="B1" s="222"/>
      <c r="C1" s="222"/>
      <c r="D1" s="222"/>
      <c r="E1" s="222"/>
    </row>
    <row r="2" spans="1:5" ht="15.75">
      <c r="A2" s="223" t="s">
        <v>143</v>
      </c>
      <c r="B2" s="609"/>
      <c r="C2" s="609"/>
      <c r="D2" s="609"/>
      <c r="E2" s="609"/>
    </row>
    <row r="3" spans="1:5" ht="14.25" thickBot="1">
      <c r="A3" s="222"/>
      <c r="B3" s="222"/>
      <c r="C3" s="222"/>
      <c r="D3" s="610" t="s">
        <v>136</v>
      </c>
      <c r="E3" s="610"/>
    </row>
    <row r="4" spans="1:5" ht="15" customHeight="1" thickBot="1">
      <c r="A4" s="224" t="s">
        <v>135</v>
      </c>
      <c r="B4" s="225">
        <v>2017</v>
      </c>
      <c r="C4" s="225">
        <v>2018</v>
      </c>
      <c r="D4" s="225" t="s">
        <v>605</v>
      </c>
      <c r="E4" s="226" t="s">
        <v>52</v>
      </c>
    </row>
    <row r="5" spans="1:5" ht="12.75">
      <c r="A5" s="227" t="s">
        <v>137</v>
      </c>
      <c r="B5" s="90"/>
      <c r="C5" s="90"/>
      <c r="D5" s="90"/>
      <c r="E5" s="228"/>
    </row>
    <row r="6" spans="1:5" ht="12.75">
      <c r="A6" s="229" t="s">
        <v>150</v>
      </c>
      <c r="B6" s="91"/>
      <c r="C6" s="91"/>
      <c r="D6" s="91"/>
      <c r="E6" s="230"/>
    </row>
    <row r="7" spans="1:5" ht="12.75">
      <c r="A7" s="231" t="s">
        <v>138</v>
      </c>
      <c r="B7" s="92"/>
      <c r="C7" s="92"/>
      <c r="D7" s="92"/>
      <c r="E7" s="232"/>
    </row>
    <row r="8" spans="1:5" ht="12.75">
      <c r="A8" s="231" t="s">
        <v>152</v>
      </c>
      <c r="B8" s="92"/>
      <c r="C8" s="92"/>
      <c r="D8" s="92"/>
      <c r="E8" s="232"/>
    </row>
    <row r="9" spans="1:5" ht="12.75">
      <c r="A9" s="231" t="s">
        <v>139</v>
      </c>
      <c r="B9" s="92"/>
      <c r="C9" s="92"/>
      <c r="D9" s="92"/>
      <c r="E9" s="232"/>
    </row>
    <row r="10" spans="1:5" ht="12.75">
      <c r="A10" s="231" t="s">
        <v>140</v>
      </c>
      <c r="B10" s="92"/>
      <c r="C10" s="92"/>
      <c r="D10" s="92"/>
      <c r="E10" s="232">
        <f>SUM(B10:D10)</f>
        <v>0</v>
      </c>
    </row>
    <row r="11" spans="1:5" ht="13.5" thickBot="1">
      <c r="A11" s="93"/>
      <c r="B11" s="94"/>
      <c r="C11" s="94"/>
      <c r="D11" s="94"/>
      <c r="E11" s="232">
        <f>SUM(B11:D11)</f>
        <v>0</v>
      </c>
    </row>
    <row r="12" spans="1:5" ht="13.5" thickBot="1">
      <c r="A12" s="233" t="s">
        <v>142</v>
      </c>
      <c r="B12" s="234">
        <f>B5+SUM(B7:B11)</f>
        <v>0</v>
      </c>
      <c r="C12" s="234">
        <f>C5+SUM(C7:C11)</f>
        <v>0</v>
      </c>
      <c r="D12" s="234">
        <f>D5+SUM(D7:D11)</f>
        <v>0</v>
      </c>
      <c r="E12" s="235">
        <f>E5+SUM(E7:E11)</f>
        <v>0</v>
      </c>
    </row>
    <row r="13" spans="1:5" ht="13.5" thickBot="1">
      <c r="A13" s="38"/>
      <c r="B13" s="38"/>
      <c r="C13" s="38"/>
      <c r="D13" s="38"/>
      <c r="E13" s="38"/>
    </row>
    <row r="14" spans="1:5" ht="15" customHeight="1" thickBot="1">
      <c r="A14" s="224" t="s">
        <v>141</v>
      </c>
      <c r="B14" s="225">
        <f>+B4</f>
        <v>2017</v>
      </c>
      <c r="C14" s="225">
        <f>+C4</f>
        <v>2018</v>
      </c>
      <c r="D14" s="225" t="str">
        <f>+D4</f>
        <v>2018 után</v>
      </c>
      <c r="E14" s="226" t="s">
        <v>52</v>
      </c>
    </row>
    <row r="15" spans="1:5" ht="12.75">
      <c r="A15" s="227" t="s">
        <v>146</v>
      </c>
      <c r="B15" s="90"/>
      <c r="C15" s="90"/>
      <c r="D15" s="90"/>
      <c r="E15" s="228">
        <f aca="true" t="shared" si="0" ref="E15:E21">SUM(B15:D15)</f>
        <v>0</v>
      </c>
    </row>
    <row r="16" spans="1:5" ht="12.75">
      <c r="A16" s="236" t="s">
        <v>147</v>
      </c>
      <c r="B16" s="92"/>
      <c r="C16" s="92"/>
      <c r="D16" s="92"/>
      <c r="E16" s="232"/>
    </row>
    <row r="17" spans="1:5" ht="12.75">
      <c r="A17" s="231" t="s">
        <v>148</v>
      </c>
      <c r="B17" s="92"/>
      <c r="C17" s="92"/>
      <c r="D17" s="92"/>
      <c r="E17" s="232"/>
    </row>
    <row r="18" spans="1:5" ht="12.75">
      <c r="A18" s="231" t="s">
        <v>149</v>
      </c>
      <c r="B18" s="92"/>
      <c r="C18" s="92"/>
      <c r="D18" s="92"/>
      <c r="E18" s="232"/>
    </row>
    <row r="19" spans="1:5" ht="12.75">
      <c r="A19" s="95"/>
      <c r="B19" s="92"/>
      <c r="C19" s="92"/>
      <c r="D19" s="92"/>
      <c r="E19" s="232"/>
    </row>
    <row r="20" spans="1:5" ht="12.75">
      <c r="A20" s="95"/>
      <c r="B20" s="92"/>
      <c r="C20" s="92"/>
      <c r="D20" s="92"/>
      <c r="E20" s="232">
        <f t="shared" si="0"/>
        <v>0</v>
      </c>
    </row>
    <row r="21" spans="1:5" ht="13.5" thickBot="1">
      <c r="A21" s="93"/>
      <c r="B21" s="94"/>
      <c r="C21" s="94"/>
      <c r="D21" s="94"/>
      <c r="E21" s="232">
        <f t="shared" si="0"/>
        <v>0</v>
      </c>
    </row>
    <row r="22" spans="1:5" ht="13.5" thickBot="1">
      <c r="A22" s="233" t="s">
        <v>54</v>
      </c>
      <c r="B22" s="234">
        <f>SUM(B15:B21)</f>
        <v>0</v>
      </c>
      <c r="C22" s="234">
        <f>SUM(C15:C21)</f>
        <v>0</v>
      </c>
      <c r="D22" s="234">
        <f>SUM(D15:D21)</f>
        <v>0</v>
      </c>
      <c r="E22" s="235">
        <f>SUM(E15:E21)</f>
        <v>0</v>
      </c>
    </row>
    <row r="23" spans="1:5" ht="12.75">
      <c r="A23" s="222"/>
      <c r="B23" s="222"/>
      <c r="C23" s="222"/>
      <c r="D23" s="222"/>
      <c r="E23" s="222"/>
    </row>
    <row r="24" spans="1:5" ht="12.75">
      <c r="A24" s="222"/>
      <c r="B24" s="222"/>
      <c r="C24" s="222"/>
      <c r="D24" s="222"/>
      <c r="E24" s="222"/>
    </row>
    <row r="25" spans="1:5" ht="15.75">
      <c r="A25" s="223" t="s">
        <v>143</v>
      </c>
      <c r="B25" s="609"/>
      <c r="C25" s="609"/>
      <c r="D25" s="609"/>
      <c r="E25" s="609"/>
    </row>
    <row r="26" spans="1:5" ht="14.25" thickBot="1">
      <c r="A26" s="222"/>
      <c r="B26" s="222"/>
      <c r="C26" s="222"/>
      <c r="D26" s="610" t="s">
        <v>136</v>
      </c>
      <c r="E26" s="610"/>
    </row>
    <row r="27" spans="1:5" ht="13.5" thickBot="1">
      <c r="A27" s="224" t="s">
        <v>135</v>
      </c>
      <c r="B27" s="225">
        <f>+B14</f>
        <v>2017</v>
      </c>
      <c r="C27" s="225">
        <f>+C14</f>
        <v>2018</v>
      </c>
      <c r="D27" s="225" t="str">
        <f>+D14</f>
        <v>2018 után</v>
      </c>
      <c r="E27" s="226" t="s">
        <v>52</v>
      </c>
    </row>
    <row r="28" spans="1:5" ht="12.75">
      <c r="A28" s="227" t="s">
        <v>137</v>
      </c>
      <c r="B28" s="90"/>
      <c r="C28" s="90"/>
      <c r="D28" s="90"/>
      <c r="E28" s="228"/>
    </row>
    <row r="29" spans="1:5" ht="12.75">
      <c r="A29" s="229" t="s">
        <v>150</v>
      </c>
      <c r="B29" s="91"/>
      <c r="C29" s="91"/>
      <c r="D29" s="91"/>
      <c r="E29" s="230"/>
    </row>
    <row r="30" spans="1:5" ht="12.75">
      <c r="A30" s="231" t="s">
        <v>138</v>
      </c>
      <c r="B30" s="92"/>
      <c r="C30" s="92"/>
      <c r="D30" s="92"/>
      <c r="E30" s="232"/>
    </row>
    <row r="31" spans="1:5" ht="12.75">
      <c r="A31" s="231" t="s">
        <v>152</v>
      </c>
      <c r="B31" s="92"/>
      <c r="C31" s="92"/>
      <c r="D31" s="92"/>
      <c r="E31" s="232"/>
    </row>
    <row r="32" spans="1:5" ht="12.75">
      <c r="A32" s="231" t="s">
        <v>139</v>
      </c>
      <c r="B32" s="92"/>
      <c r="C32" s="92"/>
      <c r="D32" s="92"/>
      <c r="E32" s="232"/>
    </row>
    <row r="33" spans="1:5" ht="12.75">
      <c r="A33" s="231" t="s">
        <v>140</v>
      </c>
      <c r="B33" s="92"/>
      <c r="C33" s="92"/>
      <c r="D33" s="92"/>
      <c r="E33" s="232">
        <f>SUM(B33:D33)</f>
        <v>0</v>
      </c>
    </row>
    <row r="34" spans="1:5" ht="13.5" thickBot="1">
      <c r="A34" s="93"/>
      <c r="B34" s="94"/>
      <c r="C34" s="94"/>
      <c r="D34" s="94"/>
      <c r="E34" s="232">
        <f>SUM(B34:D34)</f>
        <v>0</v>
      </c>
    </row>
    <row r="35" spans="1:5" ht="13.5" thickBot="1">
      <c r="A35" s="233" t="s">
        <v>142</v>
      </c>
      <c r="B35" s="234">
        <f>B28+SUM(B30:B34)</f>
        <v>0</v>
      </c>
      <c r="C35" s="234">
        <f>C28+SUM(C30:C34)</f>
        <v>0</v>
      </c>
      <c r="D35" s="234">
        <f>D28+SUM(D30:D34)</f>
        <v>0</v>
      </c>
      <c r="E35" s="235">
        <f>E28+SUM(E30:E34)</f>
        <v>0</v>
      </c>
    </row>
    <row r="36" spans="1:5" ht="13.5" thickBot="1">
      <c r="A36" s="38"/>
      <c r="B36" s="38"/>
      <c r="C36" s="38"/>
      <c r="D36" s="38"/>
      <c r="E36" s="38"/>
    </row>
    <row r="37" spans="1:5" ht="13.5" thickBot="1">
      <c r="A37" s="224" t="s">
        <v>141</v>
      </c>
      <c r="B37" s="225">
        <f>+B27</f>
        <v>2017</v>
      </c>
      <c r="C37" s="225">
        <f>+C27</f>
        <v>2018</v>
      </c>
      <c r="D37" s="225" t="str">
        <f>+D27</f>
        <v>2018 után</v>
      </c>
      <c r="E37" s="226" t="s">
        <v>52</v>
      </c>
    </row>
    <row r="38" spans="1:5" ht="12.75">
      <c r="A38" s="227" t="s">
        <v>146</v>
      </c>
      <c r="B38" s="90"/>
      <c r="C38" s="90"/>
      <c r="D38" s="90"/>
      <c r="E38" s="228">
        <f aca="true" t="shared" si="1" ref="E38:E44">SUM(B38:D38)</f>
        <v>0</v>
      </c>
    </row>
    <row r="39" spans="1:5" ht="12.75">
      <c r="A39" s="236" t="s">
        <v>147</v>
      </c>
      <c r="B39" s="92"/>
      <c r="C39" s="92"/>
      <c r="D39" s="92"/>
      <c r="E39" s="232"/>
    </row>
    <row r="40" spans="1:5" ht="12.75">
      <c r="A40" s="231" t="s">
        <v>148</v>
      </c>
      <c r="B40" s="92"/>
      <c r="C40" s="92"/>
      <c r="D40" s="92"/>
      <c r="E40" s="232"/>
    </row>
    <row r="41" spans="1:5" ht="12.75">
      <c r="A41" s="231" t="s">
        <v>149</v>
      </c>
      <c r="B41" s="92"/>
      <c r="C41" s="92"/>
      <c r="D41" s="92"/>
      <c r="E41" s="232">
        <f t="shared" si="1"/>
        <v>0</v>
      </c>
    </row>
    <row r="42" spans="1:5" ht="12.75">
      <c r="A42" s="95"/>
      <c r="B42" s="92"/>
      <c r="C42" s="92"/>
      <c r="D42" s="92"/>
      <c r="E42" s="232">
        <f t="shared" si="1"/>
        <v>0</v>
      </c>
    </row>
    <row r="43" spans="1:5" ht="12.75">
      <c r="A43" s="95"/>
      <c r="B43" s="92"/>
      <c r="C43" s="92"/>
      <c r="D43" s="92"/>
      <c r="E43" s="232">
        <f t="shared" si="1"/>
        <v>0</v>
      </c>
    </row>
    <row r="44" spans="1:5" ht="13.5" thickBot="1">
      <c r="A44" s="93"/>
      <c r="B44" s="94"/>
      <c r="C44" s="94"/>
      <c r="D44" s="94"/>
      <c r="E44" s="232">
        <f t="shared" si="1"/>
        <v>0</v>
      </c>
    </row>
    <row r="45" spans="1:5" ht="13.5" thickBot="1">
      <c r="A45" s="233" t="s">
        <v>54</v>
      </c>
      <c r="B45" s="234">
        <f>SUM(B38:B44)</f>
        <v>0</v>
      </c>
      <c r="C45" s="234">
        <f>SUM(C38:C44)</f>
        <v>0</v>
      </c>
      <c r="D45" s="234">
        <f>SUM(D38:D44)</f>
        <v>0</v>
      </c>
      <c r="E45" s="235">
        <f>SUM(E38:E44)</f>
        <v>0</v>
      </c>
    </row>
    <row r="46" spans="1:5" ht="12.75">
      <c r="A46" s="222"/>
      <c r="B46" s="222"/>
      <c r="C46" s="222"/>
      <c r="D46" s="222"/>
      <c r="E46" s="222"/>
    </row>
    <row r="47" spans="1:5" ht="15.75">
      <c r="A47" s="618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47" s="618"/>
      <c r="C47" s="618"/>
      <c r="D47" s="618"/>
      <c r="E47" s="618"/>
    </row>
    <row r="48" spans="1:5" ht="13.5" thickBot="1">
      <c r="A48" s="222"/>
      <c r="B48" s="222"/>
      <c r="C48" s="222"/>
      <c r="D48" s="222"/>
      <c r="E48" s="222"/>
    </row>
    <row r="49" spans="1:8" ht="13.5" thickBot="1">
      <c r="A49" s="623" t="s">
        <v>144</v>
      </c>
      <c r="B49" s="624"/>
      <c r="C49" s="625"/>
      <c r="D49" s="621" t="s">
        <v>153</v>
      </c>
      <c r="E49" s="622"/>
      <c r="H49" s="35"/>
    </row>
    <row r="50" spans="1:5" ht="12.75">
      <c r="A50" s="626"/>
      <c r="B50" s="627"/>
      <c r="C50" s="628"/>
      <c r="D50" s="614"/>
      <c r="E50" s="615"/>
    </row>
    <row r="51" spans="1:5" ht="13.5" thickBot="1">
      <c r="A51" s="629"/>
      <c r="B51" s="630"/>
      <c r="C51" s="631"/>
      <c r="D51" s="616"/>
      <c r="E51" s="617"/>
    </row>
    <row r="52" spans="1:5" ht="13.5" thickBot="1">
      <c r="A52" s="611" t="s">
        <v>54</v>
      </c>
      <c r="B52" s="612"/>
      <c r="C52" s="613"/>
      <c r="D52" s="619">
        <f>SUM(D50:E51)</f>
        <v>0</v>
      </c>
      <c r="E52" s="620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……/2017.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85" workbookViewId="0" topLeftCell="A1">
      <selection activeCell="C4" sqref="C4"/>
    </sheetView>
  </sheetViews>
  <sheetFormatPr defaultColWidth="9.00390625" defaultRowHeight="12.75"/>
  <cols>
    <col min="1" max="1" width="13.875" style="358" customWidth="1"/>
    <col min="2" max="2" width="89.125" style="359" customWidth="1"/>
    <col min="3" max="3" width="29.125" style="360" customWidth="1"/>
    <col min="4" max="4" width="10.50390625" style="2" bestFit="1" customWidth="1"/>
    <col min="5" max="5" width="10.00390625" style="2" bestFit="1" customWidth="1"/>
    <col min="6" max="16384" width="9.375" style="2" customWidth="1"/>
  </cols>
  <sheetData>
    <row r="1" spans="1:3" s="1" customFormat="1" ht="16.5" thickBot="1">
      <c r="A1" s="237"/>
      <c r="B1" s="239"/>
      <c r="C1" s="241" t="s">
        <v>583</v>
      </c>
    </row>
    <row r="2" spans="1:3" s="96" customFormat="1" ht="29.25" customHeight="1">
      <c r="A2" s="551" t="s">
        <v>65</v>
      </c>
      <c r="B2" s="510" t="s">
        <v>561</v>
      </c>
      <c r="C2" s="511" t="s">
        <v>55</v>
      </c>
    </row>
    <row r="3" spans="1:3" s="96" customFormat="1" ht="30.75" customHeight="1" thickBot="1">
      <c r="A3" s="552" t="s">
        <v>209</v>
      </c>
      <c r="B3" s="512" t="s">
        <v>413</v>
      </c>
      <c r="C3" s="513" t="s">
        <v>55</v>
      </c>
    </row>
    <row r="4" spans="1:3" s="97" customFormat="1" ht="15.75" thickBot="1">
      <c r="A4" s="514"/>
      <c r="B4" s="514"/>
      <c r="C4" s="515" t="s">
        <v>56</v>
      </c>
    </row>
    <row r="5" spans="1:3" ht="15" thickBot="1">
      <c r="A5" s="516" t="s">
        <v>211</v>
      </c>
      <c r="B5" s="517" t="s">
        <v>57</v>
      </c>
      <c r="C5" s="518" t="s">
        <v>58</v>
      </c>
    </row>
    <row r="6" spans="1:3" s="58" customFormat="1" ht="16.5" thickBot="1">
      <c r="A6" s="519" t="s">
        <v>501</v>
      </c>
      <c r="B6" s="520" t="s">
        <v>502</v>
      </c>
      <c r="C6" s="521" t="s">
        <v>503</v>
      </c>
    </row>
    <row r="7" spans="1:3" s="58" customFormat="1" ht="16.5" thickBot="1">
      <c r="A7" s="522"/>
      <c r="B7" s="523" t="s">
        <v>59</v>
      </c>
      <c r="C7" s="524"/>
    </row>
    <row r="8" spans="1:5" s="58" customFormat="1" ht="16.5" thickBot="1">
      <c r="A8" s="437" t="s">
        <v>19</v>
      </c>
      <c r="B8" s="444" t="s">
        <v>260</v>
      </c>
      <c r="C8" s="445">
        <f>+C9+C10+C11+C12+C13+C14</f>
        <v>182629</v>
      </c>
      <c r="D8" s="74"/>
      <c r="E8" s="508"/>
    </row>
    <row r="9" spans="1:3" s="98" customFormat="1" ht="15">
      <c r="A9" s="525" t="s">
        <v>102</v>
      </c>
      <c r="B9" s="447" t="s">
        <v>261</v>
      </c>
      <c r="C9" s="448">
        <v>68539</v>
      </c>
    </row>
    <row r="10" spans="1:3" s="99" customFormat="1" ht="15">
      <c r="A10" s="526" t="s">
        <v>103</v>
      </c>
      <c r="B10" s="450" t="s">
        <v>262</v>
      </c>
      <c r="C10" s="451">
        <v>61642</v>
      </c>
    </row>
    <row r="11" spans="1:3" s="99" customFormat="1" ht="15">
      <c r="A11" s="526" t="s">
        <v>104</v>
      </c>
      <c r="B11" s="450" t="s">
        <v>263</v>
      </c>
      <c r="C11" s="451">
        <v>49687</v>
      </c>
    </row>
    <row r="12" spans="1:3" s="99" customFormat="1" ht="15">
      <c r="A12" s="526" t="s">
        <v>105</v>
      </c>
      <c r="B12" s="450" t="s">
        <v>264</v>
      </c>
      <c r="C12" s="451">
        <v>2761</v>
      </c>
    </row>
    <row r="13" spans="1:3" s="99" customFormat="1" ht="15">
      <c r="A13" s="526" t="s">
        <v>154</v>
      </c>
      <c r="B13" s="450" t="s">
        <v>515</v>
      </c>
      <c r="C13" s="451"/>
    </row>
    <row r="14" spans="1:3" s="98" customFormat="1" ht="15.75" thickBot="1">
      <c r="A14" s="527" t="s">
        <v>106</v>
      </c>
      <c r="B14" s="457" t="s">
        <v>443</v>
      </c>
      <c r="C14" s="451"/>
    </row>
    <row r="15" spans="1:3" s="98" customFormat="1" ht="15.75" thickBot="1">
      <c r="A15" s="437" t="s">
        <v>20</v>
      </c>
      <c r="B15" s="455" t="s">
        <v>265</v>
      </c>
      <c r="C15" s="445">
        <f>+C16+C17+C18+C19+C20</f>
        <v>103500</v>
      </c>
    </row>
    <row r="16" spans="1:3" s="98" customFormat="1" ht="15">
      <c r="A16" s="525" t="s">
        <v>108</v>
      </c>
      <c r="B16" s="447" t="s">
        <v>266</v>
      </c>
      <c r="C16" s="448"/>
    </row>
    <row r="17" spans="1:3" s="98" customFormat="1" ht="15">
      <c r="A17" s="526" t="s">
        <v>109</v>
      </c>
      <c r="B17" s="450" t="s">
        <v>267</v>
      </c>
      <c r="C17" s="451"/>
    </row>
    <row r="18" spans="1:3" s="98" customFormat="1" ht="15">
      <c r="A18" s="526" t="s">
        <v>110</v>
      </c>
      <c r="B18" s="450" t="s">
        <v>435</v>
      </c>
      <c r="C18" s="451"/>
    </row>
    <row r="19" spans="1:3" s="98" customFormat="1" ht="15">
      <c r="A19" s="526" t="s">
        <v>111</v>
      </c>
      <c r="B19" s="450" t="s">
        <v>436</v>
      </c>
      <c r="C19" s="451"/>
    </row>
    <row r="20" spans="1:3" s="98" customFormat="1" ht="15">
      <c r="A20" s="526" t="s">
        <v>112</v>
      </c>
      <c r="B20" s="450" t="s">
        <v>268</v>
      </c>
      <c r="C20" s="451">
        <f>95000+8500</f>
        <v>103500</v>
      </c>
    </row>
    <row r="21" spans="1:3" s="99" customFormat="1" ht="15.75" thickBot="1">
      <c r="A21" s="527" t="s">
        <v>121</v>
      </c>
      <c r="B21" s="457" t="s">
        <v>269</v>
      </c>
      <c r="C21" s="456"/>
    </row>
    <row r="22" spans="1:3" s="99" customFormat="1" ht="15.75" thickBot="1">
      <c r="A22" s="437" t="s">
        <v>21</v>
      </c>
      <c r="B22" s="444" t="s">
        <v>270</v>
      </c>
      <c r="C22" s="445">
        <f>+C23+C24+C25+C26+C27</f>
        <v>60144</v>
      </c>
    </row>
    <row r="23" spans="1:3" s="99" customFormat="1" ht="15">
      <c r="A23" s="525" t="s">
        <v>91</v>
      </c>
      <c r="B23" s="447" t="s">
        <v>271</v>
      </c>
      <c r="C23" s="448"/>
    </row>
    <row r="24" spans="1:3" s="98" customFormat="1" ht="15">
      <c r="A24" s="526" t="s">
        <v>92</v>
      </c>
      <c r="B24" s="450" t="s">
        <v>272</v>
      </c>
      <c r="C24" s="451"/>
    </row>
    <row r="25" spans="1:3" s="99" customFormat="1" ht="15">
      <c r="A25" s="526" t="s">
        <v>93</v>
      </c>
      <c r="B25" s="450" t="s">
        <v>437</v>
      </c>
      <c r="C25" s="451"/>
    </row>
    <row r="26" spans="1:3" s="99" customFormat="1" ht="15">
      <c r="A26" s="526" t="s">
        <v>94</v>
      </c>
      <c r="B26" s="450" t="s">
        <v>438</v>
      </c>
      <c r="C26" s="451"/>
    </row>
    <row r="27" spans="1:3" s="99" customFormat="1" ht="15">
      <c r="A27" s="526" t="s">
        <v>177</v>
      </c>
      <c r="B27" s="450" t="s">
        <v>273</v>
      </c>
      <c r="C27" s="451">
        <v>60144</v>
      </c>
    </row>
    <row r="28" spans="1:3" s="99" customFormat="1" ht="15.75" thickBot="1">
      <c r="A28" s="527" t="s">
        <v>178</v>
      </c>
      <c r="B28" s="457" t="s">
        <v>274</v>
      </c>
      <c r="C28" s="456"/>
    </row>
    <row r="29" spans="1:3" s="99" customFormat="1" ht="15.75" thickBot="1">
      <c r="A29" s="437" t="s">
        <v>179</v>
      </c>
      <c r="B29" s="444" t="s">
        <v>275</v>
      </c>
      <c r="C29" s="458">
        <f>+C30+C34+C35+C36</f>
        <v>13000</v>
      </c>
    </row>
    <row r="30" spans="1:3" s="99" customFormat="1" ht="15">
      <c r="A30" s="525" t="s">
        <v>276</v>
      </c>
      <c r="B30" s="447" t="s">
        <v>516</v>
      </c>
      <c r="C30" s="459">
        <f>+C31+C32+C33</f>
        <v>10000</v>
      </c>
    </row>
    <row r="31" spans="1:3" s="99" customFormat="1" ht="15">
      <c r="A31" s="526" t="s">
        <v>277</v>
      </c>
      <c r="B31" s="450" t="s">
        <v>282</v>
      </c>
      <c r="C31" s="451"/>
    </row>
    <row r="32" spans="1:3" s="99" customFormat="1" ht="15">
      <c r="A32" s="526" t="s">
        <v>278</v>
      </c>
      <c r="B32" s="450" t="s">
        <v>283</v>
      </c>
      <c r="C32" s="451"/>
    </row>
    <row r="33" spans="1:3" s="99" customFormat="1" ht="15">
      <c r="A33" s="526" t="s">
        <v>447</v>
      </c>
      <c r="B33" s="460" t="s">
        <v>448</v>
      </c>
      <c r="C33" s="451">
        <v>10000</v>
      </c>
    </row>
    <row r="34" spans="1:3" s="99" customFormat="1" ht="15">
      <c r="A34" s="526" t="s">
        <v>279</v>
      </c>
      <c r="B34" s="450" t="s">
        <v>284</v>
      </c>
      <c r="C34" s="451">
        <v>3000</v>
      </c>
    </row>
    <row r="35" spans="1:3" s="99" customFormat="1" ht="15">
      <c r="A35" s="526" t="s">
        <v>280</v>
      </c>
      <c r="B35" s="450" t="s">
        <v>285</v>
      </c>
      <c r="C35" s="451"/>
    </row>
    <row r="36" spans="1:3" s="99" customFormat="1" ht="15.75" thickBot="1">
      <c r="A36" s="527" t="s">
        <v>281</v>
      </c>
      <c r="B36" s="457" t="s">
        <v>286</v>
      </c>
      <c r="C36" s="456"/>
    </row>
    <row r="37" spans="1:3" s="99" customFormat="1" ht="15.75" thickBot="1">
      <c r="A37" s="437" t="s">
        <v>23</v>
      </c>
      <c r="B37" s="444" t="s">
        <v>444</v>
      </c>
      <c r="C37" s="445">
        <f>SUM(C38:C48)</f>
        <v>38528</v>
      </c>
    </row>
    <row r="38" spans="1:3" s="99" customFormat="1" ht="15">
      <c r="A38" s="525" t="s">
        <v>95</v>
      </c>
      <c r="B38" s="447" t="s">
        <v>289</v>
      </c>
      <c r="C38" s="448"/>
    </row>
    <row r="39" spans="1:3" s="99" customFormat="1" ht="15">
      <c r="A39" s="526" t="s">
        <v>96</v>
      </c>
      <c r="B39" s="450" t="s">
        <v>290</v>
      </c>
      <c r="C39" s="451">
        <v>36000</v>
      </c>
    </row>
    <row r="40" spans="1:3" s="99" customFormat="1" ht="15">
      <c r="A40" s="526" t="s">
        <v>97</v>
      </c>
      <c r="B40" s="450" t="s">
        <v>291</v>
      </c>
      <c r="C40" s="451"/>
    </row>
    <row r="41" spans="1:3" s="99" customFormat="1" ht="15">
      <c r="A41" s="526" t="s">
        <v>181</v>
      </c>
      <c r="B41" s="450" t="s">
        <v>292</v>
      </c>
      <c r="C41" s="451"/>
    </row>
    <row r="42" spans="1:3" s="99" customFormat="1" ht="15">
      <c r="A42" s="526" t="s">
        <v>182</v>
      </c>
      <c r="B42" s="450" t="s">
        <v>293</v>
      </c>
      <c r="C42" s="451">
        <v>700</v>
      </c>
    </row>
    <row r="43" spans="1:3" s="99" customFormat="1" ht="15">
      <c r="A43" s="526" t="s">
        <v>183</v>
      </c>
      <c r="B43" s="450" t="s">
        <v>294</v>
      </c>
      <c r="C43" s="451">
        <v>1828</v>
      </c>
    </row>
    <row r="44" spans="1:3" s="99" customFormat="1" ht="15">
      <c r="A44" s="526" t="s">
        <v>184</v>
      </c>
      <c r="B44" s="450" t="s">
        <v>295</v>
      </c>
      <c r="C44" s="451"/>
    </row>
    <row r="45" spans="1:3" s="99" customFormat="1" ht="15">
      <c r="A45" s="526" t="s">
        <v>185</v>
      </c>
      <c r="B45" s="450" t="s">
        <v>296</v>
      </c>
      <c r="C45" s="451"/>
    </row>
    <row r="46" spans="1:3" s="99" customFormat="1" ht="15">
      <c r="A46" s="526" t="s">
        <v>287</v>
      </c>
      <c r="B46" s="450" t="s">
        <v>297</v>
      </c>
      <c r="C46" s="461"/>
    </row>
    <row r="47" spans="1:3" s="99" customFormat="1" ht="15">
      <c r="A47" s="527" t="s">
        <v>288</v>
      </c>
      <c r="B47" s="457" t="s">
        <v>446</v>
      </c>
      <c r="C47" s="462"/>
    </row>
    <row r="48" spans="1:3" s="99" customFormat="1" ht="15.75" thickBot="1">
      <c r="A48" s="527" t="s">
        <v>445</v>
      </c>
      <c r="B48" s="457" t="s">
        <v>298</v>
      </c>
      <c r="C48" s="462"/>
    </row>
    <row r="49" spans="1:3" s="99" customFormat="1" ht="15.75" thickBot="1">
      <c r="A49" s="437" t="s">
        <v>24</v>
      </c>
      <c r="B49" s="444" t="s">
        <v>299</v>
      </c>
      <c r="C49" s="445">
        <f>SUM(C50:C54)</f>
        <v>0</v>
      </c>
    </row>
    <row r="50" spans="1:3" s="99" customFormat="1" ht="15">
      <c r="A50" s="525" t="s">
        <v>98</v>
      </c>
      <c r="B50" s="447" t="s">
        <v>303</v>
      </c>
      <c r="C50" s="463"/>
    </row>
    <row r="51" spans="1:3" s="99" customFormat="1" ht="15">
      <c r="A51" s="526" t="s">
        <v>99</v>
      </c>
      <c r="B51" s="450" t="s">
        <v>304</v>
      </c>
      <c r="C51" s="461"/>
    </row>
    <row r="52" spans="1:3" s="99" customFormat="1" ht="15">
      <c r="A52" s="526" t="s">
        <v>300</v>
      </c>
      <c r="B52" s="450" t="s">
        <v>305</v>
      </c>
      <c r="C52" s="461"/>
    </row>
    <row r="53" spans="1:3" s="99" customFormat="1" ht="15">
      <c r="A53" s="526" t="s">
        <v>301</v>
      </c>
      <c r="B53" s="450" t="s">
        <v>306</v>
      </c>
      <c r="C53" s="461"/>
    </row>
    <row r="54" spans="1:3" s="99" customFormat="1" ht="15.75" thickBot="1">
      <c r="A54" s="527" t="s">
        <v>302</v>
      </c>
      <c r="B54" s="457" t="s">
        <v>307</v>
      </c>
      <c r="C54" s="462"/>
    </row>
    <row r="55" spans="1:3" s="99" customFormat="1" ht="15.75" thickBot="1">
      <c r="A55" s="437" t="s">
        <v>186</v>
      </c>
      <c r="B55" s="444" t="s">
        <v>308</v>
      </c>
      <c r="C55" s="445">
        <f>SUM(C56:C58)</f>
        <v>0</v>
      </c>
    </row>
    <row r="56" spans="1:3" s="99" customFormat="1" ht="15">
      <c r="A56" s="525" t="s">
        <v>100</v>
      </c>
      <c r="B56" s="447" t="s">
        <v>309</v>
      </c>
      <c r="C56" s="448"/>
    </row>
    <row r="57" spans="1:3" s="99" customFormat="1" ht="15">
      <c r="A57" s="526" t="s">
        <v>101</v>
      </c>
      <c r="B57" s="450" t="s">
        <v>439</v>
      </c>
      <c r="C57" s="451"/>
    </row>
    <row r="58" spans="1:3" s="99" customFormat="1" ht="15">
      <c r="A58" s="526" t="s">
        <v>312</v>
      </c>
      <c r="B58" s="450" t="s">
        <v>310</v>
      </c>
      <c r="C58" s="451"/>
    </row>
    <row r="59" spans="1:3" s="99" customFormat="1" ht="15.75" thickBot="1">
      <c r="A59" s="527" t="s">
        <v>313</v>
      </c>
      <c r="B59" s="457" t="s">
        <v>311</v>
      </c>
      <c r="C59" s="456"/>
    </row>
    <row r="60" spans="1:3" s="99" customFormat="1" ht="15.75" thickBot="1">
      <c r="A60" s="437" t="s">
        <v>26</v>
      </c>
      <c r="B60" s="455" t="s">
        <v>314</v>
      </c>
      <c r="C60" s="445">
        <f>SUM(C61:C63)</f>
        <v>0</v>
      </c>
    </row>
    <row r="61" spans="1:3" s="99" customFormat="1" ht="15">
      <c r="A61" s="525" t="s">
        <v>187</v>
      </c>
      <c r="B61" s="447" t="s">
        <v>316</v>
      </c>
      <c r="C61" s="461"/>
    </row>
    <row r="62" spans="1:3" s="99" customFormat="1" ht="15">
      <c r="A62" s="526" t="s">
        <v>188</v>
      </c>
      <c r="B62" s="450" t="s">
        <v>440</v>
      </c>
      <c r="C62" s="461"/>
    </row>
    <row r="63" spans="1:3" s="99" customFormat="1" ht="15">
      <c r="A63" s="526" t="s">
        <v>236</v>
      </c>
      <c r="B63" s="450" t="s">
        <v>317</v>
      </c>
      <c r="C63" s="461"/>
    </row>
    <row r="64" spans="1:3" s="99" customFormat="1" ht="15.75" thickBot="1">
      <c r="A64" s="527" t="s">
        <v>315</v>
      </c>
      <c r="B64" s="457" t="s">
        <v>318</v>
      </c>
      <c r="C64" s="461"/>
    </row>
    <row r="65" spans="1:3" s="99" customFormat="1" ht="15.75" thickBot="1">
      <c r="A65" s="437" t="s">
        <v>27</v>
      </c>
      <c r="B65" s="444" t="s">
        <v>319</v>
      </c>
      <c r="C65" s="458">
        <f>+C8+C15+C22+C29+C37+C49+C55+C60</f>
        <v>397801</v>
      </c>
    </row>
    <row r="66" spans="1:3" s="99" customFormat="1" ht="15.75" thickBot="1">
      <c r="A66" s="528" t="s">
        <v>409</v>
      </c>
      <c r="B66" s="455" t="s">
        <v>321</v>
      </c>
      <c r="C66" s="445">
        <f>SUM(C67:C69)</f>
        <v>0</v>
      </c>
    </row>
    <row r="67" spans="1:3" s="99" customFormat="1" ht="15">
      <c r="A67" s="525" t="s">
        <v>352</v>
      </c>
      <c r="B67" s="447" t="s">
        <v>322</v>
      </c>
      <c r="C67" s="461"/>
    </row>
    <row r="68" spans="1:3" s="99" customFormat="1" ht="15">
      <c r="A68" s="526" t="s">
        <v>361</v>
      </c>
      <c r="B68" s="450" t="s">
        <v>323</v>
      </c>
      <c r="C68" s="461"/>
    </row>
    <row r="69" spans="1:3" s="99" customFormat="1" ht="15.75" thickBot="1">
      <c r="A69" s="527" t="s">
        <v>362</v>
      </c>
      <c r="B69" s="529" t="s">
        <v>324</v>
      </c>
      <c r="C69" s="461"/>
    </row>
    <row r="70" spans="1:3" s="99" customFormat="1" ht="15.75" thickBot="1">
      <c r="A70" s="528" t="s">
        <v>325</v>
      </c>
      <c r="B70" s="455" t="s">
        <v>326</v>
      </c>
      <c r="C70" s="445">
        <f>SUM(C71:C74)</f>
        <v>0</v>
      </c>
    </row>
    <row r="71" spans="1:3" s="99" customFormat="1" ht="15">
      <c r="A71" s="525" t="s">
        <v>155</v>
      </c>
      <c r="B71" s="447" t="s">
        <v>327</v>
      </c>
      <c r="C71" s="461"/>
    </row>
    <row r="72" spans="1:3" s="99" customFormat="1" ht="15">
      <c r="A72" s="526" t="s">
        <v>156</v>
      </c>
      <c r="B72" s="450" t="s">
        <v>328</v>
      </c>
      <c r="C72" s="461"/>
    </row>
    <row r="73" spans="1:3" s="99" customFormat="1" ht="15">
      <c r="A73" s="526" t="s">
        <v>353</v>
      </c>
      <c r="B73" s="450" t="s">
        <v>329</v>
      </c>
      <c r="C73" s="461"/>
    </row>
    <row r="74" spans="1:3" s="99" customFormat="1" ht="15.75" thickBot="1">
      <c r="A74" s="527" t="s">
        <v>354</v>
      </c>
      <c r="B74" s="457" t="s">
        <v>330</v>
      </c>
      <c r="C74" s="461"/>
    </row>
    <row r="75" spans="1:3" s="99" customFormat="1" ht="15.75" thickBot="1">
      <c r="A75" s="528" t="s">
        <v>331</v>
      </c>
      <c r="B75" s="455" t="s">
        <v>332</v>
      </c>
      <c r="C75" s="445">
        <f>SUM(C76:C77)</f>
        <v>68099</v>
      </c>
    </row>
    <row r="76" spans="1:3" s="99" customFormat="1" ht="15">
      <c r="A76" s="525" t="s">
        <v>355</v>
      </c>
      <c r="B76" s="447" t="s">
        <v>333</v>
      </c>
      <c r="C76" s="461">
        <v>68099</v>
      </c>
    </row>
    <row r="77" spans="1:3" s="99" customFormat="1" ht="15.75" thickBot="1">
      <c r="A77" s="527" t="s">
        <v>356</v>
      </c>
      <c r="B77" s="457" t="s">
        <v>334</v>
      </c>
      <c r="C77" s="461"/>
    </row>
    <row r="78" spans="1:3" s="98" customFormat="1" ht="15.75" thickBot="1">
      <c r="A78" s="528" t="s">
        <v>335</v>
      </c>
      <c r="B78" s="455" t="s">
        <v>336</v>
      </c>
      <c r="C78" s="445">
        <f>SUM(C79:C81)</f>
        <v>0</v>
      </c>
    </row>
    <row r="79" spans="1:3" s="99" customFormat="1" ht="15">
      <c r="A79" s="525" t="s">
        <v>357</v>
      </c>
      <c r="B79" s="447" t="s">
        <v>337</v>
      </c>
      <c r="C79" s="461"/>
    </row>
    <row r="80" spans="1:3" s="99" customFormat="1" ht="15">
      <c r="A80" s="526" t="s">
        <v>358</v>
      </c>
      <c r="B80" s="450" t="s">
        <v>338</v>
      </c>
      <c r="C80" s="461"/>
    </row>
    <row r="81" spans="1:3" s="99" customFormat="1" ht="15.75" thickBot="1">
      <c r="A81" s="527" t="s">
        <v>359</v>
      </c>
      <c r="B81" s="457" t="s">
        <v>339</v>
      </c>
      <c r="C81" s="461"/>
    </row>
    <row r="82" spans="1:3" s="99" customFormat="1" ht="15.75" thickBot="1">
      <c r="A82" s="528" t="s">
        <v>340</v>
      </c>
      <c r="B82" s="455" t="s">
        <v>360</v>
      </c>
      <c r="C82" s="445">
        <f>SUM(C83:C86)</f>
        <v>0</v>
      </c>
    </row>
    <row r="83" spans="1:3" s="99" customFormat="1" ht="15">
      <c r="A83" s="530" t="s">
        <v>341</v>
      </c>
      <c r="B83" s="447" t="s">
        <v>342</v>
      </c>
      <c r="C83" s="461"/>
    </row>
    <row r="84" spans="1:3" s="99" customFormat="1" ht="15">
      <c r="A84" s="531" t="s">
        <v>343</v>
      </c>
      <c r="B84" s="450" t="s">
        <v>344</v>
      </c>
      <c r="C84" s="461"/>
    </row>
    <row r="85" spans="1:3" s="99" customFormat="1" ht="15">
      <c r="A85" s="531" t="s">
        <v>345</v>
      </c>
      <c r="B85" s="450" t="s">
        <v>346</v>
      </c>
      <c r="C85" s="461"/>
    </row>
    <row r="86" spans="1:3" s="98" customFormat="1" ht="15.75" thickBot="1">
      <c r="A86" s="532" t="s">
        <v>347</v>
      </c>
      <c r="B86" s="457" t="s">
        <v>348</v>
      </c>
      <c r="C86" s="461"/>
    </row>
    <row r="87" spans="1:3" s="98" customFormat="1" ht="15.75" thickBot="1">
      <c r="A87" s="528" t="s">
        <v>349</v>
      </c>
      <c r="B87" s="455" t="s">
        <v>484</v>
      </c>
      <c r="C87" s="466"/>
    </row>
    <row r="88" spans="1:3" s="98" customFormat="1" ht="15.75" thickBot="1">
      <c r="A88" s="528" t="s">
        <v>517</v>
      </c>
      <c r="B88" s="455" t="s">
        <v>350</v>
      </c>
      <c r="C88" s="466"/>
    </row>
    <row r="89" spans="1:3" s="98" customFormat="1" ht="15.75" thickBot="1">
      <c r="A89" s="528" t="s">
        <v>518</v>
      </c>
      <c r="B89" s="467" t="s">
        <v>487</v>
      </c>
      <c r="C89" s="458">
        <f>+C66+C70+C75+C78+C82+C88+C87</f>
        <v>68099</v>
      </c>
    </row>
    <row r="90" spans="1:5" s="98" customFormat="1" ht="15.75" thickBot="1">
      <c r="A90" s="533" t="s">
        <v>519</v>
      </c>
      <c r="B90" s="469" t="s">
        <v>520</v>
      </c>
      <c r="C90" s="458">
        <f>+C65+C89</f>
        <v>465900</v>
      </c>
      <c r="D90" s="74"/>
      <c r="E90" s="74"/>
    </row>
    <row r="91" spans="1:3" s="99" customFormat="1" ht="15.75" thickBot="1">
      <c r="A91" s="534"/>
      <c r="B91" s="535"/>
      <c r="C91" s="536"/>
    </row>
    <row r="92" spans="1:3" s="58" customFormat="1" ht="16.5" thickBot="1">
      <c r="A92" s="516"/>
      <c r="B92" s="537" t="s">
        <v>60</v>
      </c>
      <c r="C92" s="538"/>
    </row>
    <row r="93" spans="1:3" s="100" customFormat="1" ht="15.75" thickBot="1">
      <c r="A93" s="440" t="s">
        <v>19</v>
      </c>
      <c r="B93" s="475" t="s">
        <v>574</v>
      </c>
      <c r="C93" s="476">
        <f>+C94+C95+C96+C97+C98+C111</f>
        <v>262806</v>
      </c>
    </row>
    <row r="94" spans="1:3" ht="15">
      <c r="A94" s="539" t="s">
        <v>102</v>
      </c>
      <c r="B94" s="478" t="s">
        <v>50</v>
      </c>
      <c r="C94" s="479">
        <v>135182</v>
      </c>
    </row>
    <row r="95" spans="1:4" ht="15">
      <c r="A95" s="526" t="s">
        <v>103</v>
      </c>
      <c r="B95" s="480" t="s">
        <v>189</v>
      </c>
      <c r="C95" s="451">
        <v>20700</v>
      </c>
      <c r="D95" s="29"/>
    </row>
    <row r="96" spans="1:3" ht="15">
      <c r="A96" s="526" t="s">
        <v>104</v>
      </c>
      <c r="B96" s="480" t="s">
        <v>145</v>
      </c>
      <c r="C96" s="456">
        <v>86204</v>
      </c>
    </row>
    <row r="97" spans="1:3" ht="15">
      <c r="A97" s="526" t="s">
        <v>105</v>
      </c>
      <c r="B97" s="481" t="s">
        <v>190</v>
      </c>
      <c r="C97" s="456">
        <v>13870</v>
      </c>
    </row>
    <row r="98" spans="1:3" ht="15">
      <c r="A98" s="526" t="s">
        <v>116</v>
      </c>
      <c r="B98" s="482" t="s">
        <v>191</v>
      </c>
      <c r="C98" s="456">
        <v>6850</v>
      </c>
    </row>
    <row r="99" spans="1:3" ht="15">
      <c r="A99" s="526" t="s">
        <v>106</v>
      </c>
      <c r="B99" s="480" t="s">
        <v>521</v>
      </c>
      <c r="C99" s="456"/>
    </row>
    <row r="100" spans="1:3" ht="15">
      <c r="A100" s="526" t="s">
        <v>107</v>
      </c>
      <c r="B100" s="484" t="s">
        <v>453</v>
      </c>
      <c r="C100" s="456"/>
    </row>
    <row r="101" spans="1:3" ht="15">
      <c r="A101" s="526" t="s">
        <v>117</v>
      </c>
      <c r="B101" s="484" t="s">
        <v>452</v>
      </c>
      <c r="C101" s="456"/>
    </row>
    <row r="102" spans="1:3" ht="15">
      <c r="A102" s="526" t="s">
        <v>118</v>
      </c>
      <c r="B102" s="484" t="s">
        <v>366</v>
      </c>
      <c r="C102" s="456"/>
    </row>
    <row r="103" spans="1:3" ht="15">
      <c r="A103" s="526" t="s">
        <v>119</v>
      </c>
      <c r="B103" s="485" t="s">
        <v>367</v>
      </c>
      <c r="C103" s="456"/>
    </row>
    <row r="104" spans="1:3" ht="15">
      <c r="A104" s="526" t="s">
        <v>120</v>
      </c>
      <c r="B104" s="485" t="s">
        <v>368</v>
      </c>
      <c r="C104" s="456"/>
    </row>
    <row r="105" spans="1:3" ht="15">
      <c r="A105" s="526" t="s">
        <v>122</v>
      </c>
      <c r="B105" s="484" t="s">
        <v>369</v>
      </c>
      <c r="C105" s="456"/>
    </row>
    <row r="106" spans="1:3" ht="15">
      <c r="A106" s="526" t="s">
        <v>192</v>
      </c>
      <c r="B106" s="484" t="s">
        <v>370</v>
      </c>
      <c r="C106" s="456"/>
    </row>
    <row r="107" spans="1:3" ht="15">
      <c r="A107" s="526" t="s">
        <v>364</v>
      </c>
      <c r="B107" s="485" t="s">
        <v>371</v>
      </c>
      <c r="C107" s="456"/>
    </row>
    <row r="108" spans="1:3" ht="15">
      <c r="A108" s="540" t="s">
        <v>365</v>
      </c>
      <c r="B108" s="483" t="s">
        <v>372</v>
      </c>
      <c r="C108" s="456"/>
    </row>
    <row r="109" spans="1:3" ht="15">
      <c r="A109" s="526" t="s">
        <v>450</v>
      </c>
      <c r="B109" s="483" t="s">
        <v>373</v>
      </c>
      <c r="C109" s="456"/>
    </row>
    <row r="110" spans="1:3" ht="15">
      <c r="A110" s="526" t="s">
        <v>451</v>
      </c>
      <c r="B110" s="485" t="s">
        <v>374</v>
      </c>
      <c r="C110" s="451">
        <v>6850</v>
      </c>
    </row>
    <row r="111" spans="1:3" ht="15">
      <c r="A111" s="526" t="s">
        <v>455</v>
      </c>
      <c r="B111" s="481" t="s">
        <v>51</v>
      </c>
      <c r="C111" s="451"/>
    </row>
    <row r="112" spans="1:3" ht="15">
      <c r="A112" s="527" t="s">
        <v>456</v>
      </c>
      <c r="B112" s="480" t="s">
        <v>522</v>
      </c>
      <c r="C112" s="456"/>
    </row>
    <row r="113" spans="1:3" ht="15.75" thickBot="1">
      <c r="A113" s="541" t="s">
        <v>457</v>
      </c>
      <c r="B113" s="542" t="s">
        <v>523</v>
      </c>
      <c r="C113" s="489"/>
    </row>
    <row r="114" spans="1:3" ht="15.75" thickBot="1">
      <c r="A114" s="437" t="s">
        <v>20</v>
      </c>
      <c r="B114" s="507" t="s">
        <v>559</v>
      </c>
      <c r="C114" s="445">
        <f>+C115+C117+C119</f>
        <v>105151</v>
      </c>
    </row>
    <row r="115" spans="1:3" ht="15">
      <c r="A115" s="525" t="s">
        <v>108</v>
      </c>
      <c r="B115" s="480" t="s">
        <v>234</v>
      </c>
      <c r="C115" s="448">
        <v>12600</v>
      </c>
    </row>
    <row r="116" spans="1:3" ht="15">
      <c r="A116" s="525" t="s">
        <v>109</v>
      </c>
      <c r="B116" s="493" t="s">
        <v>378</v>
      </c>
      <c r="C116" s="448"/>
    </row>
    <row r="117" spans="1:3" ht="15">
      <c r="A117" s="525" t="s">
        <v>110</v>
      </c>
      <c r="B117" s="493" t="s">
        <v>193</v>
      </c>
      <c r="C117" s="451">
        <v>92551</v>
      </c>
    </row>
    <row r="118" spans="1:3" ht="15">
      <c r="A118" s="525" t="s">
        <v>111</v>
      </c>
      <c r="B118" s="493" t="s">
        <v>379</v>
      </c>
      <c r="C118" s="494"/>
    </row>
    <row r="119" spans="1:3" ht="15">
      <c r="A119" s="525" t="s">
        <v>112</v>
      </c>
      <c r="B119" s="454" t="s">
        <v>237</v>
      </c>
      <c r="C119" s="494"/>
    </row>
    <row r="120" spans="1:3" ht="15">
      <c r="A120" s="525" t="s">
        <v>121</v>
      </c>
      <c r="B120" s="452" t="s">
        <v>441</v>
      </c>
      <c r="C120" s="494"/>
    </row>
    <row r="121" spans="1:3" ht="15">
      <c r="A121" s="525" t="s">
        <v>123</v>
      </c>
      <c r="B121" s="495" t="s">
        <v>384</v>
      </c>
      <c r="C121" s="494"/>
    </row>
    <row r="122" spans="1:3" ht="15">
      <c r="A122" s="525" t="s">
        <v>194</v>
      </c>
      <c r="B122" s="485" t="s">
        <v>368</v>
      </c>
      <c r="C122" s="494"/>
    </row>
    <row r="123" spans="1:3" ht="15">
      <c r="A123" s="525" t="s">
        <v>195</v>
      </c>
      <c r="B123" s="485" t="s">
        <v>383</v>
      </c>
      <c r="C123" s="494"/>
    </row>
    <row r="124" spans="1:3" ht="15">
      <c r="A124" s="525" t="s">
        <v>196</v>
      </c>
      <c r="B124" s="485" t="s">
        <v>382</v>
      </c>
      <c r="C124" s="494"/>
    </row>
    <row r="125" spans="1:3" ht="15">
      <c r="A125" s="525" t="s">
        <v>375</v>
      </c>
      <c r="B125" s="485" t="s">
        <v>371</v>
      </c>
      <c r="C125" s="494"/>
    </row>
    <row r="126" spans="1:3" ht="15">
      <c r="A126" s="525" t="s">
        <v>376</v>
      </c>
      <c r="B126" s="485" t="s">
        <v>381</v>
      </c>
      <c r="C126" s="494"/>
    </row>
    <row r="127" spans="1:3" ht="15.75" thickBot="1">
      <c r="A127" s="540" t="s">
        <v>377</v>
      </c>
      <c r="B127" s="485" t="s">
        <v>380</v>
      </c>
      <c r="C127" s="496"/>
    </row>
    <row r="128" spans="1:3" ht="15" thickBot="1">
      <c r="A128" s="437" t="s">
        <v>21</v>
      </c>
      <c r="B128" s="497" t="s">
        <v>460</v>
      </c>
      <c r="C128" s="445">
        <f>+C93+C114</f>
        <v>367957</v>
      </c>
    </row>
    <row r="129" spans="1:3" ht="15" thickBot="1">
      <c r="A129" s="437" t="s">
        <v>22</v>
      </c>
      <c r="B129" s="497" t="s">
        <v>461</v>
      </c>
      <c r="C129" s="445">
        <f>+C130+C131+C132</f>
        <v>0</v>
      </c>
    </row>
    <row r="130" spans="1:3" s="100" customFormat="1" ht="15">
      <c r="A130" s="525" t="s">
        <v>276</v>
      </c>
      <c r="B130" s="498" t="s">
        <v>526</v>
      </c>
      <c r="C130" s="494"/>
    </row>
    <row r="131" spans="1:3" ht="15">
      <c r="A131" s="525" t="s">
        <v>279</v>
      </c>
      <c r="B131" s="498" t="s">
        <v>468</v>
      </c>
      <c r="C131" s="494"/>
    </row>
    <row r="132" spans="1:3" ht="15.75" thickBot="1">
      <c r="A132" s="540" t="s">
        <v>280</v>
      </c>
      <c r="B132" s="499" t="s">
        <v>525</v>
      </c>
      <c r="C132" s="494"/>
    </row>
    <row r="133" spans="1:3" ht="15" thickBot="1">
      <c r="A133" s="437" t="s">
        <v>23</v>
      </c>
      <c r="B133" s="497" t="s">
        <v>462</v>
      </c>
      <c r="C133" s="445">
        <f>+C134+C135+C136+C137+C138+C139</f>
        <v>0</v>
      </c>
    </row>
    <row r="134" spans="1:3" ht="15">
      <c r="A134" s="525" t="s">
        <v>95</v>
      </c>
      <c r="B134" s="498" t="s">
        <v>470</v>
      </c>
      <c r="C134" s="494"/>
    </row>
    <row r="135" spans="1:3" ht="15">
      <c r="A135" s="525" t="s">
        <v>96</v>
      </c>
      <c r="B135" s="498" t="s">
        <v>463</v>
      </c>
      <c r="C135" s="494"/>
    </row>
    <row r="136" spans="1:3" ht="15">
      <c r="A136" s="525" t="s">
        <v>97</v>
      </c>
      <c r="B136" s="498" t="s">
        <v>464</v>
      </c>
      <c r="C136" s="494"/>
    </row>
    <row r="137" spans="1:3" ht="15">
      <c r="A137" s="525" t="s">
        <v>181</v>
      </c>
      <c r="B137" s="498" t="s">
        <v>524</v>
      </c>
      <c r="C137" s="494"/>
    </row>
    <row r="138" spans="1:3" ht="15">
      <c r="A138" s="525" t="s">
        <v>182</v>
      </c>
      <c r="B138" s="498" t="s">
        <v>465</v>
      </c>
      <c r="C138" s="494"/>
    </row>
    <row r="139" spans="1:3" s="100" customFormat="1" ht="15.75" thickBot="1">
      <c r="A139" s="540" t="s">
        <v>183</v>
      </c>
      <c r="B139" s="499" t="s">
        <v>466</v>
      </c>
      <c r="C139" s="494"/>
    </row>
    <row r="140" spans="1:11" ht="15" thickBot="1">
      <c r="A140" s="437" t="s">
        <v>24</v>
      </c>
      <c r="B140" s="497" t="s">
        <v>550</v>
      </c>
      <c r="C140" s="458">
        <f>+C141+C142+C144+C145+C143</f>
        <v>97943</v>
      </c>
      <c r="K140" s="242"/>
    </row>
    <row r="141" spans="1:3" ht="15">
      <c r="A141" s="525" t="s">
        <v>98</v>
      </c>
      <c r="B141" s="498" t="s">
        <v>385</v>
      </c>
      <c r="C141" s="494"/>
    </row>
    <row r="142" spans="1:3" ht="15">
      <c r="A142" s="525" t="s">
        <v>99</v>
      </c>
      <c r="B142" s="498" t="s">
        <v>386</v>
      </c>
      <c r="C142" s="494"/>
    </row>
    <row r="143" spans="1:3" ht="15">
      <c r="A143" s="525" t="s">
        <v>300</v>
      </c>
      <c r="B143" s="498" t="s">
        <v>549</v>
      </c>
      <c r="C143" s="494">
        <v>97943</v>
      </c>
    </row>
    <row r="144" spans="1:3" s="100" customFormat="1" ht="15">
      <c r="A144" s="525" t="s">
        <v>301</v>
      </c>
      <c r="B144" s="498" t="s">
        <v>474</v>
      </c>
      <c r="C144" s="494"/>
    </row>
    <row r="145" spans="1:3" s="100" customFormat="1" ht="15.75" thickBot="1">
      <c r="A145" s="540" t="s">
        <v>302</v>
      </c>
      <c r="B145" s="499" t="s">
        <v>405</v>
      </c>
      <c r="C145" s="494"/>
    </row>
    <row r="146" spans="1:3" s="100" customFormat="1" ht="15" thickBot="1">
      <c r="A146" s="437" t="s">
        <v>25</v>
      </c>
      <c r="B146" s="497" t="s">
        <v>475</v>
      </c>
      <c r="C146" s="500">
        <f>+C147+C148+C149+C150+C151</f>
        <v>0</v>
      </c>
    </row>
    <row r="147" spans="1:3" s="100" customFormat="1" ht="15">
      <c r="A147" s="525" t="s">
        <v>100</v>
      </c>
      <c r="B147" s="498" t="s">
        <v>471</v>
      </c>
      <c r="C147" s="494"/>
    </row>
    <row r="148" spans="1:3" s="100" customFormat="1" ht="15">
      <c r="A148" s="525" t="s">
        <v>101</v>
      </c>
      <c r="B148" s="498" t="s">
        <v>477</v>
      </c>
      <c r="C148" s="494"/>
    </row>
    <row r="149" spans="1:3" s="100" customFormat="1" ht="15">
      <c r="A149" s="525" t="s">
        <v>312</v>
      </c>
      <c r="B149" s="498" t="s">
        <v>472</v>
      </c>
      <c r="C149" s="494"/>
    </row>
    <row r="150" spans="1:3" s="100" customFormat="1" ht="15">
      <c r="A150" s="525" t="s">
        <v>313</v>
      </c>
      <c r="B150" s="498" t="s">
        <v>527</v>
      </c>
      <c r="C150" s="494"/>
    </row>
    <row r="151" spans="1:3" ht="15.75" thickBot="1">
      <c r="A151" s="540" t="s">
        <v>476</v>
      </c>
      <c r="B151" s="499" t="s">
        <v>478</v>
      </c>
      <c r="C151" s="496"/>
    </row>
    <row r="152" spans="1:3" ht="15" thickBot="1">
      <c r="A152" s="543" t="s">
        <v>26</v>
      </c>
      <c r="B152" s="497" t="s">
        <v>479</v>
      </c>
      <c r="C152" s="500"/>
    </row>
    <row r="153" spans="1:3" ht="15" thickBot="1">
      <c r="A153" s="543" t="s">
        <v>27</v>
      </c>
      <c r="B153" s="497" t="s">
        <v>480</v>
      </c>
      <c r="C153" s="500"/>
    </row>
    <row r="154" spans="1:3" ht="15" thickBot="1">
      <c r="A154" s="437" t="s">
        <v>28</v>
      </c>
      <c r="B154" s="497" t="s">
        <v>482</v>
      </c>
      <c r="C154" s="502">
        <f>+C129+C133+C140+C146+C152+C153</f>
        <v>97943</v>
      </c>
    </row>
    <row r="155" spans="1:4" ht="15" thickBot="1">
      <c r="A155" s="544" t="s">
        <v>29</v>
      </c>
      <c r="B155" s="504" t="s">
        <v>481</v>
      </c>
      <c r="C155" s="502">
        <f>+C128+C154</f>
        <v>465900</v>
      </c>
      <c r="D155" s="29"/>
    </row>
    <row r="156" spans="1:3" ht="15.75" thickBot="1">
      <c r="A156" s="545"/>
      <c r="B156" s="546"/>
      <c r="C156" s="547"/>
    </row>
    <row r="157" spans="1:3" ht="15" thickBot="1">
      <c r="A157" s="548" t="s">
        <v>528</v>
      </c>
      <c r="B157" s="549"/>
      <c r="C157" s="550">
        <v>7</v>
      </c>
    </row>
    <row r="158" spans="1:3" ht="15" thickBot="1">
      <c r="A158" s="548" t="s">
        <v>212</v>
      </c>
      <c r="B158" s="549"/>
      <c r="C158" s="550">
        <v>77</v>
      </c>
    </row>
  </sheetData>
  <sheetProtection formatCells="0"/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portrait" paperSize="9" scale="7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37">
      <selection activeCell="C4" sqref="C4"/>
    </sheetView>
  </sheetViews>
  <sheetFormatPr defaultColWidth="9.00390625" defaultRowHeight="12.75"/>
  <cols>
    <col min="1" max="1" width="22.50390625" style="545" customWidth="1"/>
    <col min="2" max="2" width="90.00390625" style="546" customWidth="1"/>
    <col min="3" max="3" width="25.00390625" style="546" customWidth="1"/>
    <col min="4" max="16384" width="9.375" style="240" customWidth="1"/>
  </cols>
  <sheetData>
    <row r="1" spans="1:3" s="238" customFormat="1" ht="16.5" thickBot="1">
      <c r="A1" s="553"/>
      <c r="B1" s="554"/>
      <c r="C1" s="241" t="s">
        <v>584</v>
      </c>
    </row>
    <row r="2" spans="1:3" s="391" customFormat="1" ht="42.75">
      <c r="A2" s="509" t="s">
        <v>210</v>
      </c>
      <c r="B2" s="510" t="s">
        <v>560</v>
      </c>
      <c r="C2" s="555" t="s">
        <v>62</v>
      </c>
    </row>
    <row r="3" spans="1:3" s="391" customFormat="1" ht="29.25" thickBot="1">
      <c r="A3" s="556" t="s">
        <v>209</v>
      </c>
      <c r="B3" s="512" t="s">
        <v>413</v>
      </c>
      <c r="C3" s="557" t="s">
        <v>55</v>
      </c>
    </row>
    <row r="4" spans="1:3" s="392" customFormat="1" ht="15.75" thickBot="1">
      <c r="A4" s="514"/>
      <c r="B4" s="514"/>
      <c r="C4" s="515" t="s">
        <v>56</v>
      </c>
    </row>
    <row r="5" spans="1:3" ht="15" thickBot="1">
      <c r="A5" s="516" t="s">
        <v>211</v>
      </c>
      <c r="B5" s="517" t="s">
        <v>57</v>
      </c>
      <c r="C5" s="558" t="s">
        <v>58</v>
      </c>
    </row>
    <row r="6" spans="1:3" s="393" customFormat="1" ht="16.5" thickBot="1">
      <c r="A6" s="519" t="s">
        <v>501</v>
      </c>
      <c r="B6" s="520" t="s">
        <v>502</v>
      </c>
      <c r="C6" s="521" t="s">
        <v>503</v>
      </c>
    </row>
    <row r="7" spans="1:3" s="393" customFormat="1" ht="16.5" thickBot="1">
      <c r="A7" s="522"/>
      <c r="B7" s="523" t="s">
        <v>59</v>
      </c>
      <c r="C7" s="559"/>
    </row>
    <row r="8" spans="1:3" s="340" customFormat="1" ht="15.75" thickBot="1">
      <c r="A8" s="519" t="s">
        <v>19</v>
      </c>
      <c r="B8" s="560" t="s">
        <v>529</v>
      </c>
      <c r="C8" s="561">
        <f>SUM(C9:C19)</f>
        <v>0</v>
      </c>
    </row>
    <row r="9" spans="1:3" s="340" customFormat="1" ht="15">
      <c r="A9" s="562" t="s">
        <v>102</v>
      </c>
      <c r="B9" s="478" t="s">
        <v>289</v>
      </c>
      <c r="C9" s="563"/>
    </row>
    <row r="10" spans="1:3" s="340" customFormat="1" ht="15">
      <c r="A10" s="564" t="s">
        <v>103</v>
      </c>
      <c r="B10" s="480" t="s">
        <v>290</v>
      </c>
      <c r="C10" s="565"/>
    </row>
    <row r="11" spans="1:3" s="340" customFormat="1" ht="15">
      <c r="A11" s="564" t="s">
        <v>104</v>
      </c>
      <c r="B11" s="480" t="s">
        <v>291</v>
      </c>
      <c r="C11" s="565"/>
    </row>
    <row r="12" spans="1:3" s="340" customFormat="1" ht="15">
      <c r="A12" s="564" t="s">
        <v>105</v>
      </c>
      <c r="B12" s="480" t="s">
        <v>292</v>
      </c>
      <c r="C12" s="565"/>
    </row>
    <row r="13" spans="1:3" s="340" customFormat="1" ht="15">
      <c r="A13" s="564" t="s">
        <v>154</v>
      </c>
      <c r="B13" s="480" t="s">
        <v>293</v>
      </c>
      <c r="C13" s="565"/>
    </row>
    <row r="14" spans="1:3" s="340" customFormat="1" ht="15">
      <c r="A14" s="564" t="s">
        <v>106</v>
      </c>
      <c r="B14" s="480" t="s">
        <v>414</v>
      </c>
      <c r="C14" s="565"/>
    </row>
    <row r="15" spans="1:3" s="340" customFormat="1" ht="15">
      <c r="A15" s="564" t="s">
        <v>107</v>
      </c>
      <c r="B15" s="499" t="s">
        <v>415</v>
      </c>
      <c r="C15" s="565"/>
    </row>
    <row r="16" spans="1:3" s="340" customFormat="1" ht="15">
      <c r="A16" s="564" t="s">
        <v>117</v>
      </c>
      <c r="B16" s="480" t="s">
        <v>296</v>
      </c>
      <c r="C16" s="566"/>
    </row>
    <row r="17" spans="1:3" s="394" customFormat="1" ht="15">
      <c r="A17" s="564" t="s">
        <v>118</v>
      </c>
      <c r="B17" s="480" t="s">
        <v>297</v>
      </c>
      <c r="C17" s="565"/>
    </row>
    <row r="18" spans="1:3" s="394" customFormat="1" ht="15">
      <c r="A18" s="564" t="s">
        <v>119</v>
      </c>
      <c r="B18" s="480" t="s">
        <v>446</v>
      </c>
      <c r="C18" s="567"/>
    </row>
    <row r="19" spans="1:3" s="394" customFormat="1" ht="15.75" thickBot="1">
      <c r="A19" s="564" t="s">
        <v>120</v>
      </c>
      <c r="B19" s="499" t="s">
        <v>298</v>
      </c>
      <c r="C19" s="567"/>
    </row>
    <row r="20" spans="1:3" s="340" customFormat="1" ht="15.75" thickBot="1">
      <c r="A20" s="519" t="s">
        <v>20</v>
      </c>
      <c r="B20" s="560" t="s">
        <v>416</v>
      </c>
      <c r="C20" s="561">
        <f>SUM(C21:C23)</f>
        <v>0</v>
      </c>
    </row>
    <row r="21" spans="1:3" s="394" customFormat="1" ht="15">
      <c r="A21" s="564" t="s">
        <v>108</v>
      </c>
      <c r="B21" s="498" t="s">
        <v>266</v>
      </c>
      <c r="C21" s="565"/>
    </row>
    <row r="22" spans="1:3" s="394" customFormat="1" ht="15">
      <c r="A22" s="564" t="s">
        <v>109</v>
      </c>
      <c r="B22" s="480" t="s">
        <v>417</v>
      </c>
      <c r="C22" s="565"/>
    </row>
    <row r="23" spans="1:3" s="394" customFormat="1" ht="15">
      <c r="A23" s="564" t="s">
        <v>110</v>
      </c>
      <c r="B23" s="480" t="s">
        <v>418</v>
      </c>
      <c r="C23" s="565"/>
    </row>
    <row r="24" spans="1:3" s="394" customFormat="1" ht="15.75" thickBot="1">
      <c r="A24" s="564" t="s">
        <v>111</v>
      </c>
      <c r="B24" s="480" t="s">
        <v>530</v>
      </c>
      <c r="C24" s="565"/>
    </row>
    <row r="25" spans="1:3" s="394" customFormat="1" ht="15.75" thickBot="1">
      <c r="A25" s="568" t="s">
        <v>21</v>
      </c>
      <c r="B25" s="497" t="s">
        <v>180</v>
      </c>
      <c r="C25" s="569"/>
    </row>
    <row r="26" spans="1:3" s="394" customFormat="1" ht="15.75" thickBot="1">
      <c r="A26" s="568" t="s">
        <v>22</v>
      </c>
      <c r="B26" s="497" t="s">
        <v>531</v>
      </c>
      <c r="C26" s="561">
        <f>+C27+C28+C29</f>
        <v>0</v>
      </c>
    </row>
    <row r="27" spans="1:3" s="394" customFormat="1" ht="15">
      <c r="A27" s="570" t="s">
        <v>276</v>
      </c>
      <c r="B27" s="571" t="s">
        <v>271</v>
      </c>
      <c r="C27" s="572"/>
    </row>
    <row r="28" spans="1:3" s="394" customFormat="1" ht="15">
      <c r="A28" s="570" t="s">
        <v>279</v>
      </c>
      <c r="B28" s="571" t="s">
        <v>417</v>
      </c>
      <c r="C28" s="565"/>
    </row>
    <row r="29" spans="1:3" s="394" customFormat="1" ht="15">
      <c r="A29" s="570" t="s">
        <v>280</v>
      </c>
      <c r="B29" s="573" t="s">
        <v>420</v>
      </c>
      <c r="C29" s="565"/>
    </row>
    <row r="30" spans="1:3" s="394" customFormat="1" ht="15.75" thickBot="1">
      <c r="A30" s="564" t="s">
        <v>281</v>
      </c>
      <c r="B30" s="574" t="s">
        <v>532</v>
      </c>
      <c r="C30" s="575"/>
    </row>
    <row r="31" spans="1:3" s="394" customFormat="1" ht="15.75" thickBot="1">
      <c r="A31" s="568" t="s">
        <v>23</v>
      </c>
      <c r="B31" s="497" t="s">
        <v>421</v>
      </c>
      <c r="C31" s="561">
        <f>+C32+C33+C34</f>
        <v>0</v>
      </c>
    </row>
    <row r="32" spans="1:3" s="394" customFormat="1" ht="15">
      <c r="A32" s="570" t="s">
        <v>95</v>
      </c>
      <c r="B32" s="571" t="s">
        <v>303</v>
      </c>
      <c r="C32" s="572"/>
    </row>
    <row r="33" spans="1:3" s="394" customFormat="1" ht="15">
      <c r="A33" s="570" t="s">
        <v>96</v>
      </c>
      <c r="B33" s="573" t="s">
        <v>304</v>
      </c>
      <c r="C33" s="576"/>
    </row>
    <row r="34" spans="1:3" s="394" customFormat="1" ht="15.75" thickBot="1">
      <c r="A34" s="564" t="s">
        <v>97</v>
      </c>
      <c r="B34" s="574" t="s">
        <v>305</v>
      </c>
      <c r="C34" s="575"/>
    </row>
    <row r="35" spans="1:3" s="340" customFormat="1" ht="15.75" thickBot="1">
      <c r="A35" s="568" t="s">
        <v>24</v>
      </c>
      <c r="B35" s="497" t="s">
        <v>390</v>
      </c>
      <c r="C35" s="569"/>
    </row>
    <row r="36" spans="1:3" s="340" customFormat="1" ht="15.75" thickBot="1">
      <c r="A36" s="568" t="s">
        <v>25</v>
      </c>
      <c r="B36" s="497" t="s">
        <v>422</v>
      </c>
      <c r="C36" s="577"/>
    </row>
    <row r="37" spans="1:3" s="340" customFormat="1" ht="15.75" thickBot="1">
      <c r="A37" s="519" t="s">
        <v>26</v>
      </c>
      <c r="B37" s="497" t="s">
        <v>423</v>
      </c>
      <c r="C37" s="578">
        <f>+C8+C20+C25+C26+C31+C35+C36</f>
        <v>0</v>
      </c>
    </row>
    <row r="38" spans="1:3" s="340" customFormat="1" ht="15.75" thickBot="1">
      <c r="A38" s="579" t="s">
        <v>27</v>
      </c>
      <c r="B38" s="497" t="s">
        <v>424</v>
      </c>
      <c r="C38" s="578">
        <f>+C39+C40+C41</f>
        <v>36315</v>
      </c>
    </row>
    <row r="39" spans="1:3" s="340" customFormat="1" ht="15">
      <c r="A39" s="570" t="s">
        <v>425</v>
      </c>
      <c r="B39" s="571" t="s">
        <v>244</v>
      </c>
      <c r="C39" s="572">
        <v>15</v>
      </c>
    </row>
    <row r="40" spans="1:3" s="340" customFormat="1" ht="15">
      <c r="A40" s="570" t="s">
        <v>426</v>
      </c>
      <c r="B40" s="573" t="s">
        <v>2</v>
      </c>
      <c r="C40" s="576"/>
    </row>
    <row r="41" spans="1:3" s="394" customFormat="1" ht="15.75" thickBot="1">
      <c r="A41" s="564" t="s">
        <v>427</v>
      </c>
      <c r="B41" s="574" t="s">
        <v>428</v>
      </c>
      <c r="C41" s="575">
        <v>36300</v>
      </c>
    </row>
    <row r="42" spans="1:3" s="394" customFormat="1" ht="15.75" thickBot="1">
      <c r="A42" s="579" t="s">
        <v>28</v>
      </c>
      <c r="B42" s="580" t="s">
        <v>429</v>
      </c>
      <c r="C42" s="538">
        <f>+C37+C38</f>
        <v>36315</v>
      </c>
    </row>
    <row r="43" spans="1:3" s="394" customFormat="1" ht="15">
      <c r="A43" s="534"/>
      <c r="B43" s="535"/>
      <c r="C43" s="536"/>
    </row>
    <row r="44" spans="1:3" ht="15.75" thickBot="1">
      <c r="A44" s="581"/>
      <c r="B44" s="394"/>
      <c r="C44" s="582"/>
    </row>
    <row r="45" spans="1:3" s="393" customFormat="1" ht="16.5" thickBot="1">
      <c r="A45" s="516"/>
      <c r="B45" s="537" t="s">
        <v>60</v>
      </c>
      <c r="C45" s="538"/>
    </row>
    <row r="46" spans="1:3" s="395" customFormat="1" ht="15" thickBot="1">
      <c r="A46" s="568" t="s">
        <v>19</v>
      </c>
      <c r="B46" s="497" t="s">
        <v>430</v>
      </c>
      <c r="C46" s="561">
        <f>SUM(C47:C51)</f>
        <v>35565</v>
      </c>
    </row>
    <row r="47" spans="1:3" ht="15">
      <c r="A47" s="564" t="s">
        <v>102</v>
      </c>
      <c r="B47" s="498" t="s">
        <v>50</v>
      </c>
      <c r="C47" s="572">
        <v>23100</v>
      </c>
    </row>
    <row r="48" spans="1:3" ht="15">
      <c r="A48" s="564" t="s">
        <v>103</v>
      </c>
      <c r="B48" s="480" t="s">
        <v>189</v>
      </c>
      <c r="C48" s="583">
        <v>5055</v>
      </c>
    </row>
    <row r="49" spans="1:3" ht="15">
      <c r="A49" s="564" t="s">
        <v>104</v>
      </c>
      <c r="B49" s="480" t="s">
        <v>145</v>
      </c>
      <c r="C49" s="583">
        <v>7410</v>
      </c>
    </row>
    <row r="50" spans="1:3" ht="15">
      <c r="A50" s="564" t="s">
        <v>105</v>
      </c>
      <c r="B50" s="480" t="s">
        <v>190</v>
      </c>
      <c r="C50" s="583"/>
    </row>
    <row r="51" spans="1:3" ht="15.75" thickBot="1">
      <c r="A51" s="564" t="s">
        <v>154</v>
      </c>
      <c r="B51" s="480" t="s">
        <v>191</v>
      </c>
      <c r="C51" s="583"/>
    </row>
    <row r="52" spans="1:3" ht="15" thickBot="1">
      <c r="A52" s="568" t="s">
        <v>20</v>
      </c>
      <c r="B52" s="497" t="s">
        <v>431</v>
      </c>
      <c r="C52" s="561">
        <f>SUM(C53:C55)</f>
        <v>750</v>
      </c>
    </row>
    <row r="53" spans="1:3" s="395" customFormat="1" ht="15">
      <c r="A53" s="564" t="s">
        <v>108</v>
      </c>
      <c r="B53" s="498" t="s">
        <v>234</v>
      </c>
      <c r="C53" s="572">
        <v>750</v>
      </c>
    </row>
    <row r="54" spans="1:3" ht="15">
      <c r="A54" s="564" t="s">
        <v>109</v>
      </c>
      <c r="B54" s="480" t="s">
        <v>193</v>
      </c>
      <c r="C54" s="583"/>
    </row>
    <row r="55" spans="1:3" ht="15">
      <c r="A55" s="564" t="s">
        <v>110</v>
      </c>
      <c r="B55" s="480" t="s">
        <v>61</v>
      </c>
      <c r="C55" s="583"/>
    </row>
    <row r="56" spans="1:3" ht="15.75" thickBot="1">
      <c r="A56" s="564" t="s">
        <v>111</v>
      </c>
      <c r="B56" s="480" t="s">
        <v>533</v>
      </c>
      <c r="C56" s="583"/>
    </row>
    <row r="57" spans="1:3" ht="15" thickBot="1">
      <c r="A57" s="568" t="s">
        <v>21</v>
      </c>
      <c r="B57" s="497" t="s">
        <v>13</v>
      </c>
      <c r="C57" s="569"/>
    </row>
    <row r="58" spans="1:3" ht="15" thickBot="1">
      <c r="A58" s="568" t="s">
        <v>22</v>
      </c>
      <c r="B58" s="584" t="s">
        <v>539</v>
      </c>
      <c r="C58" s="585">
        <f>+C46+C52+C57</f>
        <v>36315</v>
      </c>
    </row>
    <row r="59" ht="15.75" thickBot="1">
      <c r="C59" s="547"/>
    </row>
    <row r="60" spans="1:3" ht="15" thickBot="1">
      <c r="A60" s="548" t="s">
        <v>528</v>
      </c>
      <c r="B60" s="549"/>
      <c r="C60" s="550">
        <v>6</v>
      </c>
    </row>
    <row r="61" spans="1:3" ht="15" thickBot="1">
      <c r="A61" s="548" t="s">
        <v>212</v>
      </c>
      <c r="B61" s="549"/>
      <c r="C61" s="550">
        <v>4</v>
      </c>
    </row>
  </sheetData>
  <sheetProtection formatCells="0"/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0">
      <selection activeCell="C4" sqref="C4"/>
    </sheetView>
  </sheetViews>
  <sheetFormatPr defaultColWidth="9.00390625" defaultRowHeight="12.75"/>
  <cols>
    <col min="1" max="1" width="22.625" style="545" customWidth="1"/>
    <col min="2" max="2" width="88.375" style="546" customWidth="1"/>
    <col min="3" max="3" width="25.00390625" style="546" customWidth="1"/>
    <col min="4" max="16384" width="9.375" style="240" customWidth="1"/>
  </cols>
  <sheetData>
    <row r="1" spans="1:3" s="238" customFormat="1" ht="16.5" thickBot="1">
      <c r="A1" s="553"/>
      <c r="B1" s="554"/>
      <c r="C1" s="241" t="s">
        <v>585</v>
      </c>
    </row>
    <row r="2" spans="1:3" s="391" customFormat="1" ht="42.75">
      <c r="A2" s="509" t="s">
        <v>210</v>
      </c>
      <c r="B2" s="510" t="s">
        <v>562</v>
      </c>
      <c r="C2" s="555" t="s">
        <v>63</v>
      </c>
    </row>
    <row r="3" spans="1:3" s="391" customFormat="1" ht="29.25" thickBot="1">
      <c r="A3" s="556" t="s">
        <v>209</v>
      </c>
      <c r="B3" s="512" t="s">
        <v>413</v>
      </c>
      <c r="C3" s="557" t="s">
        <v>55</v>
      </c>
    </row>
    <row r="4" spans="1:3" s="392" customFormat="1" ht="15.75" thickBot="1">
      <c r="A4" s="514"/>
      <c r="B4" s="514"/>
      <c r="C4" s="515" t="s">
        <v>56</v>
      </c>
    </row>
    <row r="5" spans="1:3" ht="15" thickBot="1">
      <c r="A5" s="516" t="s">
        <v>211</v>
      </c>
      <c r="B5" s="517" t="s">
        <v>57</v>
      </c>
      <c r="C5" s="558" t="s">
        <v>58</v>
      </c>
    </row>
    <row r="6" spans="1:3" s="393" customFormat="1" ht="16.5" thickBot="1">
      <c r="A6" s="519" t="s">
        <v>501</v>
      </c>
      <c r="B6" s="520" t="s">
        <v>502</v>
      </c>
      <c r="C6" s="521" t="s">
        <v>503</v>
      </c>
    </row>
    <row r="7" spans="1:3" s="393" customFormat="1" ht="16.5" thickBot="1">
      <c r="A7" s="522"/>
      <c r="B7" s="523" t="s">
        <v>59</v>
      </c>
      <c r="C7" s="559"/>
    </row>
    <row r="8" spans="1:3" s="340" customFormat="1" ht="15.75" thickBot="1">
      <c r="A8" s="519" t="s">
        <v>19</v>
      </c>
      <c r="B8" s="560" t="s">
        <v>529</v>
      </c>
      <c r="C8" s="561">
        <f>SUM(C9:C19)</f>
        <v>0</v>
      </c>
    </row>
    <row r="9" spans="1:3" s="340" customFormat="1" ht="15">
      <c r="A9" s="562" t="s">
        <v>102</v>
      </c>
      <c r="B9" s="478" t="s">
        <v>289</v>
      </c>
      <c r="C9" s="563"/>
    </row>
    <row r="10" spans="1:3" s="340" customFormat="1" ht="15">
      <c r="A10" s="564" t="s">
        <v>103</v>
      </c>
      <c r="B10" s="480" t="s">
        <v>290</v>
      </c>
      <c r="C10" s="565"/>
    </row>
    <row r="11" spans="1:3" s="340" customFormat="1" ht="15">
      <c r="A11" s="564" t="s">
        <v>104</v>
      </c>
      <c r="B11" s="480" t="s">
        <v>291</v>
      </c>
      <c r="C11" s="565"/>
    </row>
    <row r="12" spans="1:3" s="340" customFormat="1" ht="15">
      <c r="A12" s="564" t="s">
        <v>105</v>
      </c>
      <c r="B12" s="480" t="s">
        <v>292</v>
      </c>
      <c r="C12" s="565"/>
    </row>
    <row r="13" spans="1:3" s="340" customFormat="1" ht="15">
      <c r="A13" s="564" t="s">
        <v>154</v>
      </c>
      <c r="B13" s="480" t="s">
        <v>293</v>
      </c>
      <c r="C13" s="565"/>
    </row>
    <row r="14" spans="1:3" s="340" customFormat="1" ht="15">
      <c r="A14" s="564" t="s">
        <v>106</v>
      </c>
      <c r="B14" s="480" t="s">
        <v>414</v>
      </c>
      <c r="C14" s="565"/>
    </row>
    <row r="15" spans="1:3" s="340" customFormat="1" ht="15">
      <c r="A15" s="564" t="s">
        <v>107</v>
      </c>
      <c r="B15" s="499" t="s">
        <v>415</v>
      </c>
      <c r="C15" s="565"/>
    </row>
    <row r="16" spans="1:3" s="340" customFormat="1" ht="15">
      <c r="A16" s="564" t="s">
        <v>117</v>
      </c>
      <c r="B16" s="480" t="s">
        <v>296</v>
      </c>
      <c r="C16" s="566"/>
    </row>
    <row r="17" spans="1:3" s="394" customFormat="1" ht="15">
      <c r="A17" s="564" t="s">
        <v>118</v>
      </c>
      <c r="B17" s="480" t="s">
        <v>297</v>
      </c>
      <c r="C17" s="565"/>
    </row>
    <row r="18" spans="1:3" s="394" customFormat="1" ht="15">
      <c r="A18" s="564" t="s">
        <v>119</v>
      </c>
      <c r="B18" s="480" t="s">
        <v>446</v>
      </c>
      <c r="C18" s="567"/>
    </row>
    <row r="19" spans="1:3" s="394" customFormat="1" ht="15.75" thickBot="1">
      <c r="A19" s="564" t="s">
        <v>120</v>
      </c>
      <c r="B19" s="499" t="s">
        <v>298</v>
      </c>
      <c r="C19" s="567"/>
    </row>
    <row r="20" spans="1:3" s="340" customFormat="1" ht="15.75" thickBot="1">
      <c r="A20" s="519" t="s">
        <v>20</v>
      </c>
      <c r="B20" s="560" t="s">
        <v>416</v>
      </c>
      <c r="C20" s="561">
        <f>SUM(C21:C23)</f>
        <v>0</v>
      </c>
    </row>
    <row r="21" spans="1:3" s="394" customFormat="1" ht="15">
      <c r="A21" s="564" t="s">
        <v>108</v>
      </c>
      <c r="B21" s="498" t="s">
        <v>266</v>
      </c>
      <c r="C21" s="565"/>
    </row>
    <row r="22" spans="1:3" s="394" customFormat="1" ht="15">
      <c r="A22" s="564" t="s">
        <v>109</v>
      </c>
      <c r="B22" s="480" t="s">
        <v>417</v>
      </c>
      <c r="C22" s="565"/>
    </row>
    <row r="23" spans="1:3" s="394" customFormat="1" ht="15">
      <c r="A23" s="564" t="s">
        <v>110</v>
      </c>
      <c r="B23" s="480" t="s">
        <v>418</v>
      </c>
      <c r="C23" s="565"/>
    </row>
    <row r="24" spans="1:3" s="394" customFormat="1" ht="15.75" thickBot="1">
      <c r="A24" s="564" t="s">
        <v>111</v>
      </c>
      <c r="B24" s="480" t="s">
        <v>534</v>
      </c>
      <c r="C24" s="565"/>
    </row>
    <row r="25" spans="1:3" s="394" customFormat="1" ht="15.75" thickBot="1">
      <c r="A25" s="568" t="s">
        <v>21</v>
      </c>
      <c r="B25" s="497" t="s">
        <v>180</v>
      </c>
      <c r="C25" s="569"/>
    </row>
    <row r="26" spans="1:3" s="394" customFormat="1" ht="15.75" thickBot="1">
      <c r="A26" s="568" t="s">
        <v>22</v>
      </c>
      <c r="B26" s="497" t="s">
        <v>419</v>
      </c>
      <c r="C26" s="561">
        <f>+C27+C28</f>
        <v>0</v>
      </c>
    </row>
    <row r="27" spans="1:3" s="394" customFormat="1" ht="15">
      <c r="A27" s="570" t="s">
        <v>276</v>
      </c>
      <c r="B27" s="571" t="s">
        <v>417</v>
      </c>
      <c r="C27" s="572"/>
    </row>
    <row r="28" spans="1:3" s="394" customFormat="1" ht="15">
      <c r="A28" s="570" t="s">
        <v>279</v>
      </c>
      <c r="B28" s="573" t="s">
        <v>420</v>
      </c>
      <c r="C28" s="576"/>
    </row>
    <row r="29" spans="1:3" s="394" customFormat="1" ht="15.75" thickBot="1">
      <c r="A29" s="564" t="s">
        <v>280</v>
      </c>
      <c r="B29" s="574" t="s">
        <v>535</v>
      </c>
      <c r="C29" s="575"/>
    </row>
    <row r="30" spans="1:3" s="394" customFormat="1" ht="15.75" thickBot="1">
      <c r="A30" s="568" t="s">
        <v>23</v>
      </c>
      <c r="B30" s="497" t="s">
        <v>421</v>
      </c>
      <c r="C30" s="561">
        <f>+C31+C32+C33</f>
        <v>0</v>
      </c>
    </row>
    <row r="31" spans="1:3" s="394" customFormat="1" ht="15">
      <c r="A31" s="570" t="s">
        <v>95</v>
      </c>
      <c r="B31" s="571" t="s">
        <v>303</v>
      </c>
      <c r="C31" s="572"/>
    </row>
    <row r="32" spans="1:3" s="394" customFormat="1" ht="15">
      <c r="A32" s="570" t="s">
        <v>96</v>
      </c>
      <c r="B32" s="573" t="s">
        <v>304</v>
      </c>
      <c r="C32" s="576"/>
    </row>
    <row r="33" spans="1:3" s="394" customFormat="1" ht="15.75" thickBot="1">
      <c r="A33" s="564" t="s">
        <v>97</v>
      </c>
      <c r="B33" s="574" t="s">
        <v>305</v>
      </c>
      <c r="C33" s="575"/>
    </row>
    <row r="34" spans="1:3" s="340" customFormat="1" ht="15.75" thickBot="1">
      <c r="A34" s="568" t="s">
        <v>24</v>
      </c>
      <c r="B34" s="497" t="s">
        <v>390</v>
      </c>
      <c r="C34" s="569"/>
    </row>
    <row r="35" spans="1:3" s="340" customFormat="1" ht="15.75" thickBot="1">
      <c r="A35" s="568" t="s">
        <v>25</v>
      </c>
      <c r="B35" s="497" t="s">
        <v>422</v>
      </c>
      <c r="C35" s="577"/>
    </row>
    <row r="36" spans="1:3" s="340" customFormat="1" ht="15.75" thickBot="1">
      <c r="A36" s="519" t="s">
        <v>26</v>
      </c>
      <c r="B36" s="497" t="s">
        <v>536</v>
      </c>
      <c r="C36" s="578">
        <f>+C8+C20+C25+C26+C30+C34+C35</f>
        <v>0</v>
      </c>
    </row>
    <row r="37" spans="1:3" s="340" customFormat="1" ht="15.75" thickBot="1">
      <c r="A37" s="579" t="s">
        <v>27</v>
      </c>
      <c r="B37" s="497" t="s">
        <v>424</v>
      </c>
      <c r="C37" s="578">
        <f>+C38+C39+C40</f>
        <v>61672</v>
      </c>
    </row>
    <row r="38" spans="1:3" s="340" customFormat="1" ht="15">
      <c r="A38" s="570" t="s">
        <v>425</v>
      </c>
      <c r="B38" s="571" t="s">
        <v>244</v>
      </c>
      <c r="C38" s="572">
        <v>30</v>
      </c>
    </row>
    <row r="39" spans="1:3" s="340" customFormat="1" ht="15">
      <c r="A39" s="570" t="s">
        <v>426</v>
      </c>
      <c r="B39" s="573" t="s">
        <v>2</v>
      </c>
      <c r="C39" s="576"/>
    </row>
    <row r="40" spans="1:3" s="394" customFormat="1" ht="15.75" thickBot="1">
      <c r="A40" s="564" t="s">
        <v>427</v>
      </c>
      <c r="B40" s="574" t="s">
        <v>428</v>
      </c>
      <c r="C40" s="575">
        <v>61642</v>
      </c>
    </row>
    <row r="41" spans="1:3" s="394" customFormat="1" ht="15.75" thickBot="1">
      <c r="A41" s="579" t="s">
        <v>28</v>
      </c>
      <c r="B41" s="580" t="s">
        <v>429</v>
      </c>
      <c r="C41" s="538">
        <f>+C36+C37</f>
        <v>61672</v>
      </c>
    </row>
    <row r="42" spans="1:3" s="394" customFormat="1" ht="15">
      <c r="A42" s="534"/>
      <c r="B42" s="535"/>
      <c r="C42" s="536"/>
    </row>
    <row r="43" spans="1:3" ht="15.75" thickBot="1">
      <c r="A43" s="581"/>
      <c r="B43" s="394"/>
      <c r="C43" s="582"/>
    </row>
    <row r="44" spans="1:3" s="393" customFormat="1" ht="29.25" customHeight="1" thickBot="1">
      <c r="A44" s="516"/>
      <c r="B44" s="537" t="s">
        <v>60</v>
      </c>
      <c r="C44" s="538"/>
    </row>
    <row r="45" spans="1:3" s="395" customFormat="1" ht="15" thickBot="1">
      <c r="A45" s="568" t="s">
        <v>19</v>
      </c>
      <c r="B45" s="497" t="s">
        <v>430</v>
      </c>
      <c r="C45" s="561">
        <f>SUM(C46:C50)</f>
        <v>61372</v>
      </c>
    </row>
    <row r="46" spans="1:3" ht="15">
      <c r="A46" s="564" t="s">
        <v>102</v>
      </c>
      <c r="B46" s="498" t="s">
        <v>50</v>
      </c>
      <c r="C46" s="572">
        <v>48588</v>
      </c>
    </row>
    <row r="47" spans="1:3" ht="15">
      <c r="A47" s="564" t="s">
        <v>103</v>
      </c>
      <c r="B47" s="480" t="s">
        <v>189</v>
      </c>
      <c r="C47" s="583">
        <v>9006</v>
      </c>
    </row>
    <row r="48" spans="1:3" ht="15">
      <c r="A48" s="564" t="s">
        <v>104</v>
      </c>
      <c r="B48" s="480" t="s">
        <v>145</v>
      </c>
      <c r="C48" s="583">
        <v>3778</v>
      </c>
    </row>
    <row r="49" spans="1:3" ht="15">
      <c r="A49" s="564" t="s">
        <v>105</v>
      </c>
      <c r="B49" s="480" t="s">
        <v>190</v>
      </c>
      <c r="C49" s="583"/>
    </row>
    <row r="50" spans="1:3" ht="15.75" thickBot="1">
      <c r="A50" s="564" t="s">
        <v>154</v>
      </c>
      <c r="B50" s="480" t="s">
        <v>191</v>
      </c>
      <c r="C50" s="583"/>
    </row>
    <row r="51" spans="1:3" ht="15" thickBot="1">
      <c r="A51" s="568" t="s">
        <v>20</v>
      </c>
      <c r="B51" s="497" t="s">
        <v>431</v>
      </c>
      <c r="C51" s="561">
        <f>SUM(C52:C54)</f>
        <v>300</v>
      </c>
    </row>
    <row r="52" spans="1:3" s="395" customFormat="1" ht="15">
      <c r="A52" s="564" t="s">
        <v>108</v>
      </c>
      <c r="B52" s="498" t="s">
        <v>234</v>
      </c>
      <c r="C52" s="572">
        <v>300</v>
      </c>
    </row>
    <row r="53" spans="1:3" ht="15">
      <c r="A53" s="564" t="s">
        <v>109</v>
      </c>
      <c r="B53" s="480" t="s">
        <v>193</v>
      </c>
      <c r="C53" s="583"/>
    </row>
    <row r="54" spans="1:3" ht="15">
      <c r="A54" s="564" t="s">
        <v>110</v>
      </c>
      <c r="B54" s="480" t="s">
        <v>61</v>
      </c>
      <c r="C54" s="583"/>
    </row>
    <row r="55" spans="1:3" ht="15.75" thickBot="1">
      <c r="A55" s="564" t="s">
        <v>111</v>
      </c>
      <c r="B55" s="480" t="s">
        <v>533</v>
      </c>
      <c r="C55" s="583"/>
    </row>
    <row r="56" spans="1:3" ht="15" thickBot="1">
      <c r="A56" s="568" t="s">
        <v>21</v>
      </c>
      <c r="B56" s="497" t="s">
        <v>13</v>
      </c>
      <c r="C56" s="569"/>
    </row>
    <row r="57" spans="1:3" ht="15" thickBot="1">
      <c r="A57" s="568" t="s">
        <v>22</v>
      </c>
      <c r="B57" s="584" t="s">
        <v>539</v>
      </c>
      <c r="C57" s="585">
        <f>+C45+C51+C56</f>
        <v>61672</v>
      </c>
    </row>
    <row r="58" ht="15.75" thickBot="1">
      <c r="C58" s="547"/>
    </row>
    <row r="59" spans="1:3" ht="15" thickBot="1">
      <c r="A59" s="548" t="s">
        <v>528</v>
      </c>
      <c r="B59" s="549"/>
      <c r="C59" s="550">
        <v>16</v>
      </c>
    </row>
    <row r="60" spans="1:3" ht="15" thickBot="1">
      <c r="A60" s="548" t="s">
        <v>212</v>
      </c>
      <c r="B60" s="549"/>
      <c r="C60" s="550">
        <v>4</v>
      </c>
    </row>
  </sheetData>
  <sheetProtection formatCells="0"/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A8" sqref="A8"/>
    </sheetView>
  </sheetViews>
  <sheetFormatPr defaultColWidth="9.00390625" defaultRowHeight="12.75"/>
  <cols>
    <col min="1" max="1" width="5.50390625" style="34" customWidth="1"/>
    <col min="2" max="2" width="33.125" style="34" customWidth="1"/>
    <col min="3" max="3" width="12.375" style="34" customWidth="1"/>
    <col min="4" max="4" width="11.50390625" style="34" customWidth="1"/>
    <col min="5" max="5" width="11.375" style="34" customWidth="1"/>
    <col min="6" max="6" width="11.00390625" style="34" customWidth="1"/>
    <col min="7" max="7" width="14.375" style="34" customWidth="1"/>
    <col min="8" max="16384" width="9.375" style="34" customWidth="1"/>
  </cols>
  <sheetData>
    <row r="1" spans="1:7" ht="43.5" customHeight="1">
      <c r="A1" s="633" t="s">
        <v>3</v>
      </c>
      <c r="B1" s="633"/>
      <c r="C1" s="633"/>
      <c r="D1" s="633"/>
      <c r="E1" s="633"/>
      <c r="F1" s="633"/>
      <c r="G1" s="633"/>
    </row>
    <row r="3" spans="1:7" s="168" customFormat="1" ht="27" customHeight="1">
      <c r="A3" s="166" t="s">
        <v>216</v>
      </c>
      <c r="B3" s="167"/>
      <c r="C3" s="632" t="s">
        <v>561</v>
      </c>
      <c r="D3" s="632"/>
      <c r="E3" s="632"/>
      <c r="F3" s="632"/>
      <c r="G3" s="632"/>
    </row>
    <row r="4" spans="1:7" s="168" customFormat="1" ht="15.75">
      <c r="A4" s="167"/>
      <c r="B4" s="167"/>
      <c r="C4" s="167"/>
      <c r="D4" s="167"/>
      <c r="E4" s="167"/>
      <c r="F4" s="167"/>
      <c r="G4" s="167"/>
    </row>
    <row r="5" spans="1:7" s="168" customFormat="1" ht="24.75" customHeight="1">
      <c r="A5" s="166" t="s">
        <v>217</v>
      </c>
      <c r="B5" s="167"/>
      <c r="C5" s="632" t="s">
        <v>566</v>
      </c>
      <c r="D5" s="632"/>
      <c r="E5" s="632"/>
      <c r="F5" s="632"/>
      <c r="G5" s="167"/>
    </row>
    <row r="6" spans="1:7" s="169" customFormat="1" ht="12.75">
      <c r="A6" s="222"/>
      <c r="B6" s="222"/>
      <c r="C6" s="222"/>
      <c r="D6" s="222"/>
      <c r="E6" s="222"/>
      <c r="F6" s="222"/>
      <c r="G6" s="222"/>
    </row>
    <row r="7" spans="1:7" s="170" customFormat="1" ht="15" customHeight="1">
      <c r="A7" s="258" t="s">
        <v>607</v>
      </c>
      <c r="B7" s="257"/>
      <c r="C7" s="257"/>
      <c r="D7" s="243"/>
      <c r="E7" s="243"/>
      <c r="F7" s="243"/>
      <c r="G7" s="243"/>
    </row>
    <row r="8" spans="1:7" s="170" customFormat="1" ht="15" customHeight="1" thickBot="1">
      <c r="A8" s="258" t="s">
        <v>567</v>
      </c>
      <c r="B8" s="243"/>
      <c r="C8" s="243"/>
      <c r="D8" s="243"/>
      <c r="E8" s="243"/>
      <c r="F8" s="243"/>
      <c r="G8" s="243"/>
    </row>
    <row r="9" spans="1:7" s="76" customFormat="1" ht="42" customHeight="1" thickBot="1">
      <c r="A9" s="205" t="s">
        <v>17</v>
      </c>
      <c r="B9" s="206" t="s">
        <v>218</v>
      </c>
      <c r="C9" s="206" t="s">
        <v>219</v>
      </c>
      <c r="D9" s="206" t="s">
        <v>220</v>
      </c>
      <c r="E9" s="206" t="s">
        <v>221</v>
      </c>
      <c r="F9" s="206" t="s">
        <v>222</v>
      </c>
      <c r="G9" s="207" t="s">
        <v>54</v>
      </c>
    </row>
    <row r="10" spans="1:7" ht="24" customHeight="1">
      <c r="A10" s="244" t="s">
        <v>19</v>
      </c>
      <c r="B10" s="213" t="s">
        <v>223</v>
      </c>
      <c r="C10" s="171"/>
      <c r="D10" s="171"/>
      <c r="E10" s="171"/>
      <c r="F10" s="171"/>
      <c r="G10" s="245">
        <f>SUM(C10:F10)</f>
        <v>0</v>
      </c>
    </row>
    <row r="11" spans="1:7" ht="24" customHeight="1">
      <c r="A11" s="246" t="s">
        <v>20</v>
      </c>
      <c r="B11" s="214" t="s">
        <v>224</v>
      </c>
      <c r="C11" s="172"/>
      <c r="D11" s="172"/>
      <c r="E11" s="172"/>
      <c r="F11" s="172"/>
      <c r="G11" s="247">
        <f aca="true" t="shared" si="0" ref="G11:G16">SUM(C11:F11)</f>
        <v>0</v>
      </c>
    </row>
    <row r="12" spans="1:7" ht="24" customHeight="1">
      <c r="A12" s="246" t="s">
        <v>21</v>
      </c>
      <c r="B12" s="214" t="s">
        <v>225</v>
      </c>
      <c r="C12" s="172"/>
      <c r="D12" s="172"/>
      <c r="E12" s="172"/>
      <c r="F12" s="172"/>
      <c r="G12" s="247">
        <f t="shared" si="0"/>
        <v>0</v>
      </c>
    </row>
    <row r="13" spans="1:7" ht="24" customHeight="1">
      <c r="A13" s="246" t="s">
        <v>22</v>
      </c>
      <c r="B13" s="214" t="s">
        <v>226</v>
      </c>
      <c r="C13" s="172"/>
      <c r="D13" s="172"/>
      <c r="E13" s="172"/>
      <c r="F13" s="172"/>
      <c r="G13" s="247">
        <f t="shared" si="0"/>
        <v>0</v>
      </c>
    </row>
    <row r="14" spans="1:7" ht="24" customHeight="1">
      <c r="A14" s="246" t="s">
        <v>23</v>
      </c>
      <c r="B14" s="214" t="s">
        <v>227</v>
      </c>
      <c r="C14" s="172"/>
      <c r="D14" s="172"/>
      <c r="E14" s="172"/>
      <c r="F14" s="172"/>
      <c r="G14" s="247">
        <f t="shared" si="0"/>
        <v>0</v>
      </c>
    </row>
    <row r="15" spans="1:7" ht="24" customHeight="1" thickBot="1">
      <c r="A15" s="248" t="s">
        <v>24</v>
      </c>
      <c r="B15" s="249" t="s">
        <v>228</v>
      </c>
      <c r="C15" s="173"/>
      <c r="D15" s="173"/>
      <c r="E15" s="173"/>
      <c r="F15" s="173"/>
      <c r="G15" s="250">
        <f t="shared" si="0"/>
        <v>0</v>
      </c>
    </row>
    <row r="16" spans="1:7" s="174" customFormat="1" ht="24" customHeight="1" thickBot="1">
      <c r="A16" s="251" t="s">
        <v>25</v>
      </c>
      <c r="B16" s="252" t="s">
        <v>54</v>
      </c>
      <c r="C16" s="253">
        <f>SUM(C10:C15)</f>
        <v>0</v>
      </c>
      <c r="D16" s="253">
        <f>SUM(D10:D15)</f>
        <v>0</v>
      </c>
      <c r="E16" s="253">
        <f>SUM(E10:E15)</f>
        <v>0</v>
      </c>
      <c r="F16" s="253">
        <f>SUM(F10:F15)</f>
        <v>0</v>
      </c>
      <c r="G16" s="254">
        <f t="shared" si="0"/>
        <v>0</v>
      </c>
    </row>
    <row r="17" spans="1:7" s="169" customFormat="1" ht="12.75">
      <c r="A17" s="222"/>
      <c r="B17" s="222"/>
      <c r="C17" s="222"/>
      <c r="D17" s="222"/>
      <c r="E17" s="222"/>
      <c r="F17" s="222"/>
      <c r="G17" s="222"/>
    </row>
    <row r="18" spans="1:7" s="169" customFormat="1" ht="12.75">
      <c r="A18" s="222"/>
      <c r="B18" s="222"/>
      <c r="C18" s="222"/>
      <c r="D18" s="222"/>
      <c r="E18" s="222"/>
      <c r="F18" s="222"/>
      <c r="G18" s="222"/>
    </row>
    <row r="19" spans="1:7" s="169" customFormat="1" ht="12.75">
      <c r="A19" s="222"/>
      <c r="B19" s="222"/>
      <c r="C19" s="222"/>
      <c r="D19" s="222"/>
      <c r="E19" s="222"/>
      <c r="F19" s="222"/>
      <c r="G19" s="222"/>
    </row>
    <row r="20" spans="1:7" s="169" customFormat="1" ht="15.75">
      <c r="A20" s="168" t="s">
        <v>588</v>
      </c>
      <c r="B20" s="222"/>
      <c r="C20" s="222"/>
      <c r="D20" s="222"/>
      <c r="E20" s="222"/>
      <c r="F20" s="222"/>
      <c r="G20" s="222"/>
    </row>
    <row r="21" spans="1:7" s="169" customFormat="1" ht="12.75">
      <c r="A21" s="222"/>
      <c r="B21" s="222"/>
      <c r="C21" s="222"/>
      <c r="D21" s="222"/>
      <c r="E21" s="222"/>
      <c r="F21" s="222"/>
      <c r="G21" s="222"/>
    </row>
    <row r="22" spans="1:7" ht="12.75">
      <c r="A22" s="222"/>
      <c r="B22" s="222"/>
      <c r="C22" s="222"/>
      <c r="D22" s="222"/>
      <c r="E22" s="222"/>
      <c r="F22" s="222"/>
      <c r="G22" s="222"/>
    </row>
    <row r="23" spans="1:7" ht="12.75">
      <c r="A23" s="222"/>
      <c r="B23" s="222"/>
      <c r="C23" s="169"/>
      <c r="D23" s="169"/>
      <c r="E23" s="169"/>
      <c r="F23" s="169"/>
      <c r="G23" s="222"/>
    </row>
    <row r="24" spans="1:7" ht="13.5">
      <c r="A24" s="222"/>
      <c r="B24" s="222"/>
      <c r="C24" s="255"/>
      <c r="D24" s="256" t="s">
        <v>229</v>
      </c>
      <c r="E24" s="256"/>
      <c r="F24" s="255"/>
      <c r="G24" s="222"/>
    </row>
    <row r="25" spans="3:6" ht="13.5">
      <c r="C25" s="175"/>
      <c r="D25" s="176"/>
      <c r="E25" s="176"/>
      <c r="F25" s="175"/>
    </row>
    <row r="26" spans="3:6" ht="13.5">
      <c r="C26" s="175"/>
      <c r="D26" s="176"/>
      <c r="E26" s="176"/>
      <c r="F26" s="175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……/2015. (….)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C4" sqref="C4"/>
    </sheetView>
  </sheetViews>
  <sheetFormatPr defaultColWidth="9.00390625" defaultRowHeight="12.75"/>
  <cols>
    <col min="1" max="1" width="9.00390625" style="353" customWidth="1"/>
    <col min="2" max="2" width="66.375" style="353" bestFit="1" customWidth="1"/>
    <col min="3" max="3" width="15.50390625" style="354" customWidth="1"/>
    <col min="4" max="5" width="15.50390625" style="353" customWidth="1"/>
    <col min="6" max="6" width="9.00390625" style="372" customWidth="1"/>
    <col min="7" max="16384" width="9.375" style="372" customWidth="1"/>
  </cols>
  <sheetData>
    <row r="1" spans="1:5" ht="15.75" customHeight="1">
      <c r="A1" s="634" t="s">
        <v>16</v>
      </c>
      <c r="B1" s="634"/>
      <c r="C1" s="634"/>
      <c r="D1" s="634"/>
      <c r="E1" s="634"/>
    </row>
    <row r="2" spans="1:5" ht="15.75" customHeight="1" thickBot="1">
      <c r="A2" s="635" t="s">
        <v>158</v>
      </c>
      <c r="B2" s="635"/>
      <c r="D2" s="149"/>
      <c r="E2" s="289" t="s">
        <v>235</v>
      </c>
    </row>
    <row r="3" spans="1:5" ht="37.5" customHeight="1" thickBot="1">
      <c r="A3" s="11" t="s">
        <v>73</v>
      </c>
      <c r="B3" s="12" t="s">
        <v>18</v>
      </c>
      <c r="C3" s="12" t="s">
        <v>581</v>
      </c>
      <c r="D3" s="12" t="s">
        <v>582</v>
      </c>
      <c r="E3" s="12" t="s">
        <v>589</v>
      </c>
    </row>
    <row r="4" spans="1:5" s="373" customFormat="1" ht="12" customHeight="1" thickBot="1">
      <c r="A4" s="23" t="s">
        <v>501</v>
      </c>
      <c r="B4" s="24" t="s">
        <v>502</v>
      </c>
      <c r="C4" s="24" t="s">
        <v>503</v>
      </c>
      <c r="D4" s="24" t="s">
        <v>505</v>
      </c>
      <c r="E4" s="390" t="s">
        <v>504</v>
      </c>
    </row>
    <row r="5" spans="1:5" s="374" customFormat="1" ht="12" customHeight="1" thickBot="1">
      <c r="A5" s="9" t="s">
        <v>19</v>
      </c>
      <c r="B5" s="10" t="s">
        <v>540</v>
      </c>
      <c r="C5" s="397">
        <f>'2.1.sz.mell  '!C6*100.3%</f>
        <v>183176.887</v>
      </c>
      <c r="D5" s="397">
        <f aca="true" t="shared" si="0" ref="D5:E7">C5*100.3%</f>
        <v>183726.41766099996</v>
      </c>
      <c r="E5" s="397">
        <f t="shared" si="0"/>
        <v>184277.59691398294</v>
      </c>
    </row>
    <row r="6" spans="1:5" s="374" customFormat="1" ht="12" customHeight="1" thickBot="1">
      <c r="A6" s="9" t="s">
        <v>20</v>
      </c>
      <c r="B6" s="285" t="s">
        <v>389</v>
      </c>
      <c r="C6" s="397">
        <f>'2.1.sz.mell  '!C7*100.3%</f>
        <v>103810.49999999999</v>
      </c>
      <c r="D6" s="397">
        <f t="shared" si="0"/>
        <v>104121.93149999998</v>
      </c>
      <c r="E6" s="397">
        <f t="shared" si="0"/>
        <v>104434.29729449996</v>
      </c>
    </row>
    <row r="7" spans="1:5" s="374" customFormat="1" ht="12" customHeight="1" thickBot="1">
      <c r="A7" s="9" t="s">
        <v>21</v>
      </c>
      <c r="B7" s="10" t="s">
        <v>397</v>
      </c>
      <c r="C7" s="397">
        <f>'2.2.sz.mell  '!C8</f>
        <v>60144</v>
      </c>
      <c r="D7" s="397">
        <f t="shared" si="0"/>
        <v>60324.43199999999</v>
      </c>
      <c r="E7" s="397">
        <f t="shared" si="0"/>
        <v>60505.40529599999</v>
      </c>
    </row>
    <row r="8" spans="1:5" s="374" customFormat="1" ht="12" customHeight="1" thickBot="1">
      <c r="A8" s="9" t="s">
        <v>179</v>
      </c>
      <c r="B8" s="10" t="s">
        <v>275</v>
      </c>
      <c r="C8" s="368">
        <f>+C9+C13+C14+C15</f>
        <v>13038.999999999998</v>
      </c>
      <c r="D8" s="368">
        <f>+D9+D13+D14+D15</f>
        <v>13078.116999999995</v>
      </c>
      <c r="E8" s="387">
        <f>+E9+E13+E14+E15</f>
        <v>13117.351350999994</v>
      </c>
    </row>
    <row r="9" spans="1:5" s="374" customFormat="1" ht="12" customHeight="1">
      <c r="A9" s="7" t="s">
        <v>276</v>
      </c>
      <c r="B9" s="375" t="s">
        <v>449</v>
      </c>
      <c r="C9" s="389">
        <f>+C10+C11+C12</f>
        <v>10029.999999999998</v>
      </c>
      <c r="D9" s="389">
        <f>+D10+D11+D12</f>
        <v>10060.089999999997</v>
      </c>
      <c r="E9" s="388">
        <f>+E10+E11+E12</f>
        <v>10090.270269999995</v>
      </c>
    </row>
    <row r="10" spans="1:5" s="374" customFormat="1" ht="12" customHeight="1">
      <c r="A10" s="6" t="s">
        <v>277</v>
      </c>
      <c r="B10" s="376" t="s">
        <v>282</v>
      </c>
      <c r="C10" s="365"/>
      <c r="D10" s="365"/>
      <c r="E10" s="260"/>
    </row>
    <row r="11" spans="1:5" s="374" customFormat="1" ht="12" customHeight="1">
      <c r="A11" s="6" t="s">
        <v>278</v>
      </c>
      <c r="B11" s="376" t="s">
        <v>283</v>
      </c>
      <c r="C11" s="365"/>
      <c r="D11" s="365"/>
      <c r="E11" s="260"/>
    </row>
    <row r="12" spans="1:5" s="374" customFormat="1" ht="12" customHeight="1">
      <c r="A12" s="6" t="s">
        <v>447</v>
      </c>
      <c r="B12" s="421" t="s">
        <v>448</v>
      </c>
      <c r="C12" s="365">
        <f>'1.1.sz.mell.'!C24*100.3%</f>
        <v>10029.999999999998</v>
      </c>
      <c r="D12" s="365">
        <f>C12*100.3%</f>
        <v>10060.089999999997</v>
      </c>
      <c r="E12" s="365">
        <f>D12*100.3%</f>
        <v>10090.270269999995</v>
      </c>
    </row>
    <row r="13" spans="1:5" s="374" customFormat="1" ht="12" customHeight="1">
      <c r="A13" s="6" t="s">
        <v>279</v>
      </c>
      <c r="B13" s="376" t="s">
        <v>284</v>
      </c>
      <c r="C13" s="365">
        <f>'1.1.sz.mell.'!C25*100.3%</f>
        <v>3008.9999999999995</v>
      </c>
      <c r="D13" s="365">
        <f>C13*100.3%</f>
        <v>3018.026999999999</v>
      </c>
      <c r="E13" s="365">
        <f>D13*100.3%</f>
        <v>3027.081080999999</v>
      </c>
    </row>
    <row r="14" spans="1:5" s="374" customFormat="1" ht="12" customHeight="1">
      <c r="A14" s="6" t="s">
        <v>280</v>
      </c>
      <c r="B14" s="376" t="s">
        <v>285</v>
      </c>
      <c r="C14" s="365"/>
      <c r="D14" s="365"/>
      <c r="E14" s="260"/>
    </row>
    <row r="15" spans="1:5" s="374" customFormat="1" ht="12" customHeight="1" thickBot="1">
      <c r="A15" s="8" t="s">
        <v>281</v>
      </c>
      <c r="B15" s="377" t="s">
        <v>286</v>
      </c>
      <c r="C15" s="367"/>
      <c r="D15" s="367"/>
      <c r="E15" s="262"/>
    </row>
    <row r="16" spans="1:5" s="374" customFormat="1" ht="12" customHeight="1" thickBot="1">
      <c r="A16" s="9" t="s">
        <v>23</v>
      </c>
      <c r="B16" s="10" t="s">
        <v>543</v>
      </c>
      <c r="C16" s="397">
        <f>'2.1.sz.mell  '!C10*100.3%</f>
        <v>38643.583999999995</v>
      </c>
      <c r="D16" s="397">
        <f aca="true" t="shared" si="1" ref="D16:E18">C16*100.3%</f>
        <v>38759.51475199999</v>
      </c>
      <c r="E16" s="397">
        <f t="shared" si="1"/>
        <v>38875.793296255986</v>
      </c>
    </row>
    <row r="17" spans="1:5" s="374" customFormat="1" ht="12" customHeight="1" thickBot="1">
      <c r="A17" s="9" t="s">
        <v>24</v>
      </c>
      <c r="B17" s="10" t="s">
        <v>10</v>
      </c>
      <c r="C17" s="397">
        <f>'2.1.sz.mell  '!C11*100.3%</f>
        <v>0</v>
      </c>
      <c r="D17" s="397">
        <f t="shared" si="1"/>
        <v>0</v>
      </c>
      <c r="E17" s="397">
        <f t="shared" si="1"/>
        <v>0</v>
      </c>
    </row>
    <row r="18" spans="1:5" s="374" customFormat="1" ht="12" customHeight="1" thickBot="1">
      <c r="A18" s="9" t="s">
        <v>186</v>
      </c>
      <c r="B18" s="10" t="s">
        <v>542</v>
      </c>
      <c r="C18" s="397">
        <f>'2.1.sz.mell  '!C12*100.3%</f>
        <v>0</v>
      </c>
      <c r="D18" s="397">
        <f t="shared" si="1"/>
        <v>0</v>
      </c>
      <c r="E18" s="397">
        <f t="shared" si="1"/>
        <v>0</v>
      </c>
    </row>
    <row r="19" spans="1:5" s="374" customFormat="1" ht="12" customHeight="1" thickBot="1">
      <c r="A19" s="9" t="s">
        <v>26</v>
      </c>
      <c r="B19" s="285" t="s">
        <v>541</v>
      </c>
      <c r="C19" s="397">
        <f>'2.1.sz.mell  '!C13*100.3%</f>
        <v>0</v>
      </c>
      <c r="D19" s="397"/>
      <c r="E19" s="398"/>
    </row>
    <row r="20" spans="1:5" s="374" customFormat="1" ht="12" customHeight="1" thickBot="1">
      <c r="A20" s="9" t="s">
        <v>27</v>
      </c>
      <c r="B20" s="10" t="s">
        <v>319</v>
      </c>
      <c r="C20" s="368">
        <f>+C5+C6+C7+C8+C16+C17+C18+C19</f>
        <v>398813.97099999996</v>
      </c>
      <c r="D20" s="368">
        <f>+D5+D6+D7+D8+D16+D17+D18+D19</f>
        <v>400010.41291299986</v>
      </c>
      <c r="E20" s="288">
        <f>+E5+E6+E7+E8+E16+E17+E18+E19</f>
        <v>401210.44415173895</v>
      </c>
    </row>
    <row r="21" spans="1:5" s="374" customFormat="1" ht="12" customHeight="1" thickBot="1">
      <c r="A21" s="9" t="s">
        <v>28</v>
      </c>
      <c r="B21" s="10" t="s">
        <v>544</v>
      </c>
      <c r="C21" s="433">
        <f>'2.1.sz.mell  '!C20*100.3%</f>
        <v>68303.29699999999</v>
      </c>
      <c r="D21" s="433">
        <f>C21*100.3%</f>
        <v>68508.20689099998</v>
      </c>
      <c r="E21" s="433">
        <f>D21*100.3%</f>
        <v>68713.73151167297</v>
      </c>
    </row>
    <row r="22" spans="1:5" s="374" customFormat="1" ht="12" customHeight="1" thickBot="1">
      <c r="A22" s="9" t="s">
        <v>29</v>
      </c>
      <c r="B22" s="10" t="s">
        <v>545</v>
      </c>
      <c r="C22" s="368">
        <f>+C20+C21</f>
        <v>467117.2679999999</v>
      </c>
      <c r="D22" s="368">
        <f>+D20+D21</f>
        <v>468518.61980399984</v>
      </c>
      <c r="E22" s="387">
        <f>+E20+E21</f>
        <v>469924.1756634119</v>
      </c>
    </row>
    <row r="23" spans="1:5" s="374" customFormat="1" ht="12" customHeight="1">
      <c r="A23" s="341"/>
      <c r="B23" s="342"/>
      <c r="C23" s="343"/>
      <c r="D23" s="430"/>
      <c r="E23" s="431"/>
    </row>
    <row r="24" spans="1:5" s="374" customFormat="1" ht="12" customHeight="1">
      <c r="A24" s="634" t="s">
        <v>48</v>
      </c>
      <c r="B24" s="634"/>
      <c r="C24" s="634"/>
      <c r="D24" s="634"/>
      <c r="E24" s="634"/>
    </row>
    <row r="25" spans="1:5" s="374" customFormat="1" ht="12" customHeight="1" thickBot="1">
      <c r="A25" s="636" t="s">
        <v>159</v>
      </c>
      <c r="B25" s="636"/>
      <c r="C25" s="354"/>
      <c r="D25" s="149"/>
      <c r="E25" s="289" t="s">
        <v>235</v>
      </c>
    </row>
    <row r="26" spans="1:6" s="374" customFormat="1" ht="24" customHeight="1" thickBot="1">
      <c r="A26" s="11" t="s">
        <v>17</v>
      </c>
      <c r="B26" s="12" t="s">
        <v>49</v>
      </c>
      <c r="C26" s="12" t="str">
        <f>+C3</f>
        <v>2018. évi</v>
      </c>
      <c r="D26" s="12" t="str">
        <f>+D3</f>
        <v>2019. évi</v>
      </c>
      <c r="E26" s="165" t="str">
        <f>+E3</f>
        <v>2020. évi</v>
      </c>
      <c r="F26" s="432"/>
    </row>
    <row r="27" spans="1:6" s="374" customFormat="1" ht="12" customHeight="1" thickBot="1">
      <c r="A27" s="370" t="s">
        <v>501</v>
      </c>
      <c r="B27" s="371" t="s">
        <v>502</v>
      </c>
      <c r="C27" s="371" t="s">
        <v>503</v>
      </c>
      <c r="D27" s="371" t="s">
        <v>505</v>
      </c>
      <c r="E27" s="426" t="s">
        <v>504</v>
      </c>
      <c r="F27" s="432"/>
    </row>
    <row r="28" spans="1:6" s="374" customFormat="1" ht="15" customHeight="1" thickBot="1">
      <c r="A28" s="9" t="s">
        <v>19</v>
      </c>
      <c r="B28" s="18" t="s">
        <v>546</v>
      </c>
      <c r="C28" s="397">
        <f>'2.1.sz.mell  '!E30*100.3%</f>
        <v>360778.09699999995</v>
      </c>
      <c r="D28" s="397">
        <f>C28*100.3%</f>
        <v>361860.4312909999</v>
      </c>
      <c r="E28" s="396">
        <f>D28*100.3%</f>
        <v>362946.0125848729</v>
      </c>
      <c r="F28" s="432"/>
    </row>
    <row r="29" spans="1:5" ht="12" customHeight="1" thickBot="1">
      <c r="A29" s="422" t="s">
        <v>20</v>
      </c>
      <c r="B29" s="427" t="s">
        <v>551</v>
      </c>
      <c r="C29" s="428">
        <f>+C30+C31+C32</f>
        <v>106520.60299999999</v>
      </c>
      <c r="D29" s="428">
        <f>+D30+D31+D32</f>
        <v>106840.16480899998</v>
      </c>
      <c r="E29" s="429">
        <f>+E30+E31+E32</f>
        <v>107160.68530342696</v>
      </c>
    </row>
    <row r="30" spans="1:5" ht="12" customHeight="1">
      <c r="A30" s="7" t="s">
        <v>108</v>
      </c>
      <c r="B30" s="4" t="s">
        <v>234</v>
      </c>
      <c r="C30" s="366">
        <f>'2.2.sz.mell  '!E6*100.3%+1</f>
        <v>13691.949999999999</v>
      </c>
      <c r="D30" s="366">
        <f>C30*100.3%</f>
        <v>13733.025849999998</v>
      </c>
      <c r="E30" s="261">
        <f>D30*100.3%</f>
        <v>13774.224927549996</v>
      </c>
    </row>
    <row r="31" spans="1:5" ht="12" customHeight="1">
      <c r="A31" s="7" t="s">
        <v>109</v>
      </c>
      <c r="B31" s="5" t="s">
        <v>193</v>
      </c>
      <c r="C31" s="365">
        <f>'2.2.sz.mell  '!E8*100.3%</f>
        <v>92828.65299999999</v>
      </c>
      <c r="D31" s="365">
        <f>C31*100.3%</f>
        <v>93107.13895899997</v>
      </c>
      <c r="E31" s="260">
        <f>D31*100.3%</f>
        <v>93386.46037587697</v>
      </c>
    </row>
    <row r="32" spans="1:5" ht="12" customHeight="1" thickBot="1">
      <c r="A32" s="7" t="s">
        <v>110</v>
      </c>
      <c r="B32" s="286" t="s">
        <v>237</v>
      </c>
      <c r="C32" s="365"/>
      <c r="D32" s="365"/>
      <c r="E32" s="260"/>
    </row>
    <row r="33" spans="1:5" ht="12" customHeight="1" thickBot="1">
      <c r="A33" s="9" t="s">
        <v>21</v>
      </c>
      <c r="B33" s="134" t="s">
        <v>460</v>
      </c>
      <c r="C33" s="364">
        <f>+C28+C29</f>
        <v>467298.69999999995</v>
      </c>
      <c r="D33" s="364">
        <f>+D28+D29</f>
        <v>468700.5960999999</v>
      </c>
      <c r="E33" s="259">
        <f>+E28+E29</f>
        <v>470106.6978882998</v>
      </c>
    </row>
    <row r="34" spans="1:6" ht="15" customHeight="1" thickBot="1">
      <c r="A34" s="9" t="s">
        <v>22</v>
      </c>
      <c r="B34" s="134" t="s">
        <v>547</v>
      </c>
      <c r="C34" s="434"/>
      <c r="D34" s="434"/>
      <c r="E34" s="435"/>
      <c r="F34" s="380"/>
    </row>
    <row r="35" spans="1:5" s="374" customFormat="1" ht="12.75" customHeight="1" thickBot="1">
      <c r="A35" s="287" t="s">
        <v>23</v>
      </c>
      <c r="B35" s="352" t="s">
        <v>548</v>
      </c>
      <c r="C35" s="425">
        <f>+C33+C34</f>
        <v>467298.69999999995</v>
      </c>
      <c r="D35" s="425">
        <f>+D33+D34</f>
        <v>468700.5960999999</v>
      </c>
      <c r="E35" s="424">
        <f>+E33+E34</f>
        <v>470106.6978882998</v>
      </c>
    </row>
    <row r="36" ht="15.75">
      <c r="C36" s="353"/>
    </row>
    <row r="37" ht="15.75">
      <c r="C37" s="353"/>
    </row>
    <row r="38" ht="15.75">
      <c r="C38" s="353"/>
    </row>
    <row r="39" ht="16.5" customHeight="1">
      <c r="C39" s="353"/>
    </row>
    <row r="40" ht="15.75">
      <c r="C40" s="353"/>
    </row>
    <row r="41" ht="15.75">
      <c r="C41" s="353"/>
    </row>
    <row r="42" spans="6:7" s="353" customFormat="1" ht="15.75">
      <c r="F42" s="372"/>
      <c r="G42" s="372"/>
    </row>
    <row r="43" spans="6:7" s="353" customFormat="1" ht="15.75">
      <c r="F43" s="372"/>
      <c r="G43" s="372"/>
    </row>
    <row r="44" spans="6:7" s="353" customFormat="1" ht="15.75">
      <c r="F44" s="372"/>
      <c r="G44" s="372"/>
    </row>
    <row r="45" spans="6:7" s="353" customFormat="1" ht="15.75">
      <c r="F45" s="372"/>
      <c r="G45" s="372"/>
    </row>
    <row r="46" spans="6:7" s="353" customFormat="1" ht="15.75">
      <c r="F46" s="372"/>
      <c r="G46" s="372"/>
    </row>
    <row r="47" spans="6:7" s="353" customFormat="1" ht="15.75">
      <c r="F47" s="372"/>
      <c r="G47" s="372"/>
    </row>
    <row r="48" spans="6:7" s="353" customFormat="1" ht="15.75">
      <c r="F48" s="372"/>
      <c r="G48" s="372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CE,Félkövér"&amp;12Ónod Község Önkormányzata
2017. ÉVI KÖLTSÉGVETÉSI ÉVET KÖVETŐ 3 ÉV TERVEZETT BEVÉTELEI, KIADÁSAI&amp;R&amp;"Times New Roman CE,Félkövér dőlt"&amp;11 1.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C4" sqref="C4"/>
    </sheetView>
  </sheetViews>
  <sheetFormatPr defaultColWidth="9.00390625" defaultRowHeight="12.75"/>
  <cols>
    <col min="1" max="1" width="6.875" style="200" customWidth="1"/>
    <col min="2" max="2" width="49.625" style="44" customWidth="1"/>
    <col min="3" max="8" width="12.875" style="44" customWidth="1"/>
    <col min="9" max="9" width="14.375" style="44" customWidth="1"/>
    <col min="10" max="10" width="3.375" style="44" customWidth="1"/>
    <col min="11" max="16384" width="9.375" style="44" customWidth="1"/>
  </cols>
  <sheetData>
    <row r="1" spans="1:9" ht="27.75" customHeight="1">
      <c r="A1" s="638" t="s">
        <v>4</v>
      </c>
      <c r="B1" s="638"/>
      <c r="C1" s="638"/>
      <c r="D1" s="638"/>
      <c r="E1" s="638"/>
      <c r="F1" s="638"/>
      <c r="G1" s="638"/>
      <c r="H1" s="638"/>
      <c r="I1" s="638"/>
    </row>
    <row r="2" ht="20.25" customHeight="1" thickBot="1">
      <c r="I2" s="415" t="s">
        <v>64</v>
      </c>
    </row>
    <row r="3" spans="1:9" s="416" customFormat="1" ht="26.25" customHeight="1">
      <c r="A3" s="646" t="s">
        <v>73</v>
      </c>
      <c r="B3" s="641" t="s">
        <v>89</v>
      </c>
      <c r="C3" s="646" t="s">
        <v>90</v>
      </c>
      <c r="D3" s="646" t="s">
        <v>576</v>
      </c>
      <c r="E3" s="643" t="s">
        <v>72</v>
      </c>
      <c r="F3" s="644"/>
      <c r="G3" s="644"/>
      <c r="H3" s="645"/>
      <c r="I3" s="641" t="s">
        <v>52</v>
      </c>
    </row>
    <row r="4" spans="1:9" s="417" customFormat="1" ht="32.25" customHeight="1" thickBot="1">
      <c r="A4" s="647"/>
      <c r="B4" s="642"/>
      <c r="C4" s="642"/>
      <c r="D4" s="647"/>
      <c r="E4" s="263" t="s">
        <v>577</v>
      </c>
      <c r="F4" s="263" t="s">
        <v>578</v>
      </c>
      <c r="G4" s="263" t="s">
        <v>596</v>
      </c>
      <c r="H4" s="264" t="s">
        <v>597</v>
      </c>
      <c r="I4" s="642"/>
    </row>
    <row r="5" spans="1:9" s="418" customFormat="1" ht="12.75" customHeight="1" thickBot="1">
      <c r="A5" s="265" t="s">
        <v>501</v>
      </c>
      <c r="B5" s="266" t="s">
        <v>502</v>
      </c>
      <c r="C5" s="267" t="s">
        <v>503</v>
      </c>
      <c r="D5" s="266" t="s">
        <v>505</v>
      </c>
      <c r="E5" s="265" t="s">
        <v>504</v>
      </c>
      <c r="F5" s="267" t="s">
        <v>506</v>
      </c>
      <c r="G5" s="267" t="s">
        <v>508</v>
      </c>
      <c r="H5" s="268" t="s">
        <v>509</v>
      </c>
      <c r="I5" s="269" t="s">
        <v>510</v>
      </c>
    </row>
    <row r="6" spans="1:9" ht="24.75" customHeight="1" thickBot="1">
      <c r="A6" s="270" t="s">
        <v>19</v>
      </c>
      <c r="B6" s="271" t="s">
        <v>5</v>
      </c>
      <c r="C6" s="410"/>
      <c r="D6" s="59">
        <f>+D7+D8</f>
        <v>0</v>
      </c>
      <c r="E6" s="60">
        <f>+E7+E8</f>
        <v>0</v>
      </c>
      <c r="F6" s="61">
        <f>+F7+F8</f>
        <v>0</v>
      </c>
      <c r="G6" s="61">
        <f>+G7+G8</f>
        <v>0</v>
      </c>
      <c r="H6" s="62">
        <f>+H7+H8</f>
        <v>0</v>
      </c>
      <c r="I6" s="59">
        <f aca="true" t="shared" si="0" ref="I6:I17">SUM(D6:H6)</f>
        <v>0</v>
      </c>
    </row>
    <row r="7" spans="1:10" ht="19.5" customHeight="1">
      <c r="A7" s="272" t="s">
        <v>20</v>
      </c>
      <c r="B7" s="63" t="s">
        <v>74</v>
      </c>
      <c r="C7" s="411"/>
      <c r="D7" s="64"/>
      <c r="E7" s="65"/>
      <c r="F7" s="16"/>
      <c r="G7" s="16"/>
      <c r="H7" s="13"/>
      <c r="I7" s="273">
        <f t="shared" si="0"/>
        <v>0</v>
      </c>
      <c r="J7" s="637" t="s">
        <v>537</v>
      </c>
    </row>
    <row r="8" spans="1:10" ht="19.5" customHeight="1" thickBot="1">
      <c r="A8" s="272" t="s">
        <v>21</v>
      </c>
      <c r="B8" s="63" t="s">
        <v>74</v>
      </c>
      <c r="C8" s="411"/>
      <c r="D8" s="64"/>
      <c r="E8" s="65"/>
      <c r="F8" s="16"/>
      <c r="G8" s="16"/>
      <c r="H8" s="13"/>
      <c r="I8" s="273">
        <f t="shared" si="0"/>
        <v>0</v>
      </c>
      <c r="J8" s="637"/>
    </row>
    <row r="9" spans="1:10" ht="25.5" customHeight="1" thickBot="1">
      <c r="A9" s="270" t="s">
        <v>22</v>
      </c>
      <c r="B9" s="271" t="s">
        <v>6</v>
      </c>
      <c r="C9" s="412"/>
      <c r="D9" s="59">
        <f>+D10+D11</f>
        <v>0</v>
      </c>
      <c r="E9" s="60">
        <f>+E10+E11</f>
        <v>0</v>
      </c>
      <c r="F9" s="61">
        <f>+F10+F11</f>
        <v>0</v>
      </c>
      <c r="G9" s="61">
        <f>+G10+G11</f>
        <v>0</v>
      </c>
      <c r="H9" s="62">
        <f>+H10+H11</f>
        <v>0</v>
      </c>
      <c r="I9" s="59">
        <f t="shared" si="0"/>
        <v>0</v>
      </c>
      <c r="J9" s="637"/>
    </row>
    <row r="10" spans="1:10" ht="19.5" customHeight="1">
      <c r="A10" s="272" t="s">
        <v>23</v>
      </c>
      <c r="B10" s="63" t="s">
        <v>74</v>
      </c>
      <c r="C10" s="411"/>
      <c r="D10" s="64"/>
      <c r="E10" s="65"/>
      <c r="F10" s="16"/>
      <c r="G10" s="16"/>
      <c r="H10" s="13"/>
      <c r="I10" s="273">
        <f t="shared" si="0"/>
        <v>0</v>
      </c>
      <c r="J10" s="637"/>
    </row>
    <row r="11" spans="1:10" ht="19.5" customHeight="1" thickBot="1">
      <c r="A11" s="272" t="s">
        <v>24</v>
      </c>
      <c r="B11" s="63" t="s">
        <v>74</v>
      </c>
      <c r="C11" s="411"/>
      <c r="D11" s="64"/>
      <c r="E11" s="65"/>
      <c r="F11" s="16"/>
      <c r="G11" s="16"/>
      <c r="H11" s="13"/>
      <c r="I11" s="273">
        <f t="shared" si="0"/>
        <v>0</v>
      </c>
      <c r="J11" s="637"/>
    </row>
    <row r="12" spans="1:10" ht="19.5" customHeight="1" thickBot="1">
      <c r="A12" s="270" t="s">
        <v>25</v>
      </c>
      <c r="B12" s="271" t="s">
        <v>213</v>
      </c>
      <c r="C12" s="412"/>
      <c r="D12" s="59">
        <f>+D13</f>
        <v>0</v>
      </c>
      <c r="E12" s="60">
        <f>+E13</f>
        <v>0</v>
      </c>
      <c r="F12" s="61">
        <f>+F13</f>
        <v>0</v>
      </c>
      <c r="G12" s="61">
        <f>+G13</f>
        <v>0</v>
      </c>
      <c r="H12" s="62">
        <f>+H13</f>
        <v>0</v>
      </c>
      <c r="I12" s="59">
        <f t="shared" si="0"/>
        <v>0</v>
      </c>
      <c r="J12" s="637"/>
    </row>
    <row r="13" spans="1:10" ht="19.5" customHeight="1" thickBot="1">
      <c r="A13" s="272" t="s">
        <v>26</v>
      </c>
      <c r="B13" s="63" t="s">
        <v>74</v>
      </c>
      <c r="C13" s="411"/>
      <c r="D13" s="64"/>
      <c r="E13" s="65"/>
      <c r="F13" s="16"/>
      <c r="G13" s="16"/>
      <c r="H13" s="13"/>
      <c r="I13" s="273">
        <f t="shared" si="0"/>
        <v>0</v>
      </c>
      <c r="J13" s="637"/>
    </row>
    <row r="14" spans="1:10" ht="19.5" customHeight="1" thickBot="1">
      <c r="A14" s="270" t="s">
        <v>27</v>
      </c>
      <c r="B14" s="271" t="s">
        <v>214</v>
      </c>
      <c r="C14" s="412"/>
      <c r="D14" s="59">
        <f>+D15</f>
        <v>0</v>
      </c>
      <c r="E14" s="60">
        <f>+E15</f>
        <v>0</v>
      </c>
      <c r="F14" s="61">
        <f>+F15</f>
        <v>0</v>
      </c>
      <c r="G14" s="61">
        <f>+G15</f>
        <v>0</v>
      </c>
      <c r="H14" s="62">
        <f>+H15</f>
        <v>0</v>
      </c>
      <c r="I14" s="59">
        <f t="shared" si="0"/>
        <v>0</v>
      </c>
      <c r="J14" s="637"/>
    </row>
    <row r="15" spans="1:10" ht="19.5" customHeight="1" thickBot="1">
      <c r="A15" s="274" t="s">
        <v>28</v>
      </c>
      <c r="B15" s="66" t="s">
        <v>74</v>
      </c>
      <c r="C15" s="413"/>
      <c r="D15" s="67"/>
      <c r="E15" s="68"/>
      <c r="F15" s="17"/>
      <c r="G15" s="17"/>
      <c r="H15" s="15"/>
      <c r="I15" s="275">
        <f t="shared" si="0"/>
        <v>0</v>
      </c>
      <c r="J15" s="637"/>
    </row>
    <row r="16" spans="1:10" ht="19.5" customHeight="1" thickBot="1">
      <c r="A16" s="270" t="s">
        <v>29</v>
      </c>
      <c r="B16" s="276" t="s">
        <v>215</v>
      </c>
      <c r="C16" s="412"/>
      <c r="D16" s="59">
        <f>+D17</f>
        <v>0</v>
      </c>
      <c r="E16" s="60">
        <f>+E17</f>
        <v>0</v>
      </c>
      <c r="F16" s="61">
        <f>+F17</f>
        <v>0</v>
      </c>
      <c r="G16" s="61">
        <f>+G17</f>
        <v>0</v>
      </c>
      <c r="H16" s="62">
        <f>+H17</f>
        <v>0</v>
      </c>
      <c r="I16" s="59">
        <f t="shared" si="0"/>
        <v>0</v>
      </c>
      <c r="J16" s="637"/>
    </row>
    <row r="17" spans="1:10" ht="19.5" customHeight="1" thickBot="1">
      <c r="A17" s="277" t="s">
        <v>30</v>
      </c>
      <c r="B17" s="69" t="s">
        <v>74</v>
      </c>
      <c r="C17" s="414"/>
      <c r="D17" s="70"/>
      <c r="E17" s="71"/>
      <c r="F17" s="72"/>
      <c r="G17" s="72"/>
      <c r="H17" s="14"/>
      <c r="I17" s="278">
        <f t="shared" si="0"/>
        <v>0</v>
      </c>
      <c r="J17" s="637"/>
    </row>
    <row r="18" spans="1:10" ht="19.5" customHeight="1" thickBot="1">
      <c r="A18" s="639" t="s">
        <v>151</v>
      </c>
      <c r="B18" s="640"/>
      <c r="C18" s="131"/>
      <c r="D18" s="59">
        <f aca="true" t="shared" si="1" ref="D18:I18">+D6+D9+D12+D14+D16</f>
        <v>0</v>
      </c>
      <c r="E18" s="60">
        <f t="shared" si="1"/>
        <v>0</v>
      </c>
      <c r="F18" s="61">
        <f t="shared" si="1"/>
        <v>0</v>
      </c>
      <c r="G18" s="61">
        <f t="shared" si="1"/>
        <v>0</v>
      </c>
      <c r="H18" s="62">
        <f t="shared" si="1"/>
        <v>0</v>
      </c>
      <c r="I18" s="59">
        <f t="shared" si="1"/>
        <v>0</v>
      </c>
      <c r="J18" s="637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4" sqref="C4"/>
    </sheetView>
  </sheetViews>
  <sheetFormatPr defaultColWidth="9.00390625" defaultRowHeight="12.75"/>
  <cols>
    <col min="1" max="1" width="5.875" style="86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649" t="s">
        <v>7</v>
      </c>
      <c r="C1" s="649"/>
      <c r="D1" s="649"/>
    </row>
    <row r="2" spans="1:4" s="74" customFormat="1" ht="16.5" thickBot="1">
      <c r="A2" s="73"/>
      <c r="B2" s="344"/>
      <c r="D2" s="31" t="s">
        <v>64</v>
      </c>
    </row>
    <row r="3" spans="1:4" s="76" customFormat="1" ht="48" customHeight="1" thickBot="1">
      <c r="A3" s="75" t="s">
        <v>17</v>
      </c>
      <c r="B3" s="206" t="s">
        <v>18</v>
      </c>
      <c r="C3" s="206" t="s">
        <v>75</v>
      </c>
      <c r="D3" s="207" t="s">
        <v>76</v>
      </c>
    </row>
    <row r="4" spans="1:4" s="76" customFormat="1" ht="13.5" customHeight="1" thickBot="1">
      <c r="A4" s="26" t="s">
        <v>501</v>
      </c>
      <c r="B4" s="208" t="s">
        <v>502</v>
      </c>
      <c r="C4" s="208" t="s">
        <v>503</v>
      </c>
      <c r="D4" s="209" t="s">
        <v>505</v>
      </c>
    </row>
    <row r="5" spans="1:4" ht="18" customHeight="1">
      <c r="A5" s="143" t="s">
        <v>19</v>
      </c>
      <c r="B5" s="210" t="s">
        <v>173</v>
      </c>
      <c r="C5" s="141"/>
      <c r="D5" s="77"/>
    </row>
    <row r="6" spans="1:4" ht="18" customHeight="1">
      <c r="A6" s="78" t="s">
        <v>20</v>
      </c>
      <c r="B6" s="211" t="s">
        <v>174</v>
      </c>
      <c r="C6" s="142"/>
      <c r="D6" s="80"/>
    </row>
    <row r="7" spans="1:4" ht="18" customHeight="1">
      <c r="A7" s="78" t="s">
        <v>21</v>
      </c>
      <c r="B7" s="211" t="s">
        <v>124</v>
      </c>
      <c r="C7" s="142"/>
      <c r="D7" s="80"/>
    </row>
    <row r="8" spans="1:4" ht="18" customHeight="1">
      <c r="A8" s="78" t="s">
        <v>22</v>
      </c>
      <c r="B8" s="211" t="s">
        <v>125</v>
      </c>
      <c r="C8" s="142"/>
      <c r="D8" s="80"/>
    </row>
    <row r="9" spans="1:4" ht="18" customHeight="1">
      <c r="A9" s="78" t="s">
        <v>23</v>
      </c>
      <c r="B9" s="211" t="s">
        <v>166</v>
      </c>
      <c r="C9" s="142"/>
      <c r="D9" s="80"/>
    </row>
    <row r="10" spans="1:4" ht="18" customHeight="1">
      <c r="A10" s="78" t="s">
        <v>24</v>
      </c>
      <c r="B10" s="211" t="s">
        <v>167</v>
      </c>
      <c r="C10" s="142"/>
      <c r="D10" s="80"/>
    </row>
    <row r="11" spans="1:4" ht="18" customHeight="1">
      <c r="A11" s="78" t="s">
        <v>25</v>
      </c>
      <c r="B11" s="212" t="s">
        <v>168</v>
      </c>
      <c r="C11" s="142"/>
      <c r="D11" s="80"/>
    </row>
    <row r="12" spans="1:4" ht="18" customHeight="1">
      <c r="A12" s="78" t="s">
        <v>27</v>
      </c>
      <c r="B12" s="212" t="s">
        <v>169</v>
      </c>
      <c r="C12" s="142"/>
      <c r="D12" s="80"/>
    </row>
    <row r="13" spans="1:4" ht="18" customHeight="1">
      <c r="A13" s="78" t="s">
        <v>28</v>
      </c>
      <c r="B13" s="212" t="s">
        <v>170</v>
      </c>
      <c r="C13" s="142"/>
      <c r="D13" s="80"/>
    </row>
    <row r="14" spans="1:4" ht="18" customHeight="1">
      <c r="A14" s="78" t="s">
        <v>29</v>
      </c>
      <c r="B14" s="212" t="s">
        <v>171</v>
      </c>
      <c r="C14" s="142"/>
      <c r="D14" s="80"/>
    </row>
    <row r="15" spans="1:4" ht="22.5" customHeight="1">
      <c r="A15" s="78" t="s">
        <v>30</v>
      </c>
      <c r="B15" s="212" t="s">
        <v>172</v>
      </c>
      <c r="C15" s="142"/>
      <c r="D15" s="80"/>
    </row>
    <row r="16" spans="1:4" ht="18" customHeight="1">
      <c r="A16" s="78" t="s">
        <v>31</v>
      </c>
      <c r="B16" s="211" t="s">
        <v>126</v>
      </c>
      <c r="C16" s="142"/>
      <c r="D16" s="80"/>
    </row>
    <row r="17" spans="1:4" ht="18" customHeight="1">
      <c r="A17" s="78" t="s">
        <v>32</v>
      </c>
      <c r="B17" s="211" t="s">
        <v>9</v>
      </c>
      <c r="C17" s="142"/>
      <c r="D17" s="80"/>
    </row>
    <row r="18" spans="1:4" ht="18" customHeight="1">
      <c r="A18" s="78" t="s">
        <v>33</v>
      </c>
      <c r="B18" s="211" t="s">
        <v>8</v>
      </c>
      <c r="C18" s="142"/>
      <c r="D18" s="80"/>
    </row>
    <row r="19" spans="1:4" ht="18" customHeight="1">
      <c r="A19" s="78" t="s">
        <v>34</v>
      </c>
      <c r="B19" s="211" t="s">
        <v>127</v>
      </c>
      <c r="C19" s="142"/>
      <c r="D19" s="80"/>
    </row>
    <row r="20" spans="1:4" ht="18" customHeight="1">
      <c r="A20" s="78" t="s">
        <v>35</v>
      </c>
      <c r="B20" s="211" t="s">
        <v>128</v>
      </c>
      <c r="C20" s="142"/>
      <c r="D20" s="80"/>
    </row>
    <row r="21" spans="1:4" ht="18" customHeight="1">
      <c r="A21" s="78" t="s">
        <v>36</v>
      </c>
      <c r="B21" s="133"/>
      <c r="C21" s="79"/>
      <c r="D21" s="80"/>
    </row>
    <row r="22" spans="1:4" ht="18" customHeight="1">
      <c r="A22" s="78" t="s">
        <v>37</v>
      </c>
      <c r="B22" s="81"/>
      <c r="C22" s="79"/>
      <c r="D22" s="80"/>
    </row>
    <row r="23" spans="1:4" ht="18" customHeight="1">
      <c r="A23" s="78" t="s">
        <v>38</v>
      </c>
      <c r="B23" s="81"/>
      <c r="C23" s="79"/>
      <c r="D23" s="80"/>
    </row>
    <row r="24" spans="1:4" ht="18" customHeight="1">
      <c r="A24" s="78" t="s">
        <v>39</v>
      </c>
      <c r="B24" s="81"/>
      <c r="C24" s="79"/>
      <c r="D24" s="80"/>
    </row>
    <row r="25" spans="1:4" ht="18" customHeight="1">
      <c r="A25" s="78" t="s">
        <v>40</v>
      </c>
      <c r="B25" s="81"/>
      <c r="C25" s="79"/>
      <c r="D25" s="80"/>
    </row>
    <row r="26" spans="1:4" ht="18" customHeight="1">
      <c r="A26" s="78" t="s">
        <v>41</v>
      </c>
      <c r="B26" s="81"/>
      <c r="C26" s="79"/>
      <c r="D26" s="80"/>
    </row>
    <row r="27" spans="1:4" ht="18" customHeight="1">
      <c r="A27" s="78" t="s">
        <v>42</v>
      </c>
      <c r="B27" s="81"/>
      <c r="C27" s="79"/>
      <c r="D27" s="80"/>
    </row>
    <row r="28" spans="1:4" ht="18" customHeight="1">
      <c r="A28" s="78" t="s">
        <v>43</v>
      </c>
      <c r="B28" s="81"/>
      <c r="C28" s="79"/>
      <c r="D28" s="80"/>
    </row>
    <row r="29" spans="1:4" ht="18" customHeight="1" thickBot="1">
      <c r="A29" s="144" t="s">
        <v>44</v>
      </c>
      <c r="B29" s="82"/>
      <c r="C29" s="83"/>
      <c r="D29" s="84"/>
    </row>
    <row r="30" spans="1:4" ht="18" customHeight="1" thickBot="1">
      <c r="A30" s="27" t="s">
        <v>45</v>
      </c>
      <c r="B30" s="215" t="s">
        <v>54</v>
      </c>
      <c r="C30" s="216">
        <f>+C5+C6+C7+C8+C9+C16+C17+C18+C19+C20+C21+C22+C23+C24+C25+C26+C27+C28+C29</f>
        <v>0</v>
      </c>
      <c r="D30" s="217">
        <f>+D5+D6+D7+D8+D9+D16+D17+D18+D19+D20+D21+D22+D23+D24+D25+D26+D27+D28+D29</f>
        <v>0</v>
      </c>
    </row>
    <row r="31" spans="1:4" ht="8.25" customHeight="1">
      <c r="A31" s="85"/>
      <c r="B31" s="648"/>
      <c r="C31" s="648"/>
      <c r="D31" s="648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2"/>
  <headerFooter alignWithMargins="0">
    <oddHeader>&amp;R&amp;"Times New Roman CE,Dőlt"&amp;11 &amp;"Times New Roman CE,Félkövér dőlt"3. tájékoztató tábla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tabSelected="1" workbookViewId="0" topLeftCell="A1">
      <selection activeCell="S18" sqref="S18"/>
    </sheetView>
  </sheetViews>
  <sheetFormatPr defaultColWidth="9.00390625" defaultRowHeight="12.75"/>
  <cols>
    <col min="1" max="1" width="4.875" style="104" customWidth="1"/>
    <col min="2" max="2" width="31.125" style="122" customWidth="1"/>
    <col min="3" max="4" width="9.00390625" style="122" customWidth="1"/>
    <col min="5" max="5" width="9.50390625" style="122" customWidth="1"/>
    <col min="6" max="6" width="8.875" style="122" customWidth="1"/>
    <col min="7" max="7" width="8.625" style="122" customWidth="1"/>
    <col min="8" max="8" width="8.875" style="122" customWidth="1"/>
    <col min="9" max="9" width="8.125" style="122" customWidth="1"/>
    <col min="10" max="14" width="9.50390625" style="122" customWidth="1"/>
    <col min="15" max="15" width="12.625" style="104" customWidth="1"/>
    <col min="16" max="16384" width="9.375" style="122" customWidth="1"/>
  </cols>
  <sheetData>
    <row r="1" spans="1:15" ht="31.5" customHeight="1">
      <c r="A1" s="653" t="s">
        <v>595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</row>
    <row r="2" ht="16.5" thickBot="1">
      <c r="O2" s="3" t="s">
        <v>56</v>
      </c>
    </row>
    <row r="3" spans="1:15" s="104" customFormat="1" ht="25.5" customHeight="1" thickBot="1">
      <c r="A3" s="101" t="s">
        <v>17</v>
      </c>
      <c r="B3" s="102" t="s">
        <v>65</v>
      </c>
      <c r="C3" s="102" t="s">
        <v>77</v>
      </c>
      <c r="D3" s="102" t="s">
        <v>78</v>
      </c>
      <c r="E3" s="102" t="s">
        <v>79</v>
      </c>
      <c r="F3" s="102" t="s">
        <v>80</v>
      </c>
      <c r="G3" s="102" t="s">
        <v>81</v>
      </c>
      <c r="H3" s="102" t="s">
        <v>82</v>
      </c>
      <c r="I3" s="102" t="s">
        <v>83</v>
      </c>
      <c r="J3" s="102" t="s">
        <v>84</v>
      </c>
      <c r="K3" s="102" t="s">
        <v>85</v>
      </c>
      <c r="L3" s="102" t="s">
        <v>86</v>
      </c>
      <c r="M3" s="102" t="s">
        <v>87</v>
      </c>
      <c r="N3" s="102" t="s">
        <v>88</v>
      </c>
      <c r="O3" s="103" t="s">
        <v>54</v>
      </c>
    </row>
    <row r="4" spans="1:15" s="106" customFormat="1" ht="15" customHeight="1" thickBot="1">
      <c r="A4" s="105" t="s">
        <v>19</v>
      </c>
      <c r="B4" s="650" t="s">
        <v>59</v>
      </c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2"/>
    </row>
    <row r="5" spans="1:15" s="106" customFormat="1" ht="22.5">
      <c r="A5" s="107" t="s">
        <v>20</v>
      </c>
      <c r="B5" s="419" t="s">
        <v>388</v>
      </c>
      <c r="C5" s="108">
        <f>'2.1.sz.mell  '!$C$6/12</f>
        <v>15219.083333333334</v>
      </c>
      <c r="D5" s="108">
        <f>'2.1.sz.mell  '!$C$6/12</f>
        <v>15219.083333333334</v>
      </c>
      <c r="E5" s="108">
        <f>'2.1.sz.mell  '!$C$6/12</f>
        <v>15219.083333333334</v>
      </c>
      <c r="F5" s="108">
        <f>'2.1.sz.mell  '!$C$6/12</f>
        <v>15219.083333333334</v>
      </c>
      <c r="G5" s="108">
        <f>'2.1.sz.mell  '!$C$6/12</f>
        <v>15219.083333333334</v>
      </c>
      <c r="H5" s="108">
        <f>'2.1.sz.mell  '!$C$6/12</f>
        <v>15219.083333333334</v>
      </c>
      <c r="I5" s="108">
        <f>'2.1.sz.mell  '!$C$6/12</f>
        <v>15219.083333333334</v>
      </c>
      <c r="J5" s="108">
        <f>'2.1.sz.mell  '!$C$6/12</f>
        <v>15219.083333333334</v>
      </c>
      <c r="K5" s="108">
        <f>'2.1.sz.mell  '!$C$6/12</f>
        <v>15219.083333333334</v>
      </c>
      <c r="L5" s="108">
        <f>'2.1.sz.mell  '!$C$6/12</f>
        <v>15219.083333333334</v>
      </c>
      <c r="M5" s="108">
        <f>'2.1.sz.mell  '!$C$6/12</f>
        <v>15219.083333333334</v>
      </c>
      <c r="N5" s="108">
        <f>'2.1.sz.mell  '!$C$6/12</f>
        <v>15219.083333333334</v>
      </c>
      <c r="O5" s="109">
        <f aca="true" t="shared" si="0" ref="O5:O25">SUM(C5:N5)</f>
        <v>182629.00000000003</v>
      </c>
    </row>
    <row r="6" spans="1:15" s="113" customFormat="1" ht="22.5">
      <c r="A6" s="110" t="s">
        <v>21</v>
      </c>
      <c r="B6" s="281" t="s">
        <v>432</v>
      </c>
      <c r="C6" s="111">
        <f>'2.1.sz.mell  '!$C$7/12</f>
        <v>8625</v>
      </c>
      <c r="D6" s="111">
        <f>'2.1.sz.mell  '!$C$7/12</f>
        <v>8625</v>
      </c>
      <c r="E6" s="111">
        <f>'2.1.sz.mell  '!$C$7/12</f>
        <v>8625</v>
      </c>
      <c r="F6" s="111">
        <f>'2.1.sz.mell  '!$C$7/12</f>
        <v>8625</v>
      </c>
      <c r="G6" s="111">
        <f>'2.1.sz.mell  '!$C$7/12</f>
        <v>8625</v>
      </c>
      <c r="H6" s="111">
        <f>'2.1.sz.mell  '!$C$7/12</f>
        <v>8625</v>
      </c>
      <c r="I6" s="111">
        <f>'2.1.sz.mell  '!$C$7/12</f>
        <v>8625</v>
      </c>
      <c r="J6" s="111">
        <f>'2.1.sz.mell  '!$C$7/12</f>
        <v>8625</v>
      </c>
      <c r="K6" s="111">
        <f>'2.1.sz.mell  '!$C$7/12</f>
        <v>8625</v>
      </c>
      <c r="L6" s="111">
        <f>'2.1.sz.mell  '!$C$7/12</f>
        <v>8625</v>
      </c>
      <c r="M6" s="111">
        <f>'2.1.sz.mell  '!$C$7/12</f>
        <v>8625</v>
      </c>
      <c r="N6" s="111">
        <f>'2.1.sz.mell  '!$C$7/12</f>
        <v>8625</v>
      </c>
      <c r="O6" s="112">
        <f t="shared" si="0"/>
        <v>103500</v>
      </c>
    </row>
    <row r="7" spans="1:15" s="113" customFormat="1" ht="22.5">
      <c r="A7" s="110" t="s">
        <v>22</v>
      </c>
      <c r="B7" s="280" t="s">
        <v>433</v>
      </c>
      <c r="C7" s="114"/>
      <c r="D7" s="114"/>
      <c r="E7" s="114"/>
      <c r="F7" s="114"/>
      <c r="G7" s="114">
        <f>'2.2.sz.mell  '!C8/3</f>
        <v>20048</v>
      </c>
      <c r="H7" s="114">
        <f>G7</f>
        <v>20048</v>
      </c>
      <c r="I7" s="114">
        <f>H7</f>
        <v>20048</v>
      </c>
      <c r="J7" s="114"/>
      <c r="K7" s="114"/>
      <c r="L7" s="114"/>
      <c r="M7" s="114"/>
      <c r="N7" s="114"/>
      <c r="O7" s="115">
        <f t="shared" si="0"/>
        <v>60144</v>
      </c>
    </row>
    <row r="8" spans="1:15" s="113" customFormat="1" ht="13.5" customHeight="1">
      <c r="A8" s="110" t="s">
        <v>23</v>
      </c>
      <c r="B8" s="279" t="s">
        <v>180</v>
      </c>
      <c r="C8" s="111">
        <f>'2.1.sz.mell  '!$C$9/12</f>
        <v>1083.3333333333333</v>
      </c>
      <c r="D8" s="111">
        <f>'2.1.sz.mell  '!$C$9/12</f>
        <v>1083.3333333333333</v>
      </c>
      <c r="E8" s="111">
        <f>'2.1.sz.mell  '!$C$9/12</f>
        <v>1083.3333333333333</v>
      </c>
      <c r="F8" s="111">
        <f>'2.1.sz.mell  '!$C$9/12</f>
        <v>1083.3333333333333</v>
      </c>
      <c r="G8" s="111">
        <f>'2.1.sz.mell  '!$C$9/12</f>
        <v>1083.3333333333333</v>
      </c>
      <c r="H8" s="111">
        <f>'2.1.sz.mell  '!$C$9/12</f>
        <v>1083.3333333333333</v>
      </c>
      <c r="I8" s="111">
        <f>'2.1.sz.mell  '!$C$9/12</f>
        <v>1083.3333333333333</v>
      </c>
      <c r="J8" s="111">
        <f>'2.1.sz.mell  '!$C$9/12</f>
        <v>1083.3333333333333</v>
      </c>
      <c r="K8" s="111">
        <f>'2.1.sz.mell  '!$C$9/12</f>
        <v>1083.3333333333333</v>
      </c>
      <c r="L8" s="111">
        <f>'2.1.sz.mell  '!$C$9/12</f>
        <v>1083.3333333333333</v>
      </c>
      <c r="M8" s="111">
        <f>'2.1.sz.mell  '!$C$9/12</f>
        <v>1083.3333333333333</v>
      </c>
      <c r="N8" s="111">
        <f>'2.1.sz.mell  '!$C$9/12</f>
        <v>1083.3333333333333</v>
      </c>
      <c r="O8" s="112">
        <f t="shared" si="0"/>
        <v>13000.000000000002</v>
      </c>
    </row>
    <row r="9" spans="1:15" s="113" customFormat="1" ht="13.5" customHeight="1">
      <c r="A9" s="110" t="s">
        <v>24</v>
      </c>
      <c r="B9" s="279" t="s">
        <v>434</v>
      </c>
      <c r="C9" s="111">
        <f>'2.1.sz.mell  '!$C$10/12</f>
        <v>3210.6666666666665</v>
      </c>
      <c r="D9" s="111">
        <f>'2.1.sz.mell  '!$C$10/12</f>
        <v>3210.6666666666665</v>
      </c>
      <c r="E9" s="111">
        <f>'2.1.sz.mell  '!$C$10/12</f>
        <v>3210.6666666666665</v>
      </c>
      <c r="F9" s="111">
        <f>'2.1.sz.mell  '!$C$10/12</f>
        <v>3210.6666666666665</v>
      </c>
      <c r="G9" s="111">
        <f>'2.1.sz.mell  '!$C$10/12</f>
        <v>3210.6666666666665</v>
      </c>
      <c r="H9" s="111">
        <f>'2.1.sz.mell  '!$C$10/12</f>
        <v>3210.6666666666665</v>
      </c>
      <c r="I9" s="111">
        <f>'2.1.sz.mell  '!$C$10/12</f>
        <v>3210.6666666666665</v>
      </c>
      <c r="J9" s="111">
        <f>'2.1.sz.mell  '!$C$10/12</f>
        <v>3210.6666666666665</v>
      </c>
      <c r="K9" s="111">
        <f>'2.1.sz.mell  '!$C$10/12</f>
        <v>3210.6666666666665</v>
      </c>
      <c r="L9" s="111">
        <f>'2.1.sz.mell  '!$C$10/12</f>
        <v>3210.6666666666665</v>
      </c>
      <c r="M9" s="111">
        <f>'2.1.sz.mell  '!$C$10/12</f>
        <v>3210.6666666666665</v>
      </c>
      <c r="N9" s="111">
        <f>'2.1.sz.mell  '!$C$10/12</f>
        <v>3210.6666666666665</v>
      </c>
      <c r="O9" s="112">
        <f t="shared" si="0"/>
        <v>38528</v>
      </c>
    </row>
    <row r="10" spans="1:15" s="113" customFormat="1" ht="13.5" customHeight="1">
      <c r="A10" s="110" t="s">
        <v>25</v>
      </c>
      <c r="B10" s="279" t="s">
        <v>10</v>
      </c>
      <c r="C10" s="111">
        <f>'2.1.sz.mell  '!C11</f>
        <v>0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2">
        <f t="shared" si="0"/>
        <v>0</v>
      </c>
    </row>
    <row r="11" spans="1:15" s="113" customFormat="1" ht="13.5" customHeight="1">
      <c r="A11" s="110" t="s">
        <v>26</v>
      </c>
      <c r="B11" s="279" t="s">
        <v>390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2">
        <f t="shared" si="0"/>
        <v>0</v>
      </c>
    </row>
    <row r="12" spans="1:15" s="113" customFormat="1" ht="22.5">
      <c r="A12" s="110" t="s">
        <v>27</v>
      </c>
      <c r="B12" s="281" t="s">
        <v>422</v>
      </c>
      <c r="D12" s="111"/>
      <c r="E12" s="111"/>
      <c r="F12" s="111"/>
      <c r="G12" s="111"/>
      <c r="H12" s="111"/>
      <c r="I12" s="111">
        <f>'2.2.sz.mell  '!C9</f>
        <v>0</v>
      </c>
      <c r="J12" s="111"/>
      <c r="K12" s="111"/>
      <c r="L12" s="111"/>
      <c r="M12" s="111"/>
      <c r="N12" s="111"/>
      <c r="O12" s="112">
        <f>SUM(D12:N12)</f>
        <v>0</v>
      </c>
    </row>
    <row r="13" spans="1:15" s="113" customFormat="1" ht="13.5" customHeight="1" thickBot="1">
      <c r="A13" s="110" t="s">
        <v>28</v>
      </c>
      <c r="B13" s="279" t="s">
        <v>11</v>
      </c>
      <c r="C13" s="111">
        <f>'2.1.sz.mell  '!$C$19/12</f>
        <v>5674.916666666667</v>
      </c>
      <c r="D13" s="111">
        <f>'2.1.sz.mell  '!$C$19/12</f>
        <v>5674.916666666667</v>
      </c>
      <c r="E13" s="111">
        <f>'2.1.sz.mell  '!$C$19/12</f>
        <v>5674.916666666667</v>
      </c>
      <c r="F13" s="111">
        <f>'2.1.sz.mell  '!$C$19/12</f>
        <v>5674.916666666667</v>
      </c>
      <c r="G13" s="111">
        <f>'2.1.sz.mell  '!$C$19/12</f>
        <v>5674.916666666667</v>
      </c>
      <c r="H13" s="111">
        <f>'2.1.sz.mell  '!$C$19/12</f>
        <v>5674.916666666667</v>
      </c>
      <c r="I13" s="111">
        <f>'2.1.sz.mell  '!$C$19/12</f>
        <v>5674.916666666667</v>
      </c>
      <c r="J13" s="111">
        <f>'2.1.sz.mell  '!$C$19/12</f>
        <v>5674.916666666667</v>
      </c>
      <c r="K13" s="111">
        <f>'2.1.sz.mell  '!$C$19/12</f>
        <v>5674.916666666667</v>
      </c>
      <c r="L13" s="111">
        <f>'2.1.sz.mell  '!$C$19/12</f>
        <v>5674.916666666667</v>
      </c>
      <c r="M13" s="111">
        <f>'2.1.sz.mell  '!$C$19/12</f>
        <v>5674.916666666667</v>
      </c>
      <c r="N13" s="111">
        <f>'2.1.sz.mell  '!$C$19/12</f>
        <v>5674.916666666667</v>
      </c>
      <c r="O13" s="112">
        <f t="shared" si="0"/>
        <v>68098.99999999999</v>
      </c>
    </row>
    <row r="14" spans="1:15" s="106" customFormat="1" ht="15.75" customHeight="1" thickBot="1">
      <c r="A14" s="105" t="s">
        <v>29</v>
      </c>
      <c r="B14" s="28" t="s">
        <v>113</v>
      </c>
      <c r="C14" s="116">
        <f aca="true" t="shared" si="1" ref="C14:N14">SUM(C5:C13)</f>
        <v>33813</v>
      </c>
      <c r="D14" s="116">
        <f t="shared" si="1"/>
        <v>33813</v>
      </c>
      <c r="E14" s="116">
        <f t="shared" si="1"/>
        <v>33813</v>
      </c>
      <c r="F14" s="116">
        <f t="shared" si="1"/>
        <v>33813</v>
      </c>
      <c r="G14" s="116">
        <f t="shared" si="1"/>
        <v>53861</v>
      </c>
      <c r="H14" s="116">
        <f t="shared" si="1"/>
        <v>53861</v>
      </c>
      <c r="I14" s="116">
        <f t="shared" si="1"/>
        <v>53861</v>
      </c>
      <c r="J14" s="116">
        <f t="shared" si="1"/>
        <v>33813</v>
      </c>
      <c r="K14" s="116">
        <f t="shared" si="1"/>
        <v>33813</v>
      </c>
      <c r="L14" s="116">
        <f t="shared" si="1"/>
        <v>33813</v>
      </c>
      <c r="M14" s="116">
        <f t="shared" si="1"/>
        <v>33813</v>
      </c>
      <c r="N14" s="116">
        <f t="shared" si="1"/>
        <v>33813</v>
      </c>
      <c r="O14" s="117">
        <f>SUM(C14:N14)</f>
        <v>465900</v>
      </c>
    </row>
    <row r="15" spans="1:15" s="106" customFormat="1" ht="15" customHeight="1" thickBot="1">
      <c r="A15" s="105" t="s">
        <v>30</v>
      </c>
      <c r="B15" s="650" t="s">
        <v>60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2"/>
    </row>
    <row r="16" spans="1:15" s="113" customFormat="1" ht="13.5" customHeight="1">
      <c r="A16" s="118" t="s">
        <v>31</v>
      </c>
      <c r="B16" s="282" t="s">
        <v>66</v>
      </c>
      <c r="C16" s="114">
        <f>'2.1.sz.mell  '!$E$6/12</f>
        <v>17235.5</v>
      </c>
      <c r="D16" s="114">
        <f>'2.1.sz.mell  '!$E$6/12-1</f>
        <v>17234.5</v>
      </c>
      <c r="E16" s="114">
        <f>'2.1.sz.mell  '!$E$6/12</f>
        <v>17235.5</v>
      </c>
      <c r="F16" s="114">
        <f>'2.1.sz.mell  '!$E$6/12</f>
        <v>17235.5</v>
      </c>
      <c r="G16" s="114">
        <f>'2.1.sz.mell  '!$E$6/12</f>
        <v>17235.5</v>
      </c>
      <c r="H16" s="114">
        <f>'2.1.sz.mell  '!$E$6/12</f>
        <v>17235.5</v>
      </c>
      <c r="I16" s="114">
        <f>'2.1.sz.mell  '!$E$6/12</f>
        <v>17235.5</v>
      </c>
      <c r="J16" s="114">
        <f>'2.1.sz.mell  '!$E$6/12</f>
        <v>17235.5</v>
      </c>
      <c r="K16" s="114">
        <f>'2.1.sz.mell  '!$E$6/12</f>
        <v>17235.5</v>
      </c>
      <c r="L16" s="114">
        <f>'2.1.sz.mell  '!$E$6/12</f>
        <v>17235.5</v>
      </c>
      <c r="M16" s="114">
        <f>'2.1.sz.mell  '!$E$6/12</f>
        <v>17235.5</v>
      </c>
      <c r="N16" s="114">
        <f>'2.1.sz.mell  '!$E$6/12+1</f>
        <v>17236.5</v>
      </c>
      <c r="O16" s="115">
        <f t="shared" si="0"/>
        <v>206826</v>
      </c>
    </row>
    <row r="17" spans="1:15" s="113" customFormat="1" ht="27" customHeight="1">
      <c r="A17" s="110" t="s">
        <v>32</v>
      </c>
      <c r="B17" s="281" t="s">
        <v>189</v>
      </c>
      <c r="C17" s="111">
        <f>'2.1.sz.mell  '!$E$7/12</f>
        <v>2896.75</v>
      </c>
      <c r="D17" s="111">
        <f>'2.1.sz.mell  '!$E$7/12</f>
        <v>2896.75</v>
      </c>
      <c r="E17" s="111">
        <f>'2.1.sz.mell  '!$E$7/12</f>
        <v>2896.75</v>
      </c>
      <c r="F17" s="111">
        <f>'2.1.sz.mell  '!$E$7/12</f>
        <v>2896.75</v>
      </c>
      <c r="G17" s="111">
        <f>'2.1.sz.mell  '!$E$7/12</f>
        <v>2896.75</v>
      </c>
      <c r="H17" s="111">
        <f>'2.1.sz.mell  '!$E$7/12</f>
        <v>2896.75</v>
      </c>
      <c r="I17" s="111">
        <f>'2.1.sz.mell  '!$E$7/12</f>
        <v>2896.75</v>
      </c>
      <c r="J17" s="111">
        <f>'2.1.sz.mell  '!$E$7/12</f>
        <v>2896.75</v>
      </c>
      <c r="K17" s="111">
        <f>'2.1.sz.mell  '!$E$7/12</f>
        <v>2896.75</v>
      </c>
      <c r="L17" s="111">
        <f>'2.1.sz.mell  '!$E$7/12</f>
        <v>2896.75</v>
      </c>
      <c r="M17" s="111">
        <f>'2.1.sz.mell  '!$E$7/12</f>
        <v>2896.75</v>
      </c>
      <c r="N17" s="111">
        <f>'2.1.sz.mell  '!$E$7/12</f>
        <v>2896.75</v>
      </c>
      <c r="O17" s="112">
        <f t="shared" si="0"/>
        <v>34761</v>
      </c>
    </row>
    <row r="18" spans="1:15" s="113" customFormat="1" ht="13.5" customHeight="1">
      <c r="A18" s="110" t="s">
        <v>33</v>
      </c>
      <c r="B18" s="279" t="s">
        <v>145</v>
      </c>
      <c r="C18" s="111">
        <f>'2.1.sz.mell  '!$E$8/12</f>
        <v>8116</v>
      </c>
      <c r="D18" s="111">
        <f>'2.1.sz.mell  '!$E$8/12</f>
        <v>8116</v>
      </c>
      <c r="E18" s="111">
        <f>'2.1.sz.mell  '!$E$8/12</f>
        <v>8116</v>
      </c>
      <c r="F18" s="111">
        <f>'2.1.sz.mell  '!$E$8/12</f>
        <v>8116</v>
      </c>
      <c r="G18" s="111">
        <f>'2.1.sz.mell  '!$E$8/12</f>
        <v>8116</v>
      </c>
      <c r="H18" s="111">
        <f>'2.1.sz.mell  '!$E$8/12</f>
        <v>8116</v>
      </c>
      <c r="I18" s="111">
        <f>'2.1.sz.mell  '!$E$8/12</f>
        <v>8116</v>
      </c>
      <c r="J18" s="111">
        <f>'2.1.sz.mell  '!$E$8/12</f>
        <v>8116</v>
      </c>
      <c r="K18" s="111">
        <f>'2.1.sz.mell  '!$E$8/12</f>
        <v>8116</v>
      </c>
      <c r="L18" s="111">
        <f>'2.1.sz.mell  '!$E$8/12</f>
        <v>8116</v>
      </c>
      <c r="M18" s="111">
        <f>'2.1.sz.mell  '!$E$8/12</f>
        <v>8116</v>
      </c>
      <c r="N18" s="111">
        <f>'2.1.sz.mell  '!$E$8/12</f>
        <v>8116</v>
      </c>
      <c r="O18" s="112">
        <f t="shared" si="0"/>
        <v>97392</v>
      </c>
    </row>
    <row r="19" spans="1:15" s="113" customFormat="1" ht="13.5" customHeight="1">
      <c r="A19" s="110" t="s">
        <v>34</v>
      </c>
      <c r="B19" s="279" t="s">
        <v>190</v>
      </c>
      <c r="C19" s="111">
        <f>'2.1.sz.mell  '!$E$9/12</f>
        <v>1155.8333333333333</v>
      </c>
      <c r="D19" s="111">
        <f>'2.1.sz.mell  '!$E$9/12</f>
        <v>1155.8333333333333</v>
      </c>
      <c r="E19" s="111">
        <f>'2.1.sz.mell  '!$E$9/12</f>
        <v>1155.8333333333333</v>
      </c>
      <c r="F19" s="111">
        <f>'2.1.sz.mell  '!$E$9/12</f>
        <v>1155.8333333333333</v>
      </c>
      <c r="G19" s="111">
        <f>'2.1.sz.mell  '!$E$9/12</f>
        <v>1155.8333333333333</v>
      </c>
      <c r="H19" s="111">
        <f>'2.1.sz.mell  '!$E$9/12</f>
        <v>1155.8333333333333</v>
      </c>
      <c r="I19" s="111">
        <f>'2.1.sz.mell  '!$E$9/12</f>
        <v>1155.8333333333333</v>
      </c>
      <c r="J19" s="111">
        <f>'2.1.sz.mell  '!$E$9/12</f>
        <v>1155.8333333333333</v>
      </c>
      <c r="K19" s="111">
        <f>'2.1.sz.mell  '!$E$9/12</f>
        <v>1155.8333333333333</v>
      </c>
      <c r="L19" s="111">
        <f>'2.1.sz.mell  '!$E$9/12</f>
        <v>1155.8333333333333</v>
      </c>
      <c r="M19" s="111">
        <f>'2.1.sz.mell  '!$E$9/12</f>
        <v>1155.8333333333333</v>
      </c>
      <c r="N19" s="111">
        <f>'2.1.sz.mell  '!$E$9/12</f>
        <v>1155.8333333333333</v>
      </c>
      <c r="O19" s="112">
        <f t="shared" si="0"/>
        <v>13870.000000000002</v>
      </c>
    </row>
    <row r="20" spans="1:15" s="113" customFormat="1" ht="13.5" customHeight="1">
      <c r="A20" s="110" t="s">
        <v>35</v>
      </c>
      <c r="B20" s="279" t="s">
        <v>12</v>
      </c>
      <c r="D20" s="111"/>
      <c r="E20" s="111"/>
      <c r="F20" s="111"/>
      <c r="G20" s="111"/>
      <c r="H20" s="111"/>
      <c r="I20" s="111">
        <f>'2.1.sz.mell  '!E10</f>
        <v>6850</v>
      </c>
      <c r="J20" s="111"/>
      <c r="K20" s="111"/>
      <c r="L20" s="111"/>
      <c r="M20" s="111"/>
      <c r="N20" s="111"/>
      <c r="O20" s="112">
        <f>SUM(D20:N20)</f>
        <v>6850</v>
      </c>
    </row>
    <row r="21" spans="1:15" s="113" customFormat="1" ht="13.5" customHeight="1">
      <c r="A21" s="110" t="s">
        <v>36</v>
      </c>
      <c r="B21" s="279" t="s">
        <v>234</v>
      </c>
      <c r="C21" s="111">
        <f>'2.2.sz.mell  '!$E$6/12</f>
        <v>1137.5</v>
      </c>
      <c r="D21" s="111">
        <f>'2.2.sz.mell  '!$E$6/12</f>
        <v>1137.5</v>
      </c>
      <c r="E21" s="111">
        <f>'2.2.sz.mell  '!$E$6/12</f>
        <v>1137.5</v>
      </c>
      <c r="F21" s="111">
        <f>'2.2.sz.mell  '!$E$6/12</f>
        <v>1137.5</v>
      </c>
      <c r="G21" s="111">
        <f>'2.2.sz.mell  '!$E$6/12</f>
        <v>1137.5</v>
      </c>
      <c r="H21" s="111">
        <f>'2.2.sz.mell  '!$E$6/12</f>
        <v>1137.5</v>
      </c>
      <c r="I21" s="111">
        <f>'2.2.sz.mell  '!$E$6/12</f>
        <v>1137.5</v>
      </c>
      <c r="J21" s="111">
        <f>'2.2.sz.mell  '!$E$6/12</f>
        <v>1137.5</v>
      </c>
      <c r="K21" s="111">
        <f>'2.2.sz.mell  '!$E$6/12</f>
        <v>1137.5</v>
      </c>
      <c r="L21" s="111">
        <f>'2.2.sz.mell  '!$E$6/12</f>
        <v>1137.5</v>
      </c>
      <c r="M21" s="111">
        <f>'2.2.sz.mell  '!$E$6/12</f>
        <v>1137.5</v>
      </c>
      <c r="N21" s="111">
        <f>'2.2.sz.mell  '!$E$6/12</f>
        <v>1137.5</v>
      </c>
      <c r="O21" s="112">
        <f t="shared" si="0"/>
        <v>13650</v>
      </c>
    </row>
    <row r="22" spans="1:15" s="113" customFormat="1" ht="15.75">
      <c r="A22" s="110" t="s">
        <v>37</v>
      </c>
      <c r="B22" s="281" t="s">
        <v>193</v>
      </c>
      <c r="D22" s="111"/>
      <c r="E22" s="111"/>
      <c r="F22" s="111"/>
      <c r="G22" s="111"/>
      <c r="H22" s="111"/>
      <c r="I22" s="111">
        <f>'2.2.sz.mell  '!E8</f>
        <v>92551</v>
      </c>
      <c r="J22" s="111"/>
      <c r="K22" s="111"/>
      <c r="L22" s="111"/>
      <c r="M22" s="111"/>
      <c r="N22" s="111"/>
      <c r="O22" s="112">
        <f>SUM(D22:N22)</f>
        <v>92551</v>
      </c>
    </row>
    <row r="23" spans="1:15" s="113" customFormat="1" ht="13.5" customHeight="1">
      <c r="A23" s="110" t="s">
        <v>38</v>
      </c>
      <c r="B23" s="279" t="s">
        <v>237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2">
        <f t="shared" si="0"/>
        <v>0</v>
      </c>
    </row>
    <row r="24" spans="1:15" s="113" customFormat="1" ht="13.5" customHeight="1" thickBot="1">
      <c r="A24" s="110" t="s">
        <v>39</v>
      </c>
      <c r="B24" s="279" t="s">
        <v>13</v>
      </c>
      <c r="C24" s="111">
        <f>'2.1.sz.mell  '!E28</f>
        <v>0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2">
        <f t="shared" si="0"/>
        <v>0</v>
      </c>
    </row>
    <row r="25" spans="1:15" s="106" customFormat="1" ht="15.75" customHeight="1" thickBot="1">
      <c r="A25" s="119" t="s">
        <v>40</v>
      </c>
      <c r="B25" s="28" t="s">
        <v>114</v>
      </c>
      <c r="C25" s="116">
        <f aca="true" t="shared" si="2" ref="C25:N25">SUM(C16:C24)</f>
        <v>30541.583333333332</v>
      </c>
      <c r="D25" s="116">
        <f t="shared" si="2"/>
        <v>30540.583333333332</v>
      </c>
      <c r="E25" s="116">
        <f t="shared" si="2"/>
        <v>30541.583333333332</v>
      </c>
      <c r="F25" s="116">
        <f t="shared" si="2"/>
        <v>30541.583333333332</v>
      </c>
      <c r="G25" s="116">
        <f t="shared" si="2"/>
        <v>30541.583333333332</v>
      </c>
      <c r="H25" s="116">
        <f t="shared" si="2"/>
        <v>30541.583333333332</v>
      </c>
      <c r="I25" s="116">
        <f t="shared" si="2"/>
        <v>129942.58333333333</v>
      </c>
      <c r="J25" s="116">
        <f t="shared" si="2"/>
        <v>30541.583333333332</v>
      </c>
      <c r="K25" s="116">
        <f t="shared" si="2"/>
        <v>30541.583333333332</v>
      </c>
      <c r="L25" s="116">
        <f t="shared" si="2"/>
        <v>30541.583333333332</v>
      </c>
      <c r="M25" s="116">
        <f t="shared" si="2"/>
        <v>30541.583333333332</v>
      </c>
      <c r="N25" s="116">
        <f t="shared" si="2"/>
        <v>30542.583333333332</v>
      </c>
      <c r="O25" s="117">
        <f t="shared" si="0"/>
        <v>465899.9999999999</v>
      </c>
    </row>
    <row r="26" spans="1:15" ht="16.5" thickBot="1">
      <c r="A26" s="119" t="s">
        <v>41</v>
      </c>
      <c r="B26" s="283" t="s">
        <v>115</v>
      </c>
      <c r="C26" s="120">
        <f aca="true" t="shared" si="3" ref="C26:O26">C14-C25</f>
        <v>3271.416666666668</v>
      </c>
      <c r="D26" s="120">
        <f t="shared" si="3"/>
        <v>3272.416666666668</v>
      </c>
      <c r="E26" s="120">
        <f t="shared" si="3"/>
        <v>3271.416666666668</v>
      </c>
      <c r="F26" s="120">
        <f t="shared" si="3"/>
        <v>3271.416666666668</v>
      </c>
      <c r="G26" s="120">
        <f t="shared" si="3"/>
        <v>23319.416666666668</v>
      </c>
      <c r="H26" s="120">
        <f t="shared" si="3"/>
        <v>23319.416666666668</v>
      </c>
      <c r="I26" s="120">
        <f t="shared" si="3"/>
        <v>-76081.58333333333</v>
      </c>
      <c r="J26" s="120">
        <f t="shared" si="3"/>
        <v>3271.416666666668</v>
      </c>
      <c r="K26" s="120">
        <f t="shared" si="3"/>
        <v>3271.416666666668</v>
      </c>
      <c r="L26" s="120">
        <f t="shared" si="3"/>
        <v>3271.416666666668</v>
      </c>
      <c r="M26" s="120">
        <f t="shared" si="3"/>
        <v>3271.416666666668</v>
      </c>
      <c r="N26" s="120">
        <f t="shared" si="3"/>
        <v>3270.416666666668</v>
      </c>
      <c r="O26" s="121">
        <f t="shared" si="3"/>
        <v>0</v>
      </c>
    </row>
    <row r="27" ht="15.75">
      <c r="A27" s="123"/>
    </row>
    <row r="28" spans="2:15" ht="15.75">
      <c r="B28" s="124"/>
      <c r="C28" s="125"/>
      <c r="D28" s="125"/>
      <c r="O28" s="122"/>
    </row>
    <row r="29" ht="15.75">
      <c r="O29" s="122"/>
    </row>
    <row r="30" ht="15.75">
      <c r="O30" s="122"/>
    </row>
    <row r="31" ht="15.75">
      <c r="O31" s="122"/>
    </row>
    <row r="32" ht="15.75">
      <c r="O32" s="122"/>
    </row>
    <row r="33" ht="15.75">
      <c r="O33" s="122"/>
    </row>
    <row r="34" ht="15.75">
      <c r="O34" s="122"/>
    </row>
    <row r="35" ht="15.75">
      <c r="O35" s="122"/>
    </row>
    <row r="36" ht="15.75">
      <c r="O36" s="122"/>
    </row>
    <row r="37" ht="15.75">
      <c r="O37" s="122"/>
    </row>
    <row r="38" ht="15.75">
      <c r="O38" s="122"/>
    </row>
    <row r="39" ht="15.75">
      <c r="O39" s="122"/>
    </row>
    <row r="40" ht="15.75">
      <c r="O40" s="122"/>
    </row>
    <row r="41" ht="15.75">
      <c r="O41" s="122"/>
    </row>
    <row r="42" ht="15.75">
      <c r="O42" s="122"/>
    </row>
    <row r="43" ht="15.75">
      <c r="O43" s="122"/>
    </row>
    <row r="44" ht="15.75">
      <c r="O44" s="122"/>
    </row>
    <row r="45" ht="15.75">
      <c r="O45" s="122"/>
    </row>
    <row r="46" ht="15.75">
      <c r="O46" s="122"/>
    </row>
    <row r="47" ht="15.75">
      <c r="O47" s="122"/>
    </row>
    <row r="48" ht="15.75">
      <c r="O48" s="122"/>
    </row>
    <row r="49" ht="15.75">
      <c r="O49" s="122"/>
    </row>
    <row r="50" ht="15.75">
      <c r="O50" s="122"/>
    </row>
    <row r="51" ht="15.75">
      <c r="O51" s="122"/>
    </row>
    <row r="52" ht="15.75">
      <c r="O52" s="122"/>
    </row>
    <row r="53" ht="15.75">
      <c r="O53" s="122"/>
    </row>
    <row r="54" ht="15.75">
      <c r="O54" s="122"/>
    </row>
    <row r="55" ht="15.75">
      <c r="O55" s="122"/>
    </row>
    <row r="56" ht="15.75">
      <c r="O56" s="122"/>
    </row>
    <row r="57" ht="15.75">
      <c r="O57" s="122"/>
    </row>
    <row r="58" ht="15.75">
      <c r="O58" s="122"/>
    </row>
    <row r="59" ht="15.75">
      <c r="O59" s="122"/>
    </row>
    <row r="60" ht="15.75">
      <c r="O60" s="122"/>
    </row>
    <row r="61" ht="15.75">
      <c r="O61" s="122"/>
    </row>
    <row r="62" ht="15.75">
      <c r="O62" s="122"/>
    </row>
    <row r="63" ht="15.75">
      <c r="O63" s="122"/>
    </row>
    <row r="64" ht="15.75">
      <c r="O64" s="122"/>
    </row>
    <row r="65" ht="15.75">
      <c r="O65" s="122"/>
    </row>
    <row r="66" ht="15.75">
      <c r="O66" s="122"/>
    </row>
    <row r="67" ht="15.75">
      <c r="O67" s="122"/>
    </row>
    <row r="68" ht="15.75">
      <c r="O68" s="122"/>
    </row>
    <row r="69" ht="15.75">
      <c r="O69" s="122"/>
    </row>
    <row r="70" ht="15.75">
      <c r="O70" s="122"/>
    </row>
    <row r="71" ht="15.75">
      <c r="O71" s="122"/>
    </row>
    <row r="72" ht="15.75">
      <c r="O72" s="122"/>
    </row>
    <row r="73" ht="15.75">
      <c r="O73" s="122"/>
    </row>
    <row r="74" ht="15.75">
      <c r="O74" s="122"/>
    </row>
    <row r="75" ht="15.75">
      <c r="O75" s="122"/>
    </row>
    <row r="76" ht="15.75">
      <c r="O76" s="122"/>
    </row>
    <row r="77" ht="15.75">
      <c r="O77" s="122"/>
    </row>
    <row r="78" ht="15.75">
      <c r="O78" s="122"/>
    </row>
    <row r="79" ht="15.75">
      <c r="O79" s="122"/>
    </row>
    <row r="80" ht="15.75">
      <c r="O80" s="122"/>
    </row>
    <row r="81" ht="15.75">
      <c r="O81" s="122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0"/>
  <sheetViews>
    <sheetView zoomScaleSheetLayoutView="100" workbookViewId="0" topLeftCell="A115">
      <selection activeCell="C4" sqref="C4"/>
    </sheetView>
  </sheetViews>
  <sheetFormatPr defaultColWidth="9.00390625" defaultRowHeight="12.75"/>
  <cols>
    <col min="1" max="1" width="9.50390625" style="353" customWidth="1"/>
    <col min="2" max="2" width="101.875" style="353" customWidth="1"/>
    <col min="3" max="3" width="21.625" style="354" customWidth="1"/>
    <col min="4" max="4" width="9.00390625" style="372" customWidth="1"/>
    <col min="5" max="16384" width="9.375" style="372" customWidth="1"/>
  </cols>
  <sheetData>
    <row r="1" spans="1:3" ht="15.75">
      <c r="A1" s="588" t="s">
        <v>16</v>
      </c>
      <c r="B1" s="588"/>
      <c r="C1" s="588"/>
    </row>
    <row r="2" spans="1:3" ht="16.5" thickBot="1">
      <c r="A2" s="587" t="s">
        <v>158</v>
      </c>
      <c r="B2" s="587"/>
      <c r="C2" s="436" t="s">
        <v>235</v>
      </c>
    </row>
    <row r="3" spans="1:3" ht="29.25" thickBot="1">
      <c r="A3" s="437" t="s">
        <v>73</v>
      </c>
      <c r="B3" s="438" t="s">
        <v>18</v>
      </c>
      <c r="C3" s="439" t="s">
        <v>599</v>
      </c>
    </row>
    <row r="4" spans="1:3" s="373" customFormat="1" ht="15" thickBot="1">
      <c r="A4" s="440" t="s">
        <v>501</v>
      </c>
      <c r="B4" s="441" t="s">
        <v>502</v>
      </c>
      <c r="C4" s="442" t="s">
        <v>503</v>
      </c>
    </row>
    <row r="5" spans="1:3" s="374" customFormat="1" ht="15" thickBot="1">
      <c r="A5" s="443" t="s">
        <v>19</v>
      </c>
      <c r="B5" s="444" t="s">
        <v>260</v>
      </c>
      <c r="C5" s="445">
        <f>+C6+C7+C8+C9+C10+C11</f>
        <v>182629</v>
      </c>
    </row>
    <row r="6" spans="1:3" s="374" customFormat="1" ht="15">
      <c r="A6" s="446" t="s">
        <v>102</v>
      </c>
      <c r="B6" s="447" t="s">
        <v>261</v>
      </c>
      <c r="C6" s="448">
        <f>'9.1. sz. mell'!C9</f>
        <v>68539</v>
      </c>
    </row>
    <row r="7" spans="1:3" s="374" customFormat="1" ht="15">
      <c r="A7" s="449" t="s">
        <v>103</v>
      </c>
      <c r="B7" s="450" t="s">
        <v>262</v>
      </c>
      <c r="C7" s="451">
        <f>'9.3. sz. mell'!C40</f>
        <v>61642</v>
      </c>
    </row>
    <row r="8" spans="1:3" s="374" customFormat="1" ht="15">
      <c r="A8" s="449" t="s">
        <v>104</v>
      </c>
      <c r="B8" s="450" t="s">
        <v>263</v>
      </c>
      <c r="C8" s="451">
        <f>'9.1. sz. mell'!C11</f>
        <v>49687</v>
      </c>
    </row>
    <row r="9" spans="1:3" s="374" customFormat="1" ht="15">
      <c r="A9" s="449" t="s">
        <v>105</v>
      </c>
      <c r="B9" s="450" t="s">
        <v>264</v>
      </c>
      <c r="C9" s="451">
        <f>'9.1. sz. mell'!C12</f>
        <v>2761</v>
      </c>
    </row>
    <row r="10" spans="1:3" s="374" customFormat="1" ht="15">
      <c r="A10" s="449" t="s">
        <v>154</v>
      </c>
      <c r="B10" s="452" t="s">
        <v>442</v>
      </c>
      <c r="C10" s="451"/>
    </row>
    <row r="11" spans="1:3" s="374" customFormat="1" ht="15.75" thickBot="1">
      <c r="A11" s="453" t="s">
        <v>106</v>
      </c>
      <c r="B11" s="454" t="s">
        <v>443</v>
      </c>
      <c r="C11" s="451"/>
    </row>
    <row r="12" spans="1:3" s="374" customFormat="1" ht="15" thickBot="1">
      <c r="A12" s="443" t="s">
        <v>20</v>
      </c>
      <c r="B12" s="455" t="s">
        <v>265</v>
      </c>
      <c r="C12" s="445">
        <f>+C13+C14+C15+C16+C17</f>
        <v>103500</v>
      </c>
    </row>
    <row r="13" spans="1:3" s="374" customFormat="1" ht="15">
      <c r="A13" s="446" t="s">
        <v>108</v>
      </c>
      <c r="B13" s="447" t="s">
        <v>266</v>
      </c>
      <c r="C13" s="448"/>
    </row>
    <row r="14" spans="1:3" s="374" customFormat="1" ht="15">
      <c r="A14" s="449" t="s">
        <v>109</v>
      </c>
      <c r="B14" s="450" t="s">
        <v>267</v>
      </c>
      <c r="C14" s="451"/>
    </row>
    <row r="15" spans="1:3" s="374" customFormat="1" ht="15">
      <c r="A15" s="449" t="s">
        <v>110</v>
      </c>
      <c r="B15" s="450" t="s">
        <v>435</v>
      </c>
      <c r="C15" s="451"/>
    </row>
    <row r="16" spans="1:3" s="374" customFormat="1" ht="15">
      <c r="A16" s="449" t="s">
        <v>111</v>
      </c>
      <c r="B16" s="450" t="s">
        <v>436</v>
      </c>
      <c r="C16" s="451"/>
    </row>
    <row r="17" spans="1:3" s="374" customFormat="1" ht="15">
      <c r="A17" s="449" t="s">
        <v>112</v>
      </c>
      <c r="B17" s="450" t="s">
        <v>268</v>
      </c>
      <c r="C17" s="451">
        <f>'9.1. sz. mell'!C20</f>
        <v>103500</v>
      </c>
    </row>
    <row r="18" spans="1:3" s="374" customFormat="1" ht="15.75" thickBot="1">
      <c r="A18" s="453" t="s">
        <v>121</v>
      </c>
      <c r="B18" s="454" t="s">
        <v>269</v>
      </c>
      <c r="C18" s="456"/>
    </row>
    <row r="19" spans="1:3" s="374" customFormat="1" ht="15" thickBot="1">
      <c r="A19" s="443" t="s">
        <v>21</v>
      </c>
      <c r="B19" s="444" t="s">
        <v>270</v>
      </c>
      <c r="C19" s="445">
        <f>'9.1. sz. mell'!C27</f>
        <v>60144</v>
      </c>
    </row>
    <row r="20" spans="1:3" s="374" customFormat="1" ht="15" thickBot="1">
      <c r="A20" s="443" t="s">
        <v>179</v>
      </c>
      <c r="B20" s="444" t="s">
        <v>275</v>
      </c>
      <c r="C20" s="458">
        <f>+C21+C25+C26+C27</f>
        <v>13000</v>
      </c>
    </row>
    <row r="21" spans="1:3" s="374" customFormat="1" ht="15">
      <c r="A21" s="446" t="s">
        <v>276</v>
      </c>
      <c r="B21" s="447" t="s">
        <v>449</v>
      </c>
      <c r="C21" s="459">
        <f>+C22+C23+C24</f>
        <v>10000</v>
      </c>
    </row>
    <row r="22" spans="1:3" s="374" customFormat="1" ht="15">
      <c r="A22" s="449" t="s">
        <v>277</v>
      </c>
      <c r="B22" s="450" t="s">
        <v>282</v>
      </c>
      <c r="C22" s="451"/>
    </row>
    <row r="23" spans="1:3" s="374" customFormat="1" ht="15">
      <c r="A23" s="449" t="s">
        <v>278</v>
      </c>
      <c r="B23" s="450" t="s">
        <v>283</v>
      </c>
      <c r="C23" s="451"/>
    </row>
    <row r="24" spans="1:3" s="374" customFormat="1" ht="15">
      <c r="A24" s="449" t="s">
        <v>447</v>
      </c>
      <c r="B24" s="460" t="s">
        <v>448</v>
      </c>
      <c r="C24" s="451">
        <f>'9.1. sz. mell'!C33</f>
        <v>10000</v>
      </c>
    </row>
    <row r="25" spans="1:3" s="374" customFormat="1" ht="15">
      <c r="A25" s="449" t="s">
        <v>279</v>
      </c>
      <c r="B25" s="450" t="s">
        <v>284</v>
      </c>
      <c r="C25" s="451">
        <f>'9.1. sz. mell'!C34</f>
        <v>3000</v>
      </c>
    </row>
    <row r="26" spans="1:3" s="374" customFormat="1" ht="15">
      <c r="A26" s="449" t="s">
        <v>280</v>
      </c>
      <c r="B26" s="450" t="s">
        <v>285</v>
      </c>
      <c r="C26" s="451"/>
    </row>
    <row r="27" spans="1:3" s="374" customFormat="1" ht="15.75" thickBot="1">
      <c r="A27" s="453" t="s">
        <v>281</v>
      </c>
      <c r="B27" s="457" t="s">
        <v>286</v>
      </c>
      <c r="C27" s="456"/>
    </row>
    <row r="28" spans="1:3" s="374" customFormat="1" ht="15" thickBot="1">
      <c r="A28" s="443" t="s">
        <v>23</v>
      </c>
      <c r="B28" s="444" t="s">
        <v>444</v>
      </c>
      <c r="C28" s="445">
        <f>SUM(C29:C39)</f>
        <v>38528</v>
      </c>
    </row>
    <row r="29" spans="1:3" s="374" customFormat="1" ht="15">
      <c r="A29" s="446" t="s">
        <v>95</v>
      </c>
      <c r="B29" s="447" t="s">
        <v>289</v>
      </c>
      <c r="C29" s="448"/>
    </row>
    <row r="30" spans="1:3" s="374" customFormat="1" ht="15">
      <c r="A30" s="449" t="s">
        <v>96</v>
      </c>
      <c r="B30" s="450" t="s">
        <v>290</v>
      </c>
      <c r="C30" s="451">
        <f>'9.1. sz. mell'!C39</f>
        <v>36000</v>
      </c>
    </row>
    <row r="31" spans="1:3" s="374" customFormat="1" ht="15">
      <c r="A31" s="449" t="s">
        <v>97</v>
      </c>
      <c r="B31" s="450" t="s">
        <v>291</v>
      </c>
      <c r="C31" s="451">
        <f>'9.1. sz. mell'!C40</f>
        <v>0</v>
      </c>
    </row>
    <row r="32" spans="1:3" s="374" customFormat="1" ht="15">
      <c r="A32" s="449" t="s">
        <v>181</v>
      </c>
      <c r="B32" s="450" t="s">
        <v>292</v>
      </c>
      <c r="C32" s="451">
        <f>'9.1. sz. mell'!C41</f>
        <v>0</v>
      </c>
    </row>
    <row r="33" spans="1:3" s="374" customFormat="1" ht="15">
      <c r="A33" s="449" t="s">
        <v>182</v>
      </c>
      <c r="B33" s="450" t="s">
        <v>293</v>
      </c>
      <c r="C33" s="451">
        <f>'9.1. sz. mell'!C42</f>
        <v>700</v>
      </c>
    </row>
    <row r="34" spans="1:3" s="374" customFormat="1" ht="15">
      <c r="A34" s="449" t="s">
        <v>183</v>
      </c>
      <c r="B34" s="450" t="s">
        <v>294</v>
      </c>
      <c r="C34" s="451">
        <f>'9.1. sz. mell'!C43</f>
        <v>1828</v>
      </c>
    </row>
    <row r="35" spans="1:3" s="374" customFormat="1" ht="15">
      <c r="A35" s="449" t="s">
        <v>184</v>
      </c>
      <c r="B35" s="450" t="s">
        <v>295</v>
      </c>
      <c r="C35" s="451">
        <f>'9.1. sz. mell'!C44</f>
        <v>0</v>
      </c>
    </row>
    <row r="36" spans="1:3" s="374" customFormat="1" ht="15">
      <c r="A36" s="449" t="s">
        <v>185</v>
      </c>
      <c r="B36" s="450" t="s">
        <v>296</v>
      </c>
      <c r="C36" s="451">
        <f>'9.1. sz. mell'!C45</f>
        <v>0</v>
      </c>
    </row>
    <row r="37" spans="1:3" s="374" customFormat="1" ht="15">
      <c r="A37" s="449" t="s">
        <v>287</v>
      </c>
      <c r="B37" s="450" t="s">
        <v>297</v>
      </c>
      <c r="C37" s="461"/>
    </row>
    <row r="38" spans="1:3" s="374" customFormat="1" ht="15">
      <c r="A38" s="453" t="s">
        <v>288</v>
      </c>
      <c r="B38" s="457" t="s">
        <v>446</v>
      </c>
      <c r="C38" s="462"/>
    </row>
    <row r="39" spans="1:3" s="374" customFormat="1" ht="15.75" thickBot="1">
      <c r="A39" s="453" t="s">
        <v>445</v>
      </c>
      <c r="B39" s="454" t="s">
        <v>298</v>
      </c>
      <c r="C39" s="462"/>
    </row>
    <row r="40" spans="1:3" s="374" customFormat="1" ht="15" thickBot="1">
      <c r="A40" s="443" t="s">
        <v>24</v>
      </c>
      <c r="B40" s="444" t="s">
        <v>299</v>
      </c>
      <c r="C40" s="445"/>
    </row>
    <row r="41" spans="1:3" s="374" customFormat="1" ht="15" thickBot="1">
      <c r="A41" s="443" t="s">
        <v>186</v>
      </c>
      <c r="B41" s="444" t="s">
        <v>308</v>
      </c>
      <c r="C41" s="445">
        <f>SUM(C42:C44)</f>
        <v>0</v>
      </c>
    </row>
    <row r="42" spans="1:3" s="374" customFormat="1" ht="15">
      <c r="A42" s="446" t="s">
        <v>100</v>
      </c>
      <c r="B42" s="447" t="s">
        <v>309</v>
      </c>
      <c r="C42" s="448"/>
    </row>
    <row r="43" spans="1:3" s="374" customFormat="1" ht="15">
      <c r="A43" s="449" t="s">
        <v>101</v>
      </c>
      <c r="B43" s="450" t="s">
        <v>439</v>
      </c>
      <c r="C43" s="451"/>
    </row>
    <row r="44" spans="1:3" s="374" customFormat="1" ht="15">
      <c r="A44" s="449" t="s">
        <v>312</v>
      </c>
      <c r="B44" s="450" t="s">
        <v>310</v>
      </c>
      <c r="C44" s="451">
        <f>'9.1. sz. mell'!C58</f>
        <v>0</v>
      </c>
    </row>
    <row r="45" spans="1:3" s="374" customFormat="1" ht="15.75" thickBot="1">
      <c r="A45" s="453" t="s">
        <v>313</v>
      </c>
      <c r="B45" s="454" t="s">
        <v>311</v>
      </c>
      <c r="C45" s="456"/>
    </row>
    <row r="46" spans="1:3" s="374" customFormat="1" ht="15" thickBot="1">
      <c r="A46" s="443" t="s">
        <v>26</v>
      </c>
      <c r="B46" s="455" t="s">
        <v>314</v>
      </c>
      <c r="C46" s="445">
        <f>SUM(C47:C49)</f>
        <v>0</v>
      </c>
    </row>
    <row r="47" spans="1:3" s="374" customFormat="1" ht="15">
      <c r="A47" s="446" t="s">
        <v>187</v>
      </c>
      <c r="B47" s="447" t="s">
        <v>316</v>
      </c>
      <c r="C47" s="461"/>
    </row>
    <row r="48" spans="1:3" s="374" customFormat="1" ht="15">
      <c r="A48" s="449" t="s">
        <v>188</v>
      </c>
      <c r="B48" s="450" t="s">
        <v>440</v>
      </c>
      <c r="C48" s="461"/>
    </row>
    <row r="49" spans="1:3" s="374" customFormat="1" ht="15">
      <c r="A49" s="449" t="s">
        <v>236</v>
      </c>
      <c r="B49" s="450" t="s">
        <v>317</v>
      </c>
      <c r="C49" s="461">
        <f>'9.1. sz. mell'!C63</f>
        <v>0</v>
      </c>
    </row>
    <row r="50" spans="1:3" s="374" customFormat="1" ht="15.75" thickBot="1">
      <c r="A50" s="453" t="s">
        <v>315</v>
      </c>
      <c r="B50" s="454" t="s">
        <v>318</v>
      </c>
      <c r="C50" s="461"/>
    </row>
    <row r="51" spans="1:3" s="374" customFormat="1" ht="15" thickBot="1">
      <c r="A51" s="464" t="s">
        <v>485</v>
      </c>
      <c r="B51" s="444" t="s">
        <v>319</v>
      </c>
      <c r="C51" s="458">
        <f>+C5+C12+C19+C20+C28+C40+C41+C46</f>
        <v>397801</v>
      </c>
    </row>
    <row r="52" spans="1:3" s="374" customFormat="1" ht="15" thickBot="1">
      <c r="A52" s="465" t="s">
        <v>320</v>
      </c>
      <c r="B52" s="455" t="s">
        <v>321</v>
      </c>
      <c r="C52" s="445"/>
    </row>
    <row r="53" spans="1:3" s="374" customFormat="1" ht="15" thickBot="1">
      <c r="A53" s="465" t="s">
        <v>325</v>
      </c>
      <c r="B53" s="455" t="s">
        <v>326</v>
      </c>
      <c r="C53" s="445">
        <f>SUM(C54:C57)</f>
        <v>0</v>
      </c>
    </row>
    <row r="54" spans="1:3" s="374" customFormat="1" ht="15">
      <c r="A54" s="446" t="s">
        <v>155</v>
      </c>
      <c r="B54" s="447" t="s">
        <v>327</v>
      </c>
      <c r="C54" s="461"/>
    </row>
    <row r="55" spans="1:3" s="374" customFormat="1" ht="15">
      <c r="A55" s="449" t="s">
        <v>156</v>
      </c>
      <c r="B55" s="450" t="s">
        <v>328</v>
      </c>
      <c r="C55" s="461"/>
    </row>
    <row r="56" spans="1:3" s="374" customFormat="1" ht="15">
      <c r="A56" s="449" t="s">
        <v>353</v>
      </c>
      <c r="B56" s="450" t="s">
        <v>329</v>
      </c>
      <c r="C56" s="461"/>
    </row>
    <row r="57" spans="1:3" s="374" customFormat="1" ht="15.75" thickBot="1">
      <c r="A57" s="453" t="s">
        <v>354</v>
      </c>
      <c r="B57" s="454" t="s">
        <v>330</v>
      </c>
      <c r="C57" s="461"/>
    </row>
    <row r="58" spans="1:3" s="374" customFormat="1" ht="15" thickBot="1">
      <c r="A58" s="465" t="s">
        <v>331</v>
      </c>
      <c r="B58" s="455" t="s">
        <v>332</v>
      </c>
      <c r="C58" s="445">
        <f>SUM(C59:C60)</f>
        <v>68099</v>
      </c>
    </row>
    <row r="59" spans="1:3" s="374" customFormat="1" ht="15">
      <c r="A59" s="446" t="s">
        <v>355</v>
      </c>
      <c r="B59" s="447" t="s">
        <v>333</v>
      </c>
      <c r="C59" s="461">
        <f>'9.1. sz. mell'!C76</f>
        <v>68099</v>
      </c>
    </row>
    <row r="60" spans="1:3" s="374" customFormat="1" ht="15.75" thickBot="1">
      <c r="A60" s="453" t="s">
        <v>356</v>
      </c>
      <c r="B60" s="454" t="s">
        <v>334</v>
      </c>
      <c r="C60" s="461"/>
    </row>
    <row r="61" spans="1:3" s="374" customFormat="1" ht="15" thickBot="1">
      <c r="A61" s="465" t="s">
        <v>335</v>
      </c>
      <c r="B61" s="455" t="s">
        <v>336</v>
      </c>
      <c r="C61" s="445">
        <f>SUM(C62:C64)</f>
        <v>0</v>
      </c>
    </row>
    <row r="62" spans="1:3" s="374" customFormat="1" ht="15">
      <c r="A62" s="446" t="s">
        <v>357</v>
      </c>
      <c r="B62" s="447" t="s">
        <v>337</v>
      </c>
      <c r="C62" s="461"/>
    </row>
    <row r="63" spans="1:3" s="374" customFormat="1" ht="15">
      <c r="A63" s="449" t="s">
        <v>358</v>
      </c>
      <c r="B63" s="450" t="s">
        <v>338</v>
      </c>
      <c r="C63" s="461"/>
    </row>
    <row r="64" spans="1:3" s="374" customFormat="1" ht="15.75" thickBot="1">
      <c r="A64" s="453" t="s">
        <v>359</v>
      </c>
      <c r="B64" s="454" t="s">
        <v>339</v>
      </c>
      <c r="C64" s="461"/>
    </row>
    <row r="65" spans="1:3" s="374" customFormat="1" ht="15" thickBot="1">
      <c r="A65" s="465" t="s">
        <v>340</v>
      </c>
      <c r="B65" s="455" t="s">
        <v>360</v>
      </c>
      <c r="C65" s="445"/>
    </row>
    <row r="66" spans="1:3" s="374" customFormat="1" ht="15" thickBot="1">
      <c r="A66" s="465" t="s">
        <v>349</v>
      </c>
      <c r="B66" s="455" t="s">
        <v>484</v>
      </c>
      <c r="C66" s="466"/>
    </row>
    <row r="67" spans="1:3" s="374" customFormat="1" ht="15" thickBot="1">
      <c r="A67" s="465" t="s">
        <v>351</v>
      </c>
      <c r="B67" s="455" t="s">
        <v>350</v>
      </c>
      <c r="C67" s="466"/>
    </row>
    <row r="68" spans="1:3" s="374" customFormat="1" ht="15" thickBot="1">
      <c r="A68" s="465" t="s">
        <v>363</v>
      </c>
      <c r="B68" s="467" t="s">
        <v>487</v>
      </c>
      <c r="C68" s="458">
        <f>+C52+C53+C58+C61+C65+C67+C66</f>
        <v>68099</v>
      </c>
    </row>
    <row r="69" spans="1:3" s="374" customFormat="1" ht="15" thickBot="1">
      <c r="A69" s="468" t="s">
        <v>486</v>
      </c>
      <c r="B69" s="469" t="s">
        <v>488</v>
      </c>
      <c r="C69" s="458">
        <f>+C51+C68</f>
        <v>465900</v>
      </c>
    </row>
    <row r="70" spans="1:3" s="374" customFormat="1" ht="14.25">
      <c r="A70" s="470"/>
      <c r="B70" s="471"/>
      <c r="C70" s="472"/>
    </row>
    <row r="71" spans="1:3" ht="15.75">
      <c r="A71" s="588" t="s">
        <v>48</v>
      </c>
      <c r="B71" s="588"/>
      <c r="C71" s="588"/>
    </row>
    <row r="72" spans="1:3" s="378" customFormat="1" ht="16.5" thickBot="1">
      <c r="A72" s="589" t="s">
        <v>159</v>
      </c>
      <c r="B72" s="589"/>
      <c r="C72" s="473" t="s">
        <v>235</v>
      </c>
    </row>
    <row r="73" spans="1:3" ht="29.25" thickBot="1">
      <c r="A73" s="437" t="s">
        <v>73</v>
      </c>
      <c r="B73" s="438" t="s">
        <v>49</v>
      </c>
      <c r="C73" s="439" t="str">
        <f>+C3</f>
        <v>2017. évi előirányzat</v>
      </c>
    </row>
    <row r="74" spans="1:3" s="373" customFormat="1" ht="15" thickBot="1">
      <c r="A74" s="437" t="s">
        <v>501</v>
      </c>
      <c r="B74" s="438" t="s">
        <v>502</v>
      </c>
      <c r="C74" s="439" t="s">
        <v>503</v>
      </c>
    </row>
    <row r="75" spans="1:3" ht="16.5" thickBot="1">
      <c r="A75" s="474" t="s">
        <v>19</v>
      </c>
      <c r="B75" s="475" t="s">
        <v>558</v>
      </c>
      <c r="C75" s="476">
        <f>C76+C77+C78+C79+C80+C93</f>
        <v>359699</v>
      </c>
    </row>
    <row r="76" spans="1:3" ht="15.75">
      <c r="A76" s="477" t="s">
        <v>102</v>
      </c>
      <c r="B76" s="478" t="s">
        <v>50</v>
      </c>
      <c r="C76" s="479">
        <f>'9.1. sz. mell'!C94+'9.2. sz. mell'!C47+'9.3. sz. mell'!C46+1-45</f>
        <v>206826</v>
      </c>
    </row>
    <row r="77" spans="1:3" ht="15.75">
      <c r="A77" s="449" t="s">
        <v>103</v>
      </c>
      <c r="B77" s="480" t="s">
        <v>189</v>
      </c>
      <c r="C77" s="456">
        <f>'9.1. sz. mell'!C95+'9.2. sz. mell'!C48+'9.3. sz. mell'!C47</f>
        <v>34761</v>
      </c>
    </row>
    <row r="78" spans="1:3" ht="15.75">
      <c r="A78" s="449" t="s">
        <v>104</v>
      </c>
      <c r="B78" s="480" t="s">
        <v>145</v>
      </c>
      <c r="C78" s="456">
        <f>'9.1. sz. mell'!C96+'9.2. sz. mell'!C49+'9.3. sz. mell'!C48</f>
        <v>97392</v>
      </c>
    </row>
    <row r="79" spans="1:3" ht="15.75">
      <c r="A79" s="449" t="s">
        <v>105</v>
      </c>
      <c r="B79" s="481" t="s">
        <v>190</v>
      </c>
      <c r="C79" s="456">
        <f>'9.1. sz. mell'!C97+'9.2. sz. mell'!C50+'9.3. sz. mell'!C49</f>
        <v>13870</v>
      </c>
    </row>
    <row r="80" spans="1:3" ht="15.75">
      <c r="A80" s="449" t="s">
        <v>116</v>
      </c>
      <c r="B80" s="482" t="s">
        <v>191</v>
      </c>
      <c r="C80" s="456">
        <f>'9.1. sz. mell'!C98+'9.2. sz. mell'!C51+'9.3. sz. mell'!C50</f>
        <v>6850</v>
      </c>
    </row>
    <row r="81" spans="1:3" ht="15.75">
      <c r="A81" s="449" t="s">
        <v>106</v>
      </c>
      <c r="B81" s="480" t="s">
        <v>454</v>
      </c>
      <c r="C81" s="456"/>
    </row>
    <row r="82" spans="1:3" ht="15.75">
      <c r="A82" s="449" t="s">
        <v>107</v>
      </c>
      <c r="B82" s="483" t="s">
        <v>453</v>
      </c>
      <c r="C82" s="456"/>
    </row>
    <row r="83" spans="1:3" ht="15.75">
      <c r="A83" s="449" t="s">
        <v>117</v>
      </c>
      <c r="B83" s="483" t="s">
        <v>452</v>
      </c>
      <c r="C83" s="456"/>
    </row>
    <row r="84" spans="1:3" ht="15.75">
      <c r="A84" s="449" t="s">
        <v>118</v>
      </c>
      <c r="B84" s="484" t="s">
        <v>366</v>
      </c>
      <c r="C84" s="456"/>
    </row>
    <row r="85" spans="1:3" ht="15.75">
      <c r="A85" s="449" t="s">
        <v>119</v>
      </c>
      <c r="B85" s="485" t="s">
        <v>367</v>
      </c>
      <c r="C85" s="456"/>
    </row>
    <row r="86" spans="1:3" ht="15.75">
      <c r="A86" s="449" t="s">
        <v>120</v>
      </c>
      <c r="B86" s="485" t="s">
        <v>368</v>
      </c>
      <c r="C86" s="456"/>
    </row>
    <row r="87" spans="1:3" ht="15.75">
      <c r="A87" s="449" t="s">
        <v>122</v>
      </c>
      <c r="B87" s="484" t="s">
        <v>369</v>
      </c>
      <c r="C87" s="456"/>
    </row>
    <row r="88" spans="1:3" ht="15.75">
      <c r="A88" s="449" t="s">
        <v>192</v>
      </c>
      <c r="B88" s="484" t="s">
        <v>370</v>
      </c>
      <c r="C88" s="456"/>
    </row>
    <row r="89" spans="1:3" ht="15.75">
      <c r="A89" s="449" t="s">
        <v>364</v>
      </c>
      <c r="B89" s="485" t="s">
        <v>371</v>
      </c>
      <c r="C89" s="456"/>
    </row>
    <row r="90" spans="1:3" ht="15.75">
      <c r="A90" s="486" t="s">
        <v>365</v>
      </c>
      <c r="B90" s="483" t="s">
        <v>372</v>
      </c>
      <c r="C90" s="456"/>
    </row>
    <row r="91" spans="1:3" ht="15.75">
      <c r="A91" s="449" t="s">
        <v>450</v>
      </c>
      <c r="B91" s="483" t="s">
        <v>373</v>
      </c>
      <c r="C91" s="456"/>
    </row>
    <row r="92" spans="1:3" ht="15.75">
      <c r="A92" s="453" t="s">
        <v>451</v>
      </c>
      <c r="B92" s="483" t="s">
        <v>374</v>
      </c>
      <c r="C92" s="456">
        <v>3800</v>
      </c>
    </row>
    <row r="93" spans="1:3" ht="15.75">
      <c r="A93" s="449" t="s">
        <v>455</v>
      </c>
      <c r="B93" s="481" t="s">
        <v>51</v>
      </c>
      <c r="C93" s="451"/>
    </row>
    <row r="94" spans="1:3" ht="15.75">
      <c r="A94" s="449" t="s">
        <v>456</v>
      </c>
      <c r="B94" s="480" t="s">
        <v>458</v>
      </c>
      <c r="C94" s="451"/>
    </row>
    <row r="95" spans="1:3" ht="16.5" thickBot="1">
      <c r="A95" s="487" t="s">
        <v>457</v>
      </c>
      <c r="B95" s="488" t="s">
        <v>459</v>
      </c>
      <c r="C95" s="489"/>
    </row>
    <row r="96" spans="1:3" ht="16.5" thickBot="1">
      <c r="A96" s="490" t="s">
        <v>20</v>
      </c>
      <c r="B96" s="491" t="s">
        <v>559</v>
      </c>
      <c r="C96" s="492">
        <f>+C97+C99+C101</f>
        <v>106201</v>
      </c>
    </row>
    <row r="97" spans="1:3" ht="15.75">
      <c r="A97" s="446" t="s">
        <v>108</v>
      </c>
      <c r="B97" s="480" t="s">
        <v>234</v>
      </c>
      <c r="C97" s="448">
        <f>'9.1. sz. mell'!C115+'9.2. sz. mell'!C53+'9.3. sz. mell'!C52</f>
        <v>13650</v>
      </c>
    </row>
    <row r="98" spans="1:3" ht="15.75">
      <c r="A98" s="446" t="s">
        <v>109</v>
      </c>
      <c r="B98" s="493" t="s">
        <v>378</v>
      </c>
      <c r="C98" s="448"/>
    </row>
    <row r="99" spans="1:3" ht="15.75">
      <c r="A99" s="446" t="s">
        <v>110</v>
      </c>
      <c r="B99" s="493" t="s">
        <v>193</v>
      </c>
      <c r="C99" s="451">
        <f>'9.1. sz. mell'!C117</f>
        <v>92551</v>
      </c>
    </row>
    <row r="100" spans="1:3" ht="15.75">
      <c r="A100" s="446" t="s">
        <v>111</v>
      </c>
      <c r="B100" s="493" t="s">
        <v>379</v>
      </c>
      <c r="C100" s="494"/>
    </row>
    <row r="101" spans="1:3" ht="15.75">
      <c r="A101" s="446" t="s">
        <v>112</v>
      </c>
      <c r="B101" s="454" t="s">
        <v>237</v>
      </c>
      <c r="C101" s="494"/>
    </row>
    <row r="102" spans="1:3" ht="15.75">
      <c r="A102" s="446" t="s">
        <v>121</v>
      </c>
      <c r="B102" s="452" t="s">
        <v>441</v>
      </c>
      <c r="C102" s="494"/>
    </row>
    <row r="103" spans="1:3" ht="15.75">
      <c r="A103" s="446" t="s">
        <v>123</v>
      </c>
      <c r="B103" s="495" t="s">
        <v>384</v>
      </c>
      <c r="C103" s="494"/>
    </row>
    <row r="104" spans="1:3" ht="15.75">
      <c r="A104" s="446" t="s">
        <v>194</v>
      </c>
      <c r="B104" s="485" t="s">
        <v>368</v>
      </c>
      <c r="C104" s="494"/>
    </row>
    <row r="105" spans="1:3" ht="15.75">
      <c r="A105" s="446" t="s">
        <v>195</v>
      </c>
      <c r="B105" s="485" t="s">
        <v>383</v>
      </c>
      <c r="C105" s="494"/>
    </row>
    <row r="106" spans="1:3" ht="15.75">
      <c r="A106" s="446" t="s">
        <v>196</v>
      </c>
      <c r="B106" s="485" t="s">
        <v>382</v>
      </c>
      <c r="C106" s="494"/>
    </row>
    <row r="107" spans="1:3" ht="15.75">
      <c r="A107" s="446" t="s">
        <v>375</v>
      </c>
      <c r="B107" s="485" t="s">
        <v>371</v>
      </c>
      <c r="C107" s="494"/>
    </row>
    <row r="108" spans="1:3" ht="15.75">
      <c r="A108" s="446" t="s">
        <v>376</v>
      </c>
      <c r="B108" s="485" t="s">
        <v>381</v>
      </c>
      <c r="C108" s="494"/>
    </row>
    <row r="109" spans="1:3" ht="16.5" thickBot="1">
      <c r="A109" s="486" t="s">
        <v>377</v>
      </c>
      <c r="B109" s="485" t="s">
        <v>380</v>
      </c>
      <c r="C109" s="496"/>
    </row>
    <row r="110" spans="1:3" ht="16.5" thickBot="1">
      <c r="A110" s="443" t="s">
        <v>21</v>
      </c>
      <c r="B110" s="497" t="s">
        <v>460</v>
      </c>
      <c r="C110" s="445">
        <f>+C75+C96</f>
        <v>465900</v>
      </c>
    </row>
    <row r="111" spans="1:3" ht="16.5" thickBot="1">
      <c r="A111" s="443" t="s">
        <v>22</v>
      </c>
      <c r="B111" s="497" t="s">
        <v>461</v>
      </c>
      <c r="C111" s="445">
        <f>+C112+C113+C114</f>
        <v>0</v>
      </c>
    </row>
    <row r="112" spans="1:3" ht="15.75">
      <c r="A112" s="446" t="s">
        <v>276</v>
      </c>
      <c r="B112" s="493" t="s">
        <v>467</v>
      </c>
      <c r="C112" s="494"/>
    </row>
    <row r="113" spans="1:3" ht="15.75">
      <c r="A113" s="446" t="s">
        <v>279</v>
      </c>
      <c r="B113" s="493" t="s">
        <v>468</v>
      </c>
      <c r="C113" s="494"/>
    </row>
    <row r="114" spans="1:3" ht="16.5" thickBot="1">
      <c r="A114" s="486" t="s">
        <v>280</v>
      </c>
      <c r="B114" s="493" t="s">
        <v>469</v>
      </c>
      <c r="C114" s="494"/>
    </row>
    <row r="115" spans="1:3" ht="16.5" thickBot="1">
      <c r="A115" s="443" t="s">
        <v>23</v>
      </c>
      <c r="B115" s="497" t="s">
        <v>462</v>
      </c>
      <c r="C115" s="445"/>
    </row>
    <row r="116" spans="1:3" ht="16.5" thickBot="1">
      <c r="A116" s="443" t="s">
        <v>24</v>
      </c>
      <c r="B116" s="497" t="s">
        <v>473</v>
      </c>
      <c r="C116" s="458">
        <f>+C117+C118+C119+C120</f>
        <v>0</v>
      </c>
    </row>
    <row r="117" spans="1:3" ht="15.75">
      <c r="A117" s="446" t="s">
        <v>98</v>
      </c>
      <c r="B117" s="498" t="s">
        <v>385</v>
      </c>
      <c r="C117" s="494"/>
    </row>
    <row r="118" spans="1:3" ht="15.75">
      <c r="A118" s="446" t="s">
        <v>99</v>
      </c>
      <c r="B118" s="498" t="s">
        <v>386</v>
      </c>
      <c r="C118" s="494">
        <f>'9.1. sz. mell'!C142</f>
        <v>0</v>
      </c>
    </row>
    <row r="119" spans="1:3" ht="15.75">
      <c r="A119" s="446" t="s">
        <v>300</v>
      </c>
      <c r="B119" s="498" t="s">
        <v>474</v>
      </c>
      <c r="C119" s="494"/>
    </row>
    <row r="120" spans="1:3" ht="16.5" thickBot="1">
      <c r="A120" s="486" t="s">
        <v>301</v>
      </c>
      <c r="B120" s="499" t="s">
        <v>405</v>
      </c>
      <c r="C120" s="494"/>
    </row>
    <row r="121" spans="1:3" ht="16.5" thickBot="1">
      <c r="A121" s="443" t="s">
        <v>25</v>
      </c>
      <c r="B121" s="497" t="s">
        <v>475</v>
      </c>
      <c r="C121" s="500"/>
    </row>
    <row r="122" spans="1:3" ht="16.5" thickBot="1">
      <c r="A122" s="443" t="s">
        <v>26</v>
      </c>
      <c r="B122" s="497" t="s">
        <v>479</v>
      </c>
      <c r="C122" s="501"/>
    </row>
    <row r="123" spans="1:3" ht="16.5" thickBot="1">
      <c r="A123" s="443" t="s">
        <v>27</v>
      </c>
      <c r="B123" s="497" t="s">
        <v>480</v>
      </c>
      <c r="C123" s="501"/>
    </row>
    <row r="124" spans="1:9" ht="16.5" thickBot="1">
      <c r="A124" s="443" t="s">
        <v>28</v>
      </c>
      <c r="B124" s="497" t="s">
        <v>482</v>
      </c>
      <c r="C124" s="502">
        <f>+C111+C115+C116+C121+C122+C123</f>
        <v>0</v>
      </c>
      <c r="F124" s="379"/>
      <c r="G124" s="380"/>
      <c r="H124" s="380"/>
      <c r="I124" s="380"/>
    </row>
    <row r="125" spans="1:3" s="374" customFormat="1" ht="15" thickBot="1">
      <c r="A125" s="503" t="s">
        <v>29</v>
      </c>
      <c r="B125" s="504" t="s">
        <v>481</v>
      </c>
      <c r="C125" s="502">
        <f>+C110+C124</f>
        <v>465900</v>
      </c>
    </row>
    <row r="126" spans="1:3" ht="15.75">
      <c r="A126" s="505"/>
      <c r="B126" s="505"/>
      <c r="C126" s="506"/>
    </row>
    <row r="127" spans="1:3" ht="15.75">
      <c r="A127" s="590" t="s">
        <v>387</v>
      </c>
      <c r="B127" s="590"/>
      <c r="C127" s="590"/>
    </row>
    <row r="128" spans="1:3" ht="16.5" thickBot="1">
      <c r="A128" s="587" t="s">
        <v>160</v>
      </c>
      <c r="B128" s="587"/>
      <c r="C128" s="436" t="s">
        <v>235</v>
      </c>
    </row>
    <row r="129" spans="1:4" ht="29.25" thickBot="1">
      <c r="A129" s="443">
        <v>1</v>
      </c>
      <c r="B129" s="507" t="s">
        <v>483</v>
      </c>
      <c r="C129" s="445">
        <f>+C51-C110</f>
        <v>-68099</v>
      </c>
      <c r="D129" s="381"/>
    </row>
    <row r="130" spans="1:3" ht="29.25" thickBot="1">
      <c r="A130" s="443" t="s">
        <v>20</v>
      </c>
      <c r="B130" s="507" t="s">
        <v>573</v>
      </c>
      <c r="C130" s="445">
        <f>+C68-C124</f>
        <v>68099</v>
      </c>
    </row>
  </sheetData>
  <sheetProtection/>
  <mergeCells count="6">
    <mergeCell ref="A128:B128"/>
    <mergeCell ref="A71:C71"/>
    <mergeCell ref="A1:C1"/>
    <mergeCell ref="A2:B2"/>
    <mergeCell ref="A72:B72"/>
    <mergeCell ref="A127:C127"/>
  </mergeCells>
  <printOptions horizontalCentered="1"/>
  <pageMargins left="0.1968503937007874" right="0.1968503937007874" top="0.8661417322834646" bottom="0.2755905511811024" header="0.3937007874015748" footer="0.1968503937007874"/>
  <pageSetup fitToHeight="2" horizontalDpi="600" verticalDpi="600" orientation="portrait" paperSize="9" scale="71" r:id="rId1"/>
  <headerFooter alignWithMargins="0">
    <oddHeader>&amp;C&amp;"Times New Roman CE,Félkövér"&amp;12
Ónod Község Önkormányzat
2017. ÉVI KÖLTSÉGVETÉSÉNEK ÖSSZEVONT MÉRLEGE&amp;R&amp;"Times New Roman CE,Félkövér dőlt"&amp;11 1.1. melléklet a ........./2017. (.......) önkormányzati rendelethez</oddHeader>
  </headerFooter>
  <rowBreaks count="1" manualBreakCount="1">
    <brk id="7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C4" sqref="C4"/>
    </sheetView>
  </sheetViews>
  <sheetFormatPr defaultColWidth="9.00390625" defaultRowHeight="12.75"/>
  <cols>
    <col min="1" max="1" width="88.625" style="34" customWidth="1"/>
    <col min="2" max="2" width="27.875" style="34" customWidth="1"/>
    <col min="3" max="3" width="3.50390625" style="34" customWidth="1"/>
    <col min="4" max="16384" width="9.375" style="34" customWidth="1"/>
  </cols>
  <sheetData>
    <row r="1" spans="1:2" ht="47.25" customHeight="1">
      <c r="A1" s="655" t="s">
        <v>594</v>
      </c>
      <c r="B1" s="655"/>
    </row>
    <row r="2" spans="1:2" ht="22.5" customHeight="1" thickBot="1">
      <c r="A2" s="347"/>
      <c r="B2" s="348" t="s">
        <v>14</v>
      </c>
    </row>
    <row r="3" spans="1:2" s="35" customFormat="1" ht="24" customHeight="1" thickBot="1">
      <c r="A3" s="284" t="s">
        <v>53</v>
      </c>
      <c r="B3" s="346" t="s">
        <v>593</v>
      </c>
    </row>
    <row r="4" spans="1:2" s="36" customFormat="1" ht="13.5" thickBot="1">
      <c r="A4" s="198" t="s">
        <v>501</v>
      </c>
      <c r="B4" s="199" t="s">
        <v>502</v>
      </c>
    </row>
    <row r="5" spans="1:2" ht="12.75">
      <c r="A5" s="126"/>
      <c r="B5" s="369"/>
    </row>
    <row r="6" spans="1:2" ht="12.75" customHeight="1">
      <c r="A6" s="127"/>
      <c r="B6" s="369"/>
    </row>
    <row r="7" spans="1:2" ht="12.75">
      <c r="A7" s="127"/>
      <c r="B7" s="369"/>
    </row>
    <row r="8" spans="1:2" ht="12.75">
      <c r="A8" s="127"/>
      <c r="B8" s="369"/>
    </row>
    <row r="9" spans="1:2" ht="12.75">
      <c r="A9" s="127"/>
      <c r="B9" s="369"/>
    </row>
    <row r="10" spans="1:2" ht="12.75">
      <c r="A10" s="127"/>
      <c r="B10" s="369"/>
    </row>
    <row r="11" spans="1:2" ht="12.75">
      <c r="A11" s="127"/>
      <c r="B11" s="369"/>
    </row>
    <row r="12" spans="1:2" ht="12.75">
      <c r="A12" s="127"/>
      <c r="B12" s="369"/>
    </row>
    <row r="13" spans="1:3" ht="12.75">
      <c r="A13" s="127"/>
      <c r="B13" s="369"/>
      <c r="C13" s="656" t="s">
        <v>538</v>
      </c>
    </row>
    <row r="14" spans="1:3" ht="12.75">
      <c r="A14" s="127"/>
      <c r="B14" s="369"/>
      <c r="C14" s="656"/>
    </row>
    <row r="15" spans="1:3" ht="12.75">
      <c r="A15" s="127"/>
      <c r="B15" s="369"/>
      <c r="C15" s="656"/>
    </row>
    <row r="16" spans="1:3" ht="12.75">
      <c r="A16" s="127"/>
      <c r="B16" s="369"/>
      <c r="C16" s="656"/>
    </row>
    <row r="17" spans="1:3" ht="12.75">
      <c r="A17" s="127"/>
      <c r="B17" s="369"/>
      <c r="C17" s="656"/>
    </row>
    <row r="18" spans="1:3" ht="12.75">
      <c r="A18" s="127"/>
      <c r="B18" s="369"/>
      <c r="C18" s="656"/>
    </row>
    <row r="19" spans="1:3" ht="12.75">
      <c r="A19" s="127"/>
      <c r="B19" s="369"/>
      <c r="C19" s="656"/>
    </row>
    <row r="20" spans="1:3" ht="12.75">
      <c r="A20" s="127"/>
      <c r="B20" s="369"/>
      <c r="C20" s="656"/>
    </row>
    <row r="21" spans="1:3" ht="12.75">
      <c r="A21" s="127"/>
      <c r="B21" s="369"/>
      <c r="C21" s="656"/>
    </row>
    <row r="22" spans="1:3" ht="12.75">
      <c r="A22" s="127"/>
      <c r="B22" s="369"/>
      <c r="C22" s="656"/>
    </row>
    <row r="23" spans="1:3" ht="12.75">
      <c r="A23" s="127"/>
      <c r="B23" s="369"/>
      <c r="C23" s="656"/>
    </row>
    <row r="24" spans="1:3" ht="13.5" thickBot="1">
      <c r="A24" s="128"/>
      <c r="B24" s="369"/>
      <c r="C24" s="656"/>
    </row>
    <row r="25" spans="1:3" s="38" customFormat="1" ht="19.5" customHeight="1" thickBot="1">
      <c r="A25" s="25" t="s">
        <v>54</v>
      </c>
      <c r="B25" s="37">
        <f>SUM(B5:B24)</f>
        <v>0</v>
      </c>
      <c r="C25" s="656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C4" sqref="C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26.25" customHeight="1">
      <c r="A1" s="661" t="s">
        <v>575</v>
      </c>
      <c r="B1" s="661"/>
      <c r="C1" s="661"/>
      <c r="D1" s="661"/>
    </row>
    <row r="2" spans="1:4" ht="15.75">
      <c r="A2" s="660" t="s">
        <v>592</v>
      </c>
      <c r="B2" s="660"/>
      <c r="C2" s="660"/>
      <c r="D2" s="660"/>
    </row>
    <row r="3" spans="1:4" ht="17.25" customHeight="1">
      <c r="A3" s="345"/>
      <c r="B3" s="345"/>
      <c r="C3" s="345"/>
      <c r="D3" s="345"/>
    </row>
    <row r="4" spans="1:4" ht="13.5" thickBot="1">
      <c r="A4" s="218"/>
      <c r="B4" s="218"/>
      <c r="C4" s="657" t="s">
        <v>56</v>
      </c>
      <c r="D4" s="657"/>
    </row>
    <row r="5" spans="1:4" ht="42.75" customHeight="1" thickBot="1">
      <c r="A5" s="349" t="s">
        <v>73</v>
      </c>
      <c r="B5" s="350" t="s">
        <v>129</v>
      </c>
      <c r="C5" s="350" t="s">
        <v>130</v>
      </c>
      <c r="D5" s="351" t="s">
        <v>15</v>
      </c>
    </row>
    <row r="6" spans="1:4" ht="15.75" customHeight="1" thickBot="1">
      <c r="A6" s="219" t="s">
        <v>19</v>
      </c>
      <c r="B6" s="19" t="s">
        <v>568</v>
      </c>
      <c r="C6" s="19" t="s">
        <v>580</v>
      </c>
      <c r="D6" s="21">
        <v>3000000</v>
      </c>
    </row>
    <row r="7" spans="1:4" ht="15.75" customHeight="1" thickBot="1">
      <c r="A7" s="219" t="s">
        <v>21</v>
      </c>
      <c r="B7" s="20" t="s">
        <v>569</v>
      </c>
      <c r="C7" s="20" t="s">
        <v>571</v>
      </c>
      <c r="D7" s="21">
        <v>200000</v>
      </c>
    </row>
    <row r="8" spans="1:4" ht="15.75" customHeight="1" thickBot="1">
      <c r="A8" s="219" t="s">
        <v>23</v>
      </c>
      <c r="B8" s="20" t="s">
        <v>570</v>
      </c>
      <c r="C8" s="20" t="s">
        <v>572</v>
      </c>
      <c r="D8" s="21">
        <v>800000</v>
      </c>
    </row>
    <row r="9" spans="1:4" ht="15.75" customHeight="1" thickBot="1">
      <c r="A9" s="219" t="s">
        <v>24</v>
      </c>
      <c r="B9" s="20" t="s">
        <v>590</v>
      </c>
      <c r="C9" s="20" t="s">
        <v>591</v>
      </c>
      <c r="D9" s="21">
        <v>2850000</v>
      </c>
    </row>
    <row r="10" spans="1:4" ht="15.75" customHeight="1" thickBot="1">
      <c r="A10" s="219" t="s">
        <v>25</v>
      </c>
      <c r="B10" s="20"/>
      <c r="C10" s="20"/>
      <c r="D10" s="21"/>
    </row>
    <row r="11" spans="1:4" ht="15.75" customHeight="1" thickBot="1">
      <c r="A11" s="219" t="s">
        <v>26</v>
      </c>
      <c r="B11" s="20"/>
      <c r="C11" s="20"/>
      <c r="D11" s="21"/>
    </row>
    <row r="12" spans="1:4" ht="15.75" customHeight="1" thickBot="1">
      <c r="A12" s="219" t="s">
        <v>27</v>
      </c>
      <c r="B12" s="20"/>
      <c r="C12" s="20"/>
      <c r="D12" s="21"/>
    </row>
    <row r="13" spans="1:4" ht="15.75" customHeight="1" thickBot="1">
      <c r="A13" s="219" t="s">
        <v>28</v>
      </c>
      <c r="B13" s="20"/>
      <c r="C13" s="20"/>
      <c r="D13" s="21"/>
    </row>
    <row r="14" spans="1:4" ht="15.75" customHeight="1" thickBot="1">
      <c r="A14" s="219" t="s">
        <v>29</v>
      </c>
      <c r="B14" s="20"/>
      <c r="C14" s="20"/>
      <c r="D14" s="21"/>
    </row>
    <row r="15" spans="1:4" ht="15.75" customHeight="1" thickBot="1">
      <c r="A15" s="219" t="s">
        <v>30</v>
      </c>
      <c r="B15" s="20"/>
      <c r="C15" s="20"/>
      <c r="D15" s="21"/>
    </row>
    <row r="16" spans="1:4" ht="15.75" customHeight="1" thickBot="1">
      <c r="A16" s="219" t="s">
        <v>31</v>
      </c>
      <c r="B16" s="20"/>
      <c r="C16" s="20"/>
      <c r="D16" s="21"/>
    </row>
    <row r="17" spans="1:4" ht="15.75" customHeight="1" thickBot="1">
      <c r="A17" s="219" t="s">
        <v>32</v>
      </c>
      <c r="B17" s="20"/>
      <c r="C17" s="20"/>
      <c r="D17" s="21"/>
    </row>
    <row r="18" spans="1:4" ht="15.75" customHeight="1" thickBot="1">
      <c r="A18" s="219" t="s">
        <v>33</v>
      </c>
      <c r="B18" s="20"/>
      <c r="C18" s="20"/>
      <c r="D18" s="21"/>
    </row>
    <row r="19" spans="1:4" ht="15.75" customHeight="1" thickBot="1">
      <c r="A19" s="219" t="s">
        <v>34</v>
      </c>
      <c r="B19" s="20"/>
      <c r="C19" s="20"/>
      <c r="D19" s="21"/>
    </row>
    <row r="20" spans="1:4" ht="15.75" customHeight="1" thickBot="1">
      <c r="A20" s="219" t="s">
        <v>35</v>
      </c>
      <c r="B20" s="20"/>
      <c r="C20" s="20"/>
      <c r="D20" s="21"/>
    </row>
    <row r="21" spans="1:4" ht="15.75" customHeight="1" thickBot="1">
      <c r="A21" s="219" t="s">
        <v>36</v>
      </c>
      <c r="B21" s="20"/>
      <c r="C21" s="20"/>
      <c r="D21" s="21"/>
    </row>
    <row r="22" spans="1:4" ht="15.75" customHeight="1" thickBot="1">
      <c r="A22" s="219" t="s">
        <v>37</v>
      </c>
      <c r="B22" s="20"/>
      <c r="C22" s="20"/>
      <c r="D22" s="21"/>
    </row>
    <row r="23" spans="1:4" ht="15.75" customHeight="1" thickBot="1">
      <c r="A23" s="219" t="s">
        <v>38</v>
      </c>
      <c r="B23" s="20"/>
      <c r="C23" s="20"/>
      <c r="D23" s="21"/>
    </row>
    <row r="24" spans="1:4" ht="15.75" customHeight="1" thickBot="1">
      <c r="A24" s="219" t="s">
        <v>39</v>
      </c>
      <c r="B24" s="20"/>
      <c r="C24" s="20"/>
      <c r="D24" s="21"/>
    </row>
    <row r="25" spans="1:4" ht="15.75" customHeight="1" thickBot="1">
      <c r="A25" s="219" t="s">
        <v>40</v>
      </c>
      <c r="B25" s="20"/>
      <c r="C25" s="20"/>
      <c r="D25" s="21"/>
    </row>
    <row r="26" spans="1:4" ht="15.75" customHeight="1" thickBot="1">
      <c r="A26" s="219" t="s">
        <v>41</v>
      </c>
      <c r="B26" s="20"/>
      <c r="C26" s="20"/>
      <c r="D26" s="21"/>
    </row>
    <row r="27" spans="1:4" ht="15.75" customHeight="1" thickBot="1">
      <c r="A27" s="219" t="s">
        <v>42</v>
      </c>
      <c r="B27" s="20"/>
      <c r="C27" s="20"/>
      <c r="D27" s="21"/>
    </row>
    <row r="28" spans="1:4" ht="15.75" customHeight="1" thickBot="1">
      <c r="A28" s="219" t="s">
        <v>43</v>
      </c>
      <c r="B28" s="20"/>
      <c r="C28" s="20"/>
      <c r="D28" s="21"/>
    </row>
    <row r="29" spans="1:4" ht="15.75" customHeight="1" thickBot="1">
      <c r="A29" s="219" t="s">
        <v>44</v>
      </c>
      <c r="B29" s="20"/>
      <c r="C29" s="20"/>
      <c r="D29" s="21"/>
    </row>
    <row r="30" spans="1:4" ht="15.75" customHeight="1" thickBot="1">
      <c r="A30" s="219" t="s">
        <v>45</v>
      </c>
      <c r="B30" s="20"/>
      <c r="C30" s="20"/>
      <c r="D30" s="21"/>
    </row>
    <row r="31" spans="1:4" ht="15.75" customHeight="1" thickBot="1">
      <c r="A31" s="219" t="s">
        <v>46</v>
      </c>
      <c r="B31" s="20"/>
      <c r="C31" s="20"/>
      <c r="D31" s="21"/>
    </row>
    <row r="32" spans="1:4" ht="15.75" customHeight="1" thickBot="1">
      <c r="A32" s="219" t="s">
        <v>47</v>
      </c>
      <c r="B32" s="20"/>
      <c r="C32" s="20"/>
      <c r="D32" s="21"/>
    </row>
    <row r="33" spans="1:4" ht="15.75" customHeight="1" thickBot="1">
      <c r="A33" s="219" t="s">
        <v>131</v>
      </c>
      <c r="B33" s="20"/>
      <c r="C33" s="20"/>
      <c r="D33" s="21"/>
    </row>
    <row r="34" spans="1:4" ht="15.75" customHeight="1" thickBot="1">
      <c r="A34" s="219" t="s">
        <v>132</v>
      </c>
      <c r="B34" s="20"/>
      <c r="C34" s="20"/>
      <c r="D34" s="87"/>
    </row>
    <row r="35" spans="1:4" ht="15.75" customHeight="1" thickBot="1">
      <c r="A35" s="219" t="s">
        <v>133</v>
      </c>
      <c r="B35" s="20"/>
      <c r="C35" s="20"/>
      <c r="D35" s="87"/>
    </row>
    <row r="36" spans="1:4" ht="15.75" customHeight="1" thickBot="1">
      <c r="A36" s="219" t="s">
        <v>134</v>
      </c>
      <c r="B36" s="20"/>
      <c r="C36" s="20"/>
      <c r="D36" s="87"/>
    </row>
    <row r="37" spans="1:4" ht="15.75" customHeight="1" thickBot="1">
      <c r="A37" s="219" t="s">
        <v>579</v>
      </c>
      <c r="B37" s="22"/>
      <c r="C37" s="22"/>
      <c r="D37" s="88"/>
    </row>
    <row r="38" spans="1:4" ht="15.75" customHeight="1" thickBot="1">
      <c r="A38" s="658" t="s">
        <v>54</v>
      </c>
      <c r="B38" s="659"/>
      <c r="C38" s="220"/>
      <c r="D38" s="221">
        <f>SUM(D6:D37)</f>
        <v>6850000</v>
      </c>
    </row>
    <row r="39" ht="12.75">
      <c r="A39" t="s">
        <v>208</v>
      </c>
    </row>
  </sheetData>
  <sheetProtection/>
  <mergeCells count="4">
    <mergeCell ref="C4:D4"/>
    <mergeCell ref="A38:B38"/>
    <mergeCell ref="A2:D2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0">
      <selection activeCell="C4" sqref="C4"/>
    </sheetView>
  </sheetViews>
  <sheetFormatPr defaultColWidth="9.00390625" defaultRowHeight="12.75"/>
  <cols>
    <col min="1" max="1" width="6.875" style="44" customWidth="1"/>
    <col min="2" max="2" width="55.125" style="200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9.75" customHeight="1">
      <c r="B1" s="301" t="s">
        <v>164</v>
      </c>
      <c r="C1" s="302"/>
      <c r="D1" s="302"/>
      <c r="E1" s="302"/>
      <c r="F1" s="593" t="s">
        <v>587</v>
      </c>
    </row>
    <row r="2" spans="5:6" ht="14.25" thickBot="1">
      <c r="E2" s="303" t="s">
        <v>64</v>
      </c>
      <c r="F2" s="593"/>
    </row>
    <row r="3" spans="1:6" ht="18" customHeight="1" thickBot="1">
      <c r="A3" s="591" t="s">
        <v>73</v>
      </c>
      <c r="B3" s="304" t="s">
        <v>59</v>
      </c>
      <c r="C3" s="305"/>
      <c r="D3" s="304" t="s">
        <v>60</v>
      </c>
      <c r="E3" s="306"/>
      <c r="F3" s="593"/>
    </row>
    <row r="4" spans="1:6" s="307" customFormat="1" ht="35.25" customHeight="1" thickBot="1">
      <c r="A4" s="592"/>
      <c r="B4" s="201" t="s">
        <v>65</v>
      </c>
      <c r="C4" s="202" t="str">
        <f>+'1.1.sz.mell.'!C3</f>
        <v>2017. évi előirányzat</v>
      </c>
      <c r="D4" s="201" t="s">
        <v>65</v>
      </c>
      <c r="E4" s="40" t="str">
        <f>+C4</f>
        <v>2017. évi előirányzat</v>
      </c>
      <c r="F4" s="593"/>
    </row>
    <row r="5" spans="1:6" s="312" customFormat="1" ht="12" customHeight="1" thickBot="1">
      <c r="A5" s="308" t="s">
        <v>501</v>
      </c>
      <c r="B5" s="309" t="s">
        <v>502</v>
      </c>
      <c r="C5" s="310" t="s">
        <v>503</v>
      </c>
      <c r="D5" s="309" t="s">
        <v>505</v>
      </c>
      <c r="E5" s="311" t="s">
        <v>504</v>
      </c>
      <c r="F5" s="593"/>
    </row>
    <row r="6" spans="1:6" ht="12.75" customHeight="1">
      <c r="A6" s="313" t="s">
        <v>19</v>
      </c>
      <c r="B6" s="314" t="s">
        <v>388</v>
      </c>
      <c r="C6" s="290">
        <f>'1.1.sz.mell.'!C5</f>
        <v>182629</v>
      </c>
      <c r="D6" s="314" t="s">
        <v>66</v>
      </c>
      <c r="E6" s="296">
        <f>'1.1.sz.mell.'!C76</f>
        <v>206826</v>
      </c>
      <c r="F6" s="593"/>
    </row>
    <row r="7" spans="1:6" ht="12.75" customHeight="1">
      <c r="A7" s="315" t="s">
        <v>20</v>
      </c>
      <c r="B7" s="316" t="s">
        <v>389</v>
      </c>
      <c r="C7" s="291">
        <f>'1.1.sz.mell.'!C12</f>
        <v>103500</v>
      </c>
      <c r="D7" s="316" t="s">
        <v>189</v>
      </c>
      <c r="E7" s="297">
        <f>'1.1.sz.mell.'!C77</f>
        <v>34761</v>
      </c>
      <c r="F7" s="593"/>
    </row>
    <row r="8" spans="1:6" ht="12.75" customHeight="1">
      <c r="A8" s="315" t="s">
        <v>21</v>
      </c>
      <c r="B8" s="316" t="s">
        <v>410</v>
      </c>
      <c r="C8" s="291"/>
      <c r="D8" s="316" t="s">
        <v>240</v>
      </c>
      <c r="E8" s="297">
        <f>'1.1.sz.mell.'!C78</f>
        <v>97392</v>
      </c>
      <c r="F8" s="593"/>
    </row>
    <row r="9" spans="1:6" ht="12.75" customHeight="1">
      <c r="A9" s="315" t="s">
        <v>22</v>
      </c>
      <c r="B9" s="316" t="s">
        <v>180</v>
      </c>
      <c r="C9" s="291">
        <f>'1.1.sz.mell.'!C20</f>
        <v>13000</v>
      </c>
      <c r="D9" s="316" t="s">
        <v>190</v>
      </c>
      <c r="E9" s="297">
        <f>'1.1.sz.mell.'!C79</f>
        <v>13870</v>
      </c>
      <c r="F9" s="593"/>
    </row>
    <row r="10" spans="1:6" ht="12.75" customHeight="1">
      <c r="A10" s="315" t="s">
        <v>23</v>
      </c>
      <c r="B10" s="317" t="s">
        <v>434</v>
      </c>
      <c r="C10" s="291">
        <f>'1.1.sz.mell.'!C28</f>
        <v>38528</v>
      </c>
      <c r="D10" s="316" t="s">
        <v>191</v>
      </c>
      <c r="E10" s="297">
        <f>'1.1.sz.mell.'!C80</f>
        <v>6850</v>
      </c>
      <c r="F10" s="593"/>
    </row>
    <row r="11" spans="1:6" ht="12.75" customHeight="1">
      <c r="A11" s="315" t="s">
        <v>24</v>
      </c>
      <c r="B11" s="316" t="s">
        <v>390</v>
      </c>
      <c r="C11" s="292">
        <f>'1.1.sz.mell.'!C41</f>
        <v>0</v>
      </c>
      <c r="D11" s="316" t="s">
        <v>51</v>
      </c>
      <c r="E11" s="297"/>
      <c r="F11" s="593"/>
    </row>
    <row r="12" spans="1:6" ht="12.75" customHeight="1">
      <c r="A12" s="315" t="s">
        <v>25</v>
      </c>
      <c r="B12" s="316" t="s">
        <v>489</v>
      </c>
      <c r="C12" s="291"/>
      <c r="D12" s="33"/>
      <c r="E12" s="297"/>
      <c r="F12" s="593"/>
    </row>
    <row r="13" spans="1:6" ht="12.75" customHeight="1">
      <c r="A13" s="315" t="s">
        <v>26</v>
      </c>
      <c r="B13" s="33"/>
      <c r="C13" s="291"/>
      <c r="D13" s="33"/>
      <c r="E13" s="297"/>
      <c r="F13" s="593"/>
    </row>
    <row r="14" spans="1:6" ht="12.75" customHeight="1">
      <c r="A14" s="315" t="s">
        <v>27</v>
      </c>
      <c r="B14" s="382"/>
      <c r="C14" s="292"/>
      <c r="D14" s="33"/>
      <c r="E14" s="297"/>
      <c r="F14" s="593"/>
    </row>
    <row r="15" spans="1:6" ht="12.75" customHeight="1">
      <c r="A15" s="315" t="s">
        <v>28</v>
      </c>
      <c r="B15" s="33"/>
      <c r="C15" s="291"/>
      <c r="D15" s="33"/>
      <c r="E15" s="297"/>
      <c r="F15" s="593"/>
    </row>
    <row r="16" spans="1:6" ht="12.75" customHeight="1">
      <c r="A16" s="315" t="s">
        <v>29</v>
      </c>
      <c r="B16" s="33"/>
      <c r="C16" s="291"/>
      <c r="D16" s="33"/>
      <c r="E16" s="297"/>
      <c r="F16" s="593"/>
    </row>
    <row r="17" spans="1:6" ht="12.75" customHeight="1" thickBot="1">
      <c r="A17" s="315" t="s">
        <v>30</v>
      </c>
      <c r="B17" s="46"/>
      <c r="C17" s="293"/>
      <c r="D17" s="33"/>
      <c r="E17" s="298"/>
      <c r="F17" s="593"/>
    </row>
    <row r="18" spans="1:6" ht="15.75" customHeight="1" thickBot="1">
      <c r="A18" s="318" t="s">
        <v>31</v>
      </c>
      <c r="B18" s="135" t="s">
        <v>490</v>
      </c>
      <c r="C18" s="294">
        <f>SUM(C6:C17)</f>
        <v>337657</v>
      </c>
      <c r="D18" s="135" t="s">
        <v>396</v>
      </c>
      <c r="E18" s="299">
        <f>SUM(E6:E17)</f>
        <v>359699</v>
      </c>
      <c r="F18" s="593"/>
    </row>
    <row r="19" spans="1:6" ht="12.75" customHeight="1">
      <c r="A19" s="319" t="s">
        <v>32</v>
      </c>
      <c r="B19" s="320" t="s">
        <v>393</v>
      </c>
      <c r="C19" s="423">
        <f>+C20+C21+C22+C23</f>
        <v>68099</v>
      </c>
      <c r="D19" s="321" t="s">
        <v>197</v>
      </c>
      <c r="E19" s="300"/>
      <c r="F19" s="593"/>
    </row>
    <row r="20" spans="1:6" ht="12.75" customHeight="1">
      <c r="A20" s="322" t="s">
        <v>33</v>
      </c>
      <c r="B20" s="321" t="s">
        <v>232</v>
      </c>
      <c r="C20" s="79">
        <f>'1.1.sz.mell.'!C59</f>
        <v>68099</v>
      </c>
      <c r="D20" s="321" t="s">
        <v>395</v>
      </c>
      <c r="E20" s="80"/>
      <c r="F20" s="593"/>
    </row>
    <row r="21" spans="1:6" ht="12.75" customHeight="1">
      <c r="A21" s="322" t="s">
        <v>34</v>
      </c>
      <c r="B21" s="321" t="s">
        <v>233</v>
      </c>
      <c r="C21" s="79"/>
      <c r="D21" s="321" t="s">
        <v>162</v>
      </c>
      <c r="E21" s="80"/>
      <c r="F21" s="593"/>
    </row>
    <row r="22" spans="1:6" ht="12.75" customHeight="1">
      <c r="A22" s="322" t="s">
        <v>35</v>
      </c>
      <c r="B22" s="321" t="s">
        <v>238</v>
      </c>
      <c r="C22" s="79"/>
      <c r="D22" s="321" t="s">
        <v>163</v>
      </c>
      <c r="E22" s="80"/>
      <c r="F22" s="593"/>
    </row>
    <row r="23" spans="1:6" ht="12.75" customHeight="1">
      <c r="A23" s="322" t="s">
        <v>36</v>
      </c>
      <c r="B23" s="321" t="s">
        <v>239</v>
      </c>
      <c r="C23" s="79"/>
      <c r="D23" s="320" t="s">
        <v>241</v>
      </c>
      <c r="E23" s="80"/>
      <c r="F23" s="593"/>
    </row>
    <row r="24" spans="1:6" ht="12.75" customHeight="1">
      <c r="A24" s="322" t="s">
        <v>37</v>
      </c>
      <c r="B24" s="321" t="s">
        <v>394</v>
      </c>
      <c r="C24" s="323">
        <f>+C25+C26</f>
        <v>0</v>
      </c>
      <c r="D24" s="321" t="s">
        <v>198</v>
      </c>
      <c r="E24" s="80"/>
      <c r="F24" s="593"/>
    </row>
    <row r="25" spans="1:6" ht="12.75" customHeight="1">
      <c r="A25" s="319" t="s">
        <v>38</v>
      </c>
      <c r="B25" s="320" t="s">
        <v>391</v>
      </c>
      <c r="C25" s="295"/>
      <c r="D25" s="314" t="s">
        <v>474</v>
      </c>
      <c r="E25" s="300"/>
      <c r="F25" s="593"/>
    </row>
    <row r="26" spans="1:6" ht="12.75" customHeight="1">
      <c r="A26" s="322" t="s">
        <v>39</v>
      </c>
      <c r="B26" s="321" t="s">
        <v>392</v>
      </c>
      <c r="C26" s="79"/>
      <c r="D26" s="316" t="s">
        <v>479</v>
      </c>
      <c r="E26" s="80"/>
      <c r="F26" s="593"/>
    </row>
    <row r="27" spans="1:6" ht="12.75" customHeight="1">
      <c r="A27" s="315" t="s">
        <v>40</v>
      </c>
      <c r="B27" s="321" t="s">
        <v>484</v>
      </c>
      <c r="C27" s="79"/>
      <c r="D27" s="316" t="s">
        <v>480</v>
      </c>
      <c r="E27" s="80"/>
      <c r="F27" s="593"/>
    </row>
    <row r="28" spans="1:6" ht="12.75" customHeight="1" thickBot="1">
      <c r="A28" s="361" t="s">
        <v>41</v>
      </c>
      <c r="B28" s="320" t="s">
        <v>350</v>
      </c>
      <c r="C28" s="295"/>
      <c r="D28" s="384" t="s">
        <v>563</v>
      </c>
      <c r="E28" s="300">
        <f>'1.1.sz.mell.'!C116</f>
        <v>0</v>
      </c>
      <c r="F28" s="593"/>
    </row>
    <row r="29" spans="1:6" ht="15.75" customHeight="1" thickBot="1">
      <c r="A29" s="318" t="s">
        <v>42</v>
      </c>
      <c r="B29" s="135" t="s">
        <v>491</v>
      </c>
      <c r="C29" s="294">
        <f>+C19+C24+C27+C28</f>
        <v>68099</v>
      </c>
      <c r="D29" s="135" t="s">
        <v>493</v>
      </c>
      <c r="E29" s="299">
        <f>SUM(E19:E28)</f>
        <v>0</v>
      </c>
      <c r="F29" s="593"/>
    </row>
    <row r="30" spans="1:6" ht="13.5" thickBot="1">
      <c r="A30" s="318" t="s">
        <v>43</v>
      </c>
      <c r="B30" s="324" t="s">
        <v>492</v>
      </c>
      <c r="C30" s="325">
        <f>+C18+C29</f>
        <v>405756</v>
      </c>
      <c r="D30" s="324" t="s">
        <v>494</v>
      </c>
      <c r="E30" s="325">
        <f>+E18+E29</f>
        <v>359699</v>
      </c>
      <c r="F30" s="593"/>
    </row>
    <row r="31" spans="1:6" ht="13.5" thickBot="1">
      <c r="A31" s="318" t="s">
        <v>44</v>
      </c>
      <c r="B31" s="324" t="s">
        <v>175</v>
      </c>
      <c r="C31" s="325">
        <f>IF(C18-E18&lt;0,E18-C18,"-")</f>
        <v>22042</v>
      </c>
      <c r="D31" s="324" t="s">
        <v>176</v>
      </c>
      <c r="E31" s="325" t="str">
        <f>IF(C18-E18&gt;0,C18-E18,"-")</f>
        <v>-</v>
      </c>
      <c r="F31" s="593"/>
    </row>
    <row r="32" spans="1:6" ht="13.5" thickBot="1">
      <c r="A32" s="318" t="s">
        <v>45</v>
      </c>
      <c r="B32" s="324" t="s">
        <v>242</v>
      </c>
      <c r="C32" s="325" t="str">
        <f>IF(C18+C29-E30&lt;0,E30-(C18+C29),"-")</f>
        <v>-</v>
      </c>
      <c r="D32" s="324" t="s">
        <v>243</v>
      </c>
      <c r="E32" s="325">
        <f>IF(C18+C29-E30&gt;0,C18+C29-E30,"-")</f>
        <v>46057</v>
      </c>
      <c r="F32" s="593"/>
    </row>
    <row r="33" spans="2:4" ht="18.75">
      <c r="B33" s="586"/>
      <c r="C33" s="586"/>
      <c r="D33" s="586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7">
      <selection activeCell="C4" sqref="C4"/>
    </sheetView>
  </sheetViews>
  <sheetFormatPr defaultColWidth="9.00390625" defaultRowHeight="12.75"/>
  <cols>
    <col min="1" max="1" width="6.875" style="44" customWidth="1"/>
    <col min="2" max="2" width="55.125" style="200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1.5">
      <c r="B1" s="301" t="s">
        <v>165</v>
      </c>
      <c r="C1" s="302"/>
      <c r="D1" s="302"/>
      <c r="E1" s="302"/>
      <c r="F1" s="593" t="s">
        <v>586</v>
      </c>
    </row>
    <row r="2" spans="5:6" ht="14.25" thickBot="1">
      <c r="E2" s="303" t="s">
        <v>64</v>
      </c>
      <c r="F2" s="593"/>
    </row>
    <row r="3" spans="1:6" ht="13.5" thickBot="1">
      <c r="A3" s="594" t="s">
        <v>73</v>
      </c>
      <c r="B3" s="304" t="s">
        <v>59</v>
      </c>
      <c r="C3" s="305"/>
      <c r="D3" s="304" t="s">
        <v>60</v>
      </c>
      <c r="E3" s="306"/>
      <c r="F3" s="593"/>
    </row>
    <row r="4" spans="1:6" s="307" customFormat="1" ht="24.75" thickBot="1">
      <c r="A4" s="595"/>
      <c r="B4" s="201" t="s">
        <v>65</v>
      </c>
      <c r="C4" s="202" t="str">
        <f>+'2.1.sz.mell  '!C4</f>
        <v>2017. évi előirányzat</v>
      </c>
      <c r="D4" s="201" t="s">
        <v>65</v>
      </c>
      <c r="E4" s="202" t="str">
        <f>+'2.1.sz.mell  '!C4</f>
        <v>2017. évi előirányzat</v>
      </c>
      <c r="F4" s="593"/>
    </row>
    <row r="5" spans="1:6" s="307" customFormat="1" ht="13.5" thickBot="1">
      <c r="A5" s="308" t="s">
        <v>501</v>
      </c>
      <c r="B5" s="309" t="s">
        <v>502</v>
      </c>
      <c r="C5" s="310" t="s">
        <v>503</v>
      </c>
      <c r="D5" s="309" t="s">
        <v>505</v>
      </c>
      <c r="E5" s="311" t="s">
        <v>504</v>
      </c>
      <c r="F5" s="593"/>
    </row>
    <row r="6" spans="1:6" ht="12.75" customHeight="1">
      <c r="A6" s="313" t="s">
        <v>19</v>
      </c>
      <c r="B6" s="314" t="s">
        <v>397</v>
      </c>
      <c r="C6" s="290"/>
      <c r="D6" s="314" t="s">
        <v>234</v>
      </c>
      <c r="E6" s="296">
        <f>'1.1.sz.mell.'!C97</f>
        <v>13650</v>
      </c>
      <c r="F6" s="593"/>
    </row>
    <row r="7" spans="1:6" ht="12.75">
      <c r="A7" s="315" t="s">
        <v>20</v>
      </c>
      <c r="B7" s="316" t="s">
        <v>398</v>
      </c>
      <c r="C7" s="291"/>
      <c r="D7" s="316" t="s">
        <v>403</v>
      </c>
      <c r="E7" s="297"/>
      <c r="F7" s="593"/>
    </row>
    <row r="8" spans="1:6" ht="12.75" customHeight="1">
      <c r="A8" s="315" t="s">
        <v>21</v>
      </c>
      <c r="B8" s="316" t="s">
        <v>10</v>
      </c>
      <c r="C8" s="291">
        <f>'1.1.sz.mell.'!C19</f>
        <v>60144</v>
      </c>
      <c r="D8" s="316" t="s">
        <v>193</v>
      </c>
      <c r="E8" s="297">
        <f>'1.1.sz.mell.'!C99</f>
        <v>92551</v>
      </c>
      <c r="F8" s="593"/>
    </row>
    <row r="9" spans="1:6" ht="12.75" customHeight="1">
      <c r="A9" s="315" t="s">
        <v>22</v>
      </c>
      <c r="B9" s="316" t="s">
        <v>399</v>
      </c>
      <c r="C9" s="291">
        <f>'1.1.sz.mell.'!C46</f>
        <v>0</v>
      </c>
      <c r="D9" s="316" t="s">
        <v>404</v>
      </c>
      <c r="E9" s="297"/>
      <c r="F9" s="593"/>
    </row>
    <row r="10" spans="1:6" ht="12.75" customHeight="1">
      <c r="A10" s="315" t="s">
        <v>23</v>
      </c>
      <c r="B10" s="316" t="s">
        <v>400</v>
      </c>
      <c r="C10" s="291"/>
      <c r="D10" s="316" t="s">
        <v>237</v>
      </c>
      <c r="E10" s="297"/>
      <c r="F10" s="593"/>
    </row>
    <row r="11" spans="1:6" ht="12.75" customHeight="1">
      <c r="A11" s="315" t="s">
        <v>24</v>
      </c>
      <c r="B11" s="316" t="s">
        <v>401</v>
      </c>
      <c r="C11" s="292"/>
      <c r="D11" s="385"/>
      <c r="E11" s="297"/>
      <c r="F11" s="593"/>
    </row>
    <row r="12" spans="1:6" ht="12.75" customHeight="1">
      <c r="A12" s="315" t="s">
        <v>25</v>
      </c>
      <c r="B12" s="33"/>
      <c r="C12" s="291"/>
      <c r="D12" s="385"/>
      <c r="E12" s="297"/>
      <c r="F12" s="593"/>
    </row>
    <row r="13" spans="1:6" ht="12.75" customHeight="1">
      <c r="A13" s="315" t="s">
        <v>26</v>
      </c>
      <c r="B13" s="33"/>
      <c r="C13" s="291"/>
      <c r="D13" s="386"/>
      <c r="E13" s="297"/>
      <c r="F13" s="593"/>
    </row>
    <row r="14" spans="1:6" ht="12.75" customHeight="1">
      <c r="A14" s="315" t="s">
        <v>27</v>
      </c>
      <c r="B14" s="383"/>
      <c r="C14" s="292"/>
      <c r="D14" s="385"/>
      <c r="E14" s="297"/>
      <c r="F14" s="593"/>
    </row>
    <row r="15" spans="1:6" ht="12.75">
      <c r="A15" s="315" t="s">
        <v>28</v>
      </c>
      <c r="B15" s="33"/>
      <c r="C15" s="292"/>
      <c r="D15" s="385"/>
      <c r="E15" s="297"/>
      <c r="F15" s="593"/>
    </row>
    <row r="16" spans="1:6" ht="12.75" customHeight="1" thickBot="1">
      <c r="A16" s="361" t="s">
        <v>29</v>
      </c>
      <c r="B16" s="384"/>
      <c r="C16" s="363"/>
      <c r="D16" s="362" t="s">
        <v>51</v>
      </c>
      <c r="E16" s="339"/>
      <c r="F16" s="593"/>
    </row>
    <row r="17" spans="1:6" ht="15.75" customHeight="1" thickBot="1">
      <c r="A17" s="318" t="s">
        <v>30</v>
      </c>
      <c r="B17" s="135" t="s">
        <v>411</v>
      </c>
      <c r="C17" s="294">
        <f>+C6+C8+C9+C11+C12+C13+C14+C15+C16</f>
        <v>60144</v>
      </c>
      <c r="D17" s="135" t="s">
        <v>412</v>
      </c>
      <c r="E17" s="299">
        <f>+E6+E8+E10+E11+E12+E13+E14+E15+E16</f>
        <v>106201</v>
      </c>
      <c r="F17" s="593"/>
    </row>
    <row r="18" spans="1:6" ht="12.75" customHeight="1">
      <c r="A18" s="313" t="s">
        <v>31</v>
      </c>
      <c r="B18" s="327" t="s">
        <v>255</v>
      </c>
      <c r="C18" s="334">
        <f>+C19+C20+C21+C22+C23</f>
        <v>0</v>
      </c>
      <c r="D18" s="321" t="s">
        <v>197</v>
      </c>
      <c r="E18" s="77"/>
      <c r="F18" s="593"/>
    </row>
    <row r="19" spans="1:6" ht="12.75" customHeight="1">
      <c r="A19" s="315" t="s">
        <v>32</v>
      </c>
      <c r="B19" s="328" t="s">
        <v>244</v>
      </c>
      <c r="C19" s="79"/>
      <c r="D19" s="321" t="s">
        <v>200</v>
      </c>
      <c r="E19" s="80"/>
      <c r="F19" s="593"/>
    </row>
    <row r="20" spans="1:6" ht="12.75" customHeight="1">
      <c r="A20" s="313" t="s">
        <v>33</v>
      </c>
      <c r="B20" s="328" t="s">
        <v>245</v>
      </c>
      <c r="C20" s="79"/>
      <c r="D20" s="321" t="s">
        <v>162</v>
      </c>
      <c r="E20" s="80"/>
      <c r="F20" s="593"/>
    </row>
    <row r="21" spans="1:6" ht="12.75" customHeight="1">
      <c r="A21" s="315" t="s">
        <v>34</v>
      </c>
      <c r="B21" s="328" t="s">
        <v>246</v>
      </c>
      <c r="C21" s="79"/>
      <c r="D21" s="321" t="s">
        <v>163</v>
      </c>
      <c r="E21" s="80"/>
      <c r="F21" s="593"/>
    </row>
    <row r="22" spans="1:6" ht="12.75" customHeight="1">
      <c r="A22" s="313" t="s">
        <v>35</v>
      </c>
      <c r="B22" s="328" t="s">
        <v>247</v>
      </c>
      <c r="C22" s="79"/>
      <c r="D22" s="320" t="s">
        <v>241</v>
      </c>
      <c r="E22" s="80"/>
      <c r="F22" s="593"/>
    </row>
    <row r="23" spans="1:6" ht="12.75" customHeight="1">
      <c r="A23" s="315" t="s">
        <v>36</v>
      </c>
      <c r="B23" s="329" t="s">
        <v>248</v>
      </c>
      <c r="C23" s="79"/>
      <c r="D23" s="321" t="s">
        <v>201</v>
      </c>
      <c r="E23" s="80"/>
      <c r="F23" s="593"/>
    </row>
    <row r="24" spans="1:6" ht="12.75" customHeight="1">
      <c r="A24" s="313" t="s">
        <v>37</v>
      </c>
      <c r="B24" s="330" t="s">
        <v>249</v>
      </c>
      <c r="C24" s="323">
        <f>+C25+C26+C27+C28+C29</f>
        <v>0</v>
      </c>
      <c r="D24" s="331" t="s">
        <v>199</v>
      </c>
      <c r="E24" s="80"/>
      <c r="F24" s="593"/>
    </row>
    <row r="25" spans="1:6" ht="12.75" customHeight="1">
      <c r="A25" s="315" t="s">
        <v>38</v>
      </c>
      <c r="B25" s="329" t="s">
        <v>250</v>
      </c>
      <c r="C25" s="79"/>
      <c r="D25" s="331" t="s">
        <v>405</v>
      </c>
      <c r="E25" s="80"/>
      <c r="F25" s="593"/>
    </row>
    <row r="26" spans="1:6" ht="12.75" customHeight="1">
      <c r="A26" s="313" t="s">
        <v>39</v>
      </c>
      <c r="B26" s="329" t="s">
        <v>251</v>
      </c>
      <c r="C26" s="79"/>
      <c r="D26" s="326"/>
      <c r="E26" s="80"/>
      <c r="F26" s="593"/>
    </row>
    <row r="27" spans="1:6" ht="12.75" customHeight="1">
      <c r="A27" s="315" t="s">
        <v>40</v>
      </c>
      <c r="B27" s="328" t="s">
        <v>252</v>
      </c>
      <c r="C27" s="79"/>
      <c r="D27" s="132"/>
      <c r="E27" s="80"/>
      <c r="F27" s="593"/>
    </row>
    <row r="28" spans="1:6" ht="12.75" customHeight="1">
      <c r="A28" s="313" t="s">
        <v>41</v>
      </c>
      <c r="B28" s="332" t="s">
        <v>253</v>
      </c>
      <c r="C28" s="79"/>
      <c r="D28" s="33"/>
      <c r="E28" s="80"/>
      <c r="F28" s="593"/>
    </row>
    <row r="29" spans="1:6" ht="12.75" customHeight="1" thickBot="1">
      <c r="A29" s="315" t="s">
        <v>42</v>
      </c>
      <c r="B29" s="333" t="s">
        <v>254</v>
      </c>
      <c r="C29" s="79"/>
      <c r="D29" s="132"/>
      <c r="E29" s="80"/>
      <c r="F29" s="593"/>
    </row>
    <row r="30" spans="1:6" ht="21.75" customHeight="1" thickBot="1">
      <c r="A30" s="318" t="s">
        <v>43</v>
      </c>
      <c r="B30" s="135" t="s">
        <v>402</v>
      </c>
      <c r="C30" s="294">
        <f>+C18+C24</f>
        <v>0</v>
      </c>
      <c r="D30" s="135" t="s">
        <v>406</v>
      </c>
      <c r="E30" s="299">
        <f>SUM(E18:E29)</f>
        <v>0</v>
      </c>
      <c r="F30" s="593"/>
    </row>
    <row r="31" spans="1:6" ht="13.5" thickBot="1">
      <c r="A31" s="318" t="s">
        <v>44</v>
      </c>
      <c r="B31" s="324" t="s">
        <v>407</v>
      </c>
      <c r="C31" s="325">
        <f>+C17+C30</f>
        <v>60144</v>
      </c>
      <c r="D31" s="324" t="s">
        <v>408</v>
      </c>
      <c r="E31" s="325">
        <f>+E17+E30</f>
        <v>106201</v>
      </c>
      <c r="F31" s="593"/>
    </row>
    <row r="32" spans="1:6" ht="13.5" thickBot="1">
      <c r="A32" s="318" t="s">
        <v>45</v>
      </c>
      <c r="B32" s="324" t="s">
        <v>175</v>
      </c>
      <c r="C32" s="325">
        <f>IF(C17-E17&lt;0,E17-C17,"-")</f>
        <v>46057</v>
      </c>
      <c r="D32" s="324" t="s">
        <v>176</v>
      </c>
      <c r="E32" s="325" t="str">
        <f>IF(C17-E17&gt;0,C17-E17,"-")</f>
        <v>-</v>
      </c>
      <c r="F32" s="593"/>
    </row>
    <row r="33" spans="1:6" ht="13.5" thickBot="1">
      <c r="A33" s="318" t="s">
        <v>46</v>
      </c>
      <c r="B33" s="324" t="s">
        <v>242</v>
      </c>
      <c r="C33" s="325" t="str">
        <f>IF(C17+C30-E26&lt;0,E26-(C17+C30),"-")</f>
        <v>-</v>
      </c>
      <c r="D33" s="324" t="s">
        <v>243</v>
      </c>
      <c r="E33" s="325">
        <f>IF(C17+C30-E26&gt;0,C17+C30-E26,"-")</f>
        <v>60144</v>
      </c>
      <c r="F33" s="59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6" t="s">
        <v>157</v>
      </c>
      <c r="E1" s="139" t="s">
        <v>161</v>
      </c>
    </row>
    <row r="3" spans="1:5" ht="12.75">
      <c r="A3" s="145"/>
      <c r="B3" s="146"/>
      <c r="C3" s="145"/>
      <c r="D3" s="148"/>
      <c r="E3" s="146"/>
    </row>
    <row r="4" spans="1:5" ht="15.75">
      <c r="A4" s="89" t="str">
        <f>+ÖSSZEFÜGGÉSEK!A5</f>
        <v>2017. évi előirányzat BEVÉTELEK</v>
      </c>
      <c r="B4" s="147"/>
      <c r="C4" s="150"/>
      <c r="D4" s="148"/>
      <c r="E4" s="146"/>
    </row>
    <row r="5" spans="1:5" ht="12.75">
      <c r="A5" s="145"/>
      <c r="B5" s="146"/>
      <c r="C5" s="145"/>
      <c r="D5" s="148"/>
      <c r="E5" s="146"/>
    </row>
    <row r="6" spans="1:5" ht="12.75">
      <c r="A6" s="145" t="s">
        <v>552</v>
      </c>
      <c r="B6" s="146">
        <f>+'1.1.sz.mell.'!C51</f>
        <v>397801</v>
      </c>
      <c r="C6" s="145" t="s">
        <v>495</v>
      </c>
      <c r="D6" s="148">
        <f>+'2.1.sz.mell  '!C18+'2.2.sz.mell  '!C17</f>
        <v>397801</v>
      </c>
      <c r="E6" s="146">
        <f aca="true" t="shared" si="0" ref="E6:E15">+B6-D6</f>
        <v>0</v>
      </c>
    </row>
    <row r="7" spans="1:5" ht="12.75">
      <c r="A7" s="145" t="s">
        <v>553</v>
      </c>
      <c r="B7" s="146">
        <f>+'1.1.sz.mell.'!C68</f>
        <v>68099</v>
      </c>
      <c r="C7" s="145" t="s">
        <v>496</v>
      </c>
      <c r="D7" s="148">
        <f>+'2.1.sz.mell  '!C29+'2.2.sz.mell  '!C30</f>
        <v>68099</v>
      </c>
      <c r="E7" s="146">
        <f t="shared" si="0"/>
        <v>0</v>
      </c>
    </row>
    <row r="8" spans="1:5" ht="12.75">
      <c r="A8" s="145" t="s">
        <v>554</v>
      </c>
      <c r="B8" s="146">
        <f>+'1.1.sz.mell.'!C69</f>
        <v>465900</v>
      </c>
      <c r="C8" s="145" t="s">
        <v>497</v>
      </c>
      <c r="D8" s="148">
        <f>+'2.1.sz.mell  '!C30+'2.2.sz.mell  '!C31</f>
        <v>465900</v>
      </c>
      <c r="E8" s="146">
        <f t="shared" si="0"/>
        <v>0</v>
      </c>
    </row>
    <row r="9" spans="1:5" ht="12.75">
      <c r="A9" s="145"/>
      <c r="B9" s="146"/>
      <c r="C9" s="145"/>
      <c r="D9" s="148"/>
      <c r="E9" s="146"/>
    </row>
    <row r="10" spans="1:5" ht="12.75">
      <c r="A10" s="145"/>
      <c r="B10" s="146"/>
      <c r="C10" s="145"/>
      <c r="D10" s="148"/>
      <c r="E10" s="146"/>
    </row>
    <row r="11" spans="1:5" ht="15.75">
      <c r="A11" s="89" t="str">
        <f>+ÖSSZEFÜGGÉSEK!A12</f>
        <v>2017. évi előirányzat KIADÁSOK</v>
      </c>
      <c r="B11" s="147"/>
      <c r="C11" s="150"/>
      <c r="D11" s="148"/>
      <c r="E11" s="146"/>
    </row>
    <row r="12" spans="1:5" ht="12.75">
      <c r="A12" s="145"/>
      <c r="B12" s="146"/>
      <c r="C12" s="145"/>
      <c r="D12" s="148"/>
      <c r="E12" s="146"/>
    </row>
    <row r="13" spans="1:5" ht="12.75">
      <c r="A13" s="145" t="s">
        <v>555</v>
      </c>
      <c r="B13" s="146">
        <f>+'1.1.sz.mell.'!C110</f>
        <v>465900</v>
      </c>
      <c r="C13" s="145" t="s">
        <v>498</v>
      </c>
      <c r="D13" s="148">
        <f>+'2.1.sz.mell  '!E18+'2.2.sz.mell  '!E17</f>
        <v>465900</v>
      </c>
      <c r="E13" s="146">
        <f t="shared" si="0"/>
        <v>0</v>
      </c>
    </row>
    <row r="14" spans="1:5" ht="12.75">
      <c r="A14" s="145" t="s">
        <v>556</v>
      </c>
      <c r="B14" s="146">
        <f>+'1.1.sz.mell.'!C124</f>
        <v>0</v>
      </c>
      <c r="C14" s="145" t="s">
        <v>499</v>
      </c>
      <c r="D14" s="148">
        <f>+'2.1.sz.mell  '!E29+'2.2.sz.mell  '!E30</f>
        <v>0</v>
      </c>
      <c r="E14" s="146">
        <f t="shared" si="0"/>
        <v>0</v>
      </c>
    </row>
    <row r="15" spans="1:5" ht="12.75">
      <c r="A15" s="145" t="s">
        <v>557</v>
      </c>
      <c r="B15" s="146">
        <f>+'1.1.sz.mell.'!C125</f>
        <v>465900</v>
      </c>
      <c r="C15" s="145" t="s">
        <v>500</v>
      </c>
      <c r="D15" s="148">
        <f>+'2.1.sz.mell  '!E30+'2.2.sz.mell  '!E31</f>
        <v>465900</v>
      </c>
      <c r="E15" s="146">
        <f t="shared" si="0"/>
        <v>0</v>
      </c>
    </row>
    <row r="16" spans="1:5" ht="12.75">
      <c r="A16" s="137"/>
      <c r="B16" s="137"/>
      <c r="C16" s="145"/>
      <c r="D16" s="148"/>
      <c r="E16" s="138"/>
    </row>
    <row r="17" spans="1:5" ht="12.75">
      <c r="A17" s="137"/>
      <c r="B17" s="137"/>
      <c r="C17" s="137"/>
      <c r="D17" s="137"/>
      <c r="E17" s="137"/>
    </row>
    <row r="18" spans="1:5" ht="12.75">
      <c r="A18" s="137"/>
      <c r="B18" s="137"/>
      <c r="C18" s="137"/>
      <c r="D18" s="137"/>
      <c r="E18" s="137"/>
    </row>
    <row r="19" spans="1:5" ht="12.75">
      <c r="A19" s="137"/>
      <c r="B19" s="137"/>
      <c r="C19" s="137"/>
      <c r="D19" s="137"/>
      <c r="E19" s="137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C4" sqref="C4"/>
    </sheetView>
  </sheetViews>
  <sheetFormatPr defaultColWidth="9.00390625" defaultRowHeight="12.75"/>
  <cols>
    <col min="1" max="1" width="5.625" style="152" customWidth="1"/>
    <col min="2" max="2" width="35.625" style="152" customWidth="1"/>
    <col min="3" max="6" width="14.00390625" style="152" customWidth="1"/>
    <col min="7" max="16384" width="9.375" style="152" customWidth="1"/>
  </cols>
  <sheetData>
    <row r="1" spans="1:6" ht="33" customHeight="1">
      <c r="A1" s="596" t="s">
        <v>565</v>
      </c>
      <c r="B1" s="596"/>
      <c r="C1" s="596"/>
      <c r="D1" s="596"/>
      <c r="E1" s="596"/>
      <c r="F1" s="596"/>
    </row>
    <row r="2" spans="1:7" ht="15.75" customHeight="1" thickBot="1">
      <c r="A2" s="153"/>
      <c r="B2" s="153"/>
      <c r="C2" s="597"/>
      <c r="D2" s="597"/>
      <c r="E2" s="604" t="s">
        <v>56</v>
      </c>
      <c r="F2" s="604"/>
      <c r="G2" s="159"/>
    </row>
    <row r="3" spans="1:6" ht="63" customHeight="1">
      <c r="A3" s="600" t="s">
        <v>17</v>
      </c>
      <c r="B3" s="602" t="s">
        <v>203</v>
      </c>
      <c r="C3" s="602" t="s">
        <v>259</v>
      </c>
      <c r="D3" s="602"/>
      <c r="E3" s="602"/>
      <c r="F3" s="598" t="s">
        <v>511</v>
      </c>
    </row>
    <row r="4" spans="1:6" ht="15.75" thickBot="1">
      <c r="A4" s="601"/>
      <c r="B4" s="603"/>
      <c r="C4" s="420">
        <v>2017</v>
      </c>
      <c r="D4" s="420">
        <f>+C4+1</f>
        <v>2018</v>
      </c>
      <c r="E4" s="420">
        <f>+D4+1</f>
        <v>2019</v>
      </c>
      <c r="F4" s="599"/>
    </row>
    <row r="5" spans="1:6" ht="15.75" thickBot="1">
      <c r="A5" s="156" t="s">
        <v>501</v>
      </c>
      <c r="B5" s="157" t="s">
        <v>502</v>
      </c>
      <c r="C5" s="157" t="s">
        <v>503</v>
      </c>
      <c r="D5" s="157" t="s">
        <v>505</v>
      </c>
      <c r="E5" s="157" t="s">
        <v>504</v>
      </c>
      <c r="F5" s="158" t="s">
        <v>506</v>
      </c>
    </row>
    <row r="6" spans="1:6" ht="15">
      <c r="A6" s="155" t="s">
        <v>19</v>
      </c>
      <c r="B6" s="177"/>
      <c r="C6" s="178"/>
      <c r="D6" s="178"/>
      <c r="E6" s="178"/>
      <c r="F6" s="162">
        <f>SUM(C6:E6)</f>
        <v>0</v>
      </c>
    </row>
    <row r="7" spans="1:6" ht="15">
      <c r="A7" s="154" t="s">
        <v>20</v>
      </c>
      <c r="B7" s="179"/>
      <c r="C7" s="180"/>
      <c r="D7" s="180"/>
      <c r="E7" s="180"/>
      <c r="F7" s="163">
        <f>SUM(C7:E7)</f>
        <v>0</v>
      </c>
    </row>
    <row r="8" spans="1:6" ht="15">
      <c r="A8" s="154" t="s">
        <v>21</v>
      </c>
      <c r="B8" s="179"/>
      <c r="C8" s="180"/>
      <c r="D8" s="180"/>
      <c r="E8" s="180"/>
      <c r="F8" s="163">
        <f>SUM(C8:E8)</f>
        <v>0</v>
      </c>
    </row>
    <row r="9" spans="1:6" ht="15">
      <c r="A9" s="154" t="s">
        <v>22</v>
      </c>
      <c r="B9" s="179"/>
      <c r="C9" s="180"/>
      <c r="D9" s="180"/>
      <c r="E9" s="180"/>
      <c r="F9" s="163">
        <f>SUM(C9:E9)</f>
        <v>0</v>
      </c>
    </row>
    <row r="10" spans="1:6" ht="15.75" thickBot="1">
      <c r="A10" s="160" t="s">
        <v>23</v>
      </c>
      <c r="B10" s="181"/>
      <c r="C10" s="182"/>
      <c r="D10" s="182"/>
      <c r="E10" s="182"/>
      <c r="F10" s="163">
        <f>SUM(C10:E10)</f>
        <v>0</v>
      </c>
    </row>
    <row r="11" spans="1:6" s="402" customFormat="1" ht="15" thickBot="1">
      <c r="A11" s="399" t="s">
        <v>24</v>
      </c>
      <c r="B11" s="161" t="s">
        <v>204</v>
      </c>
      <c r="C11" s="400">
        <f>SUM(C6:C10)</f>
        <v>0</v>
      </c>
      <c r="D11" s="400">
        <f>SUM(D6:D10)</f>
        <v>0</v>
      </c>
      <c r="E11" s="400">
        <f>SUM(E6:E10)</f>
        <v>0</v>
      </c>
      <c r="F11" s="401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2"/>
  <headerFooter alignWithMargins="0">
    <oddHeader>&amp;R&amp;"Times New Roman CE,Félkövér dőlt"&amp;11 3. melléklet a ...../2017. (....) önkormányzati rendelethez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4" sqref="C4"/>
    </sheetView>
  </sheetViews>
  <sheetFormatPr defaultColWidth="9.00390625" defaultRowHeight="12.75"/>
  <cols>
    <col min="1" max="1" width="5.625" style="152" customWidth="1"/>
    <col min="2" max="2" width="68.625" style="152" customWidth="1"/>
    <col min="3" max="3" width="19.50390625" style="152" customWidth="1"/>
    <col min="4" max="16384" width="9.375" style="152" customWidth="1"/>
  </cols>
  <sheetData>
    <row r="1" spans="1:3" ht="33" customHeight="1">
      <c r="A1" s="596" t="s">
        <v>564</v>
      </c>
      <c r="B1" s="596"/>
      <c r="C1" s="596"/>
    </row>
    <row r="2" spans="1:4" ht="15.75" customHeight="1" thickBot="1">
      <c r="A2" s="153"/>
      <c r="B2" s="153"/>
      <c r="C2" s="164" t="s">
        <v>56</v>
      </c>
      <c r="D2" s="159"/>
    </row>
    <row r="3" spans="1:3" ht="26.25" customHeight="1" thickBot="1">
      <c r="A3" s="183" t="s">
        <v>17</v>
      </c>
      <c r="B3" s="184" t="s">
        <v>202</v>
      </c>
      <c r="C3" s="185" t="str">
        <f>+'1.1.sz.mell.'!C3</f>
        <v>2017. évi előirányzat</v>
      </c>
    </row>
    <row r="4" spans="1:3" ht="15.75" thickBot="1">
      <c r="A4" s="186" t="s">
        <v>501</v>
      </c>
      <c r="B4" s="187" t="s">
        <v>502</v>
      </c>
      <c r="C4" s="188" t="s">
        <v>503</v>
      </c>
    </row>
    <row r="5" spans="1:3" ht="15">
      <c r="A5" s="189" t="s">
        <v>19</v>
      </c>
      <c r="B5" s="338" t="s">
        <v>512</v>
      </c>
      <c r="C5" s="335">
        <f>'1.1.sz.mell.'!C21</f>
        <v>10000</v>
      </c>
    </row>
    <row r="6" spans="1:3" ht="24.75">
      <c r="A6" s="190" t="s">
        <v>20</v>
      </c>
      <c r="B6" s="355" t="s">
        <v>256</v>
      </c>
      <c r="C6" s="336"/>
    </row>
    <row r="7" spans="1:3" ht="15">
      <c r="A7" s="190" t="s">
        <v>21</v>
      </c>
      <c r="B7" s="356" t="s">
        <v>513</v>
      </c>
      <c r="C7" s="336"/>
    </row>
    <row r="8" spans="1:3" ht="24.75">
      <c r="A8" s="190" t="s">
        <v>22</v>
      </c>
      <c r="B8" s="356" t="s">
        <v>258</v>
      </c>
      <c r="C8" s="336"/>
    </row>
    <row r="9" spans="1:3" ht="15">
      <c r="A9" s="191" t="s">
        <v>23</v>
      </c>
      <c r="B9" s="356" t="s">
        <v>257</v>
      </c>
      <c r="C9" s="337"/>
    </row>
    <row r="10" spans="1:3" ht="15.75" thickBot="1">
      <c r="A10" s="190" t="s">
        <v>24</v>
      </c>
      <c r="B10" s="357" t="s">
        <v>514</v>
      </c>
      <c r="C10" s="336"/>
    </row>
    <row r="11" spans="1:3" ht="15.75" thickBot="1">
      <c r="A11" s="605" t="s">
        <v>205</v>
      </c>
      <c r="B11" s="606"/>
      <c r="C11" s="192">
        <f>SUM(C5:C10)</f>
        <v>10000</v>
      </c>
    </row>
    <row r="12" spans="1:3" ht="23.25" customHeight="1">
      <c r="A12" s="607" t="s">
        <v>231</v>
      </c>
      <c r="B12" s="607"/>
      <c r="C12" s="60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...../2017.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4" sqref="C4"/>
    </sheetView>
  </sheetViews>
  <sheetFormatPr defaultColWidth="9.00390625" defaultRowHeight="12.75"/>
  <cols>
    <col min="1" max="1" width="5.625" style="152" customWidth="1"/>
    <col min="2" max="2" width="66.875" style="152" customWidth="1"/>
    <col min="3" max="3" width="27.00390625" style="152" customWidth="1"/>
    <col min="4" max="16384" width="9.375" style="152" customWidth="1"/>
  </cols>
  <sheetData>
    <row r="1" spans="1:3" ht="33" customHeight="1">
      <c r="A1" s="596" t="s">
        <v>598</v>
      </c>
      <c r="B1" s="596"/>
      <c r="C1" s="596"/>
    </row>
    <row r="2" spans="1:4" ht="15.75" customHeight="1" thickBot="1">
      <c r="A2" s="153"/>
      <c r="B2" s="153"/>
      <c r="C2" s="164" t="s">
        <v>56</v>
      </c>
      <c r="D2" s="159"/>
    </row>
    <row r="3" spans="1:3" ht="26.25" customHeight="1" thickBot="1">
      <c r="A3" s="183" t="s">
        <v>17</v>
      </c>
      <c r="B3" s="184" t="s">
        <v>206</v>
      </c>
      <c r="C3" s="185" t="s">
        <v>230</v>
      </c>
    </row>
    <row r="4" spans="1:3" ht="15.75" thickBot="1">
      <c r="A4" s="186" t="s">
        <v>501</v>
      </c>
      <c r="B4" s="187" t="s">
        <v>502</v>
      </c>
      <c r="C4" s="188" t="s">
        <v>503</v>
      </c>
    </row>
    <row r="5" spans="1:3" ht="15">
      <c r="A5" s="189" t="s">
        <v>19</v>
      </c>
      <c r="B5" s="195"/>
      <c r="C5" s="193"/>
    </row>
    <row r="6" spans="1:3" ht="15">
      <c r="A6" s="190" t="s">
        <v>20</v>
      </c>
      <c r="B6" s="197"/>
      <c r="C6" s="194"/>
    </row>
    <row r="7" spans="1:3" ht="15.75" thickBot="1">
      <c r="A7" s="191" t="s">
        <v>21</v>
      </c>
      <c r="B7" s="197"/>
      <c r="C7" s="194"/>
    </row>
    <row r="8" spans="1:3" s="402" customFormat="1" ht="17.25" customHeight="1" thickBot="1">
      <c r="A8" s="403" t="s">
        <v>22</v>
      </c>
      <c r="B8" s="140" t="s">
        <v>207</v>
      </c>
      <c r="C8" s="192">
        <f>SUM(C5:C7)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...../2017.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I14" sqref="I14"/>
    </sheetView>
  </sheetViews>
  <sheetFormatPr defaultColWidth="9.00390625" defaultRowHeight="12.75"/>
  <cols>
    <col min="1" max="1" width="47.1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875" style="44" customWidth="1"/>
    <col min="7" max="8" width="12.875" style="29" customWidth="1"/>
    <col min="9" max="9" width="13.875" style="29" customWidth="1"/>
    <col min="10" max="16384" width="9.375" style="29" customWidth="1"/>
  </cols>
  <sheetData>
    <row r="1" spans="1:6" ht="25.5" customHeight="1">
      <c r="A1" s="608" t="s">
        <v>0</v>
      </c>
      <c r="B1" s="608"/>
      <c r="C1" s="608"/>
      <c r="D1" s="608"/>
      <c r="E1" s="608"/>
      <c r="F1" s="608"/>
    </row>
    <row r="2" spans="1:6" ht="22.5" customHeight="1" thickBot="1">
      <c r="A2" s="200"/>
      <c r="B2" s="44"/>
      <c r="C2" s="44"/>
      <c r="D2" s="44"/>
      <c r="E2" s="44"/>
      <c r="F2" s="39" t="s">
        <v>64</v>
      </c>
    </row>
    <row r="3" spans="1:6" s="32" customFormat="1" ht="44.25" customHeight="1" thickBot="1">
      <c r="A3" s="201" t="s">
        <v>68</v>
      </c>
      <c r="B3" s="202" t="s">
        <v>69</v>
      </c>
      <c r="C3" s="202" t="s">
        <v>70</v>
      </c>
      <c r="D3" s="202" t="s">
        <v>600</v>
      </c>
      <c r="E3" s="202" t="str">
        <f>+'1.1.sz.mell.'!C3</f>
        <v>2017. évi előirányzat</v>
      </c>
      <c r="F3" s="40" t="s">
        <v>601</v>
      </c>
    </row>
    <row r="4" spans="1:6" s="44" customFormat="1" ht="12" customHeight="1" thickBot="1">
      <c r="A4" s="41" t="s">
        <v>501</v>
      </c>
      <c r="B4" s="42" t="s">
        <v>502</v>
      </c>
      <c r="C4" s="42" t="s">
        <v>503</v>
      </c>
      <c r="D4" s="42" t="s">
        <v>505</v>
      </c>
      <c r="E4" s="42" t="s">
        <v>504</v>
      </c>
      <c r="F4" s="43" t="s">
        <v>507</v>
      </c>
    </row>
    <row r="5" spans="1:6" ht="15.75" customHeight="1">
      <c r="A5" s="195"/>
      <c r="B5" s="16"/>
      <c r="C5" s="406"/>
      <c r="D5" s="16"/>
      <c r="E5" s="16"/>
      <c r="F5" s="45">
        <f aca="true" t="shared" si="0" ref="F5:F22">B5-D5-E5</f>
        <v>0</v>
      </c>
    </row>
    <row r="6" spans="1:6" ht="15.75" customHeight="1">
      <c r="A6" s="404"/>
      <c r="B6" s="16"/>
      <c r="C6" s="406"/>
      <c r="D6" s="16"/>
      <c r="E6" s="16"/>
      <c r="F6" s="45">
        <f t="shared" si="0"/>
        <v>0</v>
      </c>
    </row>
    <row r="7" spans="1:6" ht="15.75" customHeight="1">
      <c r="A7" s="404"/>
      <c r="B7" s="16"/>
      <c r="C7" s="406"/>
      <c r="D7" s="16"/>
      <c r="E7" s="16"/>
      <c r="F7" s="45">
        <f t="shared" si="0"/>
        <v>0</v>
      </c>
    </row>
    <row r="8" spans="1:6" ht="15.75" customHeight="1">
      <c r="A8" s="405"/>
      <c r="B8" s="16"/>
      <c r="C8" s="406"/>
      <c r="D8" s="16"/>
      <c r="E8" s="16"/>
      <c r="F8" s="45">
        <f t="shared" si="0"/>
        <v>0</v>
      </c>
    </row>
    <row r="9" spans="1:6" ht="15.75" customHeight="1">
      <c r="A9" s="404"/>
      <c r="B9" s="16"/>
      <c r="C9" s="406"/>
      <c r="D9" s="16"/>
      <c r="E9" s="16"/>
      <c r="F9" s="45">
        <f t="shared" si="0"/>
        <v>0</v>
      </c>
    </row>
    <row r="10" spans="1:6" ht="15.75" customHeight="1">
      <c r="A10" s="405"/>
      <c r="B10" s="16"/>
      <c r="C10" s="406"/>
      <c r="D10" s="16"/>
      <c r="E10" s="16"/>
      <c r="F10" s="45">
        <f t="shared" si="0"/>
        <v>0</v>
      </c>
    </row>
    <row r="11" spans="1:6" ht="15.75" customHeight="1">
      <c r="A11" s="404"/>
      <c r="B11" s="16"/>
      <c r="C11" s="406"/>
      <c r="D11" s="16"/>
      <c r="E11" s="16"/>
      <c r="F11" s="45">
        <f t="shared" si="0"/>
        <v>0</v>
      </c>
    </row>
    <row r="12" spans="1:6" ht="15.75" customHeight="1">
      <c r="A12" s="404"/>
      <c r="B12" s="16"/>
      <c r="C12" s="406"/>
      <c r="D12" s="16"/>
      <c r="E12" s="16"/>
      <c r="F12" s="45">
        <f t="shared" si="0"/>
        <v>0</v>
      </c>
    </row>
    <row r="13" spans="1:6" ht="15.75" customHeight="1">
      <c r="A13" s="404"/>
      <c r="B13" s="16"/>
      <c r="C13" s="406"/>
      <c r="D13" s="16"/>
      <c r="E13" s="16"/>
      <c r="F13" s="45">
        <f t="shared" si="0"/>
        <v>0</v>
      </c>
    </row>
    <row r="14" spans="1:6" ht="15.75" customHeight="1">
      <c r="A14" s="404"/>
      <c r="B14" s="16"/>
      <c r="C14" s="406"/>
      <c r="D14" s="16"/>
      <c r="E14" s="16"/>
      <c r="F14" s="45">
        <f t="shared" si="0"/>
        <v>0</v>
      </c>
    </row>
    <row r="15" spans="1:6" ht="15.75" customHeight="1">
      <c r="A15" s="404"/>
      <c r="B15" s="16"/>
      <c r="C15" s="406"/>
      <c r="D15" s="16"/>
      <c r="E15" s="16"/>
      <c r="F15" s="45">
        <f t="shared" si="0"/>
        <v>0</v>
      </c>
    </row>
    <row r="16" spans="1:6" ht="15.75" customHeight="1">
      <c r="A16" s="404"/>
      <c r="B16" s="16"/>
      <c r="C16" s="406"/>
      <c r="D16" s="16"/>
      <c r="E16" s="16"/>
      <c r="F16" s="45">
        <f t="shared" si="0"/>
        <v>0</v>
      </c>
    </row>
    <row r="17" spans="1:6" ht="15.75" customHeight="1">
      <c r="A17" s="404"/>
      <c r="B17" s="16"/>
      <c r="C17" s="406"/>
      <c r="D17" s="16"/>
      <c r="E17" s="16"/>
      <c r="F17" s="45">
        <f t="shared" si="0"/>
        <v>0</v>
      </c>
    </row>
    <row r="18" spans="1:6" ht="15.75" customHeight="1">
      <c r="A18" s="404"/>
      <c r="B18" s="16"/>
      <c r="C18" s="406"/>
      <c r="D18" s="16"/>
      <c r="E18" s="16"/>
      <c r="F18" s="45">
        <f t="shared" si="0"/>
        <v>0</v>
      </c>
    </row>
    <row r="19" spans="1:6" ht="15.75" customHeight="1">
      <c r="A19" s="404"/>
      <c r="B19" s="16"/>
      <c r="C19" s="406"/>
      <c r="D19" s="16"/>
      <c r="E19" s="16"/>
      <c r="F19" s="45">
        <f t="shared" si="0"/>
        <v>0</v>
      </c>
    </row>
    <row r="20" spans="1:6" ht="15.75" customHeight="1">
      <c r="A20" s="404"/>
      <c r="B20" s="16"/>
      <c r="C20" s="406"/>
      <c r="D20" s="16"/>
      <c r="E20" s="16"/>
      <c r="F20" s="45">
        <f t="shared" si="0"/>
        <v>0</v>
      </c>
    </row>
    <row r="21" spans="1:6" ht="15.75" customHeight="1">
      <c r="A21" s="404"/>
      <c r="B21" s="16"/>
      <c r="C21" s="406"/>
      <c r="D21" s="16"/>
      <c r="E21" s="16"/>
      <c r="F21" s="45">
        <f t="shared" si="0"/>
        <v>0</v>
      </c>
    </row>
    <row r="22" spans="1:6" ht="15.75" customHeight="1" thickBot="1">
      <c r="A22" s="46"/>
      <c r="B22" s="17"/>
      <c r="C22" s="407"/>
      <c r="D22" s="17"/>
      <c r="E22" s="17"/>
      <c r="F22" s="47">
        <f t="shared" si="0"/>
        <v>0</v>
      </c>
    </row>
    <row r="23" spans="1:6" s="50" customFormat="1" ht="18" customHeight="1" thickBot="1">
      <c r="A23" s="203" t="s">
        <v>67</v>
      </c>
      <c r="B23" s="48">
        <f>SUM(B5:B22)</f>
        <v>0</v>
      </c>
      <c r="C23" s="129"/>
      <c r="D23" s="48">
        <f>SUM(D5:D22)</f>
        <v>0</v>
      </c>
      <c r="E23" s="48">
        <f>SUM(E5:E22)</f>
        <v>0</v>
      </c>
      <c r="F23" s="49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……/2017. (….)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Niki</cp:lastModifiedBy>
  <cp:lastPrinted>2017-02-09T09:28:13Z</cp:lastPrinted>
  <dcterms:created xsi:type="dcterms:W3CDTF">1999-10-30T10:30:45Z</dcterms:created>
  <dcterms:modified xsi:type="dcterms:W3CDTF">2017-02-28T12:55:47Z</dcterms:modified>
  <cp:category/>
  <cp:version/>
  <cp:contentType/>
  <cp:contentStatus/>
</cp:coreProperties>
</file>