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defaultThemeVersion="124226"/>
  <bookViews>
    <workbookView xWindow="0" yWindow="288" windowWidth="14400" windowHeight="6456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'!$A$1:$G$34</definedName>
    <definedName name="_xlnm.Print_Area" localSheetId="1">'2.sz.tábla'!$A$3:$G$75</definedName>
    <definedName name="_xlnm.Print_Area" localSheetId="2">'2a. tábla'!$A$1:$H$50</definedName>
    <definedName name="_xlnm.Print_Area" localSheetId="3">'3.sz.tábla '!$A$2:$G$35</definedName>
    <definedName name="_xlnm.Print_Area" localSheetId="4">'4.sz.tábla'!$A$1:$G$24</definedName>
    <definedName name="_xlnm.Print_Area" localSheetId="5">'5. sz. tábla'!$A$1:$G$31</definedName>
    <definedName name="_xlnm.Print_Area" localSheetId="6">'6. sz. tábla'!$A$1:$L$62</definedName>
    <definedName name="_xlnm.Print_Area" localSheetId="7">'7. sz. tábla'!$A$1:$L$31</definedName>
    <definedName name="_xlnm.Print_Area" localSheetId="8">'8. sz. tábla'!$A$1:$N$36</definedName>
    <definedName name="onev">[1]kod!$BT$34:$BT$3186</definedName>
  </definedNames>
  <calcPr calcId="145621"/>
</workbook>
</file>

<file path=xl/calcChain.xml><?xml version="1.0" encoding="utf-8"?>
<calcChain xmlns="http://schemas.openxmlformats.org/spreadsheetml/2006/main">
  <c r="F6" i="50" l="1"/>
  <c r="F4" i="50" s="1"/>
  <c r="F21" i="42" s="1"/>
  <c r="F26" i="42"/>
  <c r="F25" i="42" s="1"/>
  <c r="G28" i="42"/>
  <c r="G27" i="42"/>
  <c r="F32" i="42"/>
  <c r="F31" i="42"/>
  <c r="F30" i="42"/>
  <c r="F33" i="42" s="1"/>
  <c r="F13" i="42"/>
  <c r="F66" i="41"/>
  <c r="F52" i="41"/>
  <c r="F61" i="41"/>
  <c r="F11" i="42" s="1"/>
  <c r="F57" i="41"/>
  <c r="F10" i="42" s="1"/>
  <c r="F27" i="41"/>
  <c r="F7" i="42" s="1"/>
  <c r="F40" i="41"/>
  <c r="F8" i="42" s="1"/>
  <c r="G22" i="41"/>
  <c r="F20" i="41"/>
  <c r="F6" i="42" s="1"/>
  <c r="F21" i="41"/>
  <c r="F10" i="41"/>
  <c r="F8" i="40"/>
  <c r="F23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4" i="40"/>
  <c r="G25" i="40"/>
  <c r="G26" i="40"/>
  <c r="G9" i="40"/>
  <c r="G7" i="40"/>
  <c r="G6" i="40"/>
  <c r="F4" i="83"/>
  <c r="F31" i="40" s="1"/>
  <c r="G6" i="83"/>
  <c r="G7" i="83"/>
  <c r="G8" i="83"/>
  <c r="G9" i="83"/>
  <c r="G10" i="83"/>
  <c r="G5" i="83"/>
  <c r="F11" i="83"/>
  <c r="F34" i="40" s="1"/>
  <c r="F17" i="50"/>
  <c r="F22" i="42" s="1"/>
  <c r="G24" i="50"/>
  <c r="E25" i="50"/>
  <c r="G19" i="50"/>
  <c r="G20" i="50"/>
  <c r="G21" i="50"/>
  <c r="G22" i="50"/>
  <c r="G23" i="50"/>
  <c r="G18" i="50"/>
  <c r="G7" i="50"/>
  <c r="G8" i="50"/>
  <c r="G9" i="50"/>
  <c r="G10" i="50"/>
  <c r="G11" i="50"/>
  <c r="G12" i="50"/>
  <c r="G13" i="50"/>
  <c r="G14" i="50"/>
  <c r="G15" i="50"/>
  <c r="G16" i="50"/>
  <c r="G6" i="50"/>
  <c r="F9" i="42" l="1"/>
  <c r="F24" i="83"/>
  <c r="F27" i="40"/>
  <c r="F35" i="40" s="1"/>
  <c r="K46" i="88"/>
  <c r="K48" i="88" s="1"/>
  <c r="J46" i="88"/>
  <c r="J48" i="88" s="1"/>
  <c r="K59" i="88"/>
  <c r="J59" i="88"/>
  <c r="J58" i="88"/>
  <c r="K58" i="88"/>
  <c r="K87" i="88"/>
  <c r="J76" i="88"/>
  <c r="K76" i="88"/>
  <c r="K78" i="88" s="1"/>
  <c r="E84" i="88"/>
  <c r="E87" i="88" s="1"/>
  <c r="E69" i="88"/>
  <c r="K29" i="88"/>
  <c r="K15" i="88"/>
  <c r="K12" i="88"/>
  <c r="F22" i="88"/>
  <c r="F23" i="88"/>
  <c r="F10" i="88"/>
  <c r="K58" i="87"/>
  <c r="L33" i="87"/>
  <c r="L34" i="87"/>
  <c r="L35" i="87"/>
  <c r="L36" i="87"/>
  <c r="L11" i="87"/>
  <c r="F22" i="87"/>
  <c r="F21" i="87"/>
  <c r="E41" i="87"/>
  <c r="E61" i="87" s="1"/>
  <c r="E40" i="87"/>
  <c r="E39" i="87" s="1"/>
  <c r="K19" i="87"/>
  <c r="K18" i="87" s="1"/>
  <c r="K57" i="87" s="1"/>
  <c r="K7" i="87"/>
  <c r="K8" i="88" s="1"/>
  <c r="K6" i="87"/>
  <c r="K7" i="88" s="1"/>
  <c r="F19" i="42" l="1"/>
  <c r="J61" i="88"/>
  <c r="K61" i="88"/>
  <c r="K18" i="88"/>
  <c r="K56" i="87"/>
  <c r="G24" i="42"/>
  <c r="E32" i="42"/>
  <c r="E31" i="42"/>
  <c r="E30" i="42"/>
  <c r="E13" i="42"/>
  <c r="G13" i="42" s="1"/>
  <c r="G67" i="41"/>
  <c r="G19" i="41"/>
  <c r="G11" i="41"/>
  <c r="G12" i="41"/>
  <c r="G13" i="41"/>
  <c r="G14" i="41"/>
  <c r="G15" i="41"/>
  <c r="E66" i="41"/>
  <c r="E19" i="87" s="1"/>
  <c r="E18" i="87" s="1"/>
  <c r="E57" i="87" s="1"/>
  <c r="E56" i="87" s="1"/>
  <c r="E18" i="88" s="1"/>
  <c r="E61" i="41"/>
  <c r="E11" i="42" s="1"/>
  <c r="G11" i="42" s="1"/>
  <c r="E57" i="41"/>
  <c r="E10" i="42" s="1"/>
  <c r="G10" i="42" s="1"/>
  <c r="E52" i="41"/>
  <c r="G52" i="41" s="1"/>
  <c r="E40" i="41"/>
  <c r="E8" i="42" s="1"/>
  <c r="E27" i="41"/>
  <c r="E7" i="42" s="1"/>
  <c r="E21" i="41"/>
  <c r="E10" i="41"/>
  <c r="H10" i="82"/>
  <c r="H19" i="82"/>
  <c r="H22" i="82"/>
  <c r="H25" i="82"/>
  <c r="H35" i="82"/>
  <c r="H38" i="82"/>
  <c r="H34" i="82" s="1"/>
  <c r="H44" i="82"/>
  <c r="F9" i="41" s="1"/>
  <c r="G29" i="40"/>
  <c r="G30" i="40"/>
  <c r="G32" i="40"/>
  <c r="G33" i="40"/>
  <c r="G28" i="40"/>
  <c r="E23" i="40"/>
  <c r="D22" i="40"/>
  <c r="E8" i="40"/>
  <c r="E8" i="87" l="1"/>
  <c r="G8" i="42"/>
  <c r="F8" i="41"/>
  <c r="E8" i="41"/>
  <c r="E7" i="87"/>
  <c r="G7" i="42"/>
  <c r="F18" i="42"/>
  <c r="E20" i="41"/>
  <c r="G21" i="41"/>
  <c r="G8" i="40"/>
  <c r="K8" i="87"/>
  <c r="K9" i="88" s="1"/>
  <c r="G23" i="40"/>
  <c r="K9" i="87"/>
  <c r="K10" i="88" s="1"/>
  <c r="E9" i="41"/>
  <c r="E9" i="42"/>
  <c r="G9" i="42" s="1"/>
  <c r="E33" i="42"/>
  <c r="E9" i="88"/>
  <c r="E68" i="88" s="1"/>
  <c r="E8" i="88"/>
  <c r="E67" i="88" s="1"/>
  <c r="E4" i="83"/>
  <c r="G13" i="83"/>
  <c r="G12" i="83"/>
  <c r="E11" i="83"/>
  <c r="E17" i="50"/>
  <c r="G26" i="50"/>
  <c r="F25" i="50"/>
  <c r="G5" i="50"/>
  <c r="E4" i="50"/>
  <c r="K31" i="87" l="1"/>
  <c r="K23" i="88" s="1"/>
  <c r="G17" i="50"/>
  <c r="E22" i="42"/>
  <c r="G22" i="42" s="1"/>
  <c r="G4" i="83"/>
  <c r="E31" i="40"/>
  <c r="E31" i="50"/>
  <c r="K29" i="87"/>
  <c r="E21" i="42"/>
  <c r="F23" i="42"/>
  <c r="E23" i="42"/>
  <c r="F31" i="50"/>
  <c r="G31" i="50" s="1"/>
  <c r="K32" i="87"/>
  <c r="K24" i="88" s="1"/>
  <c r="E24" i="83"/>
  <c r="G24" i="83" s="1"/>
  <c r="G11" i="83"/>
  <c r="E34" i="40"/>
  <c r="G20" i="41"/>
  <c r="E29" i="87"/>
  <c r="E6" i="42"/>
  <c r="G6" i="42" s="1"/>
  <c r="D69" i="88"/>
  <c r="F69" i="88" s="1"/>
  <c r="J29" i="88"/>
  <c r="L29" i="88" s="1"/>
  <c r="J12" i="88"/>
  <c r="L12" i="88" s="1"/>
  <c r="J15" i="88"/>
  <c r="L15" i="88" s="1"/>
  <c r="E21" i="88" l="1"/>
  <c r="E28" i="88" s="1"/>
  <c r="E37" i="87"/>
  <c r="K13" i="87"/>
  <c r="K14" i="88" s="1"/>
  <c r="G34" i="40"/>
  <c r="G23" i="42"/>
  <c r="F20" i="42"/>
  <c r="F29" i="42" s="1"/>
  <c r="F34" i="42" s="1"/>
  <c r="K21" i="88"/>
  <c r="K28" i="88" s="1"/>
  <c r="K30" i="88" s="1"/>
  <c r="K37" i="87"/>
  <c r="G21" i="42"/>
  <c r="E20" i="42"/>
  <c r="G20" i="42" s="1"/>
  <c r="K12" i="87"/>
  <c r="G31" i="40"/>
  <c r="E27" i="40"/>
  <c r="J87" i="88"/>
  <c r="J78" i="88"/>
  <c r="D84" i="88"/>
  <c r="D87" i="88" s="1"/>
  <c r="J58" i="87"/>
  <c r="D41" i="87"/>
  <c r="D61" i="87" s="1"/>
  <c r="D40" i="87"/>
  <c r="K38" i="87" l="1"/>
  <c r="K44" i="87"/>
  <c r="K53" i="87"/>
  <c r="E53" i="87"/>
  <c r="E44" i="87"/>
  <c r="E35" i="40"/>
  <c r="G27" i="40"/>
  <c r="K10" i="87"/>
  <c r="K13" i="88"/>
  <c r="D39" i="87"/>
  <c r="J19" i="87"/>
  <c r="L19" i="87" s="1"/>
  <c r="K11" i="88" l="1"/>
  <c r="E19" i="42"/>
  <c r="G35" i="40"/>
  <c r="J18" i="87"/>
  <c r="J18" i="88"/>
  <c r="L18" i="88" s="1"/>
  <c r="E18" i="42" l="1"/>
  <c r="G18" i="42" s="1"/>
  <c r="G19" i="42"/>
  <c r="J57" i="87"/>
  <c r="J56" i="87" s="1"/>
  <c r="L18" i="87"/>
  <c r="N35" i="89"/>
  <c r="O33" i="89"/>
  <c r="M33" i="89"/>
  <c r="L33" i="89"/>
  <c r="K33" i="89"/>
  <c r="J33" i="89"/>
  <c r="I33" i="89"/>
  <c r="H33" i="89"/>
  <c r="N33" i="89" s="1"/>
  <c r="G33" i="89"/>
  <c r="F31" i="89"/>
  <c r="E31" i="89"/>
  <c r="D31" i="89"/>
  <c r="C31" i="89"/>
  <c r="B31" i="89"/>
  <c r="O30" i="89"/>
  <c r="P30" i="89" s="1"/>
  <c r="N30" i="89"/>
  <c r="O29" i="89"/>
  <c r="N29" i="89"/>
  <c r="O28" i="89"/>
  <c r="M28" i="89"/>
  <c r="M31" i="89" s="1"/>
  <c r="L28" i="89"/>
  <c r="L31" i="89" s="1"/>
  <c r="K28" i="89"/>
  <c r="K31" i="89" s="1"/>
  <c r="J28" i="89"/>
  <c r="J31" i="89" s="1"/>
  <c r="I28" i="89"/>
  <c r="I31" i="89" s="1"/>
  <c r="I32" i="89" s="1"/>
  <c r="I34" i="89" s="1"/>
  <c r="H28" i="89"/>
  <c r="H31" i="89" s="1"/>
  <c r="G28" i="89"/>
  <c r="G31" i="89" s="1"/>
  <c r="F27" i="89"/>
  <c r="F32" i="89" s="1"/>
  <c r="F34" i="89" s="1"/>
  <c r="E27" i="89"/>
  <c r="D27" i="89"/>
  <c r="D32" i="89" s="1"/>
  <c r="D34" i="89" s="1"/>
  <c r="C27" i="89"/>
  <c r="B27" i="89"/>
  <c r="O26" i="89"/>
  <c r="N26" i="89"/>
  <c r="O25" i="89"/>
  <c r="M25" i="89"/>
  <c r="L25" i="89"/>
  <c r="K25" i="89"/>
  <c r="J25" i="89"/>
  <c r="I25" i="89"/>
  <c r="H25" i="89"/>
  <c r="G25" i="89"/>
  <c r="O24" i="89"/>
  <c r="N24" i="89"/>
  <c r="O23" i="89"/>
  <c r="M23" i="89"/>
  <c r="L23" i="89"/>
  <c r="K23" i="89"/>
  <c r="J23" i="89"/>
  <c r="I23" i="89"/>
  <c r="H23" i="89"/>
  <c r="G23" i="89"/>
  <c r="N23" i="89" s="1"/>
  <c r="O22" i="89"/>
  <c r="M22" i="89"/>
  <c r="L22" i="89"/>
  <c r="K22" i="89"/>
  <c r="J22" i="89"/>
  <c r="I22" i="89"/>
  <c r="H22" i="89"/>
  <c r="G22" i="89"/>
  <c r="N22" i="89" s="1"/>
  <c r="O21" i="89"/>
  <c r="M21" i="89"/>
  <c r="L21" i="89"/>
  <c r="K21" i="89"/>
  <c r="J21" i="89"/>
  <c r="I21" i="89"/>
  <c r="H21" i="89"/>
  <c r="G21" i="89"/>
  <c r="N21" i="89" s="1"/>
  <c r="O20" i="89"/>
  <c r="M20" i="89"/>
  <c r="M27" i="89" s="1"/>
  <c r="L20" i="89"/>
  <c r="L27" i="89" s="1"/>
  <c r="K20" i="89"/>
  <c r="K27" i="89" s="1"/>
  <c r="J20" i="89"/>
  <c r="I20" i="89"/>
  <c r="I27" i="89" s="1"/>
  <c r="H20" i="89"/>
  <c r="H27" i="89" s="1"/>
  <c r="G20" i="89"/>
  <c r="N20" i="89" s="1"/>
  <c r="O18" i="89"/>
  <c r="N18" i="89"/>
  <c r="O17" i="89"/>
  <c r="M17" i="89"/>
  <c r="L17" i="89"/>
  <c r="K17" i="89"/>
  <c r="J17" i="89"/>
  <c r="I17" i="89"/>
  <c r="H17" i="89"/>
  <c r="G17" i="89"/>
  <c r="N17" i="89" s="1"/>
  <c r="M15" i="89"/>
  <c r="L15" i="89"/>
  <c r="K15" i="89"/>
  <c r="J15" i="89"/>
  <c r="I15" i="89"/>
  <c r="H15" i="89"/>
  <c r="G15" i="89"/>
  <c r="F15" i="89"/>
  <c r="E15" i="89"/>
  <c r="D15" i="89"/>
  <c r="C15" i="89"/>
  <c r="B15" i="89"/>
  <c r="N15" i="89" s="1"/>
  <c r="O14" i="89"/>
  <c r="N14" i="89"/>
  <c r="O13" i="89"/>
  <c r="N13" i="89"/>
  <c r="O12" i="89"/>
  <c r="N12" i="89"/>
  <c r="F11" i="89"/>
  <c r="E11" i="89"/>
  <c r="E16" i="89" s="1"/>
  <c r="E19" i="89" s="1"/>
  <c r="D11" i="89"/>
  <c r="C11" i="89"/>
  <c r="C16" i="89" s="1"/>
  <c r="C19" i="89" s="1"/>
  <c r="B11" i="89"/>
  <c r="N10" i="89"/>
  <c r="P10" i="89" s="1"/>
  <c r="O9" i="89"/>
  <c r="M9" i="89"/>
  <c r="K9" i="89"/>
  <c r="J9" i="89"/>
  <c r="G9" i="89"/>
  <c r="O8" i="89"/>
  <c r="M8" i="89"/>
  <c r="L8" i="89"/>
  <c r="K8" i="89"/>
  <c r="J8" i="89"/>
  <c r="I8" i="89"/>
  <c r="H8" i="89"/>
  <c r="G8" i="89"/>
  <c r="N8" i="89" s="1"/>
  <c r="O7" i="89"/>
  <c r="M7" i="89"/>
  <c r="M11" i="89" s="1"/>
  <c r="M16" i="89" s="1"/>
  <c r="M19" i="89" s="1"/>
  <c r="L7" i="89"/>
  <c r="L11" i="89" s="1"/>
  <c r="L16" i="89" s="1"/>
  <c r="L19" i="89" s="1"/>
  <c r="K7" i="89"/>
  <c r="K11" i="89" s="1"/>
  <c r="K16" i="89" s="1"/>
  <c r="K19" i="89" s="1"/>
  <c r="J7" i="89"/>
  <c r="I7" i="89"/>
  <c r="I11" i="89" s="1"/>
  <c r="I16" i="89" s="1"/>
  <c r="I19" i="89" s="1"/>
  <c r="H7" i="89"/>
  <c r="H11" i="89" s="1"/>
  <c r="H16" i="89" s="1"/>
  <c r="H19" i="89" s="1"/>
  <c r="G7" i="89"/>
  <c r="G11" i="89" s="1"/>
  <c r="G16" i="89" s="1"/>
  <c r="G19" i="89" s="1"/>
  <c r="L87" i="88"/>
  <c r="I87" i="88"/>
  <c r="H87" i="88"/>
  <c r="F84" i="88"/>
  <c r="F87" i="88" s="1"/>
  <c r="C84" i="88"/>
  <c r="C87" i="88" s="1"/>
  <c r="B84" i="88"/>
  <c r="B87" i="88" s="1"/>
  <c r="L76" i="88"/>
  <c r="L78" i="88" s="1"/>
  <c r="I76" i="88"/>
  <c r="I78" i="88" s="1"/>
  <c r="H76" i="88"/>
  <c r="H78" i="88" s="1"/>
  <c r="L60" i="88"/>
  <c r="F60" i="88"/>
  <c r="I59" i="88"/>
  <c r="H59" i="88"/>
  <c r="C59" i="88"/>
  <c r="C29" i="88" s="1"/>
  <c r="B59" i="88"/>
  <c r="B29" i="88" s="1"/>
  <c r="I58" i="88"/>
  <c r="L58" i="88" s="1"/>
  <c r="H58" i="88"/>
  <c r="L57" i="88"/>
  <c r="F57" i="88"/>
  <c r="L56" i="88"/>
  <c r="F56" i="88"/>
  <c r="L55" i="88"/>
  <c r="F55" i="88"/>
  <c r="L54" i="88"/>
  <c r="F54" i="88"/>
  <c r="L53" i="88"/>
  <c r="F53" i="88"/>
  <c r="L52" i="88"/>
  <c r="C52" i="88"/>
  <c r="C23" i="88" s="1"/>
  <c r="B52" i="88"/>
  <c r="B23" i="88" s="1"/>
  <c r="L51" i="88"/>
  <c r="C51" i="88"/>
  <c r="C22" i="88" s="1"/>
  <c r="B51" i="88"/>
  <c r="L50" i="88"/>
  <c r="F50" i="88"/>
  <c r="L49" i="88"/>
  <c r="F49" i="88"/>
  <c r="F47" i="88"/>
  <c r="I46" i="88"/>
  <c r="H46" i="88"/>
  <c r="H48" i="88" s="1"/>
  <c r="C46" i="88"/>
  <c r="C48" i="88" s="1"/>
  <c r="B46" i="88"/>
  <c r="B48" i="88" s="1"/>
  <c r="F45" i="88"/>
  <c r="F44" i="88"/>
  <c r="L43" i="88"/>
  <c r="F43" i="88"/>
  <c r="F42" i="88"/>
  <c r="F41" i="88"/>
  <c r="F40" i="88"/>
  <c r="F39" i="88"/>
  <c r="L38" i="88"/>
  <c r="F38" i="88"/>
  <c r="I29" i="88"/>
  <c r="H29" i="88"/>
  <c r="I24" i="88"/>
  <c r="H24" i="88"/>
  <c r="I23" i="88"/>
  <c r="H23" i="88"/>
  <c r="I21" i="88"/>
  <c r="H21" i="88"/>
  <c r="C21" i="88"/>
  <c r="B21" i="88"/>
  <c r="C18" i="88"/>
  <c r="B18" i="88"/>
  <c r="I16" i="88"/>
  <c r="H16" i="88"/>
  <c r="I15" i="88"/>
  <c r="H15" i="88"/>
  <c r="I14" i="88"/>
  <c r="H14" i="88"/>
  <c r="I13" i="88"/>
  <c r="H13" i="88"/>
  <c r="I12" i="88"/>
  <c r="H12" i="88"/>
  <c r="I10" i="88"/>
  <c r="H10" i="88"/>
  <c r="C10" i="88"/>
  <c r="B10" i="88"/>
  <c r="B69" i="88" s="1"/>
  <c r="I9" i="88"/>
  <c r="H9" i="88"/>
  <c r="C9" i="88"/>
  <c r="B9" i="88"/>
  <c r="B68" i="88" s="1"/>
  <c r="I8" i="88"/>
  <c r="H8" i="88"/>
  <c r="C8" i="88"/>
  <c r="C67" i="88" s="1"/>
  <c r="B8" i="88"/>
  <c r="B67" i="88" s="1"/>
  <c r="I7" i="88"/>
  <c r="H7" i="88"/>
  <c r="C7" i="88"/>
  <c r="B7" i="88"/>
  <c r="B66" i="88" s="1"/>
  <c r="B76" i="88" s="1"/>
  <c r="B78" i="88" s="1"/>
  <c r="L43" i="87"/>
  <c r="F43" i="87"/>
  <c r="L42" i="87"/>
  <c r="F42" i="87"/>
  <c r="L41" i="87"/>
  <c r="C41" i="87"/>
  <c r="C61" i="87" s="1"/>
  <c r="B41" i="87"/>
  <c r="L40" i="87"/>
  <c r="C40" i="87"/>
  <c r="B40" i="87"/>
  <c r="I39" i="87"/>
  <c r="H39" i="87"/>
  <c r="H58" i="87" s="1"/>
  <c r="I32" i="87"/>
  <c r="H32" i="87"/>
  <c r="I31" i="87"/>
  <c r="H31" i="87"/>
  <c r="C31" i="87"/>
  <c r="B31" i="87"/>
  <c r="C30" i="87"/>
  <c r="B30" i="87"/>
  <c r="I29" i="87"/>
  <c r="H29" i="87"/>
  <c r="C29" i="87"/>
  <c r="B29" i="87"/>
  <c r="C23" i="87"/>
  <c r="B23" i="87"/>
  <c r="I22" i="87"/>
  <c r="H22" i="87"/>
  <c r="C21" i="87"/>
  <c r="B21" i="87"/>
  <c r="I19" i="87"/>
  <c r="H19" i="87"/>
  <c r="C19" i="87"/>
  <c r="B19" i="87"/>
  <c r="B18" i="87" s="1"/>
  <c r="B57" i="87" s="1"/>
  <c r="B56" i="87" s="1"/>
  <c r="I15" i="87"/>
  <c r="H15" i="87"/>
  <c r="I13" i="87"/>
  <c r="H13" i="87"/>
  <c r="I12" i="87"/>
  <c r="H12" i="87"/>
  <c r="I9" i="87"/>
  <c r="H9" i="87"/>
  <c r="I8" i="87"/>
  <c r="H8" i="87"/>
  <c r="C8" i="87"/>
  <c r="B8" i="87"/>
  <c r="I7" i="87"/>
  <c r="H7" i="87"/>
  <c r="C7" i="87"/>
  <c r="B7" i="87"/>
  <c r="I6" i="87"/>
  <c r="H6" i="87"/>
  <c r="C6" i="87"/>
  <c r="B6" i="87"/>
  <c r="B16" i="87" s="1"/>
  <c r="H32" i="89" l="1"/>
  <c r="H34" i="89" s="1"/>
  <c r="L32" i="89"/>
  <c r="L34" i="89" s="1"/>
  <c r="C32" i="89"/>
  <c r="C34" i="89" s="1"/>
  <c r="E32" i="89"/>
  <c r="E34" i="89" s="1"/>
  <c r="J11" i="89"/>
  <c r="J16" i="89" s="1"/>
  <c r="J19" i="89" s="1"/>
  <c r="N9" i="89"/>
  <c r="D16" i="89"/>
  <c r="D19" i="89" s="1"/>
  <c r="F16" i="89"/>
  <c r="F19" i="89" s="1"/>
  <c r="P13" i="89"/>
  <c r="P24" i="89"/>
  <c r="J27" i="89"/>
  <c r="J32" i="89" s="1"/>
  <c r="J34" i="89" s="1"/>
  <c r="I61" i="88"/>
  <c r="L46" i="88"/>
  <c r="H61" i="88"/>
  <c r="P9" i="89"/>
  <c r="P14" i="89"/>
  <c r="P26" i="89"/>
  <c r="P18" i="89"/>
  <c r="I18" i="88"/>
  <c r="H11" i="88"/>
  <c r="H17" i="88" s="1"/>
  <c r="O15" i="89"/>
  <c r="P15" i="89" s="1"/>
  <c r="H18" i="88"/>
  <c r="C69" i="88"/>
  <c r="I10" i="87"/>
  <c r="I16" i="87" s="1"/>
  <c r="O31" i="89"/>
  <c r="C66" i="88"/>
  <c r="P12" i="89"/>
  <c r="C68" i="88"/>
  <c r="I18" i="87"/>
  <c r="L39" i="87"/>
  <c r="L58" i="87" s="1"/>
  <c r="F41" i="87"/>
  <c r="F61" i="87" s="1"/>
  <c r="C18" i="87"/>
  <c r="C39" i="87"/>
  <c r="F39" i="87" s="1"/>
  <c r="F40" i="87"/>
  <c r="B58" i="88"/>
  <c r="B61" i="88" s="1"/>
  <c r="F52" i="88"/>
  <c r="F59" i="88"/>
  <c r="H28" i="88"/>
  <c r="H30" i="88" s="1"/>
  <c r="C28" i="88"/>
  <c r="C30" i="88" s="1"/>
  <c r="I11" i="88"/>
  <c r="F51" i="88"/>
  <c r="B20" i="87"/>
  <c r="B60" i="87" s="1"/>
  <c r="C20" i="87"/>
  <c r="L22" i="87"/>
  <c r="I37" i="87"/>
  <c r="I44" i="87" s="1"/>
  <c r="F29" i="87"/>
  <c r="F30" i="87"/>
  <c r="O27" i="89"/>
  <c r="P33" i="89"/>
  <c r="F31" i="87"/>
  <c r="C16" i="87"/>
  <c r="C52" i="87" s="1"/>
  <c r="I28" i="88"/>
  <c r="C58" i="88"/>
  <c r="C61" i="88" s="1"/>
  <c r="O11" i="89"/>
  <c r="P8" i="89"/>
  <c r="P20" i="89"/>
  <c r="P21" i="89"/>
  <c r="P22" i="89"/>
  <c r="P23" i="89"/>
  <c r="P29" i="89"/>
  <c r="B37" i="87"/>
  <c r="B53" i="87" s="1"/>
  <c r="B17" i="88"/>
  <c r="B19" i="88" s="1"/>
  <c r="P17" i="89"/>
  <c r="K32" i="89"/>
  <c r="K34" i="89" s="1"/>
  <c r="N31" i="89"/>
  <c r="M32" i="89"/>
  <c r="M34" i="89" s="1"/>
  <c r="N11" i="89"/>
  <c r="B16" i="89"/>
  <c r="G27" i="89"/>
  <c r="N27" i="89" s="1"/>
  <c r="N25" i="89"/>
  <c r="P25" i="89" s="1"/>
  <c r="N28" i="89"/>
  <c r="P28" i="89" s="1"/>
  <c r="B32" i="89"/>
  <c r="N7" i="89"/>
  <c r="P7" i="89" s="1"/>
  <c r="F48" i="88"/>
  <c r="C17" i="88"/>
  <c r="B22" i="88"/>
  <c r="F46" i="88"/>
  <c r="L59" i="88"/>
  <c r="I48" i="88"/>
  <c r="L48" i="88" s="1"/>
  <c r="B52" i="87"/>
  <c r="H37" i="87"/>
  <c r="I58" i="87"/>
  <c r="B61" i="87"/>
  <c r="H10" i="87"/>
  <c r="H16" i="87" s="1"/>
  <c r="H18" i="87"/>
  <c r="H57" i="87" s="1"/>
  <c r="H56" i="87" s="1"/>
  <c r="C37" i="87"/>
  <c r="B39" i="87"/>
  <c r="L61" i="88" l="1"/>
  <c r="H19" i="88"/>
  <c r="H31" i="88" s="1"/>
  <c r="P31" i="89"/>
  <c r="I17" i="88"/>
  <c r="I19" i="88" s="1"/>
  <c r="C24" i="87"/>
  <c r="O16" i="89"/>
  <c r="O19" i="89" s="1"/>
  <c r="I17" i="87"/>
  <c r="O32" i="89"/>
  <c r="O34" i="89" s="1"/>
  <c r="I53" i="87"/>
  <c r="C76" i="88"/>
  <c r="C78" i="88" s="1"/>
  <c r="I38" i="87"/>
  <c r="P11" i="89"/>
  <c r="H24" i="87"/>
  <c r="H17" i="87"/>
  <c r="B24" i="87"/>
  <c r="C60" i="87"/>
  <c r="C59" i="87" s="1"/>
  <c r="C57" i="87"/>
  <c r="C56" i="87" s="1"/>
  <c r="I57" i="87"/>
  <c r="I56" i="87" s="1"/>
  <c r="F58" i="88"/>
  <c r="I30" i="88"/>
  <c r="F61" i="88"/>
  <c r="B59" i="87"/>
  <c r="I24" i="87"/>
  <c r="I52" i="87"/>
  <c r="H88" i="88"/>
  <c r="P27" i="89"/>
  <c r="B34" i="89"/>
  <c r="B36" i="89" s="1"/>
  <c r="B19" i="89"/>
  <c r="N16" i="89"/>
  <c r="G32" i="89"/>
  <c r="G34" i="89" s="1"/>
  <c r="C19" i="88"/>
  <c r="B28" i="88"/>
  <c r="H52" i="87"/>
  <c r="B44" i="87"/>
  <c r="F37" i="87"/>
  <c r="F53" i="87" s="1"/>
  <c r="C53" i="87"/>
  <c r="C54" i="87" s="1"/>
  <c r="C44" i="87"/>
  <c r="H53" i="87"/>
  <c r="H44" i="87"/>
  <c r="H38" i="87"/>
  <c r="B54" i="87"/>
  <c r="B62" i="87" l="1"/>
  <c r="O36" i="89"/>
  <c r="I54" i="87"/>
  <c r="I62" i="87" s="1"/>
  <c r="H54" i="87"/>
  <c r="H62" i="87" s="1"/>
  <c r="C31" i="88"/>
  <c r="C88" i="88"/>
  <c r="N32" i="89"/>
  <c r="P32" i="89" s="1"/>
  <c r="N34" i="89"/>
  <c r="P34" i="89" s="1"/>
  <c r="P16" i="89"/>
  <c r="N19" i="89"/>
  <c r="P19" i="89" s="1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I31" i="88"/>
  <c r="B30" i="88"/>
  <c r="I88" i="88"/>
  <c r="C62" i="87"/>
  <c r="L57" i="87"/>
  <c r="L56" i="87" s="1"/>
  <c r="I55" i="87" l="1"/>
  <c r="H63" i="87"/>
  <c r="I63" i="87"/>
  <c r="H55" i="87"/>
  <c r="N36" i="89"/>
  <c r="B31" i="88"/>
  <c r="B88" i="88"/>
  <c r="G17" i="41" l="1"/>
  <c r="C26" i="42" l="1"/>
  <c r="D26" i="42" s="1"/>
  <c r="E26" i="42" s="1"/>
  <c r="D20" i="50"/>
  <c r="D10" i="41"/>
  <c r="G10" i="41" s="1"/>
  <c r="D4" i="50"/>
  <c r="G4" i="50" l="1"/>
  <c r="J29" i="87"/>
  <c r="G26" i="42"/>
  <c r="E25" i="42"/>
  <c r="D40" i="41"/>
  <c r="C17" i="40"/>
  <c r="D8" i="40"/>
  <c r="G25" i="42" l="1"/>
  <c r="K15" i="87"/>
  <c r="E29" i="42"/>
  <c r="J21" i="88"/>
  <c r="L29" i="87"/>
  <c r="J8" i="87"/>
  <c r="L8" i="87" s="1"/>
  <c r="D66" i="41"/>
  <c r="G66" i="41" s="1"/>
  <c r="D61" i="41"/>
  <c r="D11" i="42" s="1"/>
  <c r="C57" i="41"/>
  <c r="D57" i="41"/>
  <c r="D52" i="41"/>
  <c r="D9" i="42" s="1"/>
  <c r="D35" i="41"/>
  <c r="D32" i="41"/>
  <c r="D28" i="41"/>
  <c r="D32" i="42"/>
  <c r="D31" i="42"/>
  <c r="D30" i="42"/>
  <c r="C30" i="42"/>
  <c r="D25" i="42"/>
  <c r="J15" i="87" s="1"/>
  <c r="L15" i="87" s="1"/>
  <c r="D13" i="42"/>
  <c r="D10" i="42"/>
  <c r="D8" i="42"/>
  <c r="D21" i="41"/>
  <c r="D20" i="41" s="1"/>
  <c r="G44" i="82"/>
  <c r="G38" i="82"/>
  <c r="G35" i="82"/>
  <c r="G25" i="82"/>
  <c r="G22" i="82"/>
  <c r="G19" i="82"/>
  <c r="G10" i="82"/>
  <c r="D21" i="42"/>
  <c r="D25" i="50"/>
  <c r="D17" i="50"/>
  <c r="D22" i="42" l="1"/>
  <c r="J31" i="87"/>
  <c r="D31" i="50"/>
  <c r="L21" i="88"/>
  <c r="K16" i="88"/>
  <c r="K17" i="88" s="1"/>
  <c r="K19" i="88" s="1"/>
  <c r="K16" i="87"/>
  <c r="D23" i="42"/>
  <c r="G25" i="50"/>
  <c r="J32" i="87"/>
  <c r="G34" i="82"/>
  <c r="D8" i="41" s="1"/>
  <c r="G8" i="41" s="1"/>
  <c r="G29" i="42"/>
  <c r="E34" i="42"/>
  <c r="G34" i="42" s="1"/>
  <c r="D8" i="87"/>
  <c r="F8" i="87" s="1"/>
  <c r="J9" i="88"/>
  <c r="L9" i="88" s="1"/>
  <c r="D19" i="87"/>
  <c r="F19" i="87" s="1"/>
  <c r="D6" i="42"/>
  <c r="D29" i="87"/>
  <c r="D9" i="41"/>
  <c r="G9" i="41" s="1"/>
  <c r="J16" i="88"/>
  <c r="L16" i="88" s="1"/>
  <c r="D9" i="88"/>
  <c r="D20" i="42"/>
  <c r="D33" i="42"/>
  <c r="D31" i="41"/>
  <c r="D27" i="41" s="1"/>
  <c r="D11" i="83"/>
  <c r="D5" i="83"/>
  <c r="D4" i="83" s="1"/>
  <c r="D23" i="40"/>
  <c r="J9" i="87" s="1"/>
  <c r="L9" i="87" s="1"/>
  <c r="J24" i="88" l="1"/>
  <c r="L24" i="88" s="1"/>
  <c r="L32" i="87"/>
  <c r="K88" i="88"/>
  <c r="K31" i="88"/>
  <c r="J23" i="88"/>
  <c r="L31" i="87"/>
  <c r="J37" i="87"/>
  <c r="K24" i="87"/>
  <c r="K52" i="87"/>
  <c r="K54" i="87" s="1"/>
  <c r="D68" i="88"/>
  <c r="F68" i="88" s="1"/>
  <c r="F9" i="88"/>
  <c r="D18" i="87"/>
  <c r="F18" i="87" s="1"/>
  <c r="D21" i="88"/>
  <c r="F21" i="88" s="1"/>
  <c r="D37" i="87"/>
  <c r="J10" i="88"/>
  <c r="L10" i="88" s="1"/>
  <c r="D24" i="83"/>
  <c r="D34" i="40"/>
  <c r="D31" i="40"/>
  <c r="D7" i="42"/>
  <c r="B4" i="50"/>
  <c r="K62" i="87" l="1"/>
  <c r="L37" i="87"/>
  <c r="J44" i="87"/>
  <c r="L44" i="87" s="1"/>
  <c r="J53" i="87"/>
  <c r="L53" i="87" s="1"/>
  <c r="L23" i="88"/>
  <c r="J28" i="88"/>
  <c r="J13" i="87"/>
  <c r="L13" i="87" s="1"/>
  <c r="D7" i="87"/>
  <c r="F7" i="87" s="1"/>
  <c r="D53" i="87"/>
  <c r="D44" i="87"/>
  <c r="F44" i="87" s="1"/>
  <c r="J38" i="87"/>
  <c r="L38" i="87" s="1"/>
  <c r="D28" i="88"/>
  <c r="F28" i="88" s="1"/>
  <c r="D57" i="87"/>
  <c r="D56" i="87" s="1"/>
  <c r="D18" i="88" s="1"/>
  <c r="F18" i="88" s="1"/>
  <c r="F57" i="87"/>
  <c r="F56" i="87" s="1"/>
  <c r="D27" i="40"/>
  <c r="J12" i="87"/>
  <c r="C18" i="41"/>
  <c r="D18" i="41" s="1"/>
  <c r="G18" i="41" l="1"/>
  <c r="E18" i="41"/>
  <c r="J30" i="88"/>
  <c r="L30" i="88" s="1"/>
  <c r="L28" i="88"/>
  <c r="J14" i="88"/>
  <c r="L14" i="88" s="1"/>
  <c r="J10" i="87"/>
  <c r="L10" i="87" s="1"/>
  <c r="L12" i="87"/>
  <c r="D8" i="88"/>
  <c r="D67" i="88" s="1"/>
  <c r="F67" i="88" s="1"/>
  <c r="J13" i="88"/>
  <c r="L13" i="88" s="1"/>
  <c r="B8" i="40"/>
  <c r="F8" i="88" l="1"/>
  <c r="J11" i="88"/>
  <c r="L11" i="88" s="1"/>
  <c r="C71" i="41"/>
  <c r="D71" i="41" s="1"/>
  <c r="E71" i="41" s="1"/>
  <c r="C16" i="41"/>
  <c r="D16" i="41" s="1"/>
  <c r="G16" i="41" s="1"/>
  <c r="C23" i="40"/>
  <c r="C16" i="40"/>
  <c r="C7" i="40"/>
  <c r="D7" i="40" s="1"/>
  <c r="C6" i="40"/>
  <c r="D6" i="40" s="1"/>
  <c r="C12" i="83"/>
  <c r="C11" i="83" s="1"/>
  <c r="C5" i="83"/>
  <c r="C30" i="50"/>
  <c r="G30" i="50" s="1"/>
  <c r="C25" i="50"/>
  <c r="C7" i="50"/>
  <c r="E69" i="41" l="1"/>
  <c r="F71" i="41"/>
  <c r="F69" i="41" s="1"/>
  <c r="E23" i="87"/>
  <c r="E20" i="87" s="1"/>
  <c r="E60" i="87" s="1"/>
  <c r="G71" i="41"/>
  <c r="D23" i="87"/>
  <c r="F23" i="87" s="1"/>
  <c r="D69" i="41"/>
  <c r="J6" i="87"/>
  <c r="L6" i="87" s="1"/>
  <c r="J7" i="87"/>
  <c r="L7" i="87" s="1"/>
  <c r="C8" i="40"/>
  <c r="D35" i="40"/>
  <c r="D19" i="42" s="1"/>
  <c r="C4" i="83"/>
  <c r="F14" i="42" l="1"/>
  <c r="F72" i="41"/>
  <c r="E29" i="88"/>
  <c r="E30" i="88" s="1"/>
  <c r="E59" i="87"/>
  <c r="E14" i="42"/>
  <c r="E15" i="42" s="1"/>
  <c r="G69" i="41"/>
  <c r="E72" i="41"/>
  <c r="D14" i="42"/>
  <c r="D15" i="42" s="1"/>
  <c r="D72" i="41"/>
  <c r="D20" i="87"/>
  <c r="F20" i="87" s="1"/>
  <c r="J8" i="88"/>
  <c r="L8" i="88" s="1"/>
  <c r="J7" i="88"/>
  <c r="L7" i="88" s="1"/>
  <c r="J16" i="87"/>
  <c r="L16" i="87" s="1"/>
  <c r="L24" i="87" s="1"/>
  <c r="C31" i="40"/>
  <c r="D18" i="42"/>
  <c r="B23" i="40"/>
  <c r="C17" i="50"/>
  <c r="C4" i="50"/>
  <c r="B17" i="50"/>
  <c r="G72" i="41" l="1"/>
  <c r="G14" i="42"/>
  <c r="F15" i="42"/>
  <c r="G15" i="42" s="1"/>
  <c r="D60" i="87"/>
  <c r="F60" i="87"/>
  <c r="F59" i="87" s="1"/>
  <c r="J17" i="88"/>
  <c r="L17" i="88" s="1"/>
  <c r="J52" i="87"/>
  <c r="L52" i="87" s="1"/>
  <c r="L54" i="87" s="1"/>
  <c r="L62" i="87" s="1"/>
  <c r="J24" i="87"/>
  <c r="D29" i="42"/>
  <c r="D59" i="87" l="1"/>
  <c r="D29" i="88"/>
  <c r="F29" i="88" s="1"/>
  <c r="J54" i="87"/>
  <c r="J62" i="87" s="1"/>
  <c r="J19" i="88"/>
  <c r="L19" i="88" s="1"/>
  <c r="L31" i="88" s="1"/>
  <c r="D34" i="42"/>
  <c r="B69" i="41"/>
  <c r="B14" i="42" s="1"/>
  <c r="D30" i="88" l="1"/>
  <c r="F30" i="88" s="1"/>
  <c r="J31" i="88"/>
  <c r="J88" i="88"/>
  <c r="B13" i="42"/>
  <c r="C31" i="42"/>
  <c r="C25" i="42"/>
  <c r="C10" i="42"/>
  <c r="C61" i="41"/>
  <c r="C11" i="42" s="1"/>
  <c r="C52" i="41"/>
  <c r="C40" i="41"/>
  <c r="C35" i="41"/>
  <c r="C32" i="41"/>
  <c r="C28" i="41"/>
  <c r="C21" i="41"/>
  <c r="C20" i="41" s="1"/>
  <c r="G23" i="41"/>
  <c r="G24" i="41"/>
  <c r="G25" i="41"/>
  <c r="G26" i="41"/>
  <c r="G29" i="41"/>
  <c r="G30" i="41"/>
  <c r="G33" i="41"/>
  <c r="G34" i="41"/>
  <c r="G36" i="41"/>
  <c r="G37" i="41"/>
  <c r="G38" i="41"/>
  <c r="G39" i="41"/>
  <c r="G41" i="41"/>
  <c r="G42" i="41"/>
  <c r="G43" i="41"/>
  <c r="G44" i="41"/>
  <c r="G46" i="41"/>
  <c r="G47" i="41"/>
  <c r="G48" i="41"/>
  <c r="G49" i="41"/>
  <c r="G50" i="41"/>
  <c r="G51" i="41"/>
  <c r="G16" i="83"/>
  <c r="G28" i="50"/>
  <c r="G29" i="50"/>
  <c r="L88" i="88" l="1"/>
  <c r="C69" i="41"/>
  <c r="C66" i="41"/>
  <c r="C9" i="42"/>
  <c r="C27" i="50"/>
  <c r="C31" i="50" s="1"/>
  <c r="C6" i="42"/>
  <c r="C8" i="42"/>
  <c r="C13" i="42"/>
  <c r="C34" i="40"/>
  <c r="C22" i="42"/>
  <c r="C32" i="42"/>
  <c r="C21" i="42"/>
  <c r="C23" i="42"/>
  <c r="C31" i="41"/>
  <c r="F44" i="82"/>
  <c r="F38" i="82"/>
  <c r="F35" i="82"/>
  <c r="F25" i="82"/>
  <c r="F22" i="82"/>
  <c r="F19" i="82"/>
  <c r="F10" i="82"/>
  <c r="C9" i="41" l="1"/>
  <c r="C14" i="42"/>
  <c r="C33" i="42"/>
  <c r="G33" i="42" s="1"/>
  <c r="G32" i="42"/>
  <c r="F34" i="82"/>
  <c r="C8" i="41" s="1"/>
  <c r="G27" i="50"/>
  <c r="C72" i="41"/>
  <c r="C20" i="42"/>
  <c r="C24" i="83"/>
  <c r="C27" i="41"/>
  <c r="C15" i="42" l="1"/>
  <c r="C7" i="42"/>
  <c r="C27" i="40"/>
  <c r="C35" i="40" s="1"/>
  <c r="C19" i="42" l="1"/>
  <c r="C18" i="42" l="1"/>
  <c r="B35" i="41"/>
  <c r="G35" i="41" s="1"/>
  <c r="B25" i="42"/>
  <c r="B32" i="42"/>
  <c r="B31" i="42"/>
  <c r="B30" i="42"/>
  <c r="B27" i="50"/>
  <c r="B22" i="42"/>
  <c r="B66" i="41"/>
  <c r="B61" i="41"/>
  <c r="G61" i="41" s="1"/>
  <c r="B52" i="41"/>
  <c r="B32" i="41"/>
  <c r="B28" i="41"/>
  <c r="G28" i="41" s="1"/>
  <c r="B21" i="41"/>
  <c r="E25" i="82"/>
  <c r="C29" i="42" l="1"/>
  <c r="B21" i="42"/>
  <c r="B40" i="41"/>
  <c r="G40" i="41" s="1"/>
  <c r="G45" i="41"/>
  <c r="B20" i="41"/>
  <c r="B6" i="42" s="1"/>
  <c r="B31" i="41"/>
  <c r="G31" i="41" s="1"/>
  <c r="G32" i="41"/>
  <c r="H72" i="41"/>
  <c r="B33" i="42"/>
  <c r="G30" i="42"/>
  <c r="G31" i="42"/>
  <c r="B11" i="42"/>
  <c r="B9" i="42"/>
  <c r="B15" i="42"/>
  <c r="B72" i="41"/>
  <c r="C34" i="42" l="1"/>
  <c r="B27" i="41"/>
  <c r="G27" i="41" s="1"/>
  <c r="B8" i="42"/>
  <c r="B7" i="42" l="1"/>
  <c r="B11" i="83" l="1"/>
  <c r="B34" i="40" l="1"/>
  <c r="B25" i="50" l="1"/>
  <c r="B4" i="83"/>
  <c r="B31" i="40" s="1"/>
  <c r="B24" i="83" l="1"/>
  <c r="B23" i="42"/>
  <c r="B31" i="50"/>
  <c r="B27" i="40" l="1"/>
  <c r="E38" i="82"/>
  <c r="H35" i="40" l="1"/>
  <c r="B35" i="40"/>
  <c r="B19" i="42" s="1"/>
  <c r="E8" i="82"/>
  <c r="B18" i="42" l="1"/>
  <c r="E7" i="82"/>
  <c r="F8" i="82"/>
  <c r="E44" i="82"/>
  <c r="B9" i="41" s="1"/>
  <c r="E35" i="82"/>
  <c r="E34" i="82" s="1"/>
  <c r="B8" i="41" s="1"/>
  <c r="E22" i="82"/>
  <c r="E19" i="82"/>
  <c r="E10" i="82"/>
  <c r="F7" i="82" l="1"/>
  <c r="F6" i="82" s="1"/>
  <c r="F5" i="82" s="1"/>
  <c r="G8" i="82"/>
  <c r="G7" i="82" s="1"/>
  <c r="G6" i="82" s="1"/>
  <c r="G5" i="82" s="1"/>
  <c r="E6" i="82"/>
  <c r="E5" i="82" s="1"/>
  <c r="B7" i="41" s="1"/>
  <c r="B6" i="41" s="1"/>
  <c r="B5" i="41" s="1"/>
  <c r="H8" i="82" l="1"/>
  <c r="H7" i="82" s="1"/>
  <c r="H6" i="82" s="1"/>
  <c r="H5" i="82" s="1"/>
  <c r="C7" i="41"/>
  <c r="F50" i="82"/>
  <c r="G50" i="82"/>
  <c r="D7" i="41"/>
  <c r="E50" i="82"/>
  <c r="C6" i="41"/>
  <c r="B5" i="42"/>
  <c r="F7" i="41" l="1"/>
  <c r="F6" i="41" s="1"/>
  <c r="F5" i="41" s="1"/>
  <c r="E7" i="41"/>
  <c r="E6" i="41" s="1"/>
  <c r="E5" i="41" s="1"/>
  <c r="H50" i="82"/>
  <c r="I50" i="82" s="1"/>
  <c r="D6" i="41"/>
  <c r="G6" i="41" s="1"/>
  <c r="G7" i="41"/>
  <c r="C5" i="41"/>
  <c r="F5" i="42" l="1"/>
  <c r="F65" i="41"/>
  <c r="F73" i="41" s="1"/>
  <c r="E65" i="41"/>
  <c r="E73" i="41" s="1"/>
  <c r="E5" i="42"/>
  <c r="D5" i="41"/>
  <c r="C5" i="42"/>
  <c r="C65" i="41"/>
  <c r="B57" i="41"/>
  <c r="G57" i="41" s="1"/>
  <c r="B20" i="42"/>
  <c r="E6" i="87" l="1"/>
  <c r="E12" i="42"/>
  <c r="E16" i="42" s="1"/>
  <c r="E35" i="42" s="1"/>
  <c r="F12" i="42"/>
  <c r="G5" i="42"/>
  <c r="G5" i="41"/>
  <c r="H73" i="41" s="1"/>
  <c r="D65" i="41"/>
  <c r="D5" i="42"/>
  <c r="C12" i="42"/>
  <c r="C16" i="42" s="1"/>
  <c r="C35" i="42" s="1"/>
  <c r="C73" i="41"/>
  <c r="B29" i="42"/>
  <c r="B10" i="42"/>
  <c r="B65" i="41"/>
  <c r="B73" i="41" s="1"/>
  <c r="G12" i="42" l="1"/>
  <c r="F16" i="42"/>
  <c r="E7" i="88"/>
  <c r="E16" i="87"/>
  <c r="D6" i="87"/>
  <c r="D12" i="42"/>
  <c r="D73" i="41"/>
  <c r="G73" i="41" s="1"/>
  <c r="G65" i="41"/>
  <c r="B34" i="42"/>
  <c r="B12" i="42"/>
  <c r="E52" i="87" l="1"/>
  <c r="E54" i="87" s="1"/>
  <c r="E24" i="87"/>
  <c r="K17" i="87"/>
  <c r="G16" i="42"/>
  <c r="G35" i="42" s="1"/>
  <c r="F35" i="42"/>
  <c r="E17" i="88"/>
  <c r="E19" i="88" s="1"/>
  <c r="E31" i="88" s="1"/>
  <c r="E66" i="88"/>
  <c r="E76" i="88" s="1"/>
  <c r="E78" i="88" s="1"/>
  <c r="E88" i="88" s="1"/>
  <c r="D16" i="42"/>
  <c r="F6" i="87"/>
  <c r="D16" i="87"/>
  <c r="D7" i="88"/>
  <c r="B16" i="42"/>
  <c r="E62" i="87" l="1"/>
  <c r="K63" i="87" s="1"/>
  <c r="K55" i="87"/>
  <c r="F16" i="87"/>
  <c r="F52" i="87" s="1"/>
  <c r="F54" i="87" s="1"/>
  <c r="D52" i="87"/>
  <c r="D54" i="87" s="1"/>
  <c r="D24" i="87"/>
  <c r="F24" i="87" s="1"/>
  <c r="J17" i="87"/>
  <c r="L17" i="87" s="1"/>
  <c r="D35" i="42"/>
  <c r="F7" i="88"/>
  <c r="D17" i="88"/>
  <c r="D66" i="88"/>
  <c r="B35" i="42"/>
  <c r="F17" i="88" l="1"/>
  <c r="D19" i="88"/>
  <c r="D62" i="87"/>
  <c r="J63" i="87" s="1"/>
  <c r="J55" i="87"/>
  <c r="F66" i="88"/>
  <c r="F76" i="88" s="1"/>
  <c r="F78" i="88" s="1"/>
  <c r="D76" i="88"/>
  <c r="D78" i="88" s="1"/>
  <c r="D88" i="88" s="1"/>
  <c r="L55" i="87"/>
  <c r="F62" i="87"/>
  <c r="L63" i="87" s="1"/>
  <c r="F19" i="88" l="1"/>
  <c r="F31" i="88" s="1"/>
  <c r="D31" i="88"/>
  <c r="F88" i="88" l="1"/>
</calcChain>
</file>

<file path=xl/sharedStrings.xml><?xml version="1.0" encoding="utf-8"?>
<sst xmlns="http://schemas.openxmlformats.org/spreadsheetml/2006/main" count="580" uniqueCount="358">
  <si>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</si>
  <si>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</si>
  <si>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</si>
  <si>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7. Működési célú visszatérítendő támogatások, kölcsönök nyújtása áh-n kívülre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</si>
  <si>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</si>
  <si>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</si>
  <si>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</si>
  <si>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</si>
  <si>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</si>
  <si>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</si>
  <si>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</si>
  <si>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</si>
  <si>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</si>
  <si>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</si>
  <si>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</si>
  <si>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</si>
  <si>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</si>
  <si>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</si>
  <si>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</si>
  <si>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</si>
  <si>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</si>
  <si>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</si>
  <si>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</si>
  <si>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</si>
  <si>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</si>
  <si>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</si>
  <si>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</si>
  <si>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</si>
  <si>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</si>
  <si>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</si>
  <si>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</si>
  <si>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</si>
  <si>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</si>
  <si>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</si>
  <si>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</si>
  <si>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</si>
  <si>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</si>
  <si>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</si>
  <si>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</si>
  <si>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</si>
  <si>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</si>
  <si>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</si>
  <si>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</si>
  <si>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</si>
  <si>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</si>
  <si>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</si>
  <si>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</si>
  <si>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</si>
  <si>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</si>
  <si>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</si>
  <si>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</si>
  <si>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</si>
  <si>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</si>
  <si>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</si>
  <si>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</si>
  <si>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</si>
  <si>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</si>
  <si>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</si>
  <si>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</si>
  <si>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</si>
  <si>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</si>
  <si>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</si>
  <si>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</si>
  <si>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</si>
  <si>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</si>
  <si>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</si>
  <si>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</si>
  <si>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</si>
  <si>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</si>
  <si>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</si>
  <si>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</si>
  <si>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</si>
  <si>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</si>
  <si>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</si>
  <si>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</si>
  <si>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</si>
  <si>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 xml:space="preserve">Pénzbeli szociális juttatások </t>
  </si>
  <si>
    <t>Egyes szoc.és gyermekjólétii felad.támog.</t>
  </si>
  <si>
    <t>Gyermekétkeztetés támogatása</t>
  </si>
  <si>
    <t>Kulturális feladatok támogatása</t>
  </si>
  <si>
    <t>Nyilvános könyvtári és közművelődési feladatok támogatása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</si>
  <si>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</si>
  <si>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</si>
  <si>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</si>
  <si>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</si>
  <si>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</si>
  <si>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</si>
  <si>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</si>
  <si>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</si>
  <si>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</si>
  <si>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</si>
  <si>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</si>
  <si>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8. Egyéb működési célú támogatások áh-n kívülre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</si>
  <si>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</si>
  <si>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</si>
  <si>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</si>
  <si>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</si>
  <si>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</si>
  <si>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</si>
  <si>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</si>
  <si>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</si>
  <si>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</si>
  <si>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</si>
  <si>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</si>
  <si>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</si>
  <si>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Települési önkormányzatok szociális feladatainak egyéb támogatása</t>
  </si>
  <si>
    <t>Pénzbeli szociális ellátások kiegészítése</t>
  </si>
  <si>
    <t>1. Költségvetési hiány belső finanszírozására szolgáló finanszírozási  bevételek</t>
  </si>
  <si>
    <t>I. HELYI ÖNKORMÁNYZATOK MŰKÖDÉSÉNEK ÁLT.TÁMOGATÁSA</t>
  </si>
  <si>
    <t>III. SZOCIÁLIS, GYERMEKJÓLÉTI  ÉS GYERMEKÉTKEZTETÉSI FELADATAI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</si>
  <si>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</si>
  <si>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</si>
  <si>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</si>
  <si>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</si>
  <si>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</si>
  <si>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</si>
  <si>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</si>
  <si>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</si>
  <si>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</si>
  <si>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</si>
  <si>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</si>
  <si>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Informatikai szolg.igénybevétele</t>
  </si>
  <si>
    <t>Egyéb kommunikációs szolg.</t>
  </si>
  <si>
    <t>Közüzemi díjak</t>
  </si>
  <si>
    <t>Vásárolt élelmezés</t>
  </si>
  <si>
    <t>Karbantartási szolg.</t>
  </si>
  <si>
    <t>Szakmai tevékenységet segítő szolg.</t>
  </si>
  <si>
    <t>Működési célú előzetesen felsz.áfa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</si>
  <si>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</si>
  <si>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</si>
  <si>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</si>
  <si>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</si>
  <si>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</si>
  <si>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</si>
  <si>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</si>
  <si>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</si>
  <si>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</si>
  <si>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</si>
  <si>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</si>
  <si>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 xml:space="preserve">     Szakmai anyagok beszerzése</t>
  </si>
  <si>
    <t xml:space="preserve">     Üzemeltetési anyagok beszerzése</t>
  </si>
  <si>
    <t>Önkormányzati feladatok</t>
  </si>
  <si>
    <t>Reklám és propaganda</t>
  </si>
  <si>
    <t>4.  Ellátottak pénzbeli juttatásai</t>
  </si>
  <si>
    <t>1. Működési célú garancia- és kezességvállalásból származó kifizetés áh-n belülre</t>
  </si>
  <si>
    <t>Falugondnoki vagy tanyagondnoki</t>
  </si>
  <si>
    <t>2.1. Forgatási célú értékpapír beváltása</t>
  </si>
  <si>
    <t>2.4. Államháztartáson belüli megelőlegezések</t>
  </si>
  <si>
    <t>2016. évről áthúzódó bérkompenzáció támogatása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</si>
  <si>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</si>
  <si>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Szociális ágazati pótlék 2017</t>
  </si>
  <si>
    <t>Közfoglalkoztatott támogatás előleg 2018.év</t>
  </si>
  <si>
    <t>Új telkek közművesítése</t>
  </si>
  <si>
    <t>Gép-és eszközvásárlás</t>
  </si>
  <si>
    <t>Buszmegálló</t>
  </si>
  <si>
    <t>Falubuszra gumigarnitúra vásárlás</t>
  </si>
  <si>
    <t>Falugondnoki autó pályázati önrész</t>
  </si>
  <si>
    <t>Napelemes lámpa beszerzése (tó, templom)</t>
  </si>
  <si>
    <t>Új telkek aszfaltozása</t>
  </si>
  <si>
    <t>Kisértékű eszközök beszerzése</t>
  </si>
  <si>
    <t>Könyvbeszerzés könyvtárba</t>
  </si>
  <si>
    <t>Sátor vásárlás</t>
  </si>
  <si>
    <t>Közvilágítás korszerűsítése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</si>
  <si>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</si>
  <si>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</si>
  <si>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</si>
  <si>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</si>
  <si>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</si>
  <si>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 xml:space="preserve">Önkormányzati támogatás, Átmeneti segély 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</si>
  <si>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</si>
  <si>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</si>
  <si>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</si>
  <si>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</si>
  <si>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</si>
  <si>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   NKA Vászoly Községről szóló köny kiadásának támogatása</t>
  </si>
  <si>
    <t xml:space="preserve">      Közfoglalkoztatottak támogatás</t>
  </si>
  <si>
    <t>Közoktatási Intézményfenntartó Társulás Pécsely  Óvoda felhalm. támogatás</t>
  </si>
  <si>
    <t>AZ ÖNKORMÁNYZAT FŐÖSSZESÍTŐJE</t>
  </si>
  <si>
    <t>BEVÉTELEK ELŐIRÁNYZATA</t>
  </si>
  <si>
    <t>ÁLLAMI TÁMOGATÁSOK 2017. ÉV</t>
  </si>
  <si>
    <t>MŰKÖDÉSI KIADÁSOK 2017. ÉV</t>
  </si>
  <si>
    <t>FELHALMOZÁSI KIADÁSOK 2017. ÉV</t>
  </si>
  <si>
    <t>II. Módosítás</t>
  </si>
  <si>
    <t>I. Módosítás</t>
  </si>
  <si>
    <t>2017. évi eredeti</t>
  </si>
  <si>
    <t>Immateriális javak beszerzése</t>
  </si>
  <si>
    <t>Eltérés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</si>
  <si>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</si>
  <si>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</si>
  <si>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</si>
  <si>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</si>
  <si>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Előirányzat</t>
  </si>
  <si>
    <t>Fajlagos</t>
  </si>
  <si>
    <t>Mutató</t>
  </si>
  <si>
    <t>Létszám</t>
  </si>
  <si>
    <t>A település arculati kézikönyv támogatása</t>
  </si>
  <si>
    <t>Polgármesteri illetmény és tiszteletdíj támogatása</t>
  </si>
  <si>
    <t>NKA Vászoly Községről szóló köny kiadása</t>
  </si>
  <si>
    <t>I. Berházások</t>
  </si>
  <si>
    <t>II. Felújítások</t>
  </si>
  <si>
    <t>III. Egyéb felhalmozási kiadások</t>
  </si>
  <si>
    <t>Pénzeszköz átadás Bfüredi Önk. Tűzoltóságnak</t>
  </si>
  <si>
    <t xml:space="preserve">     Diák munkabér támogatás</t>
  </si>
  <si>
    <t>Helyi önk. Működési célú költségvetési támogatásai és kiegészítő támogatásai</t>
  </si>
  <si>
    <t>Az Önkormányzat működési bevételei és kiadásai 2017. év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</si>
  <si>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</si>
  <si>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</si>
  <si>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</si>
  <si>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</si>
  <si>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</si>
  <si>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</si>
  <si>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</si>
  <si>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</si>
  <si>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</si>
  <si>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</si>
  <si>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</si>
  <si>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</si>
  <si>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</si>
  <si>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</si>
  <si>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</si>
  <si>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</si>
  <si>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</si>
  <si>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</si>
  <si>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</si>
  <si>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</si>
  <si>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</si>
  <si>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</si>
  <si>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</si>
  <si>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</si>
  <si>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</si>
  <si>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</si>
  <si>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</si>
  <si>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</si>
  <si>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</si>
  <si>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</si>
  <si>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</si>
  <si>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</si>
  <si>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</si>
  <si>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</si>
  <si>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</si>
  <si>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</si>
  <si>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</si>
  <si>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</si>
  <si>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</si>
  <si>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</si>
  <si>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</si>
  <si>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</si>
  <si>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</si>
  <si>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</si>
  <si>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</si>
  <si>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</si>
  <si>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</si>
  <si>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</si>
  <si>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</si>
  <si>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</si>
  <si>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</si>
  <si>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</si>
  <si>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</si>
  <si>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</si>
  <si>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</si>
  <si>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</si>
  <si>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</si>
  <si>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</si>
  <si>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</si>
  <si>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</si>
  <si>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</si>
  <si>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</si>
  <si>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</si>
  <si>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</si>
  <si>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</si>
  <si>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</si>
  <si>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</si>
  <si>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</si>
  <si>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</si>
  <si>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</si>
  <si>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</si>
  <si>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</si>
  <si>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</si>
  <si>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</si>
  <si>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</si>
  <si>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 xml:space="preserve"> Az Önkormányzat kötelező feladatok bevételei és kiadásai 2017. év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</si>
  <si>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</si>
  <si>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</si>
  <si>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</si>
  <si>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</si>
  <si>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</si>
  <si>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</si>
  <si>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</si>
  <si>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</si>
  <si>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</si>
  <si>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</si>
  <si>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</si>
  <si>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</si>
  <si>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</si>
  <si>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</si>
  <si>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</si>
  <si>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</si>
  <si>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</si>
  <si>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</si>
  <si>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</si>
  <si>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</si>
  <si>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</si>
  <si>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</si>
  <si>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</si>
  <si>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</si>
  <si>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</si>
  <si>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</si>
  <si>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</si>
  <si>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</si>
  <si>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</si>
  <si>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</si>
  <si>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</si>
  <si>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</si>
  <si>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</si>
  <si>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r>
      <t>BEVÉTELEK ÉS KIADÁSOK ELŐIRÁNYZATÁNAK HAVI ÜTEMEZÉSE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2017.</t>
    </r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</si>
  <si>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</si>
  <si>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</si>
  <si>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</si>
  <si>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</si>
  <si>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</si>
  <si>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</si>
  <si>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</si>
  <si>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</si>
  <si>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</si>
  <si>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</si>
  <si>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</si>
  <si>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</si>
  <si>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</si>
  <si>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</si>
  <si>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</si>
  <si>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</si>
  <si>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</si>
  <si>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</si>
  <si>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</si>
  <si>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</si>
  <si>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</si>
  <si>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</si>
  <si>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</si>
  <si>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</si>
  <si>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</si>
  <si>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</si>
  <si>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</si>
  <si>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</si>
  <si>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</si>
  <si>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</si>
  <si>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</si>
  <si>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</si>
  <si>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</si>
  <si>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</si>
  <si>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</si>
  <si>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III. Módosítás</t>
  </si>
  <si>
    <t>Játszótér felújítás</t>
  </si>
  <si>
    <t>Bevétele és kiadások mérlege 2017. év III. Módosítás</t>
  </si>
  <si>
    <t xml:space="preserve"> Az Önkormányzat felhalmozási bevételei és kiadásai  2017. év III. Módosítás</t>
  </si>
  <si>
    <t xml:space="preserve"> Az Önkormányzat önként vállalt feladatok bevételei és kiadásai  2017. év III. Módosítás</t>
  </si>
  <si>
    <t xml:space="preserve"> Az Önkormányzat állami (államigazgatási) feladatok bevételei és kiadásai  2017. év III. Módosítás</t>
  </si>
  <si>
    <t>IV. Módosítás</t>
  </si>
  <si>
    <t>Keresztfa utca árok felújítása BMKAT/1-4/2017.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</si>
</sst>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3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374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0" fontId="25" fillId="0" borderId="12" xfId="48" applyFont="1" applyBorder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0" fontId="24" fillId="0" borderId="12" xfId="48" applyFont="1" applyBorder="1"/>
    <xf numFmtId="3" fontId="24" fillId="0" borderId="12" xfId="48" applyNumberFormat="1" applyFont="1" applyBorder="1"/>
    <xf numFmtId="0" fontId="24" fillId="0" borderId="19" xfId="48" applyFont="1" applyBorder="1" applyAlignment="1">
      <alignment horizontal="center" vertical="center" wrapText="1"/>
    </xf>
    <xf numFmtId="0" fontId="24" fillId="0" borderId="20" xfId="48" applyFont="1" applyBorder="1" applyAlignment="1">
      <alignment horizontal="center" vertical="center" wrapText="1"/>
    </xf>
    <xf numFmtId="0" fontId="25" fillId="0" borderId="14" xfId="48" applyFont="1" applyBorder="1" applyAlignment="1">
      <alignment horizontal="left" wrapText="1"/>
    </xf>
    <xf numFmtId="3" fontId="25" fillId="0" borderId="15" xfId="48" applyNumberFormat="1" applyFont="1" applyBorder="1"/>
    <xf numFmtId="0" fontId="24" fillId="0" borderId="14" xfId="48" applyFont="1" applyBorder="1" applyAlignment="1">
      <alignment horizontal="left" wrapText="1"/>
    </xf>
    <xf numFmtId="3" fontId="24" fillId="0" borderId="15" xfId="48" applyNumberFormat="1" applyFont="1" applyBorder="1"/>
    <xf numFmtId="0" fontId="24" fillId="29" borderId="14" xfId="48" applyFont="1" applyFill="1" applyBorder="1" applyAlignment="1">
      <alignment horizontal="left" wrapText="1"/>
    </xf>
    <xf numFmtId="0" fontId="24" fillId="0" borderId="12" xfId="48" applyFont="1" applyBorder="1" applyAlignment="1">
      <alignment horizontal="center" vertical="center"/>
    </xf>
    <xf numFmtId="0" fontId="25" fillId="29" borderId="14" xfId="47" applyFont="1" applyFill="1" applyBorder="1" applyAlignment="1">
      <alignment wrapText="1"/>
    </xf>
    <xf numFmtId="3" fontId="25" fillId="0" borderId="14" xfId="43" applyNumberFormat="1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0" fontId="25" fillId="0" borderId="14" xfId="48" applyFont="1" applyBorder="1" applyAlignment="1">
      <alignment wrapText="1"/>
    </xf>
    <xf numFmtId="0" fontId="25" fillId="0" borderId="16" xfId="48" applyFont="1" applyBorder="1" applyAlignment="1">
      <alignment wrapText="1"/>
    </xf>
    <xf numFmtId="3" fontId="25" fillId="0" borderId="17" xfId="48" applyNumberFormat="1" applyFont="1" applyBorder="1"/>
    <xf numFmtId="0" fontId="25" fillId="0" borderId="17" xfId="48" applyFont="1" applyBorder="1"/>
    <xf numFmtId="0" fontId="25" fillId="0" borderId="18" xfId="48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4" fillId="0" borderId="15" xfId="83" applyNumberFormat="1" applyFont="1" applyBorder="1" applyAlignment="1">
      <alignment horizontal="right"/>
    </xf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4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right"/>
    </xf>
    <xf numFmtId="3" fontId="25" fillId="0" borderId="15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0" fontId="24" fillId="0" borderId="14" xfId="0" applyFont="1" applyFill="1" applyBorder="1" applyAlignment="1">
      <alignment horizontal="lef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4" xfId="43" applyNumberFormat="1" applyFont="1" applyBorder="1" applyAlignment="1">
      <alignment wrapText="1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5" fillId="0" borderId="14" xfId="82" applyFont="1" applyFill="1" applyBorder="1" applyAlignment="1">
      <alignment wrapText="1"/>
    </xf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0" fontId="24" fillId="0" borderId="19" xfId="82" applyFont="1" applyFill="1" applyBorder="1" applyAlignment="1">
      <alignment horizontal="center" vertical="center" wrapText="1"/>
    </xf>
    <xf numFmtId="0" fontId="24" fillId="0" borderId="14" xfId="82" applyFont="1" applyFill="1" applyBorder="1" applyAlignment="1">
      <alignment horizontal="left" vertical="center" wrapText="1"/>
    </xf>
    <xf numFmtId="3" fontId="25" fillId="0" borderId="0" xfId="0" applyNumberFormat="1" applyFont="1"/>
    <xf numFmtId="0" fontId="25" fillId="0" borderId="14" xfId="82" applyFont="1" applyFill="1" applyBorder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4" fillId="0" borderId="15" xfId="0" applyNumberFormat="1" applyFont="1" applyBorder="1" applyAlignment="1">
      <alignment horizontal="right"/>
    </xf>
    <xf numFmtId="3" fontId="25" fillId="0" borderId="12" xfId="0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5" xfId="0" applyNumberFormat="1" applyFont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0" fontId="24" fillId="0" borderId="14" xfId="48" applyFont="1" applyFill="1" applyBorder="1" applyAlignment="1">
      <alignment horizontal="left" vertical="center" wrapText="1" indent="2"/>
    </xf>
    <xf numFmtId="3" fontId="24" fillId="0" borderId="12" xfId="48" applyNumberFormat="1" applyFont="1" applyFill="1" applyBorder="1" applyAlignment="1">
      <alignment horizontal="right" wrapText="1"/>
    </xf>
    <xf numFmtId="0" fontId="25" fillId="0" borderId="14" xfId="48" applyFont="1" applyFill="1" applyBorder="1"/>
    <xf numFmtId="0" fontId="25" fillId="0" borderId="14" xfId="48" applyFont="1" applyFill="1" applyBorder="1" applyAlignment="1">
      <alignment horizontal="left" vertical="center" wrapText="1" indent="2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14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0" fontId="25" fillId="0" borderId="12" xfId="44" applyFont="1" applyBorder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12" xfId="0" applyNumberFormat="1" applyFont="1" applyBorder="1"/>
    <xf numFmtId="3" fontId="24" fillId="0" borderId="0" xfId="44" applyNumberFormat="1" applyFont="1"/>
    <xf numFmtId="3" fontId="25" fillId="0" borderId="12" xfId="0" applyNumberFormat="1" applyFont="1" applyBorder="1"/>
    <xf numFmtId="3" fontId="25" fillId="0" borderId="15" xfId="44" applyNumberFormat="1" applyFont="1" applyBorder="1"/>
    <xf numFmtId="0" fontId="24" fillId="0" borderId="0" xfId="48" applyFont="1" applyFill="1" applyBorder="1"/>
    <xf numFmtId="0" fontId="25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7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0" fontId="25" fillId="0" borderId="14" xfId="48" applyFont="1" applyFill="1" applyBorder="1" applyAlignment="1">
      <alignment horizontal="left" wrapText="1"/>
    </xf>
    <xf numFmtId="0" fontId="24" fillId="0" borderId="14" xfId="48" applyFont="1" applyFill="1" applyBorder="1" applyAlignment="1">
      <alignment horizontal="left" wrapText="1"/>
    </xf>
    <xf numFmtId="3" fontId="24" fillId="0" borderId="15" xfId="48" applyNumberFormat="1" applyFont="1" applyFill="1" applyBorder="1"/>
    <xf numFmtId="3" fontId="24" fillId="0" borderId="0" xfId="48" applyNumberFormat="1" applyFont="1" applyFill="1"/>
    <xf numFmtId="0" fontId="19" fillId="0" borderId="14" xfId="82" applyFont="1" applyFill="1" applyBorder="1"/>
    <xf numFmtId="0" fontId="24" fillId="0" borderId="21" xfId="48" applyFont="1" applyBorder="1" applyAlignment="1">
      <alignment horizontal="center" vertical="center"/>
    </xf>
    <xf numFmtId="0" fontId="28" fillId="0" borderId="24" xfId="47" applyFont="1" applyFill="1" applyBorder="1" applyAlignment="1">
      <alignment horizontal="left" vertical="center" wrapText="1" indent="2"/>
    </xf>
    <xf numFmtId="0" fontId="0" fillId="29" borderId="25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 wrapText="1"/>
    </xf>
    <xf numFmtId="3" fontId="26" fillId="0" borderId="12" xfId="48" applyNumberFormat="1" applyFont="1" applyFill="1" applyBorder="1" applyAlignment="1">
      <alignment horizontal="right" wrapText="1"/>
    </xf>
    <xf numFmtId="3" fontId="25" fillId="0" borderId="12" xfId="47" applyNumberFormat="1" applyFont="1" applyFill="1" applyBorder="1" applyAlignment="1">
      <alignment horizontal="right" wrapText="1"/>
    </xf>
    <xf numFmtId="3" fontId="26" fillId="0" borderId="12" xfId="0" applyNumberFormat="1" applyFont="1" applyBorder="1"/>
    <xf numFmtId="0" fontId="25" fillId="0" borderId="14" xfId="0" applyFont="1" applyFill="1" applyBorder="1" applyAlignment="1">
      <alignment horizontal="left" wrapText="1"/>
    </xf>
    <xf numFmtId="0" fontId="25" fillId="0" borderId="0" xfId="82" applyFont="1" applyFill="1" applyBorder="1"/>
    <xf numFmtId="0" fontId="25" fillId="0" borderId="0" xfId="0" applyFont="1" applyBorder="1"/>
    <xf numFmtId="3" fontId="24" fillId="0" borderId="12" xfId="0" applyNumberFormat="1" applyFont="1" applyBorder="1" applyAlignment="1">
      <alignment horizontal="right"/>
    </xf>
    <xf numFmtId="0" fontId="24" fillId="0" borderId="14" xfId="45" applyFont="1" applyFill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3" fontId="24" fillId="29" borderId="12" xfId="45" applyNumberFormat="1" applyFont="1" applyFill="1" applyBorder="1" applyAlignment="1">
      <alignment horizontal="right"/>
    </xf>
    <xf numFmtId="4" fontId="24" fillId="0" borderId="12" xfId="45" applyNumberFormat="1" applyFont="1" applyFill="1" applyBorder="1"/>
    <xf numFmtId="0" fontId="25" fillId="0" borderId="14" xfId="45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4" xfId="46" applyFont="1" applyFill="1" applyBorder="1"/>
    <xf numFmtId="0" fontId="25" fillId="0" borderId="14" xfId="46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3" fontId="25" fillId="0" borderId="12" xfId="45" applyNumberFormat="1" applyFont="1" applyBorder="1"/>
    <xf numFmtId="165" fontId="24" fillId="29" borderId="12" xfId="45" applyNumberFormat="1" applyFont="1" applyFill="1" applyBorder="1"/>
    <xf numFmtId="0" fontId="24" fillId="0" borderId="14" xfId="0" applyFont="1" applyBorder="1"/>
    <xf numFmtId="3" fontId="24" fillId="0" borderId="12" xfId="45" applyNumberFormat="1" applyFont="1" applyBorder="1"/>
    <xf numFmtId="0" fontId="25" fillId="0" borderId="14" xfId="0" applyFont="1" applyBorder="1"/>
    <xf numFmtId="0" fontId="25" fillId="0" borderId="14" xfId="45" applyFont="1" applyFill="1" applyBorder="1" applyAlignment="1">
      <alignment wrapText="1"/>
    </xf>
    <xf numFmtId="2" fontId="24" fillId="0" borderId="12" xfId="45" applyNumberFormat="1" applyFont="1" applyFill="1" applyBorder="1"/>
    <xf numFmtId="0" fontId="25" fillId="0" borderId="0" xfId="0" applyFont="1" applyFill="1"/>
    <xf numFmtId="0" fontId="25" fillId="0" borderId="12" xfId="45" applyFont="1" applyBorder="1"/>
    <xf numFmtId="3" fontId="24" fillId="0" borderId="14" xfId="45" applyNumberFormat="1" applyFont="1" applyFill="1" applyBorder="1"/>
    <xf numFmtId="0" fontId="24" fillId="0" borderId="12" xfId="45" applyFont="1" applyBorder="1"/>
    <xf numFmtId="3" fontId="25" fillId="0" borderId="14" xfId="45" applyNumberFormat="1" applyFont="1" applyFill="1" applyBorder="1"/>
    <xf numFmtId="3" fontId="24" fillId="29" borderId="17" xfId="48" applyNumberFormat="1" applyFont="1" applyFill="1" applyBorder="1" applyAlignment="1">
      <alignment horizontal="right" wrapText="1"/>
    </xf>
    <xf numFmtId="0" fontId="25" fillId="0" borderId="26" xfId="48" applyFont="1" applyBorder="1" applyAlignment="1">
      <alignment wrapText="1"/>
    </xf>
    <xf numFmtId="3" fontId="25" fillId="0" borderId="27" xfId="48" applyNumberFormat="1" applyFont="1" applyBorder="1"/>
    <xf numFmtId="0" fontId="24" fillId="29" borderId="16" xfId="48" applyFont="1" applyFill="1" applyBorder="1" applyAlignment="1">
      <alignment horizontal="left" wrapText="1"/>
    </xf>
    <xf numFmtId="3" fontId="24" fillId="0" borderId="18" xfId="48" applyNumberFormat="1" applyFont="1" applyBorder="1"/>
    <xf numFmtId="0" fontId="24" fillId="29" borderId="12" xfId="48" applyFont="1" applyFill="1" applyBorder="1" applyAlignment="1">
      <alignment horizontal="center" vertical="center" wrapText="1"/>
    </xf>
    <xf numFmtId="0" fontId="24" fillId="0" borderId="33" xfId="48" applyFont="1" applyBorder="1" applyAlignment="1">
      <alignment horizontal="center" vertical="center"/>
    </xf>
    <xf numFmtId="0" fontId="25" fillId="0" borderId="22" xfId="44" applyFont="1" applyBorder="1"/>
    <xf numFmtId="3" fontId="24" fillId="0" borderId="22" xfId="44" applyNumberFormat="1" applyFont="1" applyBorder="1"/>
    <xf numFmtId="3" fontId="24" fillId="0" borderId="22" xfId="0" applyNumberFormat="1" applyFont="1" applyBorder="1"/>
    <xf numFmtId="3" fontId="25" fillId="0" borderId="22" xfId="0" applyNumberFormat="1" applyFont="1" applyBorder="1"/>
    <xf numFmtId="3" fontId="26" fillId="0" borderId="22" xfId="0" applyNumberFormat="1" applyFont="1" applyBorder="1"/>
    <xf numFmtId="3" fontId="25" fillId="0" borderId="22" xfId="48" applyNumberFormat="1" applyFont="1" applyFill="1" applyBorder="1" applyAlignment="1">
      <alignment horizontal="right" wrapText="1"/>
    </xf>
    <xf numFmtId="3" fontId="25" fillId="0" borderId="22" xfId="44" applyNumberFormat="1" applyFont="1" applyBorder="1"/>
    <xf numFmtId="3" fontId="24" fillId="0" borderId="22" xfId="47" applyNumberFormat="1" applyFont="1" applyFill="1" applyBorder="1" applyAlignment="1">
      <alignment horizontal="right" wrapText="1"/>
    </xf>
    <xf numFmtId="3" fontId="25" fillId="0" borderId="22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0" fontId="25" fillId="0" borderId="24" xfId="47" applyFont="1" applyFill="1" applyBorder="1" applyAlignment="1">
      <alignment horizontal="left" vertical="center" wrapText="1" indent="2"/>
    </xf>
    <xf numFmtId="0" fontId="24" fillId="0" borderId="22" xfId="48" applyFont="1" applyBorder="1"/>
    <xf numFmtId="0" fontId="25" fillId="0" borderId="22" xfId="48" applyFont="1" applyBorder="1"/>
    <xf numFmtId="0" fontId="25" fillId="0" borderId="34" xfId="48" applyFont="1" applyBorder="1"/>
    <xf numFmtId="0" fontId="0" fillId="0" borderId="14" xfId="82" applyFont="1" applyFill="1" applyBorder="1" applyAlignment="1">
      <alignment wrapText="1"/>
    </xf>
    <xf numFmtId="0" fontId="0" fillId="0" borderId="14" xfId="82" applyFont="1" applyBorder="1" applyAlignment="1">
      <alignment wrapText="1"/>
    </xf>
    <xf numFmtId="3" fontId="24" fillId="0" borderId="12" xfId="0" applyNumberFormat="1" applyFont="1" applyFill="1" applyBorder="1"/>
    <xf numFmtId="3" fontId="25" fillId="29" borderId="22" xfId="48" applyNumberFormat="1" applyFont="1" applyFill="1" applyBorder="1" applyAlignment="1">
      <alignment horizontal="right" wrapText="1"/>
    </xf>
    <xf numFmtId="0" fontId="26" fillId="0" borderId="35" xfId="48" applyFont="1" applyFill="1" applyBorder="1" applyAlignment="1">
      <alignment horizontal="left" vertical="center" wrapText="1" indent="2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/>
    </xf>
    <xf numFmtId="3" fontId="25" fillId="30" borderId="15" xfId="47" applyNumberFormat="1" applyFont="1" applyFill="1" applyBorder="1" applyAlignment="1">
      <alignment horizontal="right" wrapText="1"/>
    </xf>
    <xf numFmtId="3" fontId="24" fillId="0" borderId="26" xfId="83" applyNumberFormat="1" applyFont="1" applyBorder="1" applyAlignment="1">
      <alignment horizontal="left" wrapText="1"/>
    </xf>
    <xf numFmtId="3" fontId="24" fillId="30" borderId="27" xfId="47" applyNumberFormat="1" applyFont="1" applyFill="1" applyBorder="1" applyAlignment="1">
      <alignment horizontal="right" wrapText="1"/>
    </xf>
    <xf numFmtId="3" fontId="24" fillId="0" borderId="36" xfId="83" applyNumberFormat="1" applyFont="1" applyBorder="1" applyAlignment="1">
      <alignment horizontal="right"/>
    </xf>
    <xf numFmtId="3" fontId="24" fillId="0" borderId="37" xfId="43" applyNumberFormat="1" applyFont="1" applyBorder="1" applyAlignment="1">
      <alignment horizontal="center" vertical="center" wrapText="1"/>
    </xf>
    <xf numFmtId="0" fontId="24" fillId="0" borderId="38" xfId="48" applyFont="1" applyBorder="1" applyAlignment="1">
      <alignment horizontal="center" vertical="center" wrapText="1"/>
    </xf>
    <xf numFmtId="0" fontId="24" fillId="0" borderId="38" xfId="48" applyFont="1" applyBorder="1" applyAlignment="1">
      <alignment horizontal="center" vertical="center"/>
    </xf>
    <xf numFmtId="0" fontId="24" fillId="0" borderId="39" xfId="48" applyFont="1" applyBorder="1" applyAlignment="1">
      <alignment horizontal="center" vertical="center"/>
    </xf>
    <xf numFmtId="3" fontId="25" fillId="0" borderId="40" xfId="43" applyNumberFormat="1" applyFont="1" applyFill="1" applyBorder="1" applyAlignment="1">
      <alignment wrapText="1"/>
    </xf>
    <xf numFmtId="3" fontId="25" fillId="0" borderId="41" xfId="43" applyNumberFormat="1" applyFont="1" applyFill="1" applyBorder="1" applyAlignment="1">
      <alignment horizontal="right"/>
    </xf>
    <xf numFmtId="3" fontId="25" fillId="0" borderId="41" xfId="43" applyNumberFormat="1" applyFont="1" applyBorder="1" applyAlignment="1">
      <alignment horizontal="right"/>
    </xf>
    <xf numFmtId="3" fontId="25" fillId="0" borderId="42" xfId="83" applyNumberFormat="1" applyFont="1" applyBorder="1" applyAlignment="1">
      <alignment horizontal="right"/>
    </xf>
    <xf numFmtId="3" fontId="24" fillId="0" borderId="37" xfId="43" applyNumberFormat="1" applyFont="1" applyBorder="1" applyAlignment="1">
      <alignment vertical="center" wrapText="1"/>
    </xf>
    <xf numFmtId="3" fontId="24" fillId="0" borderId="38" xfId="43" applyNumberFormat="1" applyFont="1" applyBorder="1" applyAlignment="1">
      <alignment horizontal="right"/>
    </xf>
    <xf numFmtId="3" fontId="24" fillId="0" borderId="39" xfId="83" applyNumberFormat="1" applyFont="1" applyBorder="1" applyAlignment="1">
      <alignment horizontal="right"/>
    </xf>
    <xf numFmtId="0" fontId="24" fillId="0" borderId="14" xfId="47" applyFont="1" applyFill="1" applyBorder="1" applyAlignment="1">
      <alignment horizontal="left" vertical="center" wrapText="1"/>
    </xf>
    <xf numFmtId="0" fontId="24" fillId="0" borderId="14" xfId="82" applyFont="1" applyFill="1" applyBorder="1" applyAlignment="1">
      <alignment vertical="center" wrapText="1"/>
    </xf>
    <xf numFmtId="0" fontId="24" fillId="0" borderId="16" xfId="82" applyFont="1" applyFill="1" applyBorder="1" applyAlignment="1">
      <alignment vertical="center"/>
    </xf>
    <xf numFmtId="3" fontId="24" fillId="0" borderId="17" xfId="82" applyNumberFormat="1" applyFont="1" applyFill="1" applyBorder="1" applyAlignment="1">
      <alignment horizontal="right" vertical="center"/>
    </xf>
    <xf numFmtId="3" fontId="24" fillId="0" borderId="18" xfId="0" applyNumberFormat="1" applyFont="1" applyBorder="1" applyAlignment="1">
      <alignment horizontal="right" vertical="center"/>
    </xf>
    <xf numFmtId="3" fontId="24" fillId="29" borderId="15" xfId="45" applyNumberFormat="1" applyFont="1" applyFill="1" applyBorder="1" applyAlignment="1">
      <alignment horizontal="right"/>
    </xf>
    <xf numFmtId="3" fontId="25" fillId="0" borderId="15" xfId="0" applyNumberFormat="1" applyFont="1" applyBorder="1"/>
    <xf numFmtId="3" fontId="24" fillId="0" borderId="15" xfId="45" applyNumberFormat="1" applyFont="1" applyBorder="1"/>
    <xf numFmtId="3" fontId="24" fillId="29" borderId="15" xfId="45" applyNumberFormat="1" applyFont="1" applyFill="1" applyBorder="1"/>
    <xf numFmtId="3" fontId="24" fillId="0" borderId="15" xfId="0" applyNumberFormat="1" applyFont="1" applyFill="1" applyBorder="1"/>
    <xf numFmtId="0" fontId="24" fillId="0" borderId="16" xfId="45" applyFont="1" applyFill="1" applyBorder="1"/>
    <xf numFmtId="0" fontId="25" fillId="0" borderId="17" xfId="45" applyFont="1" applyBorder="1"/>
    <xf numFmtId="3" fontId="24" fillId="0" borderId="17" xfId="45" applyNumberFormat="1" applyFont="1" applyBorder="1"/>
    <xf numFmtId="3" fontId="24" fillId="0" borderId="18" xfId="45" applyNumberFormat="1" applyFont="1" applyBorder="1"/>
    <xf numFmtId="0" fontId="24" fillId="0" borderId="26" xfId="45" applyFont="1" applyFill="1" applyBorder="1"/>
    <xf numFmtId="0" fontId="24" fillId="0" borderId="27" xfId="45" applyFont="1" applyFill="1" applyBorder="1"/>
    <xf numFmtId="3" fontId="24" fillId="0" borderId="27" xfId="45" applyNumberFormat="1" applyFont="1" applyFill="1" applyBorder="1"/>
    <xf numFmtId="3" fontId="24" fillId="29" borderId="27" xfId="45" applyNumberFormat="1" applyFont="1" applyFill="1" applyBorder="1"/>
    <xf numFmtId="3" fontId="24" fillId="29" borderId="27" xfId="45" applyNumberFormat="1" applyFont="1" applyFill="1" applyBorder="1" applyAlignment="1">
      <alignment horizontal="right"/>
    </xf>
    <xf numFmtId="3" fontId="24" fillId="29" borderId="36" xfId="45" applyNumberFormat="1" applyFont="1" applyFill="1" applyBorder="1" applyAlignment="1">
      <alignment horizontal="right"/>
    </xf>
    <xf numFmtId="0" fontId="25" fillId="0" borderId="40" xfId="48" applyFont="1" applyFill="1" applyBorder="1" applyAlignment="1">
      <alignment horizontal="left" vertical="center" wrapText="1" indent="1"/>
    </xf>
    <xf numFmtId="3" fontId="25" fillId="0" borderId="41" xfId="48" applyNumberFormat="1" applyFont="1" applyFill="1" applyBorder="1" applyAlignment="1">
      <alignment horizontal="right" wrapText="1"/>
    </xf>
    <xf numFmtId="0" fontId="24" fillId="0" borderId="37" xfId="48" applyFont="1" applyFill="1" applyBorder="1" applyAlignment="1">
      <alignment horizontal="left" vertical="center" wrapText="1" indent="1"/>
    </xf>
    <xf numFmtId="3" fontId="24" fillId="0" borderId="38" xfId="48" applyNumberFormat="1" applyFont="1" applyFill="1" applyBorder="1" applyAlignment="1">
      <alignment horizontal="right" wrapText="1"/>
    </xf>
    <xf numFmtId="3" fontId="24" fillId="0" borderId="39" xfId="48" applyNumberFormat="1" applyFont="1" applyFill="1" applyBorder="1" applyAlignment="1">
      <alignment horizontal="right" wrapText="1"/>
    </xf>
    <xf numFmtId="0" fontId="24" fillId="0" borderId="26" xfId="48" applyFont="1" applyFill="1" applyBorder="1" applyAlignment="1">
      <alignment horizontal="left" vertical="center" wrapText="1" indent="1"/>
    </xf>
    <xf numFmtId="3" fontId="25" fillId="0" borderId="27" xfId="48" applyNumberFormat="1" applyFont="1" applyFill="1" applyBorder="1"/>
    <xf numFmtId="0" fontId="25" fillId="0" borderId="27" xfId="44" applyFont="1" applyBorder="1"/>
    <xf numFmtId="0" fontId="25" fillId="0" borderId="43" xfId="44" applyFont="1" applyBorder="1"/>
    <xf numFmtId="0" fontId="25" fillId="0" borderId="36" xfId="44" applyFont="1" applyBorder="1"/>
    <xf numFmtId="0" fontId="24" fillId="0" borderId="37" xfId="48" applyFont="1" applyFill="1" applyBorder="1" applyAlignment="1">
      <alignment horizontal="center" vertical="center" wrapText="1"/>
    </xf>
    <xf numFmtId="0" fontId="24" fillId="0" borderId="44" xfId="48" applyFont="1" applyBorder="1" applyAlignment="1">
      <alignment horizontal="center" vertical="center"/>
    </xf>
    <xf numFmtId="0" fontId="24" fillId="0" borderId="21" xfId="48" applyFont="1" applyBorder="1" applyAlignment="1">
      <alignment horizontal="center" vertical="center"/>
    </xf>
    <xf numFmtId="0" fontId="24" fillId="0" borderId="20" xfId="48" applyFont="1" applyBorder="1" applyAlignment="1">
      <alignment horizontal="center" vertical="center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4" fillId="0" borderId="19" xfId="44" applyNumberFormat="1" applyFont="1" applyBorder="1" applyAlignment="1">
      <alignment wrapText="1"/>
    </xf>
    <xf numFmtId="3" fontId="24" fillId="0" borderId="20" xfId="44" applyNumberFormat="1" applyFont="1" applyBorder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5" fillId="29" borderId="14" xfId="47" applyNumberFormat="1" applyFont="1" applyFill="1" applyBorder="1" applyAlignment="1">
      <alignment wrapText="1"/>
    </xf>
    <xf numFmtId="3" fontId="24" fillId="0" borderId="14" xfId="44" applyNumberFormat="1" applyFont="1" applyBorder="1" applyAlignment="1">
      <alignment wrapText="1"/>
    </xf>
    <xf numFmtId="3" fontId="24" fillId="0" borderId="12" xfId="44" applyNumberFormat="1" applyFont="1" applyBorder="1" applyAlignment="1">
      <alignment wrapText="1"/>
    </xf>
    <xf numFmtId="3" fontId="24" fillId="0" borderId="16" xfId="44" applyNumberFormat="1" applyFont="1" applyBorder="1" applyAlignment="1">
      <alignment wrapText="1"/>
    </xf>
    <xf numFmtId="3" fontId="24" fillId="0" borderId="17" xfId="44" applyNumberFormat="1" applyFont="1" applyBorder="1"/>
    <xf numFmtId="3" fontId="24" fillId="0" borderId="17" xfId="44" applyNumberFormat="1" applyFont="1" applyBorder="1" applyAlignment="1">
      <alignment wrapText="1"/>
    </xf>
    <xf numFmtId="3" fontId="24" fillId="0" borderId="18" xfId="44" applyNumberFormat="1" applyFont="1" applyBorder="1"/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4" fillId="0" borderId="15" xfId="44" applyNumberFormat="1" applyFont="1" applyBorder="1" applyAlignment="1">
      <alignment wrapText="1"/>
    </xf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5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49" fontId="0" fillId="0" borderId="0" xfId="0" applyNumberFormat="1" applyFont="1" applyFill="1" applyAlignment="1">
      <alignment horizontal="left" wrapText="1"/>
    </xf>
    <xf numFmtId="0" fontId="0" fillId="0" borderId="0" xfId="0" applyFont="1" applyFill="1"/>
    <xf numFmtId="0" fontId="29" fillId="0" borderId="0" xfId="0" applyFont="1" applyFill="1"/>
    <xf numFmtId="0" fontId="0" fillId="0" borderId="0" xfId="0" applyFont="1"/>
    <xf numFmtId="49" fontId="0" fillId="0" borderId="14" xfId="0" applyNumberFormat="1" applyFont="1" applyFill="1" applyBorder="1" applyAlignment="1">
      <alignment horizontal="left" wrapText="1"/>
    </xf>
    <xf numFmtId="0" fontId="0" fillId="0" borderId="12" xfId="0" applyFont="1" applyFill="1" applyBorder="1"/>
    <xf numFmtId="0" fontId="29" fillId="0" borderId="15" xfId="0" applyFont="1" applyFill="1" applyBorder="1" applyAlignment="1">
      <alignment horizontal="right"/>
    </xf>
    <xf numFmtId="49" fontId="29" fillId="0" borderId="14" xfId="0" applyNumberFormat="1" applyFont="1" applyFill="1" applyBorder="1" applyAlignment="1">
      <alignment horizontal="left" wrapText="1"/>
    </xf>
    <xf numFmtId="0" fontId="29" fillId="0" borderId="12" xfId="0" applyFont="1" applyFill="1" applyBorder="1" applyAlignment="1">
      <alignment horizontal="center" wrapText="1"/>
    </xf>
    <xf numFmtId="0" fontId="29" fillId="0" borderId="15" xfId="0" applyFont="1" applyFill="1" applyBorder="1" applyAlignment="1">
      <alignment horizontal="center" wrapText="1"/>
    </xf>
    <xf numFmtId="0" fontId="29" fillId="0" borderId="0" xfId="0" applyFont="1"/>
    <xf numFmtId="3" fontId="29" fillId="0" borderId="12" xfId="0" applyNumberFormat="1" applyFont="1" applyFill="1" applyBorder="1" applyAlignment="1">
      <alignment horizontal="right" wrapText="1"/>
    </xf>
    <xf numFmtId="3" fontId="29" fillId="0" borderId="15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 applyAlignment="1">
      <alignment horizontal="right" wrapText="1"/>
    </xf>
    <xf numFmtId="3" fontId="0" fillId="0" borderId="0" xfId="0" applyNumberFormat="1" applyFont="1"/>
    <xf numFmtId="3" fontId="0" fillId="0" borderId="12" xfId="0" applyNumberFormat="1" applyFont="1" applyFill="1" applyBorder="1"/>
    <xf numFmtId="3" fontId="0" fillId="0" borderId="45" xfId="0" applyNumberFormat="1" applyFont="1" applyFill="1" applyBorder="1"/>
    <xf numFmtId="49" fontId="30" fillId="0" borderId="14" xfId="0" applyNumberFormat="1" applyFont="1" applyFill="1" applyBorder="1" applyAlignment="1">
      <alignment horizontal="left" wrapText="1"/>
    </xf>
    <xf numFmtId="3" fontId="30" fillId="0" borderId="12" xfId="0" applyNumberFormat="1" applyFont="1" applyFill="1" applyBorder="1"/>
    <xf numFmtId="3" fontId="29" fillId="0" borderId="0" xfId="0" applyNumberFormat="1" applyFont="1"/>
    <xf numFmtId="3" fontId="31" fillId="0" borderId="45" xfId="0" applyNumberFormat="1" applyFont="1" applyFill="1" applyBorder="1"/>
    <xf numFmtId="3" fontId="29" fillId="0" borderId="12" xfId="0" applyNumberFormat="1" applyFont="1" applyFill="1" applyBorder="1"/>
    <xf numFmtId="3" fontId="29" fillId="0" borderId="12" xfId="0" applyNumberFormat="1" applyFont="1" applyFill="1" applyBorder="1" applyAlignment="1">
      <alignment horizontal="right"/>
    </xf>
    <xf numFmtId="3" fontId="29" fillId="0" borderId="15" xfId="0" applyNumberFormat="1" applyFont="1" applyFill="1" applyBorder="1" applyAlignment="1">
      <alignment horizontal="right"/>
    </xf>
    <xf numFmtId="3" fontId="29" fillId="0" borderId="15" xfId="0" applyNumberFormat="1" applyFont="1" applyFill="1" applyBorder="1"/>
    <xf numFmtId="3" fontId="0" fillId="0" borderId="0" xfId="0" applyNumberFormat="1" applyFont="1" applyFill="1" applyBorder="1"/>
    <xf numFmtId="49" fontId="29" fillId="0" borderId="16" xfId="0" applyNumberFormat="1" applyFont="1" applyFill="1" applyBorder="1" applyAlignment="1">
      <alignment horizontal="left" wrapText="1"/>
    </xf>
    <xf numFmtId="3" fontId="29" fillId="0" borderId="17" xfId="0" applyNumberFormat="1" applyFont="1" applyFill="1" applyBorder="1"/>
    <xf numFmtId="3" fontId="29" fillId="0" borderId="18" xfId="0" applyNumberFormat="1" applyFont="1" applyFill="1" applyBorder="1"/>
    <xf numFmtId="49" fontId="0" fillId="0" borderId="0" xfId="0" applyNumberFormat="1" applyFont="1" applyAlignment="1">
      <alignment horizontal="left" wrapText="1"/>
    </xf>
    <xf numFmtId="3" fontId="25" fillId="0" borderId="22" xfId="44" applyNumberFormat="1" applyFont="1" applyBorder="1" applyAlignment="1">
      <alignment wrapText="1"/>
    </xf>
    <xf numFmtId="3" fontId="25" fillId="0" borderId="22" xfId="44" applyNumberFormat="1" applyFont="1" applyFill="1" applyBorder="1"/>
    <xf numFmtId="3" fontId="24" fillId="0" borderId="22" xfId="44" applyNumberFormat="1" applyFont="1" applyBorder="1" applyAlignment="1">
      <alignment wrapText="1"/>
    </xf>
    <xf numFmtId="0" fontId="24" fillId="0" borderId="33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5" fillId="30" borderId="22" xfId="47" applyNumberFormat="1" applyFont="1" applyFill="1" applyBorder="1" applyAlignment="1">
      <alignment horizontal="right" wrapText="1"/>
    </xf>
    <xf numFmtId="3" fontId="25" fillId="0" borderId="22" xfId="83" applyNumberFormat="1" applyFont="1" applyBorder="1" applyAlignment="1">
      <alignment horizontal="right"/>
    </xf>
    <xf numFmtId="3" fontId="25" fillId="0" borderId="22" xfId="83" applyNumberFormat="1" applyFont="1" applyFill="1" applyBorder="1" applyAlignment="1">
      <alignment horizontal="right"/>
    </xf>
    <xf numFmtId="3" fontId="25" fillId="0" borderId="22" xfId="83" quotePrefix="1" applyNumberFormat="1" applyFont="1" applyFill="1" applyBorder="1" applyAlignment="1">
      <alignment horizontal="right"/>
    </xf>
    <xf numFmtId="3" fontId="25" fillId="0" borderId="22" xfId="43" applyNumberFormat="1" applyFont="1" applyBorder="1" applyAlignment="1">
      <alignment horizontal="right"/>
    </xf>
    <xf numFmtId="3" fontId="25" fillId="0" borderId="46" xfId="43" applyNumberFormat="1" applyFont="1" applyBorder="1" applyAlignment="1">
      <alignment horizontal="right"/>
    </xf>
    <xf numFmtId="3" fontId="24" fillId="29" borderId="34" xfId="48" applyNumberFormat="1" applyFont="1" applyFill="1" applyBorder="1" applyAlignment="1">
      <alignment horizontal="right"/>
    </xf>
    <xf numFmtId="0" fontId="24" fillId="0" borderId="44" xfId="48" applyFont="1" applyBorder="1" applyAlignment="1">
      <alignment horizontal="center" vertical="center" wrapText="1"/>
    </xf>
    <xf numFmtId="0" fontId="24" fillId="0" borderId="39" xfId="48" applyFont="1" applyBorder="1" applyAlignment="1">
      <alignment horizontal="center" vertical="center" wrapText="1"/>
    </xf>
    <xf numFmtId="0" fontId="24" fillId="0" borderId="28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21" xfId="48" applyFont="1" applyBorder="1" applyAlignment="1">
      <alignment horizontal="center" vertical="center"/>
    </xf>
    <xf numFmtId="0" fontId="24" fillId="0" borderId="18" xfId="48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0" xfId="48" applyFont="1" applyBorder="1" applyAlignment="1">
      <alignment horizontal="center" vertical="center"/>
    </xf>
    <xf numFmtId="0" fontId="24" fillId="0" borderId="17" xfId="48" applyFont="1" applyBorder="1" applyAlignment="1">
      <alignment horizontal="center" vertical="center"/>
    </xf>
    <xf numFmtId="0" fontId="24" fillId="0" borderId="19" xfId="45" applyFont="1" applyFill="1" applyBorder="1" applyAlignment="1">
      <alignment horizontal="center" vertical="center"/>
    </xf>
    <xf numFmtId="0" fontId="24" fillId="0" borderId="16" xfId="45" applyFont="1" applyFill="1" applyBorder="1" applyAlignment="1">
      <alignment horizontal="center" vertical="center"/>
    </xf>
    <xf numFmtId="0" fontId="24" fillId="0" borderId="20" xfId="45" applyFont="1" applyBorder="1" applyAlignment="1">
      <alignment horizontal="center" vertical="center"/>
    </xf>
    <xf numFmtId="0" fontId="24" fillId="0" borderId="17" xfId="45" applyFont="1" applyBorder="1" applyAlignment="1">
      <alignment horizontal="center" vertical="center"/>
    </xf>
    <xf numFmtId="0" fontId="24" fillId="0" borderId="20" xfId="45" applyFont="1" applyFill="1" applyBorder="1" applyAlignment="1">
      <alignment horizontal="center" vertical="center"/>
    </xf>
    <xf numFmtId="0" fontId="24" fillId="0" borderId="17" xfId="45" applyFont="1" applyFill="1" applyBorder="1" applyAlignment="1">
      <alignment horizontal="center" vertical="center"/>
    </xf>
    <xf numFmtId="0" fontId="24" fillId="29" borderId="20" xfId="45" applyFont="1" applyFill="1" applyBorder="1" applyAlignment="1">
      <alignment horizontal="center" vertical="center"/>
    </xf>
    <xf numFmtId="0" fontId="24" fillId="29" borderId="17" xfId="45" applyFont="1" applyFill="1" applyBorder="1" applyAlignment="1">
      <alignment horizontal="center" vertical="center"/>
    </xf>
    <xf numFmtId="0" fontId="24" fillId="0" borderId="29" xfId="44" applyFont="1" applyBorder="1" applyAlignment="1">
      <alignment horizontal="center" vertical="center" wrapText="1"/>
    </xf>
    <xf numFmtId="0" fontId="24" fillId="0" borderId="23" xfId="44" applyFont="1" applyBorder="1" applyAlignment="1">
      <alignment horizontal="center" vertical="center" wrapText="1"/>
    </xf>
    <xf numFmtId="0" fontId="24" fillId="0" borderId="30" xfId="44" applyFont="1" applyBorder="1" applyAlignment="1">
      <alignment horizontal="center" vertical="center" wrapText="1"/>
    </xf>
    <xf numFmtId="0" fontId="24" fillId="0" borderId="31" xfId="44" applyFont="1" applyBorder="1" applyAlignment="1">
      <alignment horizontal="center" vertical="center" wrapText="1"/>
    </xf>
    <xf numFmtId="0" fontId="24" fillId="0" borderId="28" xfId="44" applyFont="1" applyBorder="1" applyAlignment="1">
      <alignment horizontal="center" vertical="center" wrapText="1"/>
    </xf>
    <xf numFmtId="0" fontId="24" fillId="0" borderId="3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29" fillId="0" borderId="19" xfId="0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cst&#225;r\LACZKA%20M&#193;RIA\V&#225;szoly%202017%20I.%20m&#243;dos&#237;t&#225;s\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  <cell r="C5">
            <v>23846951</v>
          </cell>
        </row>
        <row r="6">
          <cell r="C6">
            <v>75000000</v>
          </cell>
        </row>
        <row r="7">
          <cell r="B7">
            <v>10650000</v>
          </cell>
          <cell r="C7">
            <v>10650000</v>
          </cell>
        </row>
        <row r="8">
          <cell r="B8">
            <v>4852500</v>
          </cell>
          <cell r="C8">
            <v>4852500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14">
          <cell r="C14">
            <v>1058076</v>
          </cell>
        </row>
        <row r="26">
          <cell r="B26">
            <v>1595420</v>
          </cell>
          <cell r="C26">
            <v>3097542</v>
          </cell>
        </row>
      </sheetData>
      <sheetData sheetId="2">
        <row r="20">
          <cell r="B20">
            <v>75000000</v>
          </cell>
          <cell r="C20">
            <v>75000000</v>
          </cell>
        </row>
        <row r="52">
          <cell r="B52">
            <v>0</v>
          </cell>
          <cell r="C52">
            <v>0</v>
          </cell>
        </row>
        <row r="54">
          <cell r="B54">
            <v>0</v>
          </cell>
          <cell r="C54">
            <v>0</v>
          </cell>
        </row>
        <row r="63">
          <cell r="B63">
            <v>0</v>
          </cell>
          <cell r="C63">
            <v>0</v>
          </cell>
        </row>
        <row r="66">
          <cell r="B66">
            <v>36000000</v>
          </cell>
          <cell r="C66">
            <v>37329264</v>
          </cell>
        </row>
        <row r="67">
          <cell r="B67">
            <v>36000000</v>
          </cell>
          <cell r="C67">
            <v>37329264</v>
          </cell>
        </row>
        <row r="70">
          <cell r="B70">
            <v>0</v>
          </cell>
          <cell r="C70">
            <v>0</v>
          </cell>
        </row>
        <row r="71">
          <cell r="B71">
            <v>405000</v>
          </cell>
          <cell r="C71">
            <v>1058076</v>
          </cell>
        </row>
      </sheetData>
      <sheetData sheetId="3"/>
      <sheetData sheetId="4">
        <row r="6">
          <cell r="B6">
            <v>6405000</v>
          </cell>
          <cell r="C6">
            <v>7872540</v>
          </cell>
        </row>
        <row r="7">
          <cell r="B7">
            <v>1614700</v>
          </cell>
          <cell r="C7">
            <v>1776142</v>
          </cell>
        </row>
        <row r="8">
          <cell r="B8">
            <v>13500000</v>
          </cell>
          <cell r="C8">
            <v>13500000</v>
          </cell>
        </row>
        <row r="23">
          <cell r="B23">
            <v>1943000</v>
          </cell>
          <cell r="C23">
            <v>1943000</v>
          </cell>
        </row>
        <row r="31">
          <cell r="B31">
            <v>7550491</v>
          </cell>
          <cell r="C31">
            <v>7522891</v>
          </cell>
        </row>
        <row r="34">
          <cell r="B34">
            <v>140000</v>
          </cell>
          <cell r="C34">
            <v>230000</v>
          </cell>
        </row>
      </sheetData>
      <sheetData sheetId="5">
        <row r="4">
          <cell r="C4">
            <v>7522891</v>
          </cell>
        </row>
        <row r="10">
          <cell r="C10">
            <v>230000</v>
          </cell>
        </row>
      </sheetData>
      <sheetData sheetId="6">
        <row r="4">
          <cell r="B4">
            <v>24270000</v>
          </cell>
          <cell r="C4">
            <v>20770000</v>
          </cell>
        </row>
        <row r="16">
          <cell r="B16">
            <v>90704000</v>
          </cell>
          <cell r="C16">
            <v>94204000</v>
          </cell>
        </row>
        <row r="23">
          <cell r="B23">
            <v>0</v>
          </cell>
          <cell r="C23">
            <v>27600</v>
          </cell>
        </row>
        <row r="25">
          <cell r="C25">
            <v>1793076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</row>
        <row r="28">
          <cell r="B28">
            <v>1140000</v>
          </cell>
          <cell r="C28">
            <v>1793076</v>
          </cell>
        </row>
      </sheetData>
      <sheetData sheetId="7">
        <row r="6">
          <cell r="B6">
            <v>21955111</v>
          </cell>
          <cell r="C6">
            <v>23846951</v>
          </cell>
          <cell r="F6">
            <v>6405000</v>
          </cell>
          <cell r="G6">
            <v>7872540</v>
          </cell>
        </row>
        <row r="7">
          <cell r="B7">
            <v>10650000</v>
          </cell>
          <cell r="C7">
            <v>10650000</v>
          </cell>
          <cell r="F7">
            <v>1614700</v>
          </cell>
          <cell r="G7">
            <v>1776142</v>
          </cell>
        </row>
        <row r="8">
          <cell r="B8">
            <v>4852500</v>
          </cell>
          <cell r="C8">
            <v>4852500</v>
          </cell>
          <cell r="F8">
            <v>13500000</v>
          </cell>
          <cell r="G8">
            <v>13500000</v>
          </cell>
        </row>
        <row r="9">
          <cell r="B9">
            <v>0</v>
          </cell>
          <cell r="C9">
            <v>0</v>
          </cell>
          <cell r="F9">
            <v>1943000</v>
          </cell>
          <cell r="G9">
            <v>1943000</v>
          </cell>
        </row>
        <row r="11">
          <cell r="F11">
            <v>0</v>
          </cell>
          <cell r="G11">
            <v>0</v>
          </cell>
        </row>
        <row r="12">
          <cell r="F12">
            <v>7550491</v>
          </cell>
          <cell r="G12">
            <v>7522891</v>
          </cell>
        </row>
        <row r="13">
          <cell r="F13">
            <v>140000</v>
          </cell>
          <cell r="G13">
            <v>230000</v>
          </cell>
        </row>
        <row r="14">
          <cell r="F14">
            <v>0</v>
          </cell>
          <cell r="G14">
            <v>0</v>
          </cell>
        </row>
        <row r="15">
          <cell r="F15">
            <v>1595420</v>
          </cell>
          <cell r="G15">
            <v>3097542</v>
          </cell>
        </row>
        <row r="18">
          <cell r="F18">
            <v>1140000</v>
          </cell>
          <cell r="G18">
            <v>1793076</v>
          </cell>
        </row>
        <row r="20">
          <cell r="B20">
            <v>405000</v>
          </cell>
          <cell r="C20">
            <v>1058076</v>
          </cell>
        </row>
        <row r="29">
          <cell r="B29">
            <v>75000000</v>
          </cell>
          <cell r="C29">
            <v>75000000</v>
          </cell>
          <cell r="F29">
            <v>24270000</v>
          </cell>
          <cell r="G29">
            <v>20770000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  <cell r="F31">
            <v>90704000</v>
          </cell>
          <cell r="G31">
            <v>94204000</v>
          </cell>
        </row>
        <row r="32">
          <cell r="F32">
            <v>0</v>
          </cell>
          <cell r="G32">
            <v>27600</v>
          </cell>
        </row>
        <row r="39">
          <cell r="F39">
            <v>0</v>
          </cell>
          <cell r="G39">
            <v>0</v>
          </cell>
          <cell r="H39">
            <v>0</v>
          </cell>
        </row>
        <row r="56">
          <cell r="B56">
            <v>36000000</v>
          </cell>
          <cell r="C56">
            <v>37329264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M37"/>
  <sheetViews>
    <sheetView tabSelected="1" view="pageLayout" topLeftCell="A3" zoomScaleNormal="75" zoomScaleSheetLayoutView="89" workbookViewId="0">
      <selection activeCell="A3" sqref="A3:G3"/>
    </sheetView>
  </sheetViews>
  <sheetFormatPr defaultColWidth="8.5546875" defaultRowHeight="15.6" x14ac:dyDescent="0.3"/>
  <cols>
    <col min="1" max="1" width="40.44140625" style="24" customWidth="1"/>
    <col min="2" max="2" width="15.33203125" style="2" customWidth="1"/>
    <col min="3" max="3" width="14.6640625" style="2" customWidth="1"/>
    <col min="4" max="4" width="14.109375" style="2" bestFit="1" customWidth="1"/>
    <col min="5" max="5" width="15.33203125" style="2" customWidth="1"/>
    <col min="6" max="6" width="14.88671875" style="2" bestFit="1" customWidth="1"/>
    <col min="7" max="7" width="15.33203125" style="2" customWidth="1"/>
    <col min="8" max="8" width="10.109375" style="2" bestFit="1" customWidth="1"/>
    <col min="9" max="9" width="12.44140625" style="2" bestFit="1" customWidth="1"/>
    <col min="10" max="16384" width="8.5546875" style="2"/>
  </cols>
  <sheetData>
    <row r="1" spans="1:9" hidden="1" x14ac:dyDescent="0.3">
      <c r="A1" s="1"/>
    </row>
    <row r="2" spans="1:9" hidden="1" x14ac:dyDescent="0.3">
      <c r="A2" s="1"/>
    </row>
    <row r="3" spans="1:9" ht="45" customHeight="1" thickBot="1" x14ac:dyDescent="0.35">
      <c r="A3" s="343" t="s">
        <v>177</v>
      </c>
      <c r="B3" s="343"/>
      <c r="C3" s="343"/>
      <c r="D3" s="343"/>
      <c r="E3" s="343"/>
      <c r="F3" s="343"/>
      <c r="G3" s="343"/>
    </row>
    <row r="4" spans="1:9" s="19" customFormat="1" ht="56.25" customHeight="1" x14ac:dyDescent="0.25">
      <c r="A4" s="9" t="s">
        <v>101</v>
      </c>
      <c r="B4" s="10" t="s">
        <v>184</v>
      </c>
      <c r="C4" s="10" t="s">
        <v>183</v>
      </c>
      <c r="D4" s="331" t="s">
        <v>182</v>
      </c>
      <c r="E4" s="331" t="s">
        <v>350</v>
      </c>
      <c r="F4" s="331" t="s">
        <v>356</v>
      </c>
      <c r="G4" s="134" t="s">
        <v>186</v>
      </c>
    </row>
    <row r="5" spans="1:9" ht="31.2" x14ac:dyDescent="0.3">
      <c r="A5" s="11" t="s">
        <v>4</v>
      </c>
      <c r="B5" s="5">
        <f>'2.sz.tábla'!B5</f>
        <v>21955111</v>
      </c>
      <c r="C5" s="5">
        <f>'2.sz.tábla'!C5</f>
        <v>23846951</v>
      </c>
      <c r="D5" s="5">
        <f>'2.sz.tábla'!D5</f>
        <v>26741716</v>
      </c>
      <c r="E5" s="5">
        <f>'2.sz.tábla'!E5</f>
        <v>26741716</v>
      </c>
      <c r="F5" s="5">
        <f>'2.sz.tábla'!F5</f>
        <v>26741716</v>
      </c>
      <c r="G5" s="12">
        <f>F5-E5</f>
        <v>0</v>
      </c>
    </row>
    <row r="6" spans="1:9" ht="31.2" x14ac:dyDescent="0.3">
      <c r="A6" s="11" t="s">
        <v>5</v>
      </c>
      <c r="B6" s="5">
        <f>'2.sz.tábla'!B20</f>
        <v>75000000</v>
      </c>
      <c r="C6" s="5">
        <f>'2.sz.tábla'!C20</f>
        <v>75000000</v>
      </c>
      <c r="D6" s="5">
        <f>'2.sz.tábla'!D20</f>
        <v>75000000</v>
      </c>
      <c r="E6" s="5">
        <f>'2.sz.tábla'!E20</f>
        <v>75000000</v>
      </c>
      <c r="F6" s="5">
        <f>'2.sz.tábla'!F20</f>
        <v>75749000</v>
      </c>
      <c r="G6" s="12">
        <f t="shared" ref="G6:G11" si="0">F6-E6</f>
        <v>749000</v>
      </c>
    </row>
    <row r="7" spans="1:9" ht="21.75" customHeight="1" x14ac:dyDescent="0.3">
      <c r="A7" s="11" t="s">
        <v>6</v>
      </c>
      <c r="B7" s="5">
        <f>'2.sz.tábla'!B27</f>
        <v>10650000</v>
      </c>
      <c r="C7" s="5">
        <f>'2.sz.tábla'!C27</f>
        <v>10650000</v>
      </c>
      <c r="D7" s="5">
        <f>'2.sz.tábla'!D27</f>
        <v>10650000</v>
      </c>
      <c r="E7" s="5">
        <f>'2.sz.tábla'!E27</f>
        <v>10650000</v>
      </c>
      <c r="F7" s="5">
        <f>'2.sz.tábla'!F27</f>
        <v>10650000</v>
      </c>
      <c r="G7" s="12">
        <f t="shared" si="0"/>
        <v>0</v>
      </c>
    </row>
    <row r="8" spans="1:9" ht="22.5" customHeight="1" x14ac:dyDescent="0.3">
      <c r="A8" s="11" t="s">
        <v>7</v>
      </c>
      <c r="B8" s="5">
        <f>'2.sz.tábla'!B40</f>
        <v>4852500</v>
      </c>
      <c r="C8" s="5">
        <f>'2.sz.tábla'!C40</f>
        <v>4852500</v>
      </c>
      <c r="D8" s="5">
        <f>'2.sz.tábla'!D40</f>
        <v>4852500</v>
      </c>
      <c r="E8" s="5">
        <f>'2.sz.tábla'!E40</f>
        <v>4852500</v>
      </c>
      <c r="F8" s="5">
        <f>'2.sz.tábla'!F40</f>
        <v>4852500</v>
      </c>
      <c r="G8" s="12">
        <f t="shared" si="0"/>
        <v>0</v>
      </c>
    </row>
    <row r="9" spans="1:9" ht="24" customHeight="1" x14ac:dyDescent="0.3">
      <c r="A9" s="11" t="s">
        <v>8</v>
      </c>
      <c r="B9" s="5">
        <f>'2.sz.tábla'!B52</f>
        <v>0</v>
      </c>
      <c r="C9" s="5">
        <f>'2.sz.tábla'!C52</f>
        <v>0</v>
      </c>
      <c r="D9" s="5">
        <f>'2.sz.tábla'!D52</f>
        <v>0</v>
      </c>
      <c r="E9" s="5">
        <f>'2.sz.tábla'!E52</f>
        <v>0</v>
      </c>
      <c r="F9" s="5">
        <f>'2.sz.tábla'!F52</f>
        <v>2655520</v>
      </c>
      <c r="G9" s="12">
        <f t="shared" si="0"/>
        <v>2655520</v>
      </c>
    </row>
    <row r="10" spans="1:9" ht="27" customHeight="1" x14ac:dyDescent="0.3">
      <c r="A10" s="17" t="s">
        <v>9</v>
      </c>
      <c r="B10" s="5">
        <f>'2.sz.tábla'!B57</f>
        <v>0</v>
      </c>
      <c r="C10" s="5">
        <f>'2.sz.tábla'!C57</f>
        <v>0</v>
      </c>
      <c r="D10" s="5">
        <f>'2.sz.tábla'!D57</f>
        <v>0</v>
      </c>
      <c r="E10" s="5">
        <f>'2.sz.tábla'!E57</f>
        <v>0</v>
      </c>
      <c r="F10" s="5">
        <f>'2.sz.tábla'!F57</f>
        <v>0</v>
      </c>
      <c r="G10" s="12">
        <f t="shared" si="0"/>
        <v>0</v>
      </c>
      <c r="I10" s="56"/>
    </row>
    <row r="11" spans="1:9" ht="24" customHeight="1" x14ac:dyDescent="0.3">
      <c r="A11" s="17" t="s">
        <v>10</v>
      </c>
      <c r="B11" s="5">
        <f>'2.sz.tábla'!B61</f>
        <v>0</v>
      </c>
      <c r="C11" s="5">
        <f>'2.sz.tábla'!C61</f>
        <v>0</v>
      </c>
      <c r="D11" s="5">
        <f>'2.sz.tábla'!D61</f>
        <v>0</v>
      </c>
      <c r="E11" s="5">
        <f>'2.sz.tábla'!E61</f>
        <v>0</v>
      </c>
      <c r="F11" s="5">
        <f>'2.sz.tábla'!F61</f>
        <v>0</v>
      </c>
      <c r="G11" s="12">
        <f t="shared" si="0"/>
        <v>0</v>
      </c>
    </row>
    <row r="12" spans="1:9" s="20" customFormat="1" ht="24" customHeight="1" x14ac:dyDescent="0.3">
      <c r="A12" s="13" t="s">
        <v>11</v>
      </c>
      <c r="B12" s="8">
        <f t="shared" ref="B12:F12" si="1">SUM(B5:B11)</f>
        <v>112457611</v>
      </c>
      <c r="C12" s="8">
        <f t="shared" si="1"/>
        <v>114349451</v>
      </c>
      <c r="D12" s="8">
        <f t="shared" si="1"/>
        <v>117244216</v>
      </c>
      <c r="E12" s="8">
        <f t="shared" si="1"/>
        <v>117244216</v>
      </c>
      <c r="F12" s="8">
        <f t="shared" si="1"/>
        <v>120648736</v>
      </c>
      <c r="G12" s="14">
        <f>F12-E12</f>
        <v>3404520</v>
      </c>
    </row>
    <row r="13" spans="1:9" ht="46.8" x14ac:dyDescent="0.3">
      <c r="A13" s="11" t="s">
        <v>107</v>
      </c>
      <c r="B13" s="5">
        <f>'2.sz.tábla'!B67</f>
        <v>36000000</v>
      </c>
      <c r="C13" s="5">
        <f>'2.sz.tábla'!C67</f>
        <v>37329264</v>
      </c>
      <c r="D13" s="5">
        <f>'2.sz.tábla'!D67</f>
        <v>37329264</v>
      </c>
      <c r="E13" s="5">
        <f>'2.sz.tábla'!E67</f>
        <v>37329264</v>
      </c>
      <c r="F13" s="5">
        <f>'2.sz.tábla'!F67</f>
        <v>37329264</v>
      </c>
      <c r="G13" s="12">
        <f>F13-E13</f>
        <v>0</v>
      </c>
    </row>
    <row r="14" spans="1:9" ht="48.75" customHeight="1" x14ac:dyDescent="0.3">
      <c r="A14" s="11" t="s">
        <v>13</v>
      </c>
      <c r="B14" s="5">
        <f>'2.sz.tábla'!B69</f>
        <v>405000</v>
      </c>
      <c r="C14" s="5">
        <f>'2.sz.tábla'!C69</f>
        <v>1058076</v>
      </c>
      <c r="D14" s="5">
        <f>'2.sz.tábla'!D69</f>
        <v>1058076</v>
      </c>
      <c r="E14" s="5">
        <f>'2.sz.tábla'!E69</f>
        <v>1058076</v>
      </c>
      <c r="F14" s="5">
        <f>'2.sz.tábla'!F69</f>
        <v>1058076</v>
      </c>
      <c r="G14" s="12">
        <f>F14-E14</f>
        <v>0</v>
      </c>
    </row>
    <row r="15" spans="1:9" s="20" customFormat="1" ht="22.5" customHeight="1" x14ac:dyDescent="0.3">
      <c r="A15" s="17" t="s">
        <v>12</v>
      </c>
      <c r="B15" s="200">
        <f t="shared" ref="B15:F15" si="2">B13+B14</f>
        <v>36405000</v>
      </c>
      <c r="C15" s="200">
        <f t="shared" si="2"/>
        <v>38387340</v>
      </c>
      <c r="D15" s="200">
        <f t="shared" si="2"/>
        <v>38387340</v>
      </c>
      <c r="E15" s="200">
        <f t="shared" si="2"/>
        <v>38387340</v>
      </c>
      <c r="F15" s="200">
        <f t="shared" si="2"/>
        <v>38387340</v>
      </c>
      <c r="G15" s="14">
        <f>F15-E15</f>
        <v>0</v>
      </c>
    </row>
    <row r="16" spans="1:9" s="20" customFormat="1" ht="18" customHeight="1" x14ac:dyDescent="0.3">
      <c r="A16" s="15" t="s">
        <v>14</v>
      </c>
      <c r="B16" s="6">
        <f>B12+B15</f>
        <v>148862611</v>
      </c>
      <c r="C16" s="6">
        <f>C12+C15</f>
        <v>152736791</v>
      </c>
      <c r="D16" s="6">
        <f>D12+D15</f>
        <v>155631556</v>
      </c>
      <c r="E16" s="6">
        <f>E12+E15</f>
        <v>155631556</v>
      </c>
      <c r="F16" s="6">
        <f>F12+F15</f>
        <v>159036076</v>
      </c>
      <c r="G16" s="14">
        <f>F16-E16</f>
        <v>3404520</v>
      </c>
      <c r="I16" s="55"/>
    </row>
    <row r="17" spans="1:13" s="20" customFormat="1" ht="14.25" customHeight="1" x14ac:dyDescent="0.3">
      <c r="A17" s="15"/>
      <c r="B17" s="5"/>
      <c r="C17" s="7"/>
      <c r="D17" s="191"/>
      <c r="E17" s="191"/>
      <c r="F17" s="191"/>
      <c r="G17" s="12"/>
      <c r="H17" s="21"/>
      <c r="I17" s="21"/>
      <c r="J17" s="21"/>
      <c r="K17" s="21"/>
      <c r="L17" s="21"/>
      <c r="M17" s="21"/>
    </row>
    <row r="18" spans="1:13" s="23" customFormat="1" ht="20.100000000000001" customHeight="1" x14ac:dyDescent="0.3">
      <c r="A18" s="13" t="s">
        <v>15</v>
      </c>
      <c r="B18" s="8">
        <f t="shared" ref="B18:F18" si="3">B19</f>
        <v>31153191</v>
      </c>
      <c r="C18" s="8">
        <f t="shared" si="3"/>
        <v>32844573</v>
      </c>
      <c r="D18" s="8">
        <f t="shared" si="3"/>
        <v>33787350</v>
      </c>
      <c r="E18" s="8">
        <f t="shared" si="3"/>
        <v>33419301</v>
      </c>
      <c r="F18" s="8">
        <f t="shared" si="3"/>
        <v>35545285</v>
      </c>
      <c r="G18" s="14">
        <f t="shared" ref="G18:G23" si="4">F18-E18</f>
        <v>2125984</v>
      </c>
      <c r="H18" s="22"/>
      <c r="I18" s="22"/>
      <c r="J18" s="22"/>
      <c r="K18" s="22"/>
      <c r="L18" s="22"/>
      <c r="M18" s="22"/>
    </row>
    <row r="19" spans="1:13" ht="20.25" customHeight="1" x14ac:dyDescent="0.3">
      <c r="A19" s="11" t="s">
        <v>141</v>
      </c>
      <c r="B19" s="5">
        <f>'3.sz.tábla '!B35</f>
        <v>31153191</v>
      </c>
      <c r="C19" s="5">
        <f>'3.sz.tábla '!C35</f>
        <v>32844573</v>
      </c>
      <c r="D19" s="5">
        <f>'3.sz.tábla '!D35</f>
        <v>33787350</v>
      </c>
      <c r="E19" s="5">
        <f>'3.sz.tábla '!E35</f>
        <v>33419301</v>
      </c>
      <c r="F19" s="5">
        <f>'3.sz.tábla '!F35</f>
        <v>35545285</v>
      </c>
      <c r="G19" s="12">
        <f t="shared" si="4"/>
        <v>2125984</v>
      </c>
    </row>
    <row r="20" spans="1:13" s="20" customFormat="1" ht="20.100000000000001" customHeight="1" x14ac:dyDescent="0.3">
      <c r="A20" s="13" t="s">
        <v>16</v>
      </c>
      <c r="B20" s="4">
        <f>SUM(B21:B23)</f>
        <v>114974000</v>
      </c>
      <c r="C20" s="4">
        <f>SUM(C21:C23)</f>
        <v>115001600</v>
      </c>
      <c r="D20" s="4">
        <f>SUM(D21:D23)</f>
        <v>117501600</v>
      </c>
      <c r="E20" s="4">
        <f>SUM(E21:E23)</f>
        <v>117800050</v>
      </c>
      <c r="F20" s="4">
        <f>SUM(F21:F23)</f>
        <v>116423066</v>
      </c>
      <c r="G20" s="14">
        <f t="shared" si="4"/>
        <v>-1376984</v>
      </c>
    </row>
    <row r="21" spans="1:13" ht="20.100000000000001" customHeight="1" x14ac:dyDescent="0.3">
      <c r="A21" s="11" t="s">
        <v>99</v>
      </c>
      <c r="B21" s="5">
        <f>'5. sz. tábla'!B4</f>
        <v>24270000</v>
      </c>
      <c r="C21" s="5">
        <f>'5. sz. tábla'!C4</f>
        <v>20770000</v>
      </c>
      <c r="D21" s="5">
        <f>'5. sz. tábla'!D4</f>
        <v>21770000</v>
      </c>
      <c r="E21" s="5">
        <f>'5. sz. tábla'!E4</f>
        <v>21770000</v>
      </c>
      <c r="F21" s="5">
        <f>'5. sz. tábla'!F4</f>
        <v>19644016</v>
      </c>
      <c r="G21" s="12">
        <f t="shared" si="4"/>
        <v>-2125984</v>
      </c>
    </row>
    <row r="22" spans="1:13" s="20" customFormat="1" ht="20.100000000000001" customHeight="1" x14ac:dyDescent="0.3">
      <c r="A22" s="11" t="s">
        <v>100</v>
      </c>
      <c r="B22" s="5">
        <f>'5. sz. tábla'!B17</f>
        <v>90704000</v>
      </c>
      <c r="C22" s="5">
        <f>'5. sz. tábla'!C17</f>
        <v>94204000</v>
      </c>
      <c r="D22" s="5">
        <f>'5. sz. tábla'!D17</f>
        <v>95704000</v>
      </c>
      <c r="E22" s="5">
        <f>'5. sz. tábla'!E17</f>
        <v>96002450</v>
      </c>
      <c r="F22" s="5">
        <f>'5. sz. tábla'!F17</f>
        <v>96751450</v>
      </c>
      <c r="G22" s="12">
        <f t="shared" si="4"/>
        <v>749000</v>
      </c>
    </row>
    <row r="23" spans="1:13" ht="20.100000000000001" customHeight="1" x14ac:dyDescent="0.3">
      <c r="A23" s="11" t="s">
        <v>138</v>
      </c>
      <c r="B23" s="5">
        <f>'5. sz. tábla'!B25</f>
        <v>0</v>
      </c>
      <c r="C23" s="5">
        <f>'5. sz. tábla'!C25</f>
        <v>27600</v>
      </c>
      <c r="D23" s="5">
        <f>'5. sz. tábla'!D25</f>
        <v>27600</v>
      </c>
      <c r="E23" s="5">
        <f>'5. sz. tábla'!F25</f>
        <v>27600</v>
      </c>
      <c r="F23" s="5">
        <f>'5. sz. tábla'!F25</f>
        <v>27600</v>
      </c>
      <c r="G23" s="12">
        <f t="shared" si="4"/>
        <v>0</v>
      </c>
    </row>
    <row r="24" spans="1:13" ht="12.75" customHeight="1" x14ac:dyDescent="0.3">
      <c r="A24" s="13"/>
      <c r="B24" s="5"/>
      <c r="C24" s="3"/>
      <c r="D24" s="192"/>
      <c r="E24" s="192"/>
      <c r="F24" s="192"/>
      <c r="G24" s="12">
        <f t="shared" ref="G24" si="5">E24-D24</f>
        <v>0</v>
      </c>
    </row>
    <row r="25" spans="1:13" s="20" customFormat="1" ht="20.100000000000001" customHeight="1" x14ac:dyDescent="0.3">
      <c r="A25" s="13" t="s">
        <v>17</v>
      </c>
      <c r="B25" s="4">
        <f>B26+B27</f>
        <v>1595420</v>
      </c>
      <c r="C25" s="4">
        <f>C26+C27</f>
        <v>3097542</v>
      </c>
      <c r="D25" s="4">
        <f>D26+D27</f>
        <v>2549530</v>
      </c>
      <c r="E25" s="4">
        <f>E26+E27</f>
        <v>2619129</v>
      </c>
      <c r="F25" s="4">
        <f>F26+F27</f>
        <v>5274649</v>
      </c>
      <c r="G25" s="14">
        <f>F25-E25</f>
        <v>2655520</v>
      </c>
      <c r="I25" s="56"/>
    </row>
    <row r="26" spans="1:13" s="20" customFormat="1" ht="20.100000000000001" customHeight="1" x14ac:dyDescent="0.3">
      <c r="A26" s="11" t="s">
        <v>18</v>
      </c>
      <c r="B26" s="5">
        <v>1595420</v>
      </c>
      <c r="C26" s="5">
        <f>B26+81862-90000+1329264</f>
        <v>2916546</v>
      </c>
      <c r="D26" s="5">
        <f>C26-55600+1194787-187199-1500000</f>
        <v>2368534</v>
      </c>
      <c r="E26" s="5">
        <f>D26-43000-298450+227792+183257</f>
        <v>2438133</v>
      </c>
      <c r="F26" s="5">
        <f>2438133+2655520</f>
        <v>5093653</v>
      </c>
      <c r="G26" s="12">
        <f>F26-E26</f>
        <v>2655520</v>
      </c>
      <c r="I26" s="2"/>
    </row>
    <row r="27" spans="1:13" s="128" customFormat="1" ht="20.100000000000001" customHeight="1" x14ac:dyDescent="0.3">
      <c r="A27" s="129" t="s">
        <v>19</v>
      </c>
      <c r="B27" s="97">
        <v>0</v>
      </c>
      <c r="C27" s="5">
        <v>180996</v>
      </c>
      <c r="D27" s="5">
        <v>180996</v>
      </c>
      <c r="E27" s="5">
        <v>180996</v>
      </c>
      <c r="F27" s="5">
        <v>180996</v>
      </c>
      <c r="G27" s="12">
        <f>F27-E27</f>
        <v>0</v>
      </c>
    </row>
    <row r="28" spans="1:13" s="128" customFormat="1" ht="31.2" x14ac:dyDescent="0.3">
      <c r="A28" s="129" t="s">
        <v>151</v>
      </c>
      <c r="B28" s="97">
        <v>0</v>
      </c>
      <c r="C28" s="5">
        <v>180996</v>
      </c>
      <c r="D28" s="5">
        <v>180996</v>
      </c>
      <c r="E28" s="5">
        <v>180996</v>
      </c>
      <c r="F28" s="5">
        <v>180996</v>
      </c>
      <c r="G28" s="12">
        <f>F28-E28</f>
        <v>0</v>
      </c>
    </row>
    <row r="29" spans="1:13" s="128" customFormat="1" ht="23.25" customHeight="1" x14ac:dyDescent="0.3">
      <c r="A29" s="130" t="s">
        <v>20</v>
      </c>
      <c r="B29" s="99">
        <f>SUM(B25,B20,B18)</f>
        <v>147722611</v>
      </c>
      <c r="C29" s="99">
        <f>SUM(C25,C20,C18)</f>
        <v>150943715</v>
      </c>
      <c r="D29" s="99">
        <f>SUM(D25,D20,D18)</f>
        <v>153838480</v>
      </c>
      <c r="E29" s="99">
        <f>SUM(E25,E20,E18)</f>
        <v>153838480</v>
      </c>
      <c r="F29" s="99">
        <f>SUM(F25,F20,F18)</f>
        <v>157243000</v>
      </c>
      <c r="G29" s="131">
        <f>F29-E29</f>
        <v>3404520</v>
      </c>
      <c r="I29" s="132"/>
    </row>
    <row r="30" spans="1:13" ht="20.100000000000001" customHeight="1" x14ac:dyDescent="0.3">
      <c r="A30" s="11" t="s">
        <v>21</v>
      </c>
      <c r="B30" s="5">
        <f>'5. sz. tábla'!B28</f>
        <v>0</v>
      </c>
      <c r="C30" s="5">
        <f>'5. sz. tábla'!C28</f>
        <v>0</v>
      </c>
      <c r="D30" s="5">
        <f>'5. sz. tábla'!D28</f>
        <v>0</v>
      </c>
      <c r="E30" s="5">
        <f>'5. sz. tábla'!E28</f>
        <v>0</v>
      </c>
      <c r="F30" s="5">
        <f>'5. sz. tábla'!F28</f>
        <v>0</v>
      </c>
      <c r="G30" s="12">
        <f t="shared" ref="G30:G31" si="6">C30-B30</f>
        <v>0</v>
      </c>
      <c r="I30" s="56"/>
    </row>
    <row r="31" spans="1:13" ht="22.5" customHeight="1" x14ac:dyDescent="0.3">
      <c r="A31" s="18" t="s">
        <v>94</v>
      </c>
      <c r="B31" s="5">
        <f>'5. sz. tábla'!B29</f>
        <v>0</v>
      </c>
      <c r="C31" s="5">
        <f>'5. sz. tábla'!C29</f>
        <v>0</v>
      </c>
      <c r="D31" s="5">
        <f>'5. sz. tábla'!D29</f>
        <v>0</v>
      </c>
      <c r="E31" s="5">
        <f>'5. sz. tábla'!E29</f>
        <v>0</v>
      </c>
      <c r="F31" s="5">
        <f>'5. sz. tábla'!F29</f>
        <v>0</v>
      </c>
      <c r="G31" s="12">
        <f t="shared" si="6"/>
        <v>0</v>
      </c>
    </row>
    <row r="32" spans="1:13" ht="30" customHeight="1" x14ac:dyDescent="0.3">
      <c r="A32" s="11" t="s">
        <v>113</v>
      </c>
      <c r="B32" s="5">
        <f>'5. sz. tábla'!B30</f>
        <v>1140000</v>
      </c>
      <c r="C32" s="5">
        <f>'5. sz. tábla'!C30</f>
        <v>1793076</v>
      </c>
      <c r="D32" s="5">
        <f>'5. sz. tábla'!D30</f>
        <v>1793076</v>
      </c>
      <c r="E32" s="5">
        <f>'5. sz. tábla'!E30</f>
        <v>1793076</v>
      </c>
      <c r="F32" s="5">
        <f>'5. sz. tábla'!F30</f>
        <v>1793076</v>
      </c>
      <c r="G32" s="12">
        <f>D32-C32</f>
        <v>0</v>
      </c>
    </row>
    <row r="33" spans="1:8" s="20" customFormat="1" ht="21.75" customHeight="1" x14ac:dyDescent="0.3">
      <c r="A33" s="13" t="s">
        <v>22</v>
      </c>
      <c r="B33" s="4">
        <f t="shared" ref="B33:F33" si="7">SUM(B30:B32)</f>
        <v>1140000</v>
      </c>
      <c r="C33" s="4">
        <f t="shared" si="7"/>
        <v>1793076</v>
      </c>
      <c r="D33" s="4">
        <f t="shared" si="7"/>
        <v>1793076</v>
      </c>
      <c r="E33" s="4">
        <f t="shared" si="7"/>
        <v>1793076</v>
      </c>
      <c r="F33" s="4">
        <f t="shared" si="7"/>
        <v>1793076</v>
      </c>
      <c r="G33" s="14">
        <f>D33-C33</f>
        <v>0</v>
      </c>
    </row>
    <row r="34" spans="1:8" s="20" customFormat="1" ht="20.100000000000001" customHeight="1" thickBot="1" x14ac:dyDescent="0.35">
      <c r="A34" s="176" t="s">
        <v>23</v>
      </c>
      <c r="B34" s="173">
        <f t="shared" ref="B34:C34" si="8">B29+B33</f>
        <v>148862611</v>
      </c>
      <c r="C34" s="173">
        <f t="shared" si="8"/>
        <v>152736791</v>
      </c>
      <c r="D34" s="173">
        <f>D29+D33</f>
        <v>155631556</v>
      </c>
      <c r="E34" s="173">
        <f>E29+E33</f>
        <v>155631556</v>
      </c>
      <c r="F34" s="173">
        <f>F29+F33</f>
        <v>159036076</v>
      </c>
      <c r="G34" s="177">
        <f>F34-E34</f>
        <v>3404520</v>
      </c>
      <c r="H34" s="55"/>
    </row>
    <row r="35" spans="1:8" x14ac:dyDescent="0.3">
      <c r="A35" s="174"/>
      <c r="B35" s="175">
        <f t="shared" ref="B35:G35" si="9">B16-B34</f>
        <v>0</v>
      </c>
      <c r="C35" s="175">
        <f t="shared" si="9"/>
        <v>0</v>
      </c>
      <c r="D35" s="175">
        <f t="shared" si="9"/>
        <v>0</v>
      </c>
      <c r="E35" s="175">
        <f t="shared" si="9"/>
        <v>0</v>
      </c>
      <c r="F35" s="175">
        <f t="shared" si="9"/>
        <v>0</v>
      </c>
      <c r="G35" s="175">
        <f t="shared" si="9"/>
        <v>0</v>
      </c>
    </row>
    <row r="36" spans="1:8" x14ac:dyDescent="0.3">
      <c r="A36" s="48"/>
      <c r="B36" s="5"/>
      <c r="C36" s="3"/>
      <c r="D36" s="192"/>
      <c r="E36" s="192"/>
      <c r="F36" s="192"/>
      <c r="G36" s="12"/>
      <c r="H36" s="56"/>
    </row>
    <row r="37" spans="1:8" ht="16.2" thickBot="1" x14ac:dyDescent="0.35">
      <c r="A37" s="49"/>
      <c r="B37" s="50"/>
      <c r="C37" s="51"/>
      <c r="D37" s="193"/>
      <c r="E37" s="193"/>
      <c r="F37" s="193"/>
      <c r="G37" s="52"/>
    </row>
  </sheetData>
  <sheetProtection selectLockedCells="1" selectUnlockedCells="1"/>
  <mergeCells count="1">
    <mergeCell ref="A3:G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0" firstPageNumber="0" orientation="portrait" r:id="rId1"/>
  <headerFooter alignWithMargins="0">
    <oddHeader>&amp;C&amp;"Times New Roman,Félkövér"&amp;12 1. melléklet a 2/2018. (II. 16.) önkormányzati rendelethez
Az önkormányzat 2017. évi költségvetéséről szóló 1/2017. (II. 15.) önkormányzati rendelet 1. mellékletének helyébe a következő 1. melléklet lép: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78"/>
  <sheetViews>
    <sheetView view="pageLayout" topLeftCell="A3" zoomScaleNormal="75" zoomScaleSheetLayoutView="89" workbookViewId="0">
      <selection activeCell="A3" sqref="A3:G3"/>
    </sheetView>
  </sheetViews>
  <sheetFormatPr defaultColWidth="9" defaultRowHeight="15.6" x14ac:dyDescent="0.3"/>
  <cols>
    <col min="1" max="1" width="45.5546875" style="28" customWidth="1"/>
    <col min="2" max="2" width="12.6640625" style="28" customWidth="1"/>
    <col min="3" max="3" width="12.44140625" style="28" bestFit="1" customWidth="1"/>
    <col min="4" max="4" width="13.109375" style="28" customWidth="1"/>
    <col min="5" max="5" width="12.33203125" style="28" customWidth="1"/>
    <col min="6" max="7" width="12.5546875" style="28" customWidth="1"/>
    <col min="8" max="11" width="15.33203125" style="28" customWidth="1"/>
    <col min="12" max="16384" width="9" style="28"/>
  </cols>
  <sheetData>
    <row r="1" spans="1:8" hidden="1" x14ac:dyDescent="0.3">
      <c r="A1" s="26"/>
      <c r="B1" s="27"/>
    </row>
    <row r="2" spans="1:8" hidden="1" x14ac:dyDescent="0.3">
      <c r="A2" s="29"/>
    </row>
    <row r="3" spans="1:8" s="30" customFormat="1" ht="31.5" customHeight="1" x14ac:dyDescent="0.3">
      <c r="A3" s="344" t="s">
        <v>178</v>
      </c>
      <c r="B3" s="344"/>
      <c r="C3" s="344"/>
      <c r="D3" s="344"/>
      <c r="E3" s="344"/>
      <c r="F3" s="344"/>
      <c r="G3" s="344"/>
    </row>
    <row r="4" spans="1:8" s="22" customFormat="1" ht="53.25" customHeight="1" x14ac:dyDescent="0.3">
      <c r="A4" s="178" t="s">
        <v>101</v>
      </c>
      <c r="B4" s="25" t="s">
        <v>184</v>
      </c>
      <c r="C4" s="25" t="s">
        <v>183</v>
      </c>
      <c r="D4" s="25" t="s">
        <v>182</v>
      </c>
      <c r="E4" s="25" t="s">
        <v>350</v>
      </c>
      <c r="F4" s="25" t="s">
        <v>356</v>
      </c>
      <c r="G4" s="16" t="s">
        <v>186</v>
      </c>
    </row>
    <row r="5" spans="1:8" s="22" customFormat="1" ht="31.2" x14ac:dyDescent="0.3">
      <c r="A5" s="31" t="s">
        <v>4</v>
      </c>
      <c r="B5" s="6">
        <f>B6+B12+B13+B14+B15+B16</f>
        <v>21955111</v>
      </c>
      <c r="C5" s="6">
        <f>C6+C12+C13+C14+C15+C16</f>
        <v>23846951</v>
      </c>
      <c r="D5" s="6">
        <f>D6+D12+D13+D14+D15+D16</f>
        <v>26741716</v>
      </c>
      <c r="E5" s="6">
        <f>E6+E12+E13+E14+E15+E16</f>
        <v>26741716</v>
      </c>
      <c r="F5" s="6">
        <f>F6+F12+F13+F14+F15+F16</f>
        <v>26741716</v>
      </c>
      <c r="G5" s="120">
        <f>E5-D5</f>
        <v>0</v>
      </c>
      <c r="H5" s="54"/>
    </row>
    <row r="6" spans="1:8" s="33" customFormat="1" ht="19.5" customHeight="1" x14ac:dyDescent="0.3">
      <c r="A6" s="32" t="s">
        <v>24</v>
      </c>
      <c r="B6" s="35">
        <f>B7+B8+B9</f>
        <v>18355111</v>
      </c>
      <c r="C6" s="35">
        <f>C7+C8+C9</f>
        <v>18436973</v>
      </c>
      <c r="D6" s="35">
        <f>D7+D8+D9+D10</f>
        <v>20631760</v>
      </c>
      <c r="E6" s="35">
        <f>E7+E8+E9+E10</f>
        <v>20631760</v>
      </c>
      <c r="F6" s="35">
        <f>F7+F8+F9+F10</f>
        <v>20631760</v>
      </c>
      <c r="G6" s="121">
        <f>E6-D6</f>
        <v>0</v>
      </c>
    </row>
    <row r="7" spans="1:8" s="33" customFormat="1" ht="16.5" customHeight="1" x14ac:dyDescent="0.3">
      <c r="A7" s="34" t="s">
        <v>25</v>
      </c>
      <c r="B7" s="35">
        <f>'2a. tábla'!E5</f>
        <v>12712111</v>
      </c>
      <c r="C7" s="35">
        <f>'2a. tábla'!F5</f>
        <v>12712111</v>
      </c>
      <c r="D7" s="35">
        <f>'2a. tábla'!G5</f>
        <v>13712111</v>
      </c>
      <c r="E7" s="35">
        <f>'2a. tábla'!H5</f>
        <v>13712111</v>
      </c>
      <c r="F7" s="35">
        <f>'2a. tábla'!H5</f>
        <v>13712111</v>
      </c>
      <c r="G7" s="121">
        <f t="shared" ref="G7:G16" si="0">E7-D7</f>
        <v>0</v>
      </c>
    </row>
    <row r="8" spans="1:8" s="33" customFormat="1" ht="31.2" x14ac:dyDescent="0.3">
      <c r="A8" s="17" t="s">
        <v>26</v>
      </c>
      <c r="B8" s="35">
        <f>'2a. tábla'!E34</f>
        <v>4443000</v>
      </c>
      <c r="C8" s="35">
        <f>'2a. tábla'!F34</f>
        <v>4524862</v>
      </c>
      <c r="D8" s="35">
        <f>'2a. tábla'!G34</f>
        <v>4524862</v>
      </c>
      <c r="E8" s="35">
        <f>'2a. tábla'!H34</f>
        <v>4524862</v>
      </c>
      <c r="F8" s="35">
        <f>'2a. tábla'!H34</f>
        <v>4524862</v>
      </c>
      <c r="G8" s="121">
        <f t="shared" si="0"/>
        <v>0</v>
      </c>
    </row>
    <row r="9" spans="1:8" s="33" customFormat="1" ht="31.2" x14ac:dyDescent="0.3">
      <c r="A9" s="17" t="s">
        <v>27</v>
      </c>
      <c r="B9" s="35">
        <f>'2a. tábla'!E44</f>
        <v>1200000</v>
      </c>
      <c r="C9" s="35">
        <f>'2a. tábla'!F44</f>
        <v>1200000</v>
      </c>
      <c r="D9" s="35">
        <f>'2a. tábla'!G44</f>
        <v>1200000</v>
      </c>
      <c r="E9" s="35">
        <f>'2a. tábla'!H44</f>
        <v>1200000</v>
      </c>
      <c r="F9" s="35">
        <f>'2a. tábla'!H44</f>
        <v>1200000</v>
      </c>
      <c r="G9" s="121">
        <f t="shared" si="0"/>
        <v>0</v>
      </c>
    </row>
    <row r="10" spans="1:8" s="22" customFormat="1" ht="31.2" x14ac:dyDescent="0.3">
      <c r="A10" s="17" t="s">
        <v>0</v>
      </c>
      <c r="B10" s="35">
        <v>0</v>
      </c>
      <c r="C10" s="123">
        <v>0</v>
      </c>
      <c r="D10" s="125">
        <f>'2a. tábla'!G48</f>
        <v>1194787</v>
      </c>
      <c r="E10" s="125">
        <f>'2a. tábla'!H48</f>
        <v>1194787</v>
      </c>
      <c r="F10" s="125">
        <f>'2a. tábla'!H48</f>
        <v>1194787</v>
      </c>
      <c r="G10" s="121">
        <f t="shared" si="0"/>
        <v>0</v>
      </c>
    </row>
    <row r="11" spans="1:8" s="22" customFormat="1" x14ac:dyDescent="0.3">
      <c r="A11" s="17" t="s">
        <v>1</v>
      </c>
      <c r="B11" s="35"/>
      <c r="C11" s="122"/>
      <c r="D11" s="124"/>
      <c r="E11" s="124"/>
      <c r="F11" s="124"/>
      <c r="G11" s="121">
        <f t="shared" si="0"/>
        <v>0</v>
      </c>
    </row>
    <row r="12" spans="1:8" s="22" customFormat="1" x14ac:dyDescent="0.3">
      <c r="A12" s="17" t="s">
        <v>110</v>
      </c>
      <c r="B12" s="35"/>
      <c r="C12" s="122"/>
      <c r="D12" s="124"/>
      <c r="E12" s="124"/>
      <c r="F12" s="124"/>
      <c r="G12" s="121">
        <f t="shared" si="0"/>
        <v>0</v>
      </c>
    </row>
    <row r="13" spans="1:8" s="36" customFormat="1" ht="47.4" x14ac:dyDescent="0.35">
      <c r="A13" s="17" t="s">
        <v>28</v>
      </c>
      <c r="B13" s="35"/>
      <c r="C13" s="122"/>
      <c r="D13" s="124"/>
      <c r="E13" s="124"/>
      <c r="F13" s="124"/>
      <c r="G13" s="121">
        <f t="shared" si="0"/>
        <v>0</v>
      </c>
    </row>
    <row r="14" spans="1:8" s="36" customFormat="1" ht="31.8" x14ac:dyDescent="0.35">
      <c r="A14" s="17" t="s">
        <v>29</v>
      </c>
      <c r="B14" s="35"/>
      <c r="C14" s="122"/>
      <c r="D14" s="124"/>
      <c r="E14" s="124"/>
      <c r="F14" s="124"/>
      <c r="G14" s="121">
        <f t="shared" si="0"/>
        <v>0</v>
      </c>
    </row>
    <row r="15" spans="1:8" s="36" customFormat="1" ht="31.8" x14ac:dyDescent="0.35">
      <c r="A15" s="17" t="s">
        <v>30</v>
      </c>
      <c r="B15" s="35"/>
      <c r="C15" s="122"/>
      <c r="D15" s="124"/>
      <c r="E15" s="124"/>
      <c r="F15" s="124"/>
      <c r="G15" s="121">
        <f t="shared" si="0"/>
        <v>0</v>
      </c>
    </row>
    <row r="16" spans="1:8" s="22" customFormat="1" ht="28.35" customHeight="1" x14ac:dyDescent="0.3">
      <c r="A16" s="17" t="s">
        <v>31</v>
      </c>
      <c r="B16" s="35">
        <v>3600000</v>
      </c>
      <c r="C16" s="35">
        <f>B16+1628982+180996</f>
        <v>5409978</v>
      </c>
      <c r="D16" s="35">
        <f>C16+699978</f>
        <v>6109956</v>
      </c>
      <c r="E16" s="35">
        <v>6109956</v>
      </c>
      <c r="F16" s="35">
        <v>6109956</v>
      </c>
      <c r="G16" s="121">
        <f t="shared" si="0"/>
        <v>0</v>
      </c>
    </row>
    <row r="17" spans="1:9" s="22" customFormat="1" ht="33.75" customHeight="1" x14ac:dyDescent="0.3">
      <c r="A17" s="137" t="s">
        <v>174</v>
      </c>
      <c r="B17" s="138">
        <v>1500000</v>
      </c>
      <c r="C17" s="138">
        <v>1500000</v>
      </c>
      <c r="D17" s="201">
        <v>1500000</v>
      </c>
      <c r="E17" s="201">
        <v>1500000</v>
      </c>
      <c r="F17" s="201">
        <v>1500000</v>
      </c>
      <c r="G17" s="121">
        <f>D17-C17</f>
        <v>0</v>
      </c>
    </row>
    <row r="18" spans="1:9" s="22" customFormat="1" ht="18" customHeight="1" x14ac:dyDescent="0.3">
      <c r="A18" s="137" t="s">
        <v>175</v>
      </c>
      <c r="B18" s="139">
        <v>841491</v>
      </c>
      <c r="C18" s="199">
        <f>B18+1628982+180996</f>
        <v>2651469</v>
      </c>
      <c r="D18" s="199">
        <f>C18</f>
        <v>2651469</v>
      </c>
      <c r="E18" s="199">
        <f>D18</f>
        <v>2651469</v>
      </c>
      <c r="F18" s="202">
        <v>2651463</v>
      </c>
      <c r="G18" s="121">
        <f>D18-C18</f>
        <v>0</v>
      </c>
    </row>
    <row r="19" spans="1:9" s="22" customFormat="1" ht="18" customHeight="1" x14ac:dyDescent="0.3">
      <c r="A19" s="137" t="s">
        <v>202</v>
      </c>
      <c r="B19" s="139">
        <v>0</v>
      </c>
      <c r="C19" s="199">
        <v>0</v>
      </c>
      <c r="D19" s="199">
        <v>699978</v>
      </c>
      <c r="E19" s="199">
        <v>699978</v>
      </c>
      <c r="F19" s="202">
        <v>699978</v>
      </c>
      <c r="G19" s="202">
        <f>E19-D19</f>
        <v>0</v>
      </c>
    </row>
    <row r="20" spans="1:9" s="22" customFormat="1" ht="31.2" x14ac:dyDescent="0.3">
      <c r="A20" s="31" t="s">
        <v>5</v>
      </c>
      <c r="B20" s="6">
        <f>B21+B23+B24+B25+B26</f>
        <v>75000000</v>
      </c>
      <c r="C20" s="6">
        <f>C21+C23+C24+C25+C26</f>
        <v>75000000</v>
      </c>
      <c r="D20" s="6">
        <f>D21+D23+D24+D25+D26</f>
        <v>75000000</v>
      </c>
      <c r="E20" s="6">
        <f>E21+E23+E24+E25+E26</f>
        <v>75000000</v>
      </c>
      <c r="F20" s="6">
        <f>F21+F23+F24+F25+F26</f>
        <v>75749000</v>
      </c>
      <c r="G20" s="124">
        <f>F20-E20</f>
        <v>749000</v>
      </c>
    </row>
    <row r="21" spans="1:9" s="22" customFormat="1" ht="31.2" x14ac:dyDescent="0.3">
      <c r="A21" s="17" t="s">
        <v>32</v>
      </c>
      <c r="B21" s="35">
        <f>B22:J22</f>
        <v>75000000</v>
      </c>
      <c r="C21" s="35">
        <f>C22:K22</f>
        <v>75000000</v>
      </c>
      <c r="D21" s="35">
        <f>D22:L22</f>
        <v>75000000</v>
      </c>
      <c r="E21" s="35">
        <f>E22:M22</f>
        <v>75000000</v>
      </c>
      <c r="F21" s="35">
        <f>F22:N22</f>
        <v>75749000</v>
      </c>
      <c r="G21" s="125">
        <f>F21-E21</f>
        <v>749000</v>
      </c>
      <c r="H21" s="53"/>
      <c r="I21" s="53"/>
    </row>
    <row r="22" spans="1:9" s="22" customFormat="1" x14ac:dyDescent="0.3">
      <c r="A22" s="136" t="s">
        <v>171</v>
      </c>
      <c r="B22" s="35">
        <v>75000000</v>
      </c>
      <c r="C22" s="123">
        <v>75000000</v>
      </c>
      <c r="D22" s="123">
        <v>75000000</v>
      </c>
      <c r="E22" s="123">
        <v>75000000</v>
      </c>
      <c r="F22" s="125">
        <v>75749000</v>
      </c>
      <c r="G22" s="125">
        <f>F22-E22</f>
        <v>749000</v>
      </c>
    </row>
    <row r="23" spans="1:9" s="22" customFormat="1" ht="46.8" x14ac:dyDescent="0.3">
      <c r="A23" s="17" t="s">
        <v>33</v>
      </c>
      <c r="B23" s="35"/>
      <c r="C23" s="122"/>
      <c r="D23" s="124"/>
      <c r="E23" s="124"/>
      <c r="F23" s="124"/>
      <c r="G23" s="121">
        <f t="shared" ref="G23:G61" si="1">C23-B23</f>
        <v>0</v>
      </c>
    </row>
    <row r="24" spans="1:9" s="22" customFormat="1" ht="46.8" x14ac:dyDescent="0.3">
      <c r="A24" s="17" t="s">
        <v>34</v>
      </c>
      <c r="B24" s="35"/>
      <c r="C24" s="122"/>
      <c r="D24" s="124"/>
      <c r="E24" s="124"/>
      <c r="F24" s="124"/>
      <c r="G24" s="121">
        <f t="shared" si="1"/>
        <v>0</v>
      </c>
    </row>
    <row r="25" spans="1:9" s="22" customFormat="1" ht="46.8" x14ac:dyDescent="0.3">
      <c r="A25" s="17" t="s">
        <v>35</v>
      </c>
      <c r="B25" s="35"/>
      <c r="C25" s="122"/>
      <c r="D25" s="124"/>
      <c r="E25" s="124"/>
      <c r="F25" s="124"/>
      <c r="G25" s="121">
        <f t="shared" si="1"/>
        <v>0</v>
      </c>
    </row>
    <row r="26" spans="1:9" s="22" customFormat="1" ht="31.2" x14ac:dyDescent="0.3">
      <c r="A26" s="17" t="s">
        <v>111</v>
      </c>
      <c r="B26" s="35"/>
      <c r="C26" s="122"/>
      <c r="D26" s="124"/>
      <c r="E26" s="124"/>
      <c r="F26" s="124"/>
      <c r="G26" s="121">
        <f t="shared" si="1"/>
        <v>0</v>
      </c>
    </row>
    <row r="27" spans="1:9" s="22" customFormat="1" ht="28.35" customHeight="1" x14ac:dyDescent="0.3">
      <c r="A27" s="31" t="s">
        <v>6</v>
      </c>
      <c r="B27" s="6">
        <f t="shared" ref="B27:F27" si="2">B28+B31+B39</f>
        <v>10650000</v>
      </c>
      <c r="C27" s="6">
        <f t="shared" si="2"/>
        <v>10650000</v>
      </c>
      <c r="D27" s="6">
        <f t="shared" si="2"/>
        <v>10650000</v>
      </c>
      <c r="E27" s="6">
        <f t="shared" si="2"/>
        <v>10650000</v>
      </c>
      <c r="F27" s="6">
        <f t="shared" si="2"/>
        <v>10650000</v>
      </c>
      <c r="G27" s="120">
        <f t="shared" si="1"/>
        <v>0</v>
      </c>
    </row>
    <row r="28" spans="1:9" s="22" customFormat="1" ht="27.75" customHeight="1" x14ac:dyDescent="0.3">
      <c r="A28" s="17" t="s">
        <v>36</v>
      </c>
      <c r="B28" s="35">
        <f t="shared" ref="B28:D28" si="3">SUM(B29:B30)</f>
        <v>6600000</v>
      </c>
      <c r="C28" s="35">
        <f t="shared" si="3"/>
        <v>6600000</v>
      </c>
      <c r="D28" s="35">
        <f t="shared" si="3"/>
        <v>6600000</v>
      </c>
      <c r="E28" s="197">
        <v>6600000</v>
      </c>
      <c r="F28" s="197">
        <v>6600000</v>
      </c>
      <c r="G28" s="121">
        <f t="shared" si="1"/>
        <v>0</v>
      </c>
    </row>
    <row r="29" spans="1:9" s="22" customFormat="1" ht="28.35" customHeight="1" x14ac:dyDescent="0.3">
      <c r="A29" s="32" t="s">
        <v>37</v>
      </c>
      <c r="B29" s="35">
        <v>5400000</v>
      </c>
      <c r="C29" s="123">
        <v>5400000</v>
      </c>
      <c r="D29" s="125">
        <v>5400000</v>
      </c>
      <c r="E29" s="125">
        <v>5400000</v>
      </c>
      <c r="F29" s="125">
        <v>5400000</v>
      </c>
      <c r="G29" s="121">
        <f t="shared" si="1"/>
        <v>0</v>
      </c>
    </row>
    <row r="30" spans="1:9" s="22" customFormat="1" ht="28.35" customHeight="1" x14ac:dyDescent="0.3">
      <c r="A30" s="32" t="s">
        <v>172</v>
      </c>
      <c r="B30" s="35">
        <v>1200000</v>
      </c>
      <c r="C30" s="123">
        <v>1200000</v>
      </c>
      <c r="D30" s="125">
        <v>1200000</v>
      </c>
      <c r="E30" s="125">
        <v>1200000</v>
      </c>
      <c r="F30" s="125">
        <v>1200000</v>
      </c>
      <c r="G30" s="121">
        <f t="shared" si="1"/>
        <v>0</v>
      </c>
    </row>
    <row r="31" spans="1:9" s="22" customFormat="1" ht="28.35" customHeight="1" x14ac:dyDescent="0.3">
      <c r="A31" s="17" t="s">
        <v>38</v>
      </c>
      <c r="B31" s="35">
        <f t="shared" ref="B31:D31" si="4">B32+B34+B35</f>
        <v>3900000</v>
      </c>
      <c r="C31" s="35">
        <f t="shared" si="4"/>
        <v>3900000</v>
      </c>
      <c r="D31" s="35">
        <f t="shared" si="4"/>
        <v>3900000</v>
      </c>
      <c r="E31" s="197">
        <v>3900000</v>
      </c>
      <c r="F31" s="197">
        <v>3900000</v>
      </c>
      <c r="G31" s="121">
        <f t="shared" si="1"/>
        <v>0</v>
      </c>
    </row>
    <row r="32" spans="1:9" s="22" customFormat="1" ht="28.35" customHeight="1" x14ac:dyDescent="0.3">
      <c r="A32" s="17" t="s">
        <v>39</v>
      </c>
      <c r="B32" s="35">
        <f t="shared" ref="B32:D32" si="5">SUM(B33)</f>
        <v>2500000</v>
      </c>
      <c r="C32" s="35">
        <f t="shared" si="5"/>
        <v>2500000</v>
      </c>
      <c r="D32" s="35">
        <f t="shared" si="5"/>
        <v>2500000</v>
      </c>
      <c r="E32" s="197">
        <v>2500000</v>
      </c>
      <c r="F32" s="197">
        <v>2500000</v>
      </c>
      <c r="G32" s="121">
        <f t="shared" si="1"/>
        <v>0</v>
      </c>
    </row>
    <row r="33" spans="1:7" s="22" customFormat="1" ht="28.35" customHeight="1" x14ac:dyDescent="0.3">
      <c r="A33" s="17" t="s">
        <v>40</v>
      </c>
      <c r="B33" s="35">
        <v>2500000</v>
      </c>
      <c r="C33" s="123">
        <v>2500000</v>
      </c>
      <c r="D33" s="125">
        <v>2500000</v>
      </c>
      <c r="E33" s="125">
        <v>2500000</v>
      </c>
      <c r="F33" s="125">
        <v>2500000</v>
      </c>
      <c r="G33" s="121">
        <f t="shared" si="1"/>
        <v>0</v>
      </c>
    </row>
    <row r="34" spans="1:7" s="22" customFormat="1" ht="28.35" customHeight="1" x14ac:dyDescent="0.3">
      <c r="A34" s="17" t="s">
        <v>41</v>
      </c>
      <c r="B34" s="35">
        <v>1000000</v>
      </c>
      <c r="C34" s="123">
        <v>1000000</v>
      </c>
      <c r="D34" s="125">
        <v>1000000</v>
      </c>
      <c r="E34" s="125">
        <v>1000000</v>
      </c>
      <c r="F34" s="125">
        <v>1000000</v>
      </c>
      <c r="G34" s="121">
        <f t="shared" si="1"/>
        <v>0</v>
      </c>
    </row>
    <row r="35" spans="1:7" s="22" customFormat="1" ht="28.35" customHeight="1" x14ac:dyDescent="0.3">
      <c r="A35" s="17" t="s">
        <v>42</v>
      </c>
      <c r="B35" s="35">
        <f>SUM(B36:B38)</f>
        <v>400000</v>
      </c>
      <c r="C35" s="35">
        <f>SUM(C36:C38)</f>
        <v>400000</v>
      </c>
      <c r="D35" s="35">
        <f>SUM(D36:D38)</f>
        <v>400000</v>
      </c>
      <c r="E35" s="197">
        <v>400000</v>
      </c>
      <c r="F35" s="197">
        <v>400000</v>
      </c>
      <c r="G35" s="121">
        <f t="shared" si="1"/>
        <v>0</v>
      </c>
    </row>
    <row r="36" spans="1:7" s="22" customFormat="1" ht="28.35" customHeight="1" x14ac:dyDescent="0.3">
      <c r="A36" s="17" t="s">
        <v>43</v>
      </c>
      <c r="B36" s="35">
        <v>400000</v>
      </c>
      <c r="C36" s="123">
        <v>400000</v>
      </c>
      <c r="D36" s="125">
        <v>400000</v>
      </c>
      <c r="E36" s="125">
        <v>400000</v>
      </c>
      <c r="F36" s="125">
        <v>400000</v>
      </c>
      <c r="G36" s="121">
        <f t="shared" si="1"/>
        <v>0</v>
      </c>
    </row>
    <row r="37" spans="1:7" s="22" customFormat="1" ht="28.35" customHeight="1" x14ac:dyDescent="0.3">
      <c r="A37" s="17" t="s">
        <v>44</v>
      </c>
      <c r="B37" s="35"/>
      <c r="C37" s="122"/>
      <c r="D37" s="124"/>
      <c r="E37" s="124"/>
      <c r="F37" s="124"/>
      <c r="G37" s="121">
        <f t="shared" si="1"/>
        <v>0</v>
      </c>
    </row>
    <row r="38" spans="1:7" s="22" customFormat="1" ht="28.35" customHeight="1" x14ac:dyDescent="0.3">
      <c r="A38" s="17" t="s">
        <v>102</v>
      </c>
      <c r="B38" s="35"/>
      <c r="C38" s="122"/>
      <c r="D38" s="124"/>
      <c r="E38" s="124"/>
      <c r="F38" s="124"/>
      <c r="G38" s="121">
        <f t="shared" si="1"/>
        <v>0</v>
      </c>
    </row>
    <row r="39" spans="1:7" s="22" customFormat="1" ht="28.35" customHeight="1" x14ac:dyDescent="0.3">
      <c r="A39" s="17" t="s">
        <v>45</v>
      </c>
      <c r="B39" s="35">
        <v>150000</v>
      </c>
      <c r="C39" s="123">
        <v>150000</v>
      </c>
      <c r="D39" s="125">
        <v>150000</v>
      </c>
      <c r="E39" s="125">
        <v>150000</v>
      </c>
      <c r="F39" s="125">
        <v>150000</v>
      </c>
      <c r="G39" s="121">
        <f t="shared" si="1"/>
        <v>0</v>
      </c>
    </row>
    <row r="40" spans="1:7" s="22" customFormat="1" ht="28.35" customHeight="1" x14ac:dyDescent="0.3">
      <c r="A40" s="31" t="s">
        <v>7</v>
      </c>
      <c r="B40" s="6">
        <f t="shared" ref="B40:F40" si="6">B41+B42+B44+B45+B47+B48+B49+B50+B51</f>
        <v>4852500</v>
      </c>
      <c r="C40" s="6">
        <f t="shared" si="6"/>
        <v>4852500</v>
      </c>
      <c r="D40" s="6">
        <f t="shared" si="6"/>
        <v>4852500</v>
      </c>
      <c r="E40" s="6">
        <f t="shared" si="6"/>
        <v>4852500</v>
      </c>
      <c r="F40" s="6">
        <f t="shared" si="6"/>
        <v>4852500</v>
      </c>
      <c r="G40" s="120">
        <f t="shared" si="1"/>
        <v>0</v>
      </c>
    </row>
    <row r="41" spans="1:7" s="22" customFormat="1" ht="28.35" customHeight="1" x14ac:dyDescent="0.3">
      <c r="A41" s="32" t="s">
        <v>46</v>
      </c>
      <c r="B41" s="35"/>
      <c r="C41" s="122"/>
      <c r="D41" s="124"/>
      <c r="E41" s="124"/>
      <c r="F41" s="124"/>
      <c r="G41" s="121">
        <f t="shared" si="1"/>
        <v>0</v>
      </c>
    </row>
    <row r="42" spans="1:7" s="38" customFormat="1" ht="28.35" customHeight="1" x14ac:dyDescent="0.3">
      <c r="A42" s="32" t="s">
        <v>47</v>
      </c>
      <c r="B42" s="35">
        <v>650000</v>
      </c>
      <c r="C42" s="123">
        <v>650000</v>
      </c>
      <c r="D42" s="125">
        <v>650000</v>
      </c>
      <c r="E42" s="125">
        <v>650000</v>
      </c>
      <c r="F42" s="125">
        <v>650000</v>
      </c>
      <c r="G42" s="121">
        <f t="shared" si="1"/>
        <v>0</v>
      </c>
    </row>
    <row r="43" spans="1:7" s="39" customFormat="1" ht="28.35" customHeight="1" x14ac:dyDescent="0.3">
      <c r="A43" s="32" t="s">
        <v>95</v>
      </c>
      <c r="B43" s="35">
        <v>650000</v>
      </c>
      <c r="C43" s="35">
        <v>650000</v>
      </c>
      <c r="D43" s="197">
        <v>650000</v>
      </c>
      <c r="E43" s="197">
        <v>650000</v>
      </c>
      <c r="F43" s="197">
        <v>650000</v>
      </c>
      <c r="G43" s="121">
        <f t="shared" si="1"/>
        <v>0</v>
      </c>
    </row>
    <row r="44" spans="1:7" s="40" customFormat="1" ht="28.35" customHeight="1" x14ac:dyDescent="0.3">
      <c r="A44" s="17" t="s">
        <v>48</v>
      </c>
      <c r="B44" s="35"/>
      <c r="C44" s="123"/>
      <c r="D44" s="125"/>
      <c r="E44" s="125"/>
      <c r="F44" s="125"/>
      <c r="G44" s="121">
        <f t="shared" si="1"/>
        <v>0</v>
      </c>
    </row>
    <row r="45" spans="1:7" s="40" customFormat="1" ht="28.35" customHeight="1" x14ac:dyDescent="0.3">
      <c r="A45" s="17" t="s">
        <v>49</v>
      </c>
      <c r="B45" s="35">
        <v>2700000</v>
      </c>
      <c r="C45" s="35">
        <v>2700000</v>
      </c>
      <c r="D45" s="197">
        <v>2700000</v>
      </c>
      <c r="E45" s="197">
        <v>2700000</v>
      </c>
      <c r="F45" s="197">
        <v>2700000</v>
      </c>
      <c r="G45" s="121">
        <f t="shared" si="1"/>
        <v>0</v>
      </c>
    </row>
    <row r="46" spans="1:7" s="40" customFormat="1" ht="28.35" customHeight="1" x14ac:dyDescent="0.3">
      <c r="A46" s="41" t="s">
        <v>120</v>
      </c>
      <c r="B46" s="35"/>
      <c r="C46" s="123"/>
      <c r="D46" s="125"/>
      <c r="E46" s="125"/>
      <c r="F46" s="125"/>
      <c r="G46" s="121">
        <f t="shared" si="1"/>
        <v>0</v>
      </c>
    </row>
    <row r="47" spans="1:7" s="40" customFormat="1" ht="28.35" customHeight="1" x14ac:dyDescent="0.3">
      <c r="A47" s="41" t="s">
        <v>50</v>
      </c>
      <c r="B47" s="35"/>
      <c r="C47" s="123"/>
      <c r="D47" s="125"/>
      <c r="E47" s="125"/>
      <c r="F47" s="125"/>
      <c r="G47" s="121">
        <f t="shared" si="1"/>
        <v>0</v>
      </c>
    </row>
    <row r="48" spans="1:7" s="40" customFormat="1" ht="28.35" customHeight="1" x14ac:dyDescent="0.3">
      <c r="A48" s="32" t="s">
        <v>51</v>
      </c>
      <c r="B48" s="35">
        <v>1500000</v>
      </c>
      <c r="C48" s="123">
        <v>1500000</v>
      </c>
      <c r="D48" s="125">
        <v>1500000</v>
      </c>
      <c r="E48" s="125">
        <v>1500000</v>
      </c>
      <c r="F48" s="125">
        <v>1500000</v>
      </c>
      <c r="G48" s="121">
        <f t="shared" si="1"/>
        <v>0</v>
      </c>
    </row>
    <row r="49" spans="1:7" s="40" customFormat="1" ht="28.35" customHeight="1" x14ac:dyDescent="0.3">
      <c r="A49" s="32" t="s">
        <v>52</v>
      </c>
      <c r="B49" s="35"/>
      <c r="C49" s="123"/>
      <c r="D49" s="125"/>
      <c r="E49" s="125"/>
      <c r="F49" s="125"/>
      <c r="G49" s="121">
        <f t="shared" si="1"/>
        <v>0</v>
      </c>
    </row>
    <row r="50" spans="1:7" s="40" customFormat="1" ht="28.35" customHeight="1" x14ac:dyDescent="0.3">
      <c r="A50" s="32" t="s">
        <v>53</v>
      </c>
      <c r="B50" s="35">
        <v>2500</v>
      </c>
      <c r="C50" s="123">
        <v>2500</v>
      </c>
      <c r="D50" s="125">
        <v>2500</v>
      </c>
      <c r="E50" s="125">
        <v>2500</v>
      </c>
      <c r="F50" s="125">
        <v>2500</v>
      </c>
      <c r="G50" s="121">
        <f t="shared" si="1"/>
        <v>0</v>
      </c>
    </row>
    <row r="51" spans="1:7" s="40" customFormat="1" ht="31.2" x14ac:dyDescent="0.3">
      <c r="A51" s="41" t="s">
        <v>103</v>
      </c>
      <c r="B51" s="35"/>
      <c r="C51" s="123"/>
      <c r="D51" s="125"/>
      <c r="E51" s="125"/>
      <c r="F51" s="125"/>
      <c r="G51" s="121">
        <f t="shared" si="1"/>
        <v>0</v>
      </c>
    </row>
    <row r="52" spans="1:7" s="40" customFormat="1" ht="28.35" customHeight="1" x14ac:dyDescent="0.3">
      <c r="A52" s="31" t="s">
        <v>8</v>
      </c>
      <c r="B52" s="6">
        <f t="shared" ref="B52:F52" si="7">SUM(B53:B56)</f>
        <v>0</v>
      </c>
      <c r="C52" s="6">
        <f t="shared" si="7"/>
        <v>0</v>
      </c>
      <c r="D52" s="6">
        <f t="shared" si="7"/>
        <v>0</v>
      </c>
      <c r="E52" s="6">
        <f t="shared" si="7"/>
        <v>0</v>
      </c>
      <c r="F52" s="6">
        <f t="shared" si="7"/>
        <v>2655520</v>
      </c>
      <c r="G52" s="120">
        <f>F52-E52</f>
        <v>2655520</v>
      </c>
    </row>
    <row r="53" spans="1:7" s="40" customFormat="1" ht="28.35" customHeight="1" x14ac:dyDescent="0.3">
      <c r="A53" s="17" t="s">
        <v>54</v>
      </c>
      <c r="B53" s="35"/>
      <c r="C53" s="123"/>
      <c r="D53" s="125"/>
      <c r="E53" s="125"/>
      <c r="F53" s="125"/>
      <c r="G53" s="121"/>
    </row>
    <row r="54" spans="1:7" s="38" customFormat="1" ht="28.35" customHeight="1" x14ac:dyDescent="0.3">
      <c r="A54" s="17" t="s">
        <v>55</v>
      </c>
      <c r="B54" s="35"/>
      <c r="C54" s="123"/>
      <c r="D54" s="125"/>
      <c r="E54" s="125"/>
      <c r="F54" s="125">
        <v>2655520</v>
      </c>
      <c r="G54" s="121"/>
    </row>
    <row r="55" spans="1:7" s="38" customFormat="1" ht="28.35" customHeight="1" x14ac:dyDescent="0.3">
      <c r="A55" s="42" t="s">
        <v>56</v>
      </c>
      <c r="B55" s="35"/>
      <c r="C55" s="122"/>
      <c r="D55" s="124"/>
      <c r="E55" s="124"/>
      <c r="F55" s="124"/>
      <c r="G55" s="121"/>
    </row>
    <row r="56" spans="1:7" s="40" customFormat="1" ht="28.35" customHeight="1" x14ac:dyDescent="0.3">
      <c r="A56" s="17" t="s">
        <v>57</v>
      </c>
      <c r="B56" s="35"/>
      <c r="C56" s="123"/>
      <c r="D56" s="125"/>
      <c r="E56" s="125"/>
      <c r="F56" s="125"/>
      <c r="G56" s="121"/>
    </row>
    <row r="57" spans="1:7" s="40" customFormat="1" ht="28.35" customHeight="1" x14ac:dyDescent="0.3">
      <c r="A57" s="31" t="s">
        <v>9</v>
      </c>
      <c r="B57" s="6">
        <f t="shared" ref="B57:F57" si="8">SUM(B58:B60)</f>
        <v>0</v>
      </c>
      <c r="C57" s="6">
        <f t="shared" si="8"/>
        <v>0</v>
      </c>
      <c r="D57" s="6">
        <f t="shared" si="8"/>
        <v>0</v>
      </c>
      <c r="E57" s="6">
        <f t="shared" si="8"/>
        <v>0</v>
      </c>
      <c r="F57" s="6">
        <f t="shared" si="8"/>
        <v>0</v>
      </c>
      <c r="G57" s="121">
        <f t="shared" si="1"/>
        <v>0</v>
      </c>
    </row>
    <row r="58" spans="1:7" s="40" customFormat="1" ht="51.75" customHeight="1" x14ac:dyDescent="0.3">
      <c r="A58" s="17" t="s">
        <v>58</v>
      </c>
      <c r="B58" s="35"/>
      <c r="C58" s="123"/>
      <c r="D58" s="125"/>
      <c r="E58" s="125"/>
      <c r="F58" s="125"/>
      <c r="G58" s="121"/>
    </row>
    <row r="59" spans="1:7" s="38" customFormat="1" ht="30" customHeight="1" x14ac:dyDescent="0.3">
      <c r="A59" s="17" t="s">
        <v>59</v>
      </c>
      <c r="B59" s="35"/>
      <c r="C59" s="122"/>
      <c r="D59" s="124"/>
      <c r="E59" s="124"/>
      <c r="F59" s="124"/>
      <c r="G59" s="121"/>
    </row>
    <row r="60" spans="1:7" s="38" customFormat="1" ht="28.35" customHeight="1" x14ac:dyDescent="0.3">
      <c r="A60" s="17" t="s">
        <v>60</v>
      </c>
      <c r="B60" s="35"/>
      <c r="C60" s="122"/>
      <c r="D60" s="124"/>
      <c r="E60" s="124"/>
      <c r="F60" s="124"/>
      <c r="G60" s="121"/>
    </row>
    <row r="61" spans="1:7" s="40" customFormat="1" ht="28.35" customHeight="1" x14ac:dyDescent="0.3">
      <c r="A61" s="43" t="s">
        <v>10</v>
      </c>
      <c r="B61" s="6">
        <f>B62+B63+B64</f>
        <v>0</v>
      </c>
      <c r="C61" s="6">
        <f>C62+C63+C64</f>
        <v>0</v>
      </c>
      <c r="D61" s="6">
        <f>D62+D63+D64</f>
        <v>0</v>
      </c>
      <c r="E61" s="6">
        <f>E62+E63+E64</f>
        <v>0</v>
      </c>
      <c r="F61" s="6">
        <f>F62+F63+F64</f>
        <v>0</v>
      </c>
      <c r="G61" s="120">
        <f t="shared" si="1"/>
        <v>0</v>
      </c>
    </row>
    <row r="62" spans="1:7" s="40" customFormat="1" ht="46.8" x14ac:dyDescent="0.3">
      <c r="A62" s="17" t="s">
        <v>61</v>
      </c>
      <c r="B62" s="35"/>
      <c r="C62" s="123"/>
      <c r="D62" s="125"/>
      <c r="E62" s="125"/>
      <c r="F62" s="125"/>
      <c r="G62" s="121"/>
    </row>
    <row r="63" spans="1:7" s="38" customFormat="1" ht="46.8" x14ac:dyDescent="0.3">
      <c r="A63" s="17" t="s">
        <v>62</v>
      </c>
      <c r="B63" s="35"/>
      <c r="C63" s="123"/>
      <c r="D63" s="125"/>
      <c r="E63" s="125"/>
      <c r="F63" s="125"/>
      <c r="G63" s="121"/>
    </row>
    <row r="64" spans="1:7" s="40" customFormat="1" x14ac:dyDescent="0.3">
      <c r="A64" s="17" t="s">
        <v>63</v>
      </c>
      <c r="B64" s="35"/>
      <c r="C64" s="123"/>
      <c r="D64" s="125"/>
      <c r="E64" s="125"/>
      <c r="F64" s="125"/>
      <c r="G64" s="121"/>
    </row>
    <row r="65" spans="1:8" s="40" customFormat="1" ht="28.35" customHeight="1" x14ac:dyDescent="0.3">
      <c r="A65" s="31" t="s">
        <v>11</v>
      </c>
      <c r="B65" s="6">
        <f>B61+B57+B52+B40+B27+B20+B5</f>
        <v>112457611</v>
      </c>
      <c r="C65" s="6">
        <f>C61+C57+C52+C40+C27+C20+C5</f>
        <v>114349451</v>
      </c>
      <c r="D65" s="6">
        <f>D61+D57+D52+D40+D27+D20+D5</f>
        <v>117244216</v>
      </c>
      <c r="E65" s="6">
        <f>E61+E57+E52+E40+E27+E20+E5</f>
        <v>117244216</v>
      </c>
      <c r="F65" s="6">
        <f>F61+F57+F52+F40+F27+F20+F5</f>
        <v>120648736</v>
      </c>
      <c r="G65" s="120">
        <f>E65-D65</f>
        <v>0</v>
      </c>
    </row>
    <row r="66" spans="1:8" s="38" customFormat="1" ht="31.2" x14ac:dyDescent="0.3">
      <c r="A66" s="43" t="s">
        <v>64</v>
      </c>
      <c r="B66" s="6">
        <f>SUM(B67:B68)</f>
        <v>36000000</v>
      </c>
      <c r="C66" s="6">
        <f>SUM(C67:C68)</f>
        <v>37329264</v>
      </c>
      <c r="D66" s="6">
        <f>SUM(D67:D68)</f>
        <v>37329264</v>
      </c>
      <c r="E66" s="6">
        <f>SUM(E67:E68)</f>
        <v>37329264</v>
      </c>
      <c r="F66" s="6">
        <f>SUM(F67:F68)</f>
        <v>37329264</v>
      </c>
      <c r="G66" s="120">
        <f>E66-D66</f>
        <v>0</v>
      </c>
      <c r="H66" s="44"/>
    </row>
    <row r="67" spans="1:8" s="38" customFormat="1" ht="31.2" x14ac:dyDescent="0.3">
      <c r="A67" s="43" t="s">
        <v>149</v>
      </c>
      <c r="B67" s="37">
        <v>36000000</v>
      </c>
      <c r="C67" s="123">
        <v>37329264</v>
      </c>
      <c r="D67" s="123">
        <v>37329264</v>
      </c>
      <c r="E67" s="123">
        <v>37329264</v>
      </c>
      <c r="F67" s="123">
        <v>37329264</v>
      </c>
      <c r="G67" s="121">
        <f>E67-D67</f>
        <v>0</v>
      </c>
      <c r="H67" s="44"/>
    </row>
    <row r="68" spans="1:8" s="38" customFormat="1" ht="38.25" customHeight="1" x14ac:dyDescent="0.3">
      <c r="A68" s="17" t="s">
        <v>65</v>
      </c>
      <c r="B68" s="35"/>
      <c r="C68" s="123"/>
      <c r="D68" s="125"/>
      <c r="E68" s="125"/>
      <c r="F68" s="125"/>
      <c r="G68" s="121"/>
    </row>
    <row r="69" spans="1:8" s="40" customFormat="1" ht="48.75" customHeight="1" x14ac:dyDescent="0.3">
      <c r="A69" s="43" t="s">
        <v>66</v>
      </c>
      <c r="B69" s="6">
        <f>B70+B71</f>
        <v>405000</v>
      </c>
      <c r="C69" s="6">
        <f>C70+C71</f>
        <v>1058076</v>
      </c>
      <c r="D69" s="6">
        <f>D70+D71</f>
        <v>1058076</v>
      </c>
      <c r="E69" s="6">
        <f>E70+E71</f>
        <v>1058076</v>
      </c>
      <c r="F69" s="6">
        <f>F70+F71</f>
        <v>1058076</v>
      </c>
      <c r="G69" s="120">
        <f>E69-D69</f>
        <v>0</v>
      </c>
    </row>
    <row r="70" spans="1:8" s="40" customFormat="1" ht="19.5" customHeight="1" x14ac:dyDescent="0.3">
      <c r="A70" s="17" t="s">
        <v>146</v>
      </c>
      <c r="B70" s="35"/>
      <c r="C70" s="123"/>
      <c r="D70" s="125"/>
      <c r="E70" s="125"/>
      <c r="F70" s="125"/>
      <c r="G70" s="121"/>
    </row>
    <row r="71" spans="1:8" s="40" customFormat="1" ht="19.5" customHeight="1" x14ac:dyDescent="0.3">
      <c r="A71" s="32" t="s">
        <v>147</v>
      </c>
      <c r="B71" s="35">
        <v>405000</v>
      </c>
      <c r="C71" s="123">
        <f>B71+653076</f>
        <v>1058076</v>
      </c>
      <c r="D71" s="125">
        <f>C71</f>
        <v>1058076</v>
      </c>
      <c r="E71" s="125">
        <f>D71</f>
        <v>1058076</v>
      </c>
      <c r="F71" s="125">
        <f>E71</f>
        <v>1058076</v>
      </c>
      <c r="G71" s="121">
        <f>E71-D71</f>
        <v>0</v>
      </c>
    </row>
    <row r="72" spans="1:8" s="38" customFormat="1" ht="27" customHeight="1" x14ac:dyDescent="0.3">
      <c r="A72" s="43" t="s">
        <v>12</v>
      </c>
      <c r="B72" s="6">
        <f>B69+B66</f>
        <v>36405000</v>
      </c>
      <c r="C72" s="6">
        <f>C69+C66</f>
        <v>38387340</v>
      </c>
      <c r="D72" s="6">
        <f>D69+D66</f>
        <v>38387340</v>
      </c>
      <c r="E72" s="6">
        <f>E69+E66</f>
        <v>38387340</v>
      </c>
      <c r="F72" s="6">
        <f>F69+F66</f>
        <v>38387340</v>
      </c>
      <c r="G72" s="120">
        <f>E72-D72</f>
        <v>0</v>
      </c>
      <c r="H72" s="44">
        <f>G66+G69</f>
        <v>0</v>
      </c>
    </row>
    <row r="73" spans="1:8" s="38" customFormat="1" ht="28.35" customHeight="1" x14ac:dyDescent="0.3">
      <c r="A73" s="31" t="s">
        <v>67</v>
      </c>
      <c r="B73" s="6">
        <f>B65+B72</f>
        <v>148862611</v>
      </c>
      <c r="C73" s="6">
        <f>C65+C72</f>
        <v>152736791</v>
      </c>
      <c r="D73" s="6">
        <f>D65+D72</f>
        <v>155631556</v>
      </c>
      <c r="E73" s="6">
        <f>E65+E72</f>
        <v>155631556</v>
      </c>
      <c r="F73" s="6">
        <f>F65+F72</f>
        <v>159036076</v>
      </c>
      <c r="G73" s="120">
        <f>E73-D73</f>
        <v>0</v>
      </c>
      <c r="H73" s="44">
        <f>G5+G20+G27+G40+G57+G61+G66+G69</f>
        <v>749000</v>
      </c>
    </row>
    <row r="74" spans="1:8" s="38" customFormat="1" ht="28.35" customHeight="1" x14ac:dyDescent="0.3">
      <c r="A74" s="45" t="s">
        <v>112</v>
      </c>
      <c r="B74" s="6">
        <v>6</v>
      </c>
      <c r="C74" s="122">
        <v>6</v>
      </c>
      <c r="D74" s="122">
        <v>6</v>
      </c>
      <c r="E74" s="124">
        <v>6</v>
      </c>
      <c r="F74" s="124">
        <v>6</v>
      </c>
      <c r="G74" s="120"/>
    </row>
    <row r="75" spans="1:8" s="38" customFormat="1" ht="28.35" customHeight="1" thickBot="1" x14ac:dyDescent="0.35">
      <c r="A75" s="46" t="s">
        <v>68</v>
      </c>
      <c r="B75" s="173">
        <v>4</v>
      </c>
      <c r="C75" s="126">
        <v>4</v>
      </c>
      <c r="D75" s="126">
        <v>4</v>
      </c>
      <c r="E75" s="340">
        <v>4</v>
      </c>
      <c r="F75" s="340">
        <v>4</v>
      </c>
      <c r="G75" s="127"/>
    </row>
    <row r="76" spans="1:8" x14ac:dyDescent="0.3">
      <c r="B76" s="21"/>
    </row>
    <row r="77" spans="1:8" x14ac:dyDescent="0.3">
      <c r="B77" s="21"/>
      <c r="C77" s="47"/>
      <c r="D77" s="47"/>
      <c r="E77" s="47"/>
      <c r="F77" s="47"/>
    </row>
    <row r="78" spans="1:8" x14ac:dyDescent="0.3">
      <c r="B78" s="21"/>
    </row>
  </sheetData>
  <sheetProtection selectLockedCells="1" selectUnlockedCells="1"/>
  <mergeCells count="1">
    <mergeCell ref="A3:G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80" firstPageNumber="0" fitToHeight="0" orientation="portrait" r:id="rId1"/>
  <headerFooter alignWithMargins="0">
    <oddHeader xml:space="preserve">&amp;C&amp;"Times New Roman,Félkövér"&amp;12 2. melléklet a 2/2018. (II. 16.) önkormányzati rendelethez
Az önkormányzat 2017. évi költségvetéséről szóló 1/2017. (II. 15.) önkormányzati rendelet 2. mellékletének helyébe a következő 2. melléklet lép:&amp;R
</oddHeader>
  </headerFooter>
  <rowBreaks count="2" manualBreakCount="2">
    <brk id="26" max="3" man="1"/>
    <brk id="5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sqref="A1:H1"/>
    </sheetView>
  </sheetViews>
  <sheetFormatPr defaultRowHeight="15.6" x14ac:dyDescent="0.3"/>
  <cols>
    <col min="1" max="1" width="70" style="84" customWidth="1"/>
    <col min="2" max="2" width="11.6640625" style="84" bestFit="1" customWidth="1"/>
    <col min="3" max="3" width="11" style="84" bestFit="1" customWidth="1"/>
    <col min="4" max="4" width="12.6640625" style="84" bestFit="1" customWidth="1"/>
    <col min="5" max="5" width="17.44140625" style="84" bestFit="1" customWidth="1"/>
    <col min="6" max="8" width="16.44140625" style="84" bestFit="1" customWidth="1"/>
    <col min="9" max="9" width="12.109375" style="84" bestFit="1" customWidth="1"/>
    <col min="10" max="256" width="9.109375" style="84"/>
    <col min="257" max="257" width="77.5546875" style="84" customWidth="1"/>
    <col min="258" max="258" width="8.44140625" style="84" customWidth="1"/>
    <col min="259" max="259" width="9.109375" style="84"/>
    <col min="260" max="260" width="11" style="84" bestFit="1" customWidth="1"/>
    <col min="261" max="261" width="15.33203125" style="84" customWidth="1"/>
    <col min="262" max="512" width="9.109375" style="84"/>
    <col min="513" max="513" width="77.5546875" style="84" customWidth="1"/>
    <col min="514" max="514" width="8.44140625" style="84" customWidth="1"/>
    <col min="515" max="515" width="9.109375" style="84"/>
    <col min="516" max="516" width="11" style="84" bestFit="1" customWidth="1"/>
    <col min="517" max="517" width="15.33203125" style="84" customWidth="1"/>
    <col min="518" max="768" width="9.109375" style="84"/>
    <col min="769" max="769" width="77.5546875" style="84" customWidth="1"/>
    <col min="770" max="770" width="8.44140625" style="84" customWidth="1"/>
    <col min="771" max="771" width="9.109375" style="84"/>
    <col min="772" max="772" width="11" style="84" bestFit="1" customWidth="1"/>
    <col min="773" max="773" width="15.33203125" style="84" customWidth="1"/>
    <col min="774" max="1024" width="9.109375" style="84"/>
    <col min="1025" max="1025" width="77.5546875" style="84" customWidth="1"/>
    <col min="1026" max="1026" width="8.44140625" style="84" customWidth="1"/>
    <col min="1027" max="1027" width="9.109375" style="84"/>
    <col min="1028" max="1028" width="11" style="84" bestFit="1" customWidth="1"/>
    <col min="1029" max="1029" width="15.33203125" style="84" customWidth="1"/>
    <col min="1030" max="1280" width="9.109375" style="84"/>
    <col min="1281" max="1281" width="77.5546875" style="84" customWidth="1"/>
    <col min="1282" max="1282" width="8.44140625" style="84" customWidth="1"/>
    <col min="1283" max="1283" width="9.109375" style="84"/>
    <col min="1284" max="1284" width="11" style="84" bestFit="1" customWidth="1"/>
    <col min="1285" max="1285" width="15.33203125" style="84" customWidth="1"/>
    <col min="1286" max="1536" width="9.109375" style="84"/>
    <col min="1537" max="1537" width="77.5546875" style="84" customWidth="1"/>
    <col min="1538" max="1538" width="8.44140625" style="84" customWidth="1"/>
    <col min="1539" max="1539" width="9.109375" style="84"/>
    <col min="1540" max="1540" width="11" style="84" bestFit="1" customWidth="1"/>
    <col min="1541" max="1541" width="15.33203125" style="84" customWidth="1"/>
    <col min="1542" max="1792" width="9.109375" style="84"/>
    <col min="1793" max="1793" width="77.5546875" style="84" customWidth="1"/>
    <col min="1794" max="1794" width="8.44140625" style="84" customWidth="1"/>
    <col min="1795" max="1795" width="9.109375" style="84"/>
    <col min="1796" max="1796" width="11" style="84" bestFit="1" customWidth="1"/>
    <col min="1797" max="1797" width="15.33203125" style="84" customWidth="1"/>
    <col min="1798" max="2048" width="9.109375" style="84"/>
    <col min="2049" max="2049" width="77.5546875" style="84" customWidth="1"/>
    <col min="2050" max="2050" width="8.44140625" style="84" customWidth="1"/>
    <col min="2051" max="2051" width="9.109375" style="84"/>
    <col min="2052" max="2052" width="11" style="84" bestFit="1" customWidth="1"/>
    <col min="2053" max="2053" width="15.33203125" style="84" customWidth="1"/>
    <col min="2054" max="2304" width="9.109375" style="84"/>
    <col min="2305" max="2305" width="77.5546875" style="84" customWidth="1"/>
    <col min="2306" max="2306" width="8.44140625" style="84" customWidth="1"/>
    <col min="2307" max="2307" width="9.109375" style="84"/>
    <col min="2308" max="2308" width="11" style="84" bestFit="1" customWidth="1"/>
    <col min="2309" max="2309" width="15.33203125" style="84" customWidth="1"/>
    <col min="2310" max="2560" width="9.109375" style="84"/>
    <col min="2561" max="2561" width="77.5546875" style="84" customWidth="1"/>
    <col min="2562" max="2562" width="8.44140625" style="84" customWidth="1"/>
    <col min="2563" max="2563" width="9.109375" style="84"/>
    <col min="2564" max="2564" width="11" style="84" bestFit="1" customWidth="1"/>
    <col min="2565" max="2565" width="15.33203125" style="84" customWidth="1"/>
    <col min="2566" max="2816" width="9.109375" style="84"/>
    <col min="2817" max="2817" width="77.5546875" style="84" customWidth="1"/>
    <col min="2818" max="2818" width="8.44140625" style="84" customWidth="1"/>
    <col min="2819" max="2819" width="9.109375" style="84"/>
    <col min="2820" max="2820" width="11" style="84" bestFit="1" customWidth="1"/>
    <col min="2821" max="2821" width="15.33203125" style="84" customWidth="1"/>
    <col min="2822" max="3072" width="9.109375" style="84"/>
    <col min="3073" max="3073" width="77.5546875" style="84" customWidth="1"/>
    <col min="3074" max="3074" width="8.44140625" style="84" customWidth="1"/>
    <col min="3075" max="3075" width="9.109375" style="84"/>
    <col min="3076" max="3076" width="11" style="84" bestFit="1" customWidth="1"/>
    <col min="3077" max="3077" width="15.33203125" style="84" customWidth="1"/>
    <col min="3078" max="3328" width="9.109375" style="84"/>
    <col min="3329" max="3329" width="77.5546875" style="84" customWidth="1"/>
    <col min="3330" max="3330" width="8.44140625" style="84" customWidth="1"/>
    <col min="3331" max="3331" width="9.109375" style="84"/>
    <col min="3332" max="3332" width="11" style="84" bestFit="1" customWidth="1"/>
    <col min="3333" max="3333" width="15.33203125" style="84" customWidth="1"/>
    <col min="3334" max="3584" width="9.109375" style="84"/>
    <col min="3585" max="3585" width="77.5546875" style="84" customWidth="1"/>
    <col min="3586" max="3586" width="8.44140625" style="84" customWidth="1"/>
    <col min="3587" max="3587" width="9.109375" style="84"/>
    <col min="3588" max="3588" width="11" style="84" bestFit="1" customWidth="1"/>
    <col min="3589" max="3589" width="15.33203125" style="84" customWidth="1"/>
    <col min="3590" max="3840" width="9.109375" style="84"/>
    <col min="3841" max="3841" width="77.5546875" style="84" customWidth="1"/>
    <col min="3842" max="3842" width="8.44140625" style="84" customWidth="1"/>
    <col min="3843" max="3843" width="9.109375" style="84"/>
    <col min="3844" max="3844" width="11" style="84" bestFit="1" customWidth="1"/>
    <col min="3845" max="3845" width="15.33203125" style="84" customWidth="1"/>
    <col min="3846" max="4096" width="9.109375" style="84"/>
    <col min="4097" max="4097" width="77.5546875" style="84" customWidth="1"/>
    <col min="4098" max="4098" width="8.44140625" style="84" customWidth="1"/>
    <col min="4099" max="4099" width="9.109375" style="84"/>
    <col min="4100" max="4100" width="11" style="84" bestFit="1" customWidth="1"/>
    <col min="4101" max="4101" width="15.33203125" style="84" customWidth="1"/>
    <col min="4102" max="4352" width="9.109375" style="84"/>
    <col min="4353" max="4353" width="77.5546875" style="84" customWidth="1"/>
    <col min="4354" max="4354" width="8.44140625" style="84" customWidth="1"/>
    <col min="4355" max="4355" width="9.109375" style="84"/>
    <col min="4356" max="4356" width="11" style="84" bestFit="1" customWidth="1"/>
    <col min="4357" max="4357" width="15.33203125" style="84" customWidth="1"/>
    <col min="4358" max="4608" width="9.109375" style="84"/>
    <col min="4609" max="4609" width="77.5546875" style="84" customWidth="1"/>
    <col min="4610" max="4610" width="8.44140625" style="84" customWidth="1"/>
    <col min="4611" max="4611" width="9.109375" style="84"/>
    <col min="4612" max="4612" width="11" style="84" bestFit="1" customWidth="1"/>
    <col min="4613" max="4613" width="15.33203125" style="84" customWidth="1"/>
    <col min="4614" max="4864" width="9.109375" style="84"/>
    <col min="4865" max="4865" width="77.5546875" style="84" customWidth="1"/>
    <col min="4866" max="4866" width="8.44140625" style="84" customWidth="1"/>
    <col min="4867" max="4867" width="9.109375" style="84"/>
    <col min="4868" max="4868" width="11" style="84" bestFit="1" customWidth="1"/>
    <col min="4869" max="4869" width="15.33203125" style="84" customWidth="1"/>
    <col min="4870" max="5120" width="9.109375" style="84"/>
    <col min="5121" max="5121" width="77.5546875" style="84" customWidth="1"/>
    <col min="5122" max="5122" width="8.44140625" style="84" customWidth="1"/>
    <col min="5123" max="5123" width="9.109375" style="84"/>
    <col min="5124" max="5124" width="11" style="84" bestFit="1" customWidth="1"/>
    <col min="5125" max="5125" width="15.33203125" style="84" customWidth="1"/>
    <col min="5126" max="5376" width="9.109375" style="84"/>
    <col min="5377" max="5377" width="77.5546875" style="84" customWidth="1"/>
    <col min="5378" max="5378" width="8.44140625" style="84" customWidth="1"/>
    <col min="5379" max="5379" width="9.109375" style="84"/>
    <col min="5380" max="5380" width="11" style="84" bestFit="1" customWidth="1"/>
    <col min="5381" max="5381" width="15.33203125" style="84" customWidth="1"/>
    <col min="5382" max="5632" width="9.109375" style="84"/>
    <col min="5633" max="5633" width="77.5546875" style="84" customWidth="1"/>
    <col min="5634" max="5634" width="8.44140625" style="84" customWidth="1"/>
    <col min="5635" max="5635" width="9.109375" style="84"/>
    <col min="5636" max="5636" width="11" style="84" bestFit="1" customWidth="1"/>
    <col min="5637" max="5637" width="15.33203125" style="84" customWidth="1"/>
    <col min="5638" max="5888" width="9.109375" style="84"/>
    <col min="5889" max="5889" width="77.5546875" style="84" customWidth="1"/>
    <col min="5890" max="5890" width="8.44140625" style="84" customWidth="1"/>
    <col min="5891" max="5891" width="9.109375" style="84"/>
    <col min="5892" max="5892" width="11" style="84" bestFit="1" customWidth="1"/>
    <col min="5893" max="5893" width="15.33203125" style="84" customWidth="1"/>
    <col min="5894" max="6144" width="9.109375" style="84"/>
    <col min="6145" max="6145" width="77.5546875" style="84" customWidth="1"/>
    <col min="6146" max="6146" width="8.44140625" style="84" customWidth="1"/>
    <col min="6147" max="6147" width="9.109375" style="84"/>
    <col min="6148" max="6148" width="11" style="84" bestFit="1" customWidth="1"/>
    <col min="6149" max="6149" width="15.33203125" style="84" customWidth="1"/>
    <col min="6150" max="6400" width="9.109375" style="84"/>
    <col min="6401" max="6401" width="77.5546875" style="84" customWidth="1"/>
    <col min="6402" max="6402" width="8.44140625" style="84" customWidth="1"/>
    <col min="6403" max="6403" width="9.109375" style="84"/>
    <col min="6404" max="6404" width="11" style="84" bestFit="1" customWidth="1"/>
    <col min="6405" max="6405" width="15.33203125" style="84" customWidth="1"/>
    <col min="6406" max="6656" width="9.109375" style="84"/>
    <col min="6657" max="6657" width="77.5546875" style="84" customWidth="1"/>
    <col min="6658" max="6658" width="8.44140625" style="84" customWidth="1"/>
    <col min="6659" max="6659" width="9.109375" style="84"/>
    <col min="6660" max="6660" width="11" style="84" bestFit="1" customWidth="1"/>
    <col min="6661" max="6661" width="15.33203125" style="84" customWidth="1"/>
    <col min="6662" max="6912" width="9.109375" style="84"/>
    <col min="6913" max="6913" width="77.5546875" style="84" customWidth="1"/>
    <col min="6914" max="6914" width="8.44140625" style="84" customWidth="1"/>
    <col min="6915" max="6915" width="9.109375" style="84"/>
    <col min="6916" max="6916" width="11" style="84" bestFit="1" customWidth="1"/>
    <col min="6917" max="6917" width="15.33203125" style="84" customWidth="1"/>
    <col min="6918" max="7168" width="9.109375" style="84"/>
    <col min="7169" max="7169" width="77.5546875" style="84" customWidth="1"/>
    <col min="7170" max="7170" width="8.44140625" style="84" customWidth="1"/>
    <col min="7171" max="7171" width="9.109375" style="84"/>
    <col min="7172" max="7172" width="11" style="84" bestFit="1" customWidth="1"/>
    <col min="7173" max="7173" width="15.33203125" style="84" customWidth="1"/>
    <col min="7174" max="7424" width="9.109375" style="84"/>
    <col min="7425" max="7425" width="77.5546875" style="84" customWidth="1"/>
    <col min="7426" max="7426" width="8.44140625" style="84" customWidth="1"/>
    <col min="7427" max="7427" width="9.109375" style="84"/>
    <col min="7428" max="7428" width="11" style="84" bestFit="1" customWidth="1"/>
    <col min="7429" max="7429" width="15.33203125" style="84" customWidth="1"/>
    <col min="7430" max="7680" width="9.109375" style="84"/>
    <col min="7681" max="7681" width="77.5546875" style="84" customWidth="1"/>
    <col min="7682" max="7682" width="8.44140625" style="84" customWidth="1"/>
    <col min="7683" max="7683" width="9.109375" style="84"/>
    <col min="7684" max="7684" width="11" style="84" bestFit="1" customWidth="1"/>
    <col min="7685" max="7685" width="15.33203125" style="84" customWidth="1"/>
    <col min="7686" max="7936" width="9.109375" style="84"/>
    <col min="7937" max="7937" width="77.5546875" style="84" customWidth="1"/>
    <col min="7938" max="7938" width="8.44140625" style="84" customWidth="1"/>
    <col min="7939" max="7939" width="9.109375" style="84"/>
    <col min="7940" max="7940" width="11" style="84" bestFit="1" customWidth="1"/>
    <col min="7941" max="7941" width="15.33203125" style="84" customWidth="1"/>
    <col min="7942" max="8192" width="9.109375" style="84"/>
    <col min="8193" max="8193" width="77.5546875" style="84" customWidth="1"/>
    <col min="8194" max="8194" width="8.44140625" style="84" customWidth="1"/>
    <col min="8195" max="8195" width="9.109375" style="84"/>
    <col min="8196" max="8196" width="11" style="84" bestFit="1" customWidth="1"/>
    <col min="8197" max="8197" width="15.33203125" style="84" customWidth="1"/>
    <col min="8198" max="8448" width="9.109375" style="84"/>
    <col min="8449" max="8449" width="77.5546875" style="84" customWidth="1"/>
    <col min="8450" max="8450" width="8.44140625" style="84" customWidth="1"/>
    <col min="8451" max="8451" width="9.109375" style="84"/>
    <col min="8452" max="8452" width="11" style="84" bestFit="1" customWidth="1"/>
    <col min="8453" max="8453" width="15.33203125" style="84" customWidth="1"/>
    <col min="8454" max="8704" width="9.109375" style="84"/>
    <col min="8705" max="8705" width="77.5546875" style="84" customWidth="1"/>
    <col min="8706" max="8706" width="8.44140625" style="84" customWidth="1"/>
    <col min="8707" max="8707" width="9.109375" style="84"/>
    <col min="8708" max="8708" width="11" style="84" bestFit="1" customWidth="1"/>
    <col min="8709" max="8709" width="15.33203125" style="84" customWidth="1"/>
    <col min="8710" max="8960" width="9.109375" style="84"/>
    <col min="8961" max="8961" width="77.5546875" style="84" customWidth="1"/>
    <col min="8962" max="8962" width="8.44140625" style="84" customWidth="1"/>
    <col min="8963" max="8963" width="9.109375" style="84"/>
    <col min="8964" max="8964" width="11" style="84" bestFit="1" customWidth="1"/>
    <col min="8965" max="8965" width="15.33203125" style="84" customWidth="1"/>
    <col min="8966" max="9216" width="9.109375" style="84"/>
    <col min="9217" max="9217" width="77.5546875" style="84" customWidth="1"/>
    <col min="9218" max="9218" width="8.44140625" style="84" customWidth="1"/>
    <col min="9219" max="9219" width="9.109375" style="84"/>
    <col min="9220" max="9220" width="11" style="84" bestFit="1" customWidth="1"/>
    <col min="9221" max="9221" width="15.33203125" style="84" customWidth="1"/>
    <col min="9222" max="9472" width="9.109375" style="84"/>
    <col min="9473" max="9473" width="77.5546875" style="84" customWidth="1"/>
    <col min="9474" max="9474" width="8.44140625" style="84" customWidth="1"/>
    <col min="9475" max="9475" width="9.109375" style="84"/>
    <col min="9476" max="9476" width="11" style="84" bestFit="1" customWidth="1"/>
    <col min="9477" max="9477" width="15.33203125" style="84" customWidth="1"/>
    <col min="9478" max="9728" width="9.109375" style="84"/>
    <col min="9729" max="9729" width="77.5546875" style="84" customWidth="1"/>
    <col min="9730" max="9730" width="8.44140625" style="84" customWidth="1"/>
    <col min="9731" max="9731" width="9.109375" style="84"/>
    <col min="9732" max="9732" width="11" style="84" bestFit="1" customWidth="1"/>
    <col min="9733" max="9733" width="15.33203125" style="84" customWidth="1"/>
    <col min="9734" max="9984" width="9.109375" style="84"/>
    <col min="9985" max="9985" width="77.5546875" style="84" customWidth="1"/>
    <col min="9986" max="9986" width="8.44140625" style="84" customWidth="1"/>
    <col min="9987" max="9987" width="9.109375" style="84"/>
    <col min="9988" max="9988" width="11" style="84" bestFit="1" customWidth="1"/>
    <col min="9989" max="9989" width="15.33203125" style="84" customWidth="1"/>
    <col min="9990" max="10240" width="9.109375" style="84"/>
    <col min="10241" max="10241" width="77.5546875" style="84" customWidth="1"/>
    <col min="10242" max="10242" width="8.44140625" style="84" customWidth="1"/>
    <col min="10243" max="10243" width="9.109375" style="84"/>
    <col min="10244" max="10244" width="11" style="84" bestFit="1" customWidth="1"/>
    <col min="10245" max="10245" width="15.33203125" style="84" customWidth="1"/>
    <col min="10246" max="10496" width="9.109375" style="84"/>
    <col min="10497" max="10497" width="77.5546875" style="84" customWidth="1"/>
    <col min="10498" max="10498" width="8.44140625" style="84" customWidth="1"/>
    <col min="10499" max="10499" width="9.109375" style="84"/>
    <col min="10500" max="10500" width="11" style="84" bestFit="1" customWidth="1"/>
    <col min="10501" max="10501" width="15.33203125" style="84" customWidth="1"/>
    <col min="10502" max="10752" width="9.109375" style="84"/>
    <col min="10753" max="10753" width="77.5546875" style="84" customWidth="1"/>
    <col min="10754" max="10754" width="8.44140625" style="84" customWidth="1"/>
    <col min="10755" max="10755" width="9.109375" style="84"/>
    <col min="10756" max="10756" width="11" style="84" bestFit="1" customWidth="1"/>
    <col min="10757" max="10757" width="15.33203125" style="84" customWidth="1"/>
    <col min="10758" max="11008" width="9.109375" style="84"/>
    <col min="11009" max="11009" width="77.5546875" style="84" customWidth="1"/>
    <col min="11010" max="11010" width="8.44140625" style="84" customWidth="1"/>
    <col min="11011" max="11011" width="9.109375" style="84"/>
    <col min="11012" max="11012" width="11" style="84" bestFit="1" customWidth="1"/>
    <col min="11013" max="11013" width="15.33203125" style="84" customWidth="1"/>
    <col min="11014" max="11264" width="9.109375" style="84"/>
    <col min="11265" max="11265" width="77.5546875" style="84" customWidth="1"/>
    <col min="11266" max="11266" width="8.44140625" style="84" customWidth="1"/>
    <col min="11267" max="11267" width="9.109375" style="84"/>
    <col min="11268" max="11268" width="11" style="84" bestFit="1" customWidth="1"/>
    <col min="11269" max="11269" width="15.33203125" style="84" customWidth="1"/>
    <col min="11270" max="11520" width="9.109375" style="84"/>
    <col min="11521" max="11521" width="77.5546875" style="84" customWidth="1"/>
    <col min="11522" max="11522" width="8.44140625" style="84" customWidth="1"/>
    <col min="11523" max="11523" width="9.109375" style="84"/>
    <col min="11524" max="11524" width="11" style="84" bestFit="1" customWidth="1"/>
    <col min="11525" max="11525" width="15.33203125" style="84" customWidth="1"/>
    <col min="11526" max="11776" width="9.109375" style="84"/>
    <col min="11777" max="11777" width="77.5546875" style="84" customWidth="1"/>
    <col min="11778" max="11778" width="8.44140625" style="84" customWidth="1"/>
    <col min="11779" max="11779" width="9.109375" style="84"/>
    <col min="11780" max="11780" width="11" style="84" bestFit="1" customWidth="1"/>
    <col min="11781" max="11781" width="15.33203125" style="84" customWidth="1"/>
    <col min="11782" max="12032" width="9.109375" style="84"/>
    <col min="12033" max="12033" width="77.5546875" style="84" customWidth="1"/>
    <col min="12034" max="12034" width="8.44140625" style="84" customWidth="1"/>
    <col min="12035" max="12035" width="9.109375" style="84"/>
    <col min="12036" max="12036" width="11" style="84" bestFit="1" customWidth="1"/>
    <col min="12037" max="12037" width="15.33203125" style="84" customWidth="1"/>
    <col min="12038" max="12288" width="9.109375" style="84"/>
    <col min="12289" max="12289" width="77.5546875" style="84" customWidth="1"/>
    <col min="12290" max="12290" width="8.44140625" style="84" customWidth="1"/>
    <col min="12291" max="12291" width="9.109375" style="84"/>
    <col min="12292" max="12292" width="11" style="84" bestFit="1" customWidth="1"/>
    <col min="12293" max="12293" width="15.33203125" style="84" customWidth="1"/>
    <col min="12294" max="12544" width="9.109375" style="84"/>
    <col min="12545" max="12545" width="77.5546875" style="84" customWidth="1"/>
    <col min="12546" max="12546" width="8.44140625" style="84" customWidth="1"/>
    <col min="12547" max="12547" width="9.109375" style="84"/>
    <col min="12548" max="12548" width="11" style="84" bestFit="1" customWidth="1"/>
    <col min="12549" max="12549" width="15.33203125" style="84" customWidth="1"/>
    <col min="12550" max="12800" width="9.109375" style="84"/>
    <col min="12801" max="12801" width="77.5546875" style="84" customWidth="1"/>
    <col min="12802" max="12802" width="8.44140625" style="84" customWidth="1"/>
    <col min="12803" max="12803" width="9.109375" style="84"/>
    <col min="12804" max="12804" width="11" style="84" bestFit="1" customWidth="1"/>
    <col min="12805" max="12805" width="15.33203125" style="84" customWidth="1"/>
    <col min="12806" max="13056" width="9.109375" style="84"/>
    <col min="13057" max="13057" width="77.5546875" style="84" customWidth="1"/>
    <col min="13058" max="13058" width="8.44140625" style="84" customWidth="1"/>
    <col min="13059" max="13059" width="9.109375" style="84"/>
    <col min="13060" max="13060" width="11" style="84" bestFit="1" customWidth="1"/>
    <col min="13061" max="13061" width="15.33203125" style="84" customWidth="1"/>
    <col min="13062" max="13312" width="9.109375" style="84"/>
    <col min="13313" max="13313" width="77.5546875" style="84" customWidth="1"/>
    <col min="13314" max="13314" width="8.44140625" style="84" customWidth="1"/>
    <col min="13315" max="13315" width="9.109375" style="84"/>
    <col min="13316" max="13316" width="11" style="84" bestFit="1" customWidth="1"/>
    <col min="13317" max="13317" width="15.33203125" style="84" customWidth="1"/>
    <col min="13318" max="13568" width="9.109375" style="84"/>
    <col min="13569" max="13569" width="77.5546875" style="84" customWidth="1"/>
    <col min="13570" max="13570" width="8.44140625" style="84" customWidth="1"/>
    <col min="13571" max="13571" width="9.109375" style="84"/>
    <col min="13572" max="13572" width="11" style="84" bestFit="1" customWidth="1"/>
    <col min="13573" max="13573" width="15.33203125" style="84" customWidth="1"/>
    <col min="13574" max="13824" width="9.109375" style="84"/>
    <col min="13825" max="13825" width="77.5546875" style="84" customWidth="1"/>
    <col min="13826" max="13826" width="8.44140625" style="84" customWidth="1"/>
    <col min="13827" max="13827" width="9.109375" style="84"/>
    <col min="13828" max="13828" width="11" style="84" bestFit="1" customWidth="1"/>
    <col min="13829" max="13829" width="15.33203125" style="84" customWidth="1"/>
    <col min="13830" max="14080" width="9.109375" style="84"/>
    <col min="14081" max="14081" width="77.5546875" style="84" customWidth="1"/>
    <col min="14082" max="14082" width="8.44140625" style="84" customWidth="1"/>
    <col min="14083" max="14083" width="9.109375" style="84"/>
    <col min="14084" max="14084" width="11" style="84" bestFit="1" customWidth="1"/>
    <col min="14085" max="14085" width="15.33203125" style="84" customWidth="1"/>
    <col min="14086" max="14336" width="9.109375" style="84"/>
    <col min="14337" max="14337" width="77.5546875" style="84" customWidth="1"/>
    <col min="14338" max="14338" width="8.44140625" style="84" customWidth="1"/>
    <col min="14339" max="14339" width="9.109375" style="84"/>
    <col min="14340" max="14340" width="11" style="84" bestFit="1" customWidth="1"/>
    <col min="14341" max="14341" width="15.33203125" style="84" customWidth="1"/>
    <col min="14342" max="14592" width="9.109375" style="84"/>
    <col min="14593" max="14593" width="77.5546875" style="84" customWidth="1"/>
    <col min="14594" max="14594" width="8.44140625" style="84" customWidth="1"/>
    <col min="14595" max="14595" width="9.109375" style="84"/>
    <col min="14596" max="14596" width="11" style="84" bestFit="1" customWidth="1"/>
    <col min="14597" max="14597" width="15.33203125" style="84" customWidth="1"/>
    <col min="14598" max="14848" width="9.109375" style="84"/>
    <col min="14849" max="14849" width="77.5546875" style="84" customWidth="1"/>
    <col min="14850" max="14850" width="8.44140625" style="84" customWidth="1"/>
    <col min="14851" max="14851" width="9.109375" style="84"/>
    <col min="14852" max="14852" width="11" style="84" bestFit="1" customWidth="1"/>
    <col min="14853" max="14853" width="15.33203125" style="84" customWidth="1"/>
    <col min="14854" max="15104" width="9.109375" style="84"/>
    <col min="15105" max="15105" width="77.5546875" style="84" customWidth="1"/>
    <col min="15106" max="15106" width="8.44140625" style="84" customWidth="1"/>
    <col min="15107" max="15107" width="9.109375" style="84"/>
    <col min="15108" max="15108" width="11" style="84" bestFit="1" customWidth="1"/>
    <col min="15109" max="15109" width="15.33203125" style="84" customWidth="1"/>
    <col min="15110" max="15360" width="9.109375" style="84"/>
    <col min="15361" max="15361" width="77.5546875" style="84" customWidth="1"/>
    <col min="15362" max="15362" width="8.44140625" style="84" customWidth="1"/>
    <col min="15363" max="15363" width="9.109375" style="84"/>
    <col min="15364" max="15364" width="11" style="84" bestFit="1" customWidth="1"/>
    <col min="15365" max="15365" width="15.33203125" style="84" customWidth="1"/>
    <col min="15366" max="15616" width="9.109375" style="84"/>
    <col min="15617" max="15617" width="77.5546875" style="84" customWidth="1"/>
    <col min="15618" max="15618" width="8.44140625" style="84" customWidth="1"/>
    <col min="15619" max="15619" width="9.109375" style="84"/>
    <col min="15620" max="15620" width="11" style="84" bestFit="1" customWidth="1"/>
    <col min="15621" max="15621" width="15.33203125" style="84" customWidth="1"/>
    <col min="15622" max="15872" width="9.109375" style="84"/>
    <col min="15873" max="15873" width="77.5546875" style="84" customWidth="1"/>
    <col min="15874" max="15874" width="8.44140625" style="84" customWidth="1"/>
    <col min="15875" max="15875" width="9.109375" style="84"/>
    <col min="15876" max="15876" width="11" style="84" bestFit="1" customWidth="1"/>
    <col min="15877" max="15877" width="15.33203125" style="84" customWidth="1"/>
    <col min="15878" max="16128" width="9.109375" style="84"/>
    <col min="16129" max="16129" width="77.5546875" style="84" customWidth="1"/>
    <col min="16130" max="16130" width="8.44140625" style="84" customWidth="1"/>
    <col min="16131" max="16131" width="9.109375" style="84"/>
    <col min="16132" max="16132" width="11" style="84" bestFit="1" customWidth="1"/>
    <col min="16133" max="16133" width="15.33203125" style="84" customWidth="1"/>
    <col min="16134" max="16384" width="9.109375" style="84"/>
  </cols>
  <sheetData>
    <row r="1" spans="1:8" ht="31.5" customHeight="1" x14ac:dyDescent="0.3">
      <c r="A1" s="347" t="s">
        <v>179</v>
      </c>
      <c r="B1" s="347"/>
      <c r="C1" s="347"/>
      <c r="D1" s="347"/>
      <c r="E1" s="347"/>
      <c r="F1" s="347"/>
      <c r="G1" s="347"/>
      <c r="H1" s="347"/>
    </row>
    <row r="2" spans="1:8" ht="16.2" thickBot="1" x14ac:dyDescent="0.35"/>
    <row r="3" spans="1:8" x14ac:dyDescent="0.3">
      <c r="A3" s="350" t="s">
        <v>101</v>
      </c>
      <c r="B3" s="352" t="s">
        <v>194</v>
      </c>
      <c r="C3" s="354" t="s">
        <v>193</v>
      </c>
      <c r="D3" s="356" t="s">
        <v>192</v>
      </c>
      <c r="E3" s="356" t="s">
        <v>191</v>
      </c>
      <c r="F3" s="348" t="s">
        <v>183</v>
      </c>
      <c r="G3" s="345" t="s">
        <v>182</v>
      </c>
      <c r="H3" s="345" t="s">
        <v>350</v>
      </c>
    </row>
    <row r="4" spans="1:8" ht="16.2" thickBot="1" x14ac:dyDescent="0.35">
      <c r="A4" s="351"/>
      <c r="B4" s="353"/>
      <c r="C4" s="355"/>
      <c r="D4" s="357"/>
      <c r="E4" s="357"/>
      <c r="F4" s="349"/>
      <c r="G4" s="346"/>
      <c r="H4" s="346"/>
    </row>
    <row r="5" spans="1:8" x14ac:dyDescent="0.3">
      <c r="A5" s="232" t="s">
        <v>108</v>
      </c>
      <c r="B5" s="233"/>
      <c r="C5" s="234"/>
      <c r="D5" s="235"/>
      <c r="E5" s="236">
        <f>E6+E28</f>
        <v>12712111</v>
      </c>
      <c r="F5" s="236">
        <f>F6+F28</f>
        <v>12712111</v>
      </c>
      <c r="G5" s="237">
        <f>G6+G28</f>
        <v>13712111</v>
      </c>
      <c r="H5" s="237">
        <f>H6+H28</f>
        <v>13712111</v>
      </c>
    </row>
    <row r="6" spans="1:8" x14ac:dyDescent="0.3">
      <c r="A6" s="146" t="s">
        <v>2</v>
      </c>
      <c r="B6" s="147"/>
      <c r="C6" s="148"/>
      <c r="D6" s="149"/>
      <c r="E6" s="150">
        <f>E7+E10+E20+E21+E23+E24+E26+E27</f>
        <v>12712111</v>
      </c>
      <c r="F6" s="150">
        <f>F7+F10+F20+F21+F23+F24+F26+F27</f>
        <v>12712111</v>
      </c>
      <c r="G6" s="150">
        <f>G7+G10+G20+G21+G23+G24+G26+G27+G30</f>
        <v>13712111</v>
      </c>
      <c r="H6" s="223">
        <f>H7+H10+H20+H21+H23+H24+H26+H27+H30</f>
        <v>13712111</v>
      </c>
    </row>
    <row r="7" spans="1:8" x14ac:dyDescent="0.3">
      <c r="A7" s="146" t="s">
        <v>69</v>
      </c>
      <c r="B7" s="147"/>
      <c r="C7" s="151"/>
      <c r="D7" s="149"/>
      <c r="E7" s="145">
        <f>E8</f>
        <v>0</v>
      </c>
      <c r="F7" s="145">
        <f>F8</f>
        <v>0</v>
      </c>
      <c r="G7" s="145">
        <f>G8</f>
        <v>0</v>
      </c>
      <c r="H7" s="92">
        <f>H8</f>
        <v>0</v>
      </c>
    </row>
    <row r="8" spans="1:8" x14ac:dyDescent="0.3">
      <c r="A8" s="152" t="s">
        <v>70</v>
      </c>
      <c r="B8" s="147"/>
      <c r="C8" s="153"/>
      <c r="D8" s="154">
        <v>4580000</v>
      </c>
      <c r="E8" s="94">
        <f>C8*D8</f>
        <v>0</v>
      </c>
      <c r="F8" s="94">
        <f>D8*E8</f>
        <v>0</v>
      </c>
      <c r="G8" s="94">
        <f>E8*F8</f>
        <v>0</v>
      </c>
      <c r="H8" s="95">
        <f>F8*G8</f>
        <v>0</v>
      </c>
    </row>
    <row r="9" spans="1:8" x14ac:dyDescent="0.3">
      <c r="A9" s="152" t="s">
        <v>72</v>
      </c>
      <c r="B9" s="147"/>
      <c r="C9" s="151"/>
      <c r="D9" s="149"/>
      <c r="E9" s="155">
        <v>0</v>
      </c>
      <c r="F9" s="115">
        <v>0</v>
      </c>
      <c r="G9" s="115">
        <v>0</v>
      </c>
      <c r="H9" s="224">
        <v>0</v>
      </c>
    </row>
    <row r="10" spans="1:8" x14ac:dyDescent="0.3">
      <c r="A10" s="156" t="s">
        <v>114</v>
      </c>
      <c r="B10" s="147"/>
      <c r="C10" s="151"/>
      <c r="D10" s="149"/>
      <c r="E10" s="145">
        <f>E11+E12+E13+E14+E15+E16+E17+E18</f>
        <v>7454750</v>
      </c>
      <c r="F10" s="145">
        <f>F11+F12+F13+F14+F15+F16+F17+F18</f>
        <v>7454750</v>
      </c>
      <c r="G10" s="145">
        <f>G11+G12+G13+G14+G15+G16+G17+G18</f>
        <v>7454750</v>
      </c>
      <c r="H10" s="92">
        <f>H11+H12+H13+H14+H15+H16+H17+H18</f>
        <v>7454750</v>
      </c>
    </row>
    <row r="11" spans="1:8" x14ac:dyDescent="0.3">
      <c r="A11" s="157" t="s">
        <v>71</v>
      </c>
      <c r="B11" s="147"/>
      <c r="C11" s="151"/>
      <c r="D11" s="149"/>
      <c r="E11" s="94">
        <v>787190</v>
      </c>
      <c r="F11" s="115">
        <v>787190</v>
      </c>
      <c r="G11" s="115">
        <v>787190</v>
      </c>
      <c r="H11" s="224">
        <v>787190</v>
      </c>
    </row>
    <row r="12" spans="1:8" x14ac:dyDescent="0.3">
      <c r="A12" s="157" t="s">
        <v>72</v>
      </c>
      <c r="B12" s="147"/>
      <c r="C12" s="151"/>
      <c r="D12" s="149"/>
      <c r="E12" s="155"/>
      <c r="F12" s="115"/>
      <c r="G12" s="115"/>
      <c r="H12" s="224"/>
    </row>
    <row r="13" spans="1:8" x14ac:dyDescent="0.3">
      <c r="A13" s="157" t="s">
        <v>73</v>
      </c>
      <c r="B13" s="147"/>
      <c r="C13" s="148"/>
      <c r="D13" s="149"/>
      <c r="E13" s="94">
        <v>5696000</v>
      </c>
      <c r="F13" s="115">
        <v>5696000</v>
      </c>
      <c r="G13" s="115">
        <v>5696000</v>
      </c>
      <c r="H13" s="224">
        <v>5696000</v>
      </c>
    </row>
    <row r="14" spans="1:8" x14ac:dyDescent="0.3">
      <c r="A14" s="157" t="s">
        <v>72</v>
      </c>
      <c r="B14" s="147"/>
      <c r="C14" s="148"/>
      <c r="D14" s="149"/>
      <c r="E14" s="155"/>
      <c r="F14" s="115"/>
      <c r="G14" s="115"/>
      <c r="H14" s="224"/>
    </row>
    <row r="15" spans="1:8" x14ac:dyDescent="0.3">
      <c r="A15" s="157" t="s">
        <v>74</v>
      </c>
      <c r="B15" s="147"/>
      <c r="C15" s="148"/>
      <c r="D15" s="149"/>
      <c r="E15" s="94">
        <v>0</v>
      </c>
      <c r="F15" s="115"/>
      <c r="G15" s="115"/>
      <c r="H15" s="224"/>
    </row>
    <row r="16" spans="1:8" x14ac:dyDescent="0.3">
      <c r="A16" s="157" t="s">
        <v>72</v>
      </c>
      <c r="B16" s="147"/>
      <c r="C16" s="148"/>
      <c r="D16" s="149"/>
      <c r="E16" s="155"/>
      <c r="F16" s="115"/>
      <c r="G16" s="115"/>
      <c r="H16" s="224"/>
    </row>
    <row r="17" spans="1:8" x14ac:dyDescent="0.3">
      <c r="A17" s="157" t="s">
        <v>75</v>
      </c>
      <c r="B17" s="147"/>
      <c r="C17" s="148"/>
      <c r="D17" s="149"/>
      <c r="E17" s="94">
        <v>971560</v>
      </c>
      <c r="F17" s="115">
        <v>971560</v>
      </c>
      <c r="G17" s="115">
        <v>971560</v>
      </c>
      <c r="H17" s="224">
        <v>971560</v>
      </c>
    </row>
    <row r="18" spans="1:8" x14ac:dyDescent="0.3">
      <c r="A18" s="157" t="s">
        <v>72</v>
      </c>
      <c r="B18" s="147"/>
      <c r="C18" s="148"/>
      <c r="D18" s="149"/>
      <c r="E18" s="155"/>
      <c r="F18" s="115"/>
      <c r="G18" s="115"/>
      <c r="H18" s="224"/>
    </row>
    <row r="19" spans="1:8" x14ac:dyDescent="0.3">
      <c r="A19" s="146" t="s">
        <v>115</v>
      </c>
      <c r="B19" s="147"/>
      <c r="C19" s="148"/>
      <c r="D19" s="149"/>
      <c r="E19" s="150">
        <f>E20+E21</f>
        <v>4892461</v>
      </c>
      <c r="F19" s="150">
        <f>F20+F21</f>
        <v>4892461</v>
      </c>
      <c r="G19" s="150">
        <f>G20+G21</f>
        <v>4892461</v>
      </c>
      <c r="H19" s="223">
        <f>H20+H21</f>
        <v>4892461</v>
      </c>
    </row>
    <row r="20" spans="1:8" x14ac:dyDescent="0.3">
      <c r="A20" s="152" t="s">
        <v>104</v>
      </c>
      <c r="B20" s="158"/>
      <c r="C20" s="158"/>
      <c r="D20" s="154">
        <v>2700</v>
      </c>
      <c r="E20" s="94">
        <v>5000000</v>
      </c>
      <c r="F20" s="115">
        <v>5000000</v>
      </c>
      <c r="G20" s="115">
        <v>5000000</v>
      </c>
      <c r="H20" s="224">
        <v>5000000</v>
      </c>
    </row>
    <row r="21" spans="1:8" x14ac:dyDescent="0.3">
      <c r="A21" s="157" t="s">
        <v>72</v>
      </c>
      <c r="B21" s="147"/>
      <c r="C21" s="159"/>
      <c r="D21" s="154"/>
      <c r="E21" s="94">
        <v>-107539</v>
      </c>
      <c r="F21" s="115">
        <v>-107539</v>
      </c>
      <c r="G21" s="115">
        <v>-107539</v>
      </c>
      <c r="H21" s="224">
        <v>-107539</v>
      </c>
    </row>
    <row r="22" spans="1:8" x14ac:dyDescent="0.3">
      <c r="A22" s="146" t="s">
        <v>116</v>
      </c>
      <c r="B22" s="147"/>
      <c r="C22" s="159"/>
      <c r="D22" s="154"/>
      <c r="E22" s="145">
        <f>E23+E24</f>
        <v>45900</v>
      </c>
      <c r="F22" s="145">
        <f>F23+F24</f>
        <v>45900</v>
      </c>
      <c r="G22" s="145">
        <f>G23+G24</f>
        <v>45900</v>
      </c>
      <c r="H22" s="92">
        <f>H23+H24</f>
        <v>45900</v>
      </c>
    </row>
    <row r="23" spans="1:8" x14ac:dyDescent="0.3">
      <c r="A23" s="152" t="s">
        <v>81</v>
      </c>
      <c r="B23" s="147"/>
      <c r="C23" s="159"/>
      <c r="D23" s="160">
        <v>2550</v>
      </c>
      <c r="E23" s="161">
        <v>45900</v>
      </c>
      <c r="F23" s="115">
        <v>45900</v>
      </c>
      <c r="G23" s="115">
        <v>45900</v>
      </c>
      <c r="H23" s="224">
        <v>45900</v>
      </c>
    </row>
    <row r="24" spans="1:8" x14ac:dyDescent="0.3">
      <c r="A24" s="157" t="s">
        <v>72</v>
      </c>
      <c r="B24" s="147"/>
      <c r="C24" s="148"/>
      <c r="D24" s="162"/>
      <c r="E24" s="159"/>
      <c r="F24" s="115"/>
      <c r="G24" s="115"/>
      <c r="H24" s="224"/>
    </row>
    <row r="25" spans="1:8" x14ac:dyDescent="0.3">
      <c r="A25" s="163" t="s">
        <v>117</v>
      </c>
      <c r="B25" s="147"/>
      <c r="C25" s="159"/>
      <c r="D25" s="154"/>
      <c r="E25" s="164">
        <f>E26</f>
        <v>319000</v>
      </c>
      <c r="F25" s="164">
        <f>F26</f>
        <v>319000</v>
      </c>
      <c r="G25" s="164">
        <f>G26</f>
        <v>319000</v>
      </c>
      <c r="H25" s="225">
        <f>H26</f>
        <v>319000</v>
      </c>
    </row>
    <row r="26" spans="1:8" x14ac:dyDescent="0.3">
      <c r="A26" s="165" t="s">
        <v>118</v>
      </c>
      <c r="B26" s="147"/>
      <c r="C26" s="159"/>
      <c r="D26" s="154"/>
      <c r="E26" s="115">
        <v>319000</v>
      </c>
      <c r="F26" s="115">
        <v>319000</v>
      </c>
      <c r="G26" s="115">
        <v>319000</v>
      </c>
      <c r="H26" s="224">
        <v>319000</v>
      </c>
    </row>
    <row r="27" spans="1:8" x14ac:dyDescent="0.3">
      <c r="A27" s="157" t="s">
        <v>72</v>
      </c>
      <c r="B27" s="147"/>
      <c r="C27" s="159"/>
      <c r="D27" s="154"/>
      <c r="E27" s="94"/>
      <c r="F27" s="115"/>
      <c r="G27" s="115"/>
      <c r="H27" s="224"/>
    </row>
    <row r="28" spans="1:8" x14ac:dyDescent="0.3">
      <c r="A28" s="156" t="s">
        <v>148</v>
      </c>
      <c r="B28" s="147"/>
      <c r="C28" s="148"/>
      <c r="D28" s="149"/>
      <c r="E28" s="145"/>
      <c r="F28" s="115"/>
      <c r="G28" s="115"/>
      <c r="H28" s="224"/>
    </row>
    <row r="29" spans="1:8" x14ac:dyDescent="0.3">
      <c r="A29" s="156"/>
      <c r="B29" s="147"/>
      <c r="C29" s="148"/>
      <c r="D29" s="149"/>
      <c r="E29" s="145"/>
      <c r="F29" s="115"/>
      <c r="G29" s="115"/>
      <c r="H29" s="224"/>
    </row>
    <row r="30" spans="1:8" x14ac:dyDescent="0.3">
      <c r="A30" s="156" t="s">
        <v>195</v>
      </c>
      <c r="B30" s="147"/>
      <c r="C30" s="148"/>
      <c r="D30" s="149"/>
      <c r="E30" s="145"/>
      <c r="F30" s="115"/>
      <c r="G30" s="115">
        <v>1000000</v>
      </c>
      <c r="H30" s="224">
        <v>1000000</v>
      </c>
    </row>
    <row r="31" spans="1:8" x14ac:dyDescent="0.3">
      <c r="A31" s="157"/>
      <c r="B31" s="147"/>
      <c r="C31" s="159"/>
      <c r="D31" s="154"/>
      <c r="E31" s="94"/>
      <c r="F31" s="115"/>
      <c r="G31" s="115"/>
      <c r="H31" s="224"/>
    </row>
    <row r="32" spans="1:8" x14ac:dyDescent="0.3">
      <c r="A32" s="146" t="s">
        <v>119</v>
      </c>
      <c r="B32" s="147"/>
      <c r="C32" s="159"/>
      <c r="D32" s="154"/>
      <c r="E32" s="149"/>
      <c r="F32" s="115"/>
      <c r="G32" s="115"/>
      <c r="H32" s="224"/>
    </row>
    <row r="33" spans="1:8" x14ac:dyDescent="0.3">
      <c r="A33" s="165"/>
      <c r="B33" s="158"/>
      <c r="C33" s="158"/>
      <c r="D33" s="154"/>
      <c r="E33" s="161"/>
      <c r="F33" s="115"/>
      <c r="G33" s="115"/>
      <c r="H33" s="224"/>
    </row>
    <row r="34" spans="1:8" x14ac:dyDescent="0.3">
      <c r="A34" s="146" t="s">
        <v>109</v>
      </c>
      <c r="B34" s="147"/>
      <c r="C34" s="159"/>
      <c r="D34" s="154"/>
      <c r="E34" s="149">
        <f>E35+E38+E40</f>
        <v>4443000</v>
      </c>
      <c r="F34" s="149">
        <f>F35+F38+F40+F42</f>
        <v>4524862</v>
      </c>
      <c r="G34" s="149">
        <f>G35+G38+G40+G42</f>
        <v>4524862</v>
      </c>
      <c r="H34" s="226">
        <f>H35+H38+H40+H42</f>
        <v>4524862</v>
      </c>
    </row>
    <row r="35" spans="1:8" x14ac:dyDescent="0.3">
      <c r="A35" s="146" t="s">
        <v>76</v>
      </c>
      <c r="B35" s="147"/>
      <c r="C35" s="159"/>
      <c r="D35" s="154"/>
      <c r="E35" s="149">
        <f>SUM(E36:E37)</f>
        <v>1943000</v>
      </c>
      <c r="F35" s="149">
        <f>SUM(F36:F37)</f>
        <v>1943000</v>
      </c>
      <c r="G35" s="149">
        <f>SUM(G36:G37)</f>
        <v>1943000</v>
      </c>
      <c r="H35" s="226">
        <f>SUM(H36:H37)</f>
        <v>1943000</v>
      </c>
    </row>
    <row r="36" spans="1:8" x14ac:dyDescent="0.3">
      <c r="A36" s="152" t="s">
        <v>106</v>
      </c>
      <c r="B36" s="147"/>
      <c r="C36" s="159"/>
      <c r="D36" s="154"/>
      <c r="E36" s="154"/>
      <c r="F36" s="115"/>
      <c r="G36" s="115"/>
      <c r="H36" s="224"/>
    </row>
    <row r="37" spans="1:8" x14ac:dyDescent="0.3">
      <c r="A37" s="152" t="s">
        <v>105</v>
      </c>
      <c r="B37" s="147"/>
      <c r="C37" s="159"/>
      <c r="D37" s="154"/>
      <c r="E37" s="154">
        <v>1943000</v>
      </c>
      <c r="F37" s="115">
        <v>1943000</v>
      </c>
      <c r="G37" s="115">
        <v>1943000</v>
      </c>
      <c r="H37" s="224">
        <v>1943000</v>
      </c>
    </row>
    <row r="38" spans="1:8" x14ac:dyDescent="0.3">
      <c r="A38" s="146" t="s">
        <v>77</v>
      </c>
      <c r="B38" s="158"/>
      <c r="C38" s="159"/>
      <c r="D38" s="154"/>
      <c r="E38" s="149">
        <f>E39</f>
        <v>2500000</v>
      </c>
      <c r="F38" s="149">
        <f>F39</f>
        <v>2500000</v>
      </c>
      <c r="G38" s="149">
        <f>G39</f>
        <v>2500000</v>
      </c>
      <c r="H38" s="226">
        <f>H39</f>
        <v>2500000</v>
      </c>
    </row>
    <row r="39" spans="1:8" x14ac:dyDescent="0.3">
      <c r="A39" s="166" t="s">
        <v>145</v>
      </c>
      <c r="B39" s="158"/>
      <c r="C39" s="159"/>
      <c r="D39" s="154">
        <v>2500000</v>
      </c>
      <c r="E39" s="154">
        <v>2500000</v>
      </c>
      <c r="F39" s="115">
        <v>2500000</v>
      </c>
      <c r="G39" s="115">
        <v>2500000</v>
      </c>
      <c r="H39" s="224">
        <v>2500000</v>
      </c>
    </row>
    <row r="40" spans="1:8" x14ac:dyDescent="0.3">
      <c r="A40" s="146" t="s">
        <v>78</v>
      </c>
      <c r="B40" s="147"/>
      <c r="C40" s="167"/>
      <c r="D40" s="149"/>
      <c r="E40" s="149"/>
      <c r="F40" s="115"/>
      <c r="G40" s="115"/>
      <c r="H40" s="224"/>
    </row>
    <row r="41" spans="1:8" x14ac:dyDescent="0.3">
      <c r="A41" s="146"/>
      <c r="B41" s="147"/>
      <c r="C41" s="167"/>
      <c r="D41" s="149"/>
      <c r="E41" s="149"/>
      <c r="F41" s="115"/>
      <c r="G41" s="115"/>
      <c r="H41" s="224"/>
    </row>
    <row r="42" spans="1:8" s="168" customFormat="1" x14ac:dyDescent="0.3">
      <c r="A42" s="146" t="s">
        <v>150</v>
      </c>
      <c r="B42" s="147"/>
      <c r="C42" s="167"/>
      <c r="D42" s="148"/>
      <c r="E42" s="148"/>
      <c r="F42" s="196">
        <v>81862</v>
      </c>
      <c r="G42" s="196">
        <v>81862</v>
      </c>
      <c r="H42" s="227">
        <v>81862</v>
      </c>
    </row>
    <row r="43" spans="1:8" x14ac:dyDescent="0.3">
      <c r="A43" s="152"/>
      <c r="B43" s="158"/>
      <c r="C43" s="158"/>
      <c r="D43" s="154"/>
      <c r="E43" s="169"/>
      <c r="F43" s="115"/>
      <c r="G43" s="115"/>
      <c r="H43" s="224"/>
    </row>
    <row r="44" spans="1:8" x14ac:dyDescent="0.3">
      <c r="A44" s="170" t="s">
        <v>79</v>
      </c>
      <c r="B44" s="171"/>
      <c r="C44" s="171"/>
      <c r="D44" s="171"/>
      <c r="E44" s="164">
        <f>E45</f>
        <v>1200000</v>
      </c>
      <c r="F44" s="164">
        <f>F45</f>
        <v>1200000</v>
      </c>
      <c r="G44" s="164">
        <f>G45</f>
        <v>1200000</v>
      </c>
      <c r="H44" s="225">
        <f>H45</f>
        <v>1200000</v>
      </c>
    </row>
    <row r="45" spans="1:8" x14ac:dyDescent="0.3">
      <c r="A45" s="172" t="s">
        <v>80</v>
      </c>
      <c r="B45" s="159"/>
      <c r="C45" s="159"/>
      <c r="D45" s="154"/>
      <c r="E45" s="161">
        <v>1200000</v>
      </c>
      <c r="F45" s="115">
        <v>1200000</v>
      </c>
      <c r="G45" s="115">
        <v>1200000</v>
      </c>
      <c r="H45" s="224">
        <v>1200000</v>
      </c>
    </row>
    <row r="46" spans="1:8" x14ac:dyDescent="0.3">
      <c r="A46" s="172"/>
      <c r="B46" s="159"/>
      <c r="C46" s="159"/>
      <c r="D46" s="154"/>
      <c r="E46" s="161"/>
      <c r="F46" s="115"/>
      <c r="G46" s="115"/>
      <c r="H46" s="224"/>
    </row>
    <row r="47" spans="1:8" x14ac:dyDescent="0.3">
      <c r="A47" s="170" t="s">
        <v>203</v>
      </c>
      <c r="B47" s="159"/>
      <c r="C47" s="159"/>
      <c r="D47" s="154"/>
      <c r="E47" s="161"/>
      <c r="F47" s="115"/>
      <c r="G47" s="115"/>
      <c r="H47" s="224"/>
    </row>
    <row r="48" spans="1:8" x14ac:dyDescent="0.3">
      <c r="A48" s="172" t="s">
        <v>196</v>
      </c>
      <c r="B48" s="159"/>
      <c r="C48" s="159"/>
      <c r="D48" s="154"/>
      <c r="E48" s="161"/>
      <c r="F48" s="115"/>
      <c r="G48" s="115">
        <v>1194787</v>
      </c>
      <c r="H48" s="224">
        <v>1194787</v>
      </c>
    </row>
    <row r="49" spans="1:9" x14ac:dyDescent="0.3">
      <c r="A49" s="172"/>
      <c r="B49" s="159"/>
      <c r="C49" s="159"/>
      <c r="D49" s="154"/>
      <c r="E49" s="161"/>
      <c r="F49" s="115"/>
      <c r="G49" s="115"/>
      <c r="H49" s="224"/>
    </row>
    <row r="50" spans="1:9" ht="16.2" thickBot="1" x14ac:dyDescent="0.35">
      <c r="A50" s="228" t="s">
        <v>82</v>
      </c>
      <c r="B50" s="229"/>
      <c r="C50" s="229"/>
      <c r="D50" s="229"/>
      <c r="E50" s="230">
        <f>E44+E34+E32+E5</f>
        <v>18355111</v>
      </c>
      <c r="F50" s="230">
        <f>F44+F34+F32+F5</f>
        <v>18436973</v>
      </c>
      <c r="G50" s="230">
        <f>G44+G34+G32+G5+G48</f>
        <v>20631760</v>
      </c>
      <c r="H50" s="231">
        <f>H44+H34+H32+H5+H48</f>
        <v>20631760</v>
      </c>
      <c r="I50" s="87">
        <f>H50-G50</f>
        <v>0</v>
      </c>
    </row>
    <row r="53" spans="1:9" x14ac:dyDescent="0.3">
      <c r="E53" s="87"/>
    </row>
  </sheetData>
  <mergeCells count="9">
    <mergeCell ref="H3:H4"/>
    <mergeCell ref="A1:H1"/>
    <mergeCell ref="G3:G4"/>
    <mergeCell ref="F3:F4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&amp;C&amp;"Times New Roman,Félkövér"&amp;12 2/a melléklet a 2/2018. (II. 16.) önkormányzati rendelethez
Az önkormányzat 2017. évi költségvetéséről szóló 1/2017. (II. 15.) önkormányzati rendelet 2/a mellékletének helyébe a következő 2/a melléklet lép:&amp;R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5"/>
  <sheetViews>
    <sheetView view="pageLayout" zoomScaleNormal="75" zoomScaleSheetLayoutView="80" workbookViewId="0">
      <selection activeCell="A2" sqref="A2:G3"/>
    </sheetView>
  </sheetViews>
  <sheetFormatPr defaultColWidth="9" defaultRowHeight="15.6" x14ac:dyDescent="0.3"/>
  <cols>
    <col min="1" max="1" width="43" style="108" customWidth="1"/>
    <col min="2" max="2" width="11.5546875" style="108" bestFit="1" customWidth="1"/>
    <col min="3" max="3" width="12.5546875" style="108" customWidth="1"/>
    <col min="4" max="4" width="11.33203125" style="108" bestFit="1" customWidth="1"/>
    <col min="5" max="6" width="11.6640625" style="108" customWidth="1"/>
    <col min="7" max="7" width="12" style="108" bestFit="1" customWidth="1"/>
    <col min="8" max="8" width="15.33203125" style="108" customWidth="1"/>
    <col min="9" max="16384" width="9" style="108"/>
  </cols>
  <sheetData>
    <row r="1" spans="1:8" ht="16.2" thickBot="1" x14ac:dyDescent="0.35"/>
    <row r="2" spans="1:8" x14ac:dyDescent="0.3">
      <c r="A2" s="358" t="s">
        <v>180</v>
      </c>
      <c r="B2" s="359"/>
      <c r="C2" s="359"/>
      <c r="D2" s="359"/>
      <c r="E2" s="359"/>
      <c r="F2" s="359"/>
      <c r="G2" s="360"/>
    </row>
    <row r="3" spans="1:8" ht="16.2" thickBot="1" x14ac:dyDescent="0.35">
      <c r="A3" s="361"/>
      <c r="B3" s="362"/>
      <c r="C3" s="362"/>
      <c r="D3" s="362"/>
      <c r="E3" s="362"/>
      <c r="F3" s="362"/>
      <c r="G3" s="363"/>
    </row>
    <row r="4" spans="1:8" ht="51.75" customHeight="1" thickBot="1" x14ac:dyDescent="0.35">
      <c r="A4" s="248" t="s">
        <v>101</v>
      </c>
      <c r="B4" s="208" t="s">
        <v>184</v>
      </c>
      <c r="C4" s="208" t="s">
        <v>183</v>
      </c>
      <c r="D4" s="341" t="s">
        <v>182</v>
      </c>
      <c r="E4" s="341" t="s">
        <v>350</v>
      </c>
      <c r="F4" s="341" t="s">
        <v>356</v>
      </c>
      <c r="G4" s="342" t="s">
        <v>186</v>
      </c>
    </row>
    <row r="5" spans="1:8" ht="30.75" customHeight="1" x14ac:dyDescent="0.3">
      <c r="A5" s="243" t="s">
        <v>131</v>
      </c>
      <c r="B5" s="244"/>
      <c r="C5" s="245"/>
      <c r="D5" s="246"/>
      <c r="E5" s="246"/>
      <c r="F5" s="246"/>
      <c r="G5" s="247"/>
    </row>
    <row r="6" spans="1:8" s="112" customFormat="1" ht="18.899999999999999" customHeight="1" x14ac:dyDescent="0.3">
      <c r="A6" s="98" t="s">
        <v>84</v>
      </c>
      <c r="B6" s="99">
        <v>6405000</v>
      </c>
      <c r="C6" s="110">
        <f>B6+1467540</f>
        <v>7872540</v>
      </c>
      <c r="D6" s="181">
        <f>C6+17000+573750+20000</f>
        <v>8483290</v>
      </c>
      <c r="E6" s="181">
        <v>8513290</v>
      </c>
      <c r="F6" s="181">
        <v>8513290</v>
      </c>
      <c r="G6" s="111">
        <f>F6-E6</f>
        <v>0</v>
      </c>
    </row>
    <row r="7" spans="1:8" s="112" customFormat="1" ht="18.899999999999999" customHeight="1" x14ac:dyDescent="0.3">
      <c r="A7" s="98" t="s">
        <v>85</v>
      </c>
      <c r="B7" s="99">
        <v>1614700</v>
      </c>
      <c r="C7" s="113">
        <f>B7+161442</f>
        <v>1776142</v>
      </c>
      <c r="D7" s="182">
        <f>C7+10000+126228+8600</f>
        <v>1920970</v>
      </c>
      <c r="E7" s="182">
        <v>1933970</v>
      </c>
      <c r="F7" s="182">
        <v>1933970</v>
      </c>
      <c r="G7" s="111">
        <f>F7-E7</f>
        <v>0</v>
      </c>
      <c r="H7" s="114"/>
    </row>
    <row r="8" spans="1:8" s="112" customFormat="1" ht="18.899999999999999" customHeight="1" x14ac:dyDescent="0.3">
      <c r="A8" s="98" t="s">
        <v>86</v>
      </c>
      <c r="B8" s="99">
        <f>SUM(B9:B22)-B18</f>
        <v>13500000</v>
      </c>
      <c r="C8" s="99">
        <f>SUM(C9:C22)-1500000</f>
        <v>13500000</v>
      </c>
      <c r="D8" s="99">
        <f>SUM(D9:D22)-1500000</f>
        <v>13720000</v>
      </c>
      <c r="E8" s="99">
        <f>SUM(E9:E22)-1500000</f>
        <v>13720000</v>
      </c>
      <c r="F8" s="99">
        <f>SUM(F9:F22)-1500000</f>
        <v>15845984</v>
      </c>
      <c r="G8" s="111">
        <f>F8-E8</f>
        <v>2125984</v>
      </c>
      <c r="H8" s="114"/>
    </row>
    <row r="9" spans="1:8" ht="19.649999999999999" customHeight="1" x14ac:dyDescent="0.3">
      <c r="A9" s="100" t="s">
        <v>139</v>
      </c>
      <c r="B9" s="37">
        <v>100000</v>
      </c>
      <c r="C9" s="115">
        <v>100000</v>
      </c>
      <c r="D9" s="183">
        <v>100000</v>
      </c>
      <c r="E9" s="183">
        <v>100000</v>
      </c>
      <c r="F9" s="183">
        <v>100000</v>
      </c>
      <c r="G9" s="116">
        <f>F9-E9</f>
        <v>0</v>
      </c>
    </row>
    <row r="10" spans="1:8" ht="19.649999999999999" customHeight="1" x14ac:dyDescent="0.3">
      <c r="A10" s="100" t="s">
        <v>140</v>
      </c>
      <c r="B10" s="37">
        <v>2600000</v>
      </c>
      <c r="C10" s="115">
        <v>2600000</v>
      </c>
      <c r="D10" s="183">
        <v>2600000</v>
      </c>
      <c r="E10" s="183">
        <v>2600000</v>
      </c>
      <c r="F10" s="183">
        <v>2600000</v>
      </c>
      <c r="G10" s="116">
        <f t="shared" ref="G10:G26" si="0">F10-E10</f>
        <v>0</v>
      </c>
    </row>
    <row r="11" spans="1:8" ht="19.649999999999999" customHeight="1" x14ac:dyDescent="0.3">
      <c r="A11" s="101" t="s">
        <v>121</v>
      </c>
      <c r="B11" s="37">
        <v>300000</v>
      </c>
      <c r="C11" s="115">
        <v>300000</v>
      </c>
      <c r="D11" s="183">
        <v>300000</v>
      </c>
      <c r="E11" s="183">
        <v>300000</v>
      </c>
      <c r="F11" s="183">
        <v>300000</v>
      </c>
      <c r="G11" s="116">
        <f t="shared" si="0"/>
        <v>0</v>
      </c>
    </row>
    <row r="12" spans="1:8" ht="19.649999999999999" customHeight="1" x14ac:dyDescent="0.3">
      <c r="A12" s="101" t="s">
        <v>122</v>
      </c>
      <c r="B12" s="37">
        <v>300000</v>
      </c>
      <c r="C12" s="115">
        <v>300000</v>
      </c>
      <c r="D12" s="183">
        <v>300000</v>
      </c>
      <c r="E12" s="183">
        <v>300000</v>
      </c>
      <c r="F12" s="183">
        <v>326000</v>
      </c>
      <c r="G12" s="116">
        <f t="shared" si="0"/>
        <v>26000</v>
      </c>
    </row>
    <row r="13" spans="1:8" ht="19.649999999999999" customHeight="1" x14ac:dyDescent="0.3">
      <c r="A13" s="101" t="s">
        <v>123</v>
      </c>
      <c r="B13" s="37">
        <v>1800000</v>
      </c>
      <c r="C13" s="115">
        <v>1800000</v>
      </c>
      <c r="D13" s="183">
        <v>1800000</v>
      </c>
      <c r="E13" s="183">
        <v>1800000</v>
      </c>
      <c r="F13" s="183">
        <v>1800000</v>
      </c>
      <c r="G13" s="116">
        <f t="shared" si="0"/>
        <v>0</v>
      </c>
    </row>
    <row r="14" spans="1:8" ht="19.649999999999999" customHeight="1" x14ac:dyDescent="0.3">
      <c r="A14" s="101" t="s">
        <v>124</v>
      </c>
      <c r="B14" s="37">
        <v>0</v>
      </c>
      <c r="C14" s="115">
        <v>0</v>
      </c>
      <c r="D14" s="183">
        <v>0</v>
      </c>
      <c r="E14" s="183">
        <v>0</v>
      </c>
      <c r="F14" s="183">
        <v>0</v>
      </c>
      <c r="G14" s="116">
        <f t="shared" si="0"/>
        <v>0</v>
      </c>
    </row>
    <row r="15" spans="1:8" ht="19.649999999999999" customHeight="1" x14ac:dyDescent="0.3">
      <c r="A15" s="101" t="s">
        <v>125</v>
      </c>
      <c r="B15" s="37">
        <v>500000</v>
      </c>
      <c r="C15" s="115">
        <v>500000</v>
      </c>
      <c r="D15" s="183">
        <v>500000</v>
      </c>
      <c r="E15" s="183">
        <v>500000</v>
      </c>
      <c r="F15" s="183">
        <v>474000</v>
      </c>
      <c r="G15" s="116">
        <f t="shared" si="0"/>
        <v>-26000</v>
      </c>
    </row>
    <row r="16" spans="1:8" ht="19.649999999999999" customHeight="1" x14ac:dyDescent="0.3">
      <c r="A16" s="101" t="s">
        <v>126</v>
      </c>
      <c r="B16" s="37">
        <v>500000</v>
      </c>
      <c r="C16" s="115">
        <f>B16+680000</f>
        <v>1180000</v>
      </c>
      <c r="D16" s="183">
        <v>1180000</v>
      </c>
      <c r="E16" s="183">
        <v>1180000</v>
      </c>
      <c r="F16" s="183">
        <v>1180000</v>
      </c>
      <c r="G16" s="116">
        <f t="shared" si="0"/>
        <v>0</v>
      </c>
    </row>
    <row r="17" spans="1:11" ht="19.649999999999999" customHeight="1" x14ac:dyDescent="0.3">
      <c r="A17" s="101" t="s">
        <v>130</v>
      </c>
      <c r="B17" s="37">
        <v>4500000</v>
      </c>
      <c r="C17" s="115">
        <f>B17-680000</f>
        <v>3820000</v>
      </c>
      <c r="D17" s="183">
        <v>3820000</v>
      </c>
      <c r="E17" s="183">
        <v>3820000</v>
      </c>
      <c r="F17" s="183">
        <v>3820000</v>
      </c>
      <c r="G17" s="116">
        <f t="shared" si="0"/>
        <v>0</v>
      </c>
    </row>
    <row r="18" spans="1:11" ht="31.2" x14ac:dyDescent="0.3">
      <c r="A18" s="198" t="s">
        <v>197</v>
      </c>
      <c r="B18" s="139">
        <v>1500000</v>
      </c>
      <c r="C18" s="141">
        <v>1500000</v>
      </c>
      <c r="D18" s="184">
        <v>1500000</v>
      </c>
      <c r="E18" s="184">
        <v>1500000</v>
      </c>
      <c r="F18" s="184">
        <v>1500000</v>
      </c>
      <c r="G18" s="116">
        <f t="shared" si="0"/>
        <v>0</v>
      </c>
    </row>
    <row r="19" spans="1:11" ht="19.649999999999999" customHeight="1" x14ac:dyDescent="0.3">
      <c r="A19" s="101" t="s">
        <v>142</v>
      </c>
      <c r="B19" s="37">
        <v>100000</v>
      </c>
      <c r="C19" s="115">
        <v>100000</v>
      </c>
      <c r="D19" s="183">
        <v>100000</v>
      </c>
      <c r="E19" s="183">
        <v>100000</v>
      </c>
      <c r="F19" s="183">
        <v>100000</v>
      </c>
      <c r="G19" s="116">
        <f t="shared" si="0"/>
        <v>0</v>
      </c>
    </row>
    <row r="20" spans="1:11" ht="19.649999999999999" customHeight="1" x14ac:dyDescent="0.3">
      <c r="A20" s="101" t="s">
        <v>127</v>
      </c>
      <c r="B20" s="37">
        <v>2000000</v>
      </c>
      <c r="C20" s="115">
        <v>2000000</v>
      </c>
      <c r="D20" s="183">
        <v>2000000</v>
      </c>
      <c r="E20" s="183">
        <v>2000000</v>
      </c>
      <c r="F20" s="183">
        <v>2000000</v>
      </c>
      <c r="G20" s="116">
        <f t="shared" si="0"/>
        <v>0</v>
      </c>
    </row>
    <row r="21" spans="1:11" ht="19.649999999999999" customHeight="1" x14ac:dyDescent="0.3">
      <c r="A21" s="101" t="s">
        <v>128</v>
      </c>
      <c r="B21" s="37">
        <v>400000</v>
      </c>
      <c r="C21" s="115">
        <v>400000</v>
      </c>
      <c r="D21" s="183">
        <v>400000</v>
      </c>
      <c r="E21" s="183">
        <v>400000</v>
      </c>
      <c r="F21" s="183">
        <v>2525984</v>
      </c>
      <c r="G21" s="116">
        <f t="shared" si="0"/>
        <v>2125984</v>
      </c>
    </row>
    <row r="22" spans="1:11" ht="19.649999999999999" customHeight="1" x14ac:dyDescent="0.3">
      <c r="A22" s="101" t="s">
        <v>129</v>
      </c>
      <c r="B22" s="37">
        <v>400000</v>
      </c>
      <c r="C22" s="115">
        <v>400000</v>
      </c>
      <c r="D22" s="183">
        <f>+C22+220000</f>
        <v>620000</v>
      </c>
      <c r="E22" s="183">
        <v>620000</v>
      </c>
      <c r="F22" s="183">
        <v>620000</v>
      </c>
      <c r="G22" s="116">
        <f t="shared" si="0"/>
        <v>0</v>
      </c>
    </row>
    <row r="23" spans="1:11" s="112" customFormat="1" x14ac:dyDescent="0.3">
      <c r="A23" s="98" t="s">
        <v>143</v>
      </c>
      <c r="B23" s="99">
        <f>B24+B25+B26</f>
        <v>1943000</v>
      </c>
      <c r="C23" s="99">
        <f>C24+C25+C26</f>
        <v>1943000</v>
      </c>
      <c r="D23" s="99">
        <f>D24+D25+D26</f>
        <v>1943000</v>
      </c>
      <c r="E23" s="99">
        <f>E24+E25+E26</f>
        <v>1943000</v>
      </c>
      <c r="F23" s="99">
        <f>F24+F25+F26</f>
        <v>1943000</v>
      </c>
      <c r="G23" s="116">
        <f t="shared" si="0"/>
        <v>0</v>
      </c>
    </row>
    <row r="24" spans="1:11" s="112" customFormat="1" x14ac:dyDescent="0.3">
      <c r="A24" s="190" t="s">
        <v>168</v>
      </c>
      <c r="B24" s="37">
        <v>1843000</v>
      </c>
      <c r="C24" s="37">
        <v>1843000</v>
      </c>
      <c r="D24" s="185">
        <v>1843000</v>
      </c>
      <c r="E24" s="185">
        <v>1843000</v>
      </c>
      <c r="F24" s="185">
        <v>1843000</v>
      </c>
      <c r="G24" s="116">
        <f t="shared" si="0"/>
        <v>0</v>
      </c>
    </row>
    <row r="25" spans="1:11" s="112" customFormat="1" x14ac:dyDescent="0.3">
      <c r="A25" s="190" t="s">
        <v>169</v>
      </c>
      <c r="B25" s="37">
        <v>40000</v>
      </c>
      <c r="C25" s="37">
        <v>40000</v>
      </c>
      <c r="D25" s="185">
        <v>40000</v>
      </c>
      <c r="E25" s="185">
        <v>40000</v>
      </c>
      <c r="F25" s="185">
        <v>40000</v>
      </c>
      <c r="G25" s="116">
        <f t="shared" si="0"/>
        <v>0</v>
      </c>
    </row>
    <row r="26" spans="1:11" ht="19.649999999999999" customHeight="1" x14ac:dyDescent="0.3">
      <c r="A26" s="135" t="s">
        <v>170</v>
      </c>
      <c r="B26" s="37">
        <v>60000</v>
      </c>
      <c r="C26" s="115">
        <v>60000</v>
      </c>
      <c r="D26" s="183">
        <v>60000</v>
      </c>
      <c r="E26" s="183">
        <v>60000</v>
      </c>
      <c r="F26" s="183">
        <v>60000</v>
      </c>
      <c r="G26" s="116">
        <f t="shared" si="0"/>
        <v>0</v>
      </c>
    </row>
    <row r="27" spans="1:11" s="112" customFormat="1" ht="27" customHeight="1" x14ac:dyDescent="0.3">
      <c r="A27" s="98" t="s">
        <v>87</v>
      </c>
      <c r="B27" s="99">
        <f>B28+B29+B30+B31+B32+B33+B34</f>
        <v>7690491</v>
      </c>
      <c r="C27" s="99">
        <f>C28+C29+C30+C31+C32+C33+C34</f>
        <v>7752891</v>
      </c>
      <c r="D27" s="99">
        <f t="shared" ref="D27:F27" si="1">D28+D29+D30+D31+D32+D33+D34</f>
        <v>7720090</v>
      </c>
      <c r="E27" s="99">
        <f t="shared" si="1"/>
        <v>7309041</v>
      </c>
      <c r="F27" s="99">
        <f t="shared" si="1"/>
        <v>7309041</v>
      </c>
      <c r="G27" s="99">
        <f>F27-E27</f>
        <v>0</v>
      </c>
      <c r="H27" s="102"/>
      <c r="I27" s="117"/>
      <c r="J27" s="117"/>
      <c r="K27" s="117"/>
    </row>
    <row r="28" spans="1:11" ht="43.5" customHeight="1" x14ac:dyDescent="0.3">
      <c r="A28" s="103" t="s">
        <v>144</v>
      </c>
      <c r="B28" s="37"/>
      <c r="C28" s="37"/>
      <c r="D28" s="185"/>
      <c r="E28" s="185"/>
      <c r="F28" s="185"/>
      <c r="G28" s="116">
        <f>E28-D28</f>
        <v>0</v>
      </c>
      <c r="H28" s="102"/>
      <c r="I28" s="118"/>
      <c r="J28" s="118"/>
      <c r="K28" s="118"/>
    </row>
    <row r="29" spans="1:11" ht="46.8" x14ac:dyDescent="0.3">
      <c r="A29" s="103" t="s">
        <v>88</v>
      </c>
      <c r="B29" s="37"/>
      <c r="C29" s="109"/>
      <c r="D29" s="180"/>
      <c r="E29" s="180"/>
      <c r="F29" s="180"/>
      <c r="G29" s="116">
        <f t="shared" ref="G29:G33" si="2">E29-D29</f>
        <v>0</v>
      </c>
      <c r="H29" s="102"/>
      <c r="I29" s="118"/>
      <c r="J29" s="118"/>
      <c r="K29" s="118"/>
    </row>
    <row r="30" spans="1:11" ht="46.8" x14ac:dyDescent="0.3">
      <c r="A30" s="103" t="s">
        <v>89</v>
      </c>
      <c r="B30" s="37"/>
      <c r="C30" s="109"/>
      <c r="D30" s="180"/>
      <c r="E30" s="180"/>
      <c r="F30" s="180"/>
      <c r="G30" s="116">
        <f t="shared" si="2"/>
        <v>0</v>
      </c>
      <c r="H30" s="102"/>
      <c r="I30" s="118"/>
      <c r="J30" s="118"/>
      <c r="K30" s="118"/>
    </row>
    <row r="31" spans="1:11" ht="31.2" x14ac:dyDescent="0.3">
      <c r="A31" s="103" t="s">
        <v>90</v>
      </c>
      <c r="B31" s="37">
        <f>'4.sz.tábla'!B4</f>
        <v>7550491</v>
      </c>
      <c r="C31" s="37">
        <f>'4.sz.tábla'!C4</f>
        <v>7522891</v>
      </c>
      <c r="D31" s="37">
        <f>'4.sz.tábla'!D4</f>
        <v>7710090</v>
      </c>
      <c r="E31" s="37">
        <f>'4.sz.tábla'!E4</f>
        <v>7299041</v>
      </c>
      <c r="F31" s="37">
        <f>'4.sz.tábla'!F4</f>
        <v>7299041</v>
      </c>
      <c r="G31" s="116">
        <f>F31-E31</f>
        <v>0</v>
      </c>
      <c r="H31" s="104"/>
      <c r="I31" s="105"/>
      <c r="J31" s="105"/>
      <c r="K31" s="105"/>
    </row>
    <row r="32" spans="1:11" ht="46.8" x14ac:dyDescent="0.3">
      <c r="A32" s="103" t="s">
        <v>91</v>
      </c>
      <c r="B32" s="37"/>
      <c r="C32" s="109"/>
      <c r="D32" s="180"/>
      <c r="E32" s="180"/>
      <c r="F32" s="180"/>
      <c r="G32" s="116">
        <f t="shared" si="2"/>
        <v>0</v>
      </c>
      <c r="H32" s="104"/>
      <c r="I32" s="105"/>
      <c r="J32" s="105"/>
      <c r="K32" s="105"/>
    </row>
    <row r="33" spans="1:11" ht="46.8" x14ac:dyDescent="0.3">
      <c r="A33" s="103" t="s">
        <v>3</v>
      </c>
      <c r="B33" s="37"/>
      <c r="C33" s="119"/>
      <c r="D33" s="186"/>
      <c r="E33" s="186"/>
      <c r="F33" s="186"/>
      <c r="G33" s="116">
        <f t="shared" si="2"/>
        <v>0</v>
      </c>
      <c r="H33" s="104"/>
      <c r="I33" s="105"/>
      <c r="J33" s="105"/>
      <c r="K33" s="105"/>
    </row>
    <row r="34" spans="1:11" ht="31.8" thickBot="1" x14ac:dyDescent="0.35">
      <c r="A34" s="238" t="s">
        <v>92</v>
      </c>
      <c r="B34" s="239">
        <f>'4.sz.tábla'!B11</f>
        <v>140000</v>
      </c>
      <c r="C34" s="239">
        <f>'4.sz.tábla'!C11</f>
        <v>230000</v>
      </c>
      <c r="D34" s="239">
        <f>'4.sz.tábla'!D11</f>
        <v>10000</v>
      </c>
      <c r="E34" s="239">
        <f>'4.sz.tábla'!E11</f>
        <v>10000</v>
      </c>
      <c r="F34" s="239">
        <f>'4.sz.tábla'!F11</f>
        <v>10000</v>
      </c>
      <c r="G34" s="116">
        <f>F34-E34</f>
        <v>0</v>
      </c>
      <c r="H34" s="104"/>
      <c r="I34" s="105"/>
      <c r="J34" s="105"/>
      <c r="K34" s="105"/>
    </row>
    <row r="35" spans="1:11" s="112" customFormat="1" ht="31.8" thickBot="1" x14ac:dyDescent="0.35">
      <c r="A35" s="240" t="s">
        <v>93</v>
      </c>
      <c r="B35" s="241">
        <f>B6+B7+B8+B23+B27</f>
        <v>31153191</v>
      </c>
      <c r="C35" s="241">
        <f>C6+C7+C8+C23+C27</f>
        <v>32844573</v>
      </c>
      <c r="D35" s="241">
        <f>D6+D7+D8+D23+D27</f>
        <v>33787350</v>
      </c>
      <c r="E35" s="241">
        <f>E6+E7+E8+E23+E27</f>
        <v>33419301</v>
      </c>
      <c r="F35" s="241">
        <f>F6+F7+F8+F23+F27</f>
        <v>35545285</v>
      </c>
      <c r="G35" s="242">
        <f>F35-E35</f>
        <v>2125984</v>
      </c>
      <c r="H35" s="106">
        <f>G6+G7+G8+G23+G27</f>
        <v>2125984</v>
      </c>
      <c r="I35" s="107"/>
      <c r="J35" s="107"/>
      <c r="K35" s="107"/>
    </row>
  </sheetData>
  <sheetProtection selectLockedCells="1" selectUnlockedCells="1"/>
  <mergeCells count="1">
    <mergeCell ref="A2:G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4" firstPageNumber="0" orientation="portrait" r:id="rId1"/>
  <headerFooter alignWithMargins="0">
    <oddHeader xml:space="preserve">&amp;C&amp;"Times New Roman,Félkövér"&amp;12 3. melléklet a 2/2018. (II. 16.) önkormányzati rendelethez
Az önkormányzat 2017. évi költségvetéséről szóló 1/2017. (II. 15.) önkormányzati rendelet 3. mellékletének helyébe a következő 3. melléklet lép:&amp;R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3"/>
  <sheetViews>
    <sheetView view="pageLayout" zoomScaleNormal="100" workbookViewId="0">
      <selection sqref="A1:G1"/>
    </sheetView>
  </sheetViews>
  <sheetFormatPr defaultColWidth="9" defaultRowHeight="15.6" x14ac:dyDescent="0.3"/>
  <cols>
    <col min="1" max="1" width="43.88671875" style="83" customWidth="1"/>
    <col min="2" max="2" width="12.5546875" style="83" customWidth="1"/>
    <col min="3" max="3" width="12.5546875" style="84" customWidth="1"/>
    <col min="4" max="4" width="12.109375" style="84" customWidth="1"/>
    <col min="5" max="5" width="13.109375" style="84" customWidth="1"/>
    <col min="6" max="6" width="12.6640625" style="84" customWidth="1"/>
    <col min="7" max="7" width="11.109375" style="84" bestFit="1" customWidth="1"/>
    <col min="8" max="8" width="15.33203125" style="84" customWidth="1"/>
    <col min="9" max="16384" width="9" style="84"/>
  </cols>
  <sheetData>
    <row r="1" spans="1:8" ht="36.75" customHeight="1" x14ac:dyDescent="0.3">
      <c r="A1" s="364" t="s">
        <v>180</v>
      </c>
      <c r="B1" s="364"/>
      <c r="C1" s="364"/>
      <c r="D1" s="364"/>
      <c r="E1" s="364"/>
      <c r="F1" s="364"/>
      <c r="G1" s="364"/>
    </row>
    <row r="2" spans="1:8" ht="16.2" thickBot="1" x14ac:dyDescent="0.35"/>
    <row r="3" spans="1:8" ht="31.2" x14ac:dyDescent="0.3">
      <c r="A3" s="85" t="s">
        <v>101</v>
      </c>
      <c r="B3" s="10" t="s">
        <v>184</v>
      </c>
      <c r="C3" s="10" t="s">
        <v>183</v>
      </c>
      <c r="D3" s="331" t="s">
        <v>182</v>
      </c>
      <c r="E3" s="331" t="s">
        <v>350</v>
      </c>
      <c r="F3" s="331" t="s">
        <v>356</v>
      </c>
      <c r="G3" s="134" t="s">
        <v>186</v>
      </c>
    </row>
    <row r="4" spans="1:8" ht="31.2" x14ac:dyDescent="0.3">
      <c r="A4" s="86" t="s">
        <v>132</v>
      </c>
      <c r="B4" s="91">
        <f>SUM(B5:B10)</f>
        <v>7550491</v>
      </c>
      <c r="C4" s="91">
        <f>SUM(C5:C10)</f>
        <v>7522891</v>
      </c>
      <c r="D4" s="91">
        <f>SUM(D5:D10)</f>
        <v>7710090</v>
      </c>
      <c r="E4" s="91">
        <f>SUM(E5:E10)</f>
        <v>7299041</v>
      </c>
      <c r="F4" s="91">
        <f>SUM(F5:F10)</f>
        <v>7299041</v>
      </c>
      <c r="G4" s="92">
        <f>F4-E4</f>
        <v>0</v>
      </c>
      <c r="H4" s="87"/>
    </row>
    <row r="5" spans="1:8" ht="31.2" x14ac:dyDescent="0.3">
      <c r="A5" s="77" t="s">
        <v>133</v>
      </c>
      <c r="B5" s="93">
        <v>2011386</v>
      </c>
      <c r="C5" s="94">
        <f>B5-27600</f>
        <v>1983786</v>
      </c>
      <c r="D5" s="188">
        <f>1983786-299111+486310</f>
        <v>2170985</v>
      </c>
      <c r="E5" s="188">
        <v>1943193</v>
      </c>
      <c r="F5" s="188">
        <v>1943193</v>
      </c>
      <c r="G5" s="95">
        <f>F5-E5</f>
        <v>0</v>
      </c>
    </row>
    <row r="6" spans="1:8" ht="28.5" customHeight="1" x14ac:dyDescent="0.3">
      <c r="A6" s="77" t="s">
        <v>187</v>
      </c>
      <c r="B6" s="93">
        <v>4939105</v>
      </c>
      <c r="C6" s="94">
        <v>4939105</v>
      </c>
      <c r="D6" s="188">
        <v>4939105</v>
      </c>
      <c r="E6" s="188">
        <v>4755848</v>
      </c>
      <c r="F6" s="188">
        <v>4755848</v>
      </c>
      <c r="G6" s="95">
        <f t="shared" ref="G6:G10" si="0">F6-E6</f>
        <v>0</v>
      </c>
    </row>
    <row r="7" spans="1:8" ht="28.5" customHeight="1" x14ac:dyDescent="0.3">
      <c r="A7" s="77" t="s">
        <v>137</v>
      </c>
      <c r="B7" s="93">
        <v>400000</v>
      </c>
      <c r="C7" s="94">
        <v>400000</v>
      </c>
      <c r="D7" s="188">
        <v>350000</v>
      </c>
      <c r="E7" s="188">
        <v>350000</v>
      </c>
      <c r="F7" s="188">
        <v>350000</v>
      </c>
      <c r="G7" s="95">
        <f t="shared" si="0"/>
        <v>0</v>
      </c>
    </row>
    <row r="8" spans="1:8" ht="28.5" customHeight="1" x14ac:dyDescent="0.3">
      <c r="A8" s="77" t="s">
        <v>190</v>
      </c>
      <c r="B8" s="93">
        <v>0</v>
      </c>
      <c r="C8" s="94">
        <v>0</v>
      </c>
      <c r="D8" s="188">
        <v>50000</v>
      </c>
      <c r="E8" s="188">
        <v>50000</v>
      </c>
      <c r="F8" s="188">
        <v>50000</v>
      </c>
      <c r="G8" s="95">
        <f t="shared" si="0"/>
        <v>0</v>
      </c>
    </row>
    <row r="9" spans="1:8" ht="28.5" customHeight="1" x14ac:dyDescent="0.3">
      <c r="A9" s="194" t="s">
        <v>188</v>
      </c>
      <c r="B9" s="93">
        <v>100000</v>
      </c>
      <c r="C9" s="94">
        <v>100000</v>
      </c>
      <c r="D9" s="188">
        <v>100000</v>
      </c>
      <c r="E9" s="188">
        <v>100000</v>
      </c>
      <c r="F9" s="188">
        <v>100000</v>
      </c>
      <c r="G9" s="95">
        <f t="shared" si="0"/>
        <v>0</v>
      </c>
    </row>
    <row r="10" spans="1:8" ht="28.5" customHeight="1" x14ac:dyDescent="0.3">
      <c r="A10" s="195" t="s">
        <v>189</v>
      </c>
      <c r="B10" s="93">
        <v>100000</v>
      </c>
      <c r="C10" s="94">
        <v>100000</v>
      </c>
      <c r="D10" s="188">
        <v>100000</v>
      </c>
      <c r="E10" s="188">
        <v>100000</v>
      </c>
      <c r="F10" s="188">
        <v>100000</v>
      </c>
      <c r="G10" s="95">
        <f t="shared" si="0"/>
        <v>0</v>
      </c>
    </row>
    <row r="11" spans="1:8" ht="31.2" x14ac:dyDescent="0.3">
      <c r="A11" s="86" t="s">
        <v>134</v>
      </c>
      <c r="B11" s="91">
        <f>SUM(B12:B15)</f>
        <v>140000</v>
      </c>
      <c r="C11" s="91">
        <f>C12+C13</f>
        <v>230000</v>
      </c>
      <c r="D11" s="187">
        <f>D12+D13</f>
        <v>10000</v>
      </c>
      <c r="E11" s="187">
        <f>E12+E13</f>
        <v>10000</v>
      </c>
      <c r="F11" s="187">
        <f>F12+F13</f>
        <v>10000</v>
      </c>
      <c r="G11" s="92">
        <f>F11-E11</f>
        <v>0</v>
      </c>
      <c r="H11" s="87"/>
    </row>
    <row r="12" spans="1:8" ht="28.5" customHeight="1" x14ac:dyDescent="0.3">
      <c r="A12" s="88" t="s">
        <v>201</v>
      </c>
      <c r="B12" s="93">
        <v>140000</v>
      </c>
      <c r="C12" s="94">
        <f>B12+80000</f>
        <v>220000</v>
      </c>
      <c r="D12" s="188">
        <v>0</v>
      </c>
      <c r="E12" s="188">
        <v>0</v>
      </c>
      <c r="F12" s="188">
        <v>0</v>
      </c>
      <c r="G12" s="95">
        <f>E12-D12</f>
        <v>0</v>
      </c>
    </row>
    <row r="13" spans="1:8" ht="28.5" customHeight="1" x14ac:dyDescent="0.3">
      <c r="A13" s="88" t="s">
        <v>173</v>
      </c>
      <c r="B13" s="93">
        <v>0</v>
      </c>
      <c r="C13" s="94">
        <v>10000</v>
      </c>
      <c r="D13" s="188">
        <v>10000</v>
      </c>
      <c r="E13" s="188">
        <v>10000</v>
      </c>
      <c r="F13" s="188">
        <v>10000</v>
      </c>
      <c r="G13" s="95">
        <f>E13-D13</f>
        <v>0</v>
      </c>
    </row>
    <row r="14" spans="1:8" ht="28.5" customHeight="1" x14ac:dyDescent="0.3">
      <c r="A14" s="88"/>
      <c r="B14" s="93"/>
      <c r="C14" s="94"/>
      <c r="D14" s="188"/>
      <c r="E14" s="188"/>
      <c r="F14" s="188"/>
      <c r="G14" s="95"/>
    </row>
    <row r="15" spans="1:8" ht="28.5" customHeight="1" x14ac:dyDescent="0.3">
      <c r="A15" s="133"/>
      <c r="B15" s="93"/>
      <c r="C15" s="94"/>
      <c r="D15" s="188"/>
      <c r="E15" s="188"/>
      <c r="F15" s="188"/>
      <c r="G15" s="95"/>
    </row>
    <row r="16" spans="1:8" ht="42" customHeight="1" x14ac:dyDescent="0.3">
      <c r="A16" s="218" t="s">
        <v>135</v>
      </c>
      <c r="B16" s="96">
        <v>0</v>
      </c>
      <c r="C16" s="145">
        <v>0</v>
      </c>
      <c r="D16" s="189">
        <v>0</v>
      </c>
      <c r="E16" s="189">
        <v>0</v>
      </c>
      <c r="F16" s="189"/>
      <c r="G16" s="92">
        <f t="shared" ref="G16" si="1">C16-B16</f>
        <v>0</v>
      </c>
    </row>
    <row r="17" spans="1:8" x14ac:dyDescent="0.3">
      <c r="A17" s="88"/>
      <c r="B17" s="93"/>
      <c r="C17" s="94"/>
      <c r="D17" s="188"/>
      <c r="E17" s="188"/>
      <c r="F17" s="188"/>
      <c r="G17" s="95"/>
    </row>
    <row r="18" spans="1:8" ht="23.25" customHeight="1" x14ac:dyDescent="0.3">
      <c r="A18" s="219" t="s">
        <v>136</v>
      </c>
      <c r="B18" s="93"/>
      <c r="C18" s="94"/>
      <c r="D18" s="188"/>
      <c r="E18" s="188"/>
      <c r="F18" s="188"/>
      <c r="G18" s="95"/>
    </row>
    <row r="19" spans="1:8" x14ac:dyDescent="0.3">
      <c r="A19" s="88"/>
      <c r="B19" s="93"/>
      <c r="C19" s="94"/>
      <c r="D19" s="188"/>
      <c r="E19" s="188"/>
      <c r="F19" s="188"/>
      <c r="G19" s="95"/>
    </row>
    <row r="20" spans="1:8" x14ac:dyDescent="0.3">
      <c r="A20" s="88"/>
      <c r="B20" s="93"/>
      <c r="C20" s="94"/>
      <c r="D20" s="188"/>
      <c r="E20" s="188"/>
      <c r="F20" s="188"/>
      <c r="G20" s="95"/>
    </row>
    <row r="21" spans="1:8" x14ac:dyDescent="0.3">
      <c r="A21" s="88"/>
      <c r="B21" s="93"/>
      <c r="C21" s="94"/>
      <c r="D21" s="188"/>
      <c r="E21" s="188"/>
      <c r="F21" s="188"/>
      <c r="G21" s="95"/>
    </row>
    <row r="22" spans="1:8" x14ac:dyDescent="0.3">
      <c r="A22" s="88"/>
      <c r="B22" s="93"/>
      <c r="C22" s="94"/>
      <c r="D22" s="188"/>
      <c r="E22" s="188"/>
      <c r="F22" s="188"/>
      <c r="G22" s="95"/>
    </row>
    <row r="23" spans="1:8" x14ac:dyDescent="0.3">
      <c r="A23" s="88"/>
      <c r="B23" s="93"/>
      <c r="C23" s="94"/>
      <c r="D23" s="188"/>
      <c r="E23" s="188"/>
      <c r="F23" s="188"/>
      <c r="G23" s="95"/>
    </row>
    <row r="24" spans="1:8" ht="16.2" thickBot="1" x14ac:dyDescent="0.35">
      <c r="A24" s="220" t="s">
        <v>83</v>
      </c>
      <c r="B24" s="221">
        <f>B11+B4</f>
        <v>7690491</v>
      </c>
      <c r="C24" s="221">
        <f>C11+C4</f>
        <v>7752891</v>
      </c>
      <c r="D24" s="221">
        <f>D11+D4</f>
        <v>7720090</v>
      </c>
      <c r="E24" s="221">
        <f>E11+E4</f>
        <v>7309041</v>
      </c>
      <c r="F24" s="221">
        <f>F11+F4</f>
        <v>7309041</v>
      </c>
      <c r="G24" s="222">
        <f>F24-E24</f>
        <v>0</v>
      </c>
      <c r="H24" s="87"/>
    </row>
    <row r="25" spans="1:8" x14ac:dyDescent="0.3">
      <c r="A25" s="143"/>
      <c r="B25" s="143"/>
      <c r="C25" s="144"/>
      <c r="D25" s="144"/>
      <c r="E25" s="144"/>
      <c r="F25" s="144"/>
      <c r="G25" s="144"/>
    </row>
    <row r="26" spans="1:8" x14ac:dyDescent="0.3">
      <c r="B26" s="89"/>
    </row>
    <row r="31" spans="1:8" x14ac:dyDescent="0.3">
      <c r="B31" s="90"/>
    </row>
    <row r="32" spans="1:8" x14ac:dyDescent="0.3">
      <c r="B32" s="90"/>
    </row>
    <row r="33" spans="2:2" x14ac:dyDescent="0.3">
      <c r="B33" s="90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74" orientation="portrait" r:id="rId1"/>
  <headerFooter>
    <oddHeader xml:space="preserve">&amp;C&amp;"Times New Roman,Félkövér"&amp;12 4. melléklet a 2/2018. (II. 16.) önkormányzati rendelethez
Az önkormányzat 2017. évi költségvetéséről szóló 1/2017. (II. 15.) önkormányzati rendelet 4. mellékletének helyébe a következő 4. melléklet lép:&amp;R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1"/>
  <sheetViews>
    <sheetView view="pageLayout" zoomScaleNormal="80" zoomScaleSheetLayoutView="80" workbookViewId="0">
      <selection sqref="A1:G1"/>
    </sheetView>
  </sheetViews>
  <sheetFormatPr defaultColWidth="9" defaultRowHeight="18" customHeight="1" x14ac:dyDescent="0.3"/>
  <cols>
    <col min="1" max="1" width="39.5546875" style="73" customWidth="1"/>
    <col min="2" max="7" width="15.33203125" style="74" customWidth="1"/>
    <col min="8" max="8" width="15.33203125" style="75" customWidth="1"/>
    <col min="9" max="9" width="23.88671875" style="76" customWidth="1"/>
    <col min="10" max="16384" width="9" style="76"/>
  </cols>
  <sheetData>
    <row r="1" spans="1:8" ht="33.75" customHeight="1" x14ac:dyDescent="0.3">
      <c r="A1" s="365" t="s">
        <v>181</v>
      </c>
      <c r="B1" s="365"/>
      <c r="C1" s="365"/>
      <c r="D1" s="365"/>
      <c r="E1" s="365"/>
      <c r="F1" s="365"/>
      <c r="G1" s="365"/>
    </row>
    <row r="2" spans="1:8" ht="18" customHeight="1" thickBot="1" x14ac:dyDescent="0.35"/>
    <row r="3" spans="1:8" ht="48.75" customHeight="1" thickBot="1" x14ac:dyDescent="0.35">
      <c r="A3" s="207" t="s">
        <v>101</v>
      </c>
      <c r="B3" s="208" t="s">
        <v>184</v>
      </c>
      <c r="C3" s="209" t="s">
        <v>183</v>
      </c>
      <c r="D3" s="209" t="s">
        <v>182</v>
      </c>
      <c r="E3" s="249" t="s">
        <v>350</v>
      </c>
      <c r="F3" s="249" t="s">
        <v>356</v>
      </c>
      <c r="G3" s="210" t="s">
        <v>186</v>
      </c>
    </row>
    <row r="4" spans="1:8" s="59" customFormat="1" ht="22.5" customHeight="1" x14ac:dyDescent="0.3">
      <c r="A4" s="204" t="s">
        <v>198</v>
      </c>
      <c r="B4" s="205">
        <f>B6+B7+B8+B9+B10+B11+B12+B13+B14+B15+B16</f>
        <v>24270000</v>
      </c>
      <c r="C4" s="205">
        <f>C6+C7+C8+C9+C10+C11+C12+C13+C14+C15+C16</f>
        <v>20770000</v>
      </c>
      <c r="D4" s="205">
        <f>D5+D6+D7+D8+D9+D10+D11+D12+D13+D14+D15+D16</f>
        <v>21770000</v>
      </c>
      <c r="E4" s="205">
        <f>E5+E6+E7+E8+E9+E10+E11+E12+E13+E14+E15+E16</f>
        <v>21770000</v>
      </c>
      <c r="F4" s="205">
        <f>F5+F6+F7+F8+F9+F10+F11+F12+F13+F14+F15+F16</f>
        <v>19644016</v>
      </c>
      <c r="G4" s="206">
        <f>E4-D4</f>
        <v>0</v>
      </c>
      <c r="H4" s="58"/>
    </row>
    <row r="5" spans="1:8" s="59" customFormat="1" ht="21.75" customHeight="1" x14ac:dyDescent="0.3">
      <c r="A5" s="60" t="s">
        <v>185</v>
      </c>
      <c r="B5" s="65">
        <v>0</v>
      </c>
      <c r="C5" s="65">
        <v>0</v>
      </c>
      <c r="D5" s="65">
        <v>1000000</v>
      </c>
      <c r="E5" s="334">
        <v>1000000</v>
      </c>
      <c r="F5" s="334">
        <v>1000000</v>
      </c>
      <c r="G5" s="203">
        <f>E5-D5</f>
        <v>0</v>
      </c>
      <c r="H5" s="58"/>
    </row>
    <row r="6" spans="1:8" s="59" customFormat="1" ht="21" customHeight="1" x14ac:dyDescent="0.3">
      <c r="A6" s="60" t="s">
        <v>152</v>
      </c>
      <c r="B6" s="65">
        <v>10000000</v>
      </c>
      <c r="C6" s="61">
        <v>10000000</v>
      </c>
      <c r="D6" s="61">
        <v>10000000</v>
      </c>
      <c r="E6" s="335">
        <v>10000000</v>
      </c>
      <c r="F6" s="335">
        <f>10254000-2125984</f>
        <v>8128016</v>
      </c>
      <c r="G6" s="203">
        <f>F6-E6</f>
        <v>-1871984</v>
      </c>
      <c r="H6" s="58"/>
    </row>
    <row r="7" spans="1:8" s="59" customFormat="1" ht="21.75" customHeight="1" x14ac:dyDescent="0.3">
      <c r="A7" s="60" t="s">
        <v>153</v>
      </c>
      <c r="B7" s="65">
        <v>2750000</v>
      </c>
      <c r="C7" s="61">
        <f>B7-2500000</f>
        <v>250000</v>
      </c>
      <c r="D7" s="61">
        <v>250000</v>
      </c>
      <c r="E7" s="335">
        <v>250000</v>
      </c>
      <c r="F7" s="335">
        <v>250000</v>
      </c>
      <c r="G7" s="203">
        <f t="shared" ref="G7:G16" si="0">F7-E7</f>
        <v>0</v>
      </c>
      <c r="H7" s="58"/>
    </row>
    <row r="8" spans="1:8" s="59" customFormat="1" ht="21.75" customHeight="1" x14ac:dyDescent="0.3">
      <c r="A8" s="60" t="s">
        <v>154</v>
      </c>
      <c r="B8" s="65">
        <v>600000</v>
      </c>
      <c r="C8" s="61">
        <v>600000</v>
      </c>
      <c r="D8" s="61">
        <v>600000</v>
      </c>
      <c r="E8" s="335">
        <v>600000</v>
      </c>
      <c r="F8" s="335">
        <v>346000</v>
      </c>
      <c r="G8" s="203">
        <f t="shared" si="0"/>
        <v>-254000</v>
      </c>
      <c r="H8" s="58"/>
    </row>
    <row r="9" spans="1:8" s="59" customFormat="1" ht="22.5" customHeight="1" x14ac:dyDescent="0.3">
      <c r="A9" s="60" t="s">
        <v>155</v>
      </c>
      <c r="B9" s="65">
        <v>100000</v>
      </c>
      <c r="C9" s="61">
        <v>100000</v>
      </c>
      <c r="D9" s="61">
        <v>100000</v>
      </c>
      <c r="E9" s="335">
        <v>100000</v>
      </c>
      <c r="F9" s="335">
        <v>96000</v>
      </c>
      <c r="G9" s="203">
        <f t="shared" si="0"/>
        <v>-4000</v>
      </c>
      <c r="H9" s="58"/>
    </row>
    <row r="10" spans="1:8" s="59" customFormat="1" ht="21.75" customHeight="1" x14ac:dyDescent="0.3">
      <c r="A10" s="60" t="s">
        <v>156</v>
      </c>
      <c r="B10" s="65">
        <v>3000000</v>
      </c>
      <c r="C10" s="61">
        <v>2000000</v>
      </c>
      <c r="D10" s="61">
        <v>2000000</v>
      </c>
      <c r="E10" s="335">
        <v>2000000</v>
      </c>
      <c r="F10" s="335">
        <v>2000000</v>
      </c>
      <c r="G10" s="203">
        <f t="shared" si="0"/>
        <v>0</v>
      </c>
      <c r="H10" s="58"/>
    </row>
    <row r="11" spans="1:8" s="59" customFormat="1" ht="31.2" x14ac:dyDescent="0.3">
      <c r="A11" s="60" t="s">
        <v>157</v>
      </c>
      <c r="B11" s="65">
        <v>1000000</v>
      </c>
      <c r="C11" s="61">
        <v>1000000</v>
      </c>
      <c r="D11" s="61">
        <v>1000000</v>
      </c>
      <c r="E11" s="335">
        <v>1000000</v>
      </c>
      <c r="F11" s="335">
        <v>1004000</v>
      </c>
      <c r="G11" s="203">
        <f t="shared" si="0"/>
        <v>4000</v>
      </c>
      <c r="H11" s="58"/>
    </row>
    <row r="12" spans="1:8" s="64" customFormat="1" ht="21.75" customHeight="1" x14ac:dyDescent="0.3">
      <c r="A12" s="60" t="s">
        <v>158</v>
      </c>
      <c r="B12" s="140">
        <v>6000000</v>
      </c>
      <c r="C12" s="68">
        <v>6000000</v>
      </c>
      <c r="D12" s="68">
        <v>6000000</v>
      </c>
      <c r="E12" s="336">
        <v>6000000</v>
      </c>
      <c r="F12" s="336">
        <v>6000000</v>
      </c>
      <c r="G12" s="203">
        <f t="shared" si="0"/>
        <v>0</v>
      </c>
      <c r="H12" s="63"/>
    </row>
    <row r="13" spans="1:8" s="59" customFormat="1" ht="21" customHeight="1" x14ac:dyDescent="0.3">
      <c r="A13" s="60" t="s">
        <v>159</v>
      </c>
      <c r="B13" s="65">
        <v>200000</v>
      </c>
      <c r="C13" s="61">
        <v>200000</v>
      </c>
      <c r="D13" s="61">
        <v>200000</v>
      </c>
      <c r="E13" s="335">
        <v>200000</v>
      </c>
      <c r="F13" s="335">
        <v>200000</v>
      </c>
      <c r="G13" s="203">
        <f t="shared" si="0"/>
        <v>0</v>
      </c>
      <c r="H13" s="58"/>
    </row>
    <row r="14" spans="1:8" s="59" customFormat="1" ht="22.5" customHeight="1" x14ac:dyDescent="0.3">
      <c r="A14" s="60" t="s">
        <v>160</v>
      </c>
      <c r="B14" s="65">
        <v>120000</v>
      </c>
      <c r="C14" s="61">
        <v>120000</v>
      </c>
      <c r="D14" s="61">
        <v>120000</v>
      </c>
      <c r="E14" s="335">
        <v>120000</v>
      </c>
      <c r="F14" s="335">
        <v>120000</v>
      </c>
      <c r="G14" s="203">
        <f t="shared" si="0"/>
        <v>0</v>
      </c>
      <c r="H14" s="58"/>
    </row>
    <row r="15" spans="1:8" s="59" customFormat="1" ht="21.75" customHeight="1" x14ac:dyDescent="0.3">
      <c r="A15" s="60" t="s">
        <v>161</v>
      </c>
      <c r="B15" s="65">
        <v>250000</v>
      </c>
      <c r="C15" s="61">
        <v>250000</v>
      </c>
      <c r="D15" s="61">
        <v>250000</v>
      </c>
      <c r="E15" s="335">
        <v>250000</v>
      </c>
      <c r="F15" s="335">
        <v>250000</v>
      </c>
      <c r="G15" s="203">
        <f t="shared" si="0"/>
        <v>0</v>
      </c>
      <c r="H15" s="58"/>
    </row>
    <row r="16" spans="1:8" s="59" customFormat="1" ht="21.75" customHeight="1" x14ac:dyDescent="0.3">
      <c r="A16" s="142" t="s">
        <v>162</v>
      </c>
      <c r="B16" s="65">
        <v>250000</v>
      </c>
      <c r="C16" s="61">
        <v>250000</v>
      </c>
      <c r="D16" s="61">
        <v>250000</v>
      </c>
      <c r="E16" s="335">
        <v>250000</v>
      </c>
      <c r="F16" s="335">
        <v>250000</v>
      </c>
      <c r="G16" s="203">
        <f t="shared" si="0"/>
        <v>0</v>
      </c>
      <c r="H16" s="58"/>
    </row>
    <row r="17" spans="1:8" s="64" customFormat="1" ht="27" customHeight="1" x14ac:dyDescent="0.3">
      <c r="A17" s="66" t="s">
        <v>199</v>
      </c>
      <c r="B17" s="67">
        <f>B18+B19+B20+B21+B22</f>
        <v>90704000</v>
      </c>
      <c r="C17" s="67">
        <f>C18+C19+C20+C21+C22</f>
        <v>94204000</v>
      </c>
      <c r="D17" s="67">
        <f>D18+D19+D20+D21+D22</f>
        <v>95704000</v>
      </c>
      <c r="E17" s="67">
        <f>E18+E19+E20+E21+E22+E23</f>
        <v>96002450</v>
      </c>
      <c r="F17" s="67">
        <f>F18+F19+F20+F21+F22+F23+F24</f>
        <v>96751450</v>
      </c>
      <c r="G17" s="57">
        <f>F17-E17</f>
        <v>749000</v>
      </c>
      <c r="H17" s="63"/>
    </row>
    <row r="18" spans="1:8" s="64" customFormat="1" ht="27" customHeight="1" x14ac:dyDescent="0.3">
      <c r="A18" s="142" t="s">
        <v>163</v>
      </c>
      <c r="B18" s="68">
        <v>210000</v>
      </c>
      <c r="C18" s="68">
        <v>210000</v>
      </c>
      <c r="D18" s="68">
        <v>210000</v>
      </c>
      <c r="E18" s="336">
        <v>210000</v>
      </c>
      <c r="F18" s="336">
        <v>210000</v>
      </c>
      <c r="G18" s="62">
        <f>F18-E18</f>
        <v>0</v>
      </c>
      <c r="H18" s="63"/>
    </row>
    <row r="19" spans="1:8" s="64" customFormat="1" ht="27" customHeight="1" x14ac:dyDescent="0.3">
      <c r="A19" s="142" t="s">
        <v>164</v>
      </c>
      <c r="B19" s="68">
        <v>200000</v>
      </c>
      <c r="C19" s="68">
        <v>200000</v>
      </c>
      <c r="D19" s="68">
        <v>200000</v>
      </c>
      <c r="E19" s="336">
        <v>200000</v>
      </c>
      <c r="F19" s="336">
        <v>200000</v>
      </c>
      <c r="G19" s="62">
        <f t="shared" ref="G19:G24" si="1">F19-E19</f>
        <v>0</v>
      </c>
      <c r="H19" s="63"/>
    </row>
    <row r="20" spans="1:8" s="64" customFormat="1" ht="27" customHeight="1" x14ac:dyDescent="0.3">
      <c r="A20" s="142" t="s">
        <v>165</v>
      </c>
      <c r="B20" s="68">
        <v>75000000</v>
      </c>
      <c r="C20" s="68">
        <v>78500000</v>
      </c>
      <c r="D20" s="68">
        <f>C20+1500000</f>
        <v>80000000</v>
      </c>
      <c r="E20" s="336">
        <v>80000000</v>
      </c>
      <c r="F20" s="336">
        <v>80000000</v>
      </c>
      <c r="G20" s="62">
        <f t="shared" si="1"/>
        <v>0</v>
      </c>
      <c r="H20" s="63"/>
    </row>
    <row r="21" spans="1:8" s="64" customFormat="1" ht="27" customHeight="1" x14ac:dyDescent="0.3">
      <c r="A21" s="142" t="s">
        <v>166</v>
      </c>
      <c r="B21" s="68">
        <v>15042000</v>
      </c>
      <c r="C21" s="69">
        <v>15042000</v>
      </c>
      <c r="D21" s="69">
        <v>15042000</v>
      </c>
      <c r="E21" s="337">
        <v>15042000</v>
      </c>
      <c r="F21" s="337">
        <v>15042000</v>
      </c>
      <c r="G21" s="62">
        <f t="shared" si="1"/>
        <v>0</v>
      </c>
      <c r="H21" s="63"/>
    </row>
    <row r="22" spans="1:8" s="64" customFormat="1" ht="27" customHeight="1" x14ac:dyDescent="0.3">
      <c r="A22" s="142" t="s">
        <v>167</v>
      </c>
      <c r="B22" s="68">
        <v>252000</v>
      </c>
      <c r="C22" s="69">
        <v>252000</v>
      </c>
      <c r="D22" s="69">
        <v>252000</v>
      </c>
      <c r="E22" s="337">
        <v>252000</v>
      </c>
      <c r="F22" s="337">
        <v>252000</v>
      </c>
      <c r="G22" s="62">
        <f t="shared" si="1"/>
        <v>0</v>
      </c>
      <c r="H22" s="63"/>
    </row>
    <row r="23" spans="1:8" s="64" customFormat="1" ht="27" customHeight="1" x14ac:dyDescent="0.3">
      <c r="A23" s="142" t="s">
        <v>351</v>
      </c>
      <c r="B23" s="68">
        <v>0</v>
      </c>
      <c r="C23" s="69">
        <v>0</v>
      </c>
      <c r="D23" s="69">
        <v>0</v>
      </c>
      <c r="E23" s="337">
        <v>298450</v>
      </c>
      <c r="F23" s="337">
        <v>298450</v>
      </c>
      <c r="G23" s="62">
        <f t="shared" si="1"/>
        <v>0</v>
      </c>
      <c r="H23" s="63"/>
    </row>
    <row r="24" spans="1:8" s="64" customFormat="1" ht="31.2" x14ac:dyDescent="0.3">
      <c r="A24" s="142" t="s">
        <v>357</v>
      </c>
      <c r="B24" s="68">
        <v>0</v>
      </c>
      <c r="C24" s="69">
        <v>0</v>
      </c>
      <c r="D24" s="69">
        <v>0</v>
      </c>
      <c r="E24" s="337">
        <v>0</v>
      </c>
      <c r="F24" s="337">
        <v>749000</v>
      </c>
      <c r="G24" s="62">
        <f t="shared" si="1"/>
        <v>749000</v>
      </c>
      <c r="H24" s="63"/>
    </row>
    <row r="25" spans="1:8" s="64" customFormat="1" ht="22.5" customHeight="1" x14ac:dyDescent="0.3">
      <c r="A25" s="66" t="s">
        <v>200</v>
      </c>
      <c r="B25" s="67">
        <f>SUM(B26:B26)</f>
        <v>0</v>
      </c>
      <c r="C25" s="67">
        <f>C26</f>
        <v>27600</v>
      </c>
      <c r="D25" s="67">
        <f>D26</f>
        <v>27600</v>
      </c>
      <c r="E25" s="67">
        <f>E26</f>
        <v>27600</v>
      </c>
      <c r="F25" s="67">
        <f>E26</f>
        <v>27600</v>
      </c>
      <c r="G25" s="57">
        <f>F25-D25</f>
        <v>0</v>
      </c>
      <c r="H25" s="63"/>
    </row>
    <row r="26" spans="1:8" s="64" customFormat="1" ht="31.5" customHeight="1" x14ac:dyDescent="0.3">
      <c r="A26" s="77" t="s">
        <v>176</v>
      </c>
      <c r="B26" s="68">
        <v>0</v>
      </c>
      <c r="C26" s="68">
        <v>27600</v>
      </c>
      <c r="D26" s="68">
        <v>27600</v>
      </c>
      <c r="E26" s="336">
        <v>27600</v>
      </c>
      <c r="F26" s="336">
        <v>27600</v>
      </c>
      <c r="G26" s="62">
        <f>E26-D26</f>
        <v>0</v>
      </c>
      <c r="H26" s="63"/>
    </row>
    <row r="27" spans="1:8" s="79" customFormat="1" ht="22.5" customHeight="1" x14ac:dyDescent="0.3">
      <c r="A27" s="70" t="s">
        <v>96</v>
      </c>
      <c r="B27" s="71">
        <f t="shared" ref="B27:C27" si="2">B28+B29+B30</f>
        <v>1140000</v>
      </c>
      <c r="C27" s="71">
        <f t="shared" si="2"/>
        <v>1793076</v>
      </c>
      <c r="D27" s="71">
        <v>1793076</v>
      </c>
      <c r="E27" s="71">
        <v>1793076</v>
      </c>
      <c r="F27" s="71">
        <v>1793076</v>
      </c>
      <c r="G27" s="57">
        <f>D27-C27</f>
        <v>0</v>
      </c>
      <c r="H27" s="78"/>
    </row>
    <row r="28" spans="1:8" s="81" customFormat="1" ht="21" customHeight="1" x14ac:dyDescent="0.3">
      <c r="A28" s="18" t="s">
        <v>97</v>
      </c>
      <c r="B28" s="72">
        <v>0</v>
      </c>
      <c r="C28" s="82">
        <v>0</v>
      </c>
      <c r="D28" s="82">
        <v>0</v>
      </c>
      <c r="E28" s="338">
        <v>0</v>
      </c>
      <c r="F28" s="338"/>
      <c r="G28" s="62">
        <f t="shared" ref="G28:G29" si="3">C28-B28</f>
        <v>0</v>
      </c>
      <c r="H28" s="80"/>
    </row>
    <row r="29" spans="1:8" s="81" customFormat="1" ht="21" customHeight="1" x14ac:dyDescent="0.3">
      <c r="A29" s="18" t="s">
        <v>94</v>
      </c>
      <c r="B29" s="72">
        <v>0</v>
      </c>
      <c r="C29" s="82">
        <v>0</v>
      </c>
      <c r="D29" s="82">
        <v>0</v>
      </c>
      <c r="E29" s="338">
        <v>0</v>
      </c>
      <c r="F29" s="338"/>
      <c r="G29" s="62">
        <f t="shared" si="3"/>
        <v>0</v>
      </c>
      <c r="H29" s="80"/>
    </row>
    <row r="30" spans="1:8" s="81" customFormat="1" ht="39" customHeight="1" thickBot="1" x14ac:dyDescent="0.35">
      <c r="A30" s="211" t="s">
        <v>113</v>
      </c>
      <c r="B30" s="212">
        <v>1140000</v>
      </c>
      <c r="C30" s="213">
        <f>B30+653076</f>
        <v>1793076</v>
      </c>
      <c r="D30" s="213">
        <v>1793076</v>
      </c>
      <c r="E30" s="339">
        <v>1793076</v>
      </c>
      <c r="F30" s="339">
        <v>1793076</v>
      </c>
      <c r="G30" s="214">
        <f>D30-C30</f>
        <v>0</v>
      </c>
      <c r="H30" s="80"/>
    </row>
    <row r="31" spans="1:8" s="79" customFormat="1" ht="31.5" customHeight="1" thickBot="1" x14ac:dyDescent="0.35">
      <c r="A31" s="215" t="s">
        <v>98</v>
      </c>
      <c r="B31" s="216">
        <f>B4+B17+B25+B27</f>
        <v>116114000</v>
      </c>
      <c r="C31" s="216">
        <f>C4+C17+C25+C27</f>
        <v>116794676</v>
      </c>
      <c r="D31" s="216">
        <f>D4+D17+D25+D27</f>
        <v>119294676</v>
      </c>
      <c r="E31" s="216">
        <f>E4+E17+E25+E27</f>
        <v>119593126</v>
      </c>
      <c r="F31" s="216">
        <f>F4+F17+F25+F27</f>
        <v>118216142</v>
      </c>
      <c r="G31" s="217">
        <f>F31-E31</f>
        <v>-1376984</v>
      </c>
      <c r="H31" s="78"/>
    </row>
  </sheetData>
  <sheetProtection selectLockedCells="1" selectUnlockedCells="1"/>
  <mergeCells count="1">
    <mergeCell ref="A1:G1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5" firstPageNumber="0" orientation="portrait" r:id="rId1"/>
  <headerFooter alignWithMargins="0">
    <oddHeader>&amp;C&amp;"Times New Roman,Félkövér"&amp;12 5. melléklet a 2/2018. (II. 16.) önkormányzati rendelethez
Az önkormányzat 2017. évi költségvetéséről szóló 1/2017. (II. 15.) önkormányzati rendelet 5. mellékletének helyébe a következő 5. melléklet lép: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view="pageLayout" zoomScaleNormal="100" workbookViewId="0">
      <selection activeCell="E1" sqref="E1"/>
    </sheetView>
  </sheetViews>
  <sheetFormatPr defaultColWidth="9.109375" defaultRowHeight="15.6" x14ac:dyDescent="0.3"/>
  <cols>
    <col min="1" max="1" width="35.44140625" style="253" customWidth="1"/>
    <col min="2" max="2" width="18.44140625" style="252" bestFit="1" customWidth="1"/>
    <col min="3" max="3" width="14.6640625" style="252" bestFit="1" customWidth="1"/>
    <col min="4" max="4" width="13.44140625" style="252" customWidth="1"/>
    <col min="5" max="5" width="13.88671875" style="252" customWidth="1"/>
    <col min="6" max="6" width="11.109375" style="252" bestFit="1" customWidth="1"/>
    <col min="7" max="7" width="40.6640625" style="253" customWidth="1"/>
    <col min="8" max="8" width="18.44140625" style="252" bestFit="1" customWidth="1"/>
    <col min="9" max="9" width="14.6640625" style="252" bestFit="1" customWidth="1"/>
    <col min="10" max="10" width="12.44140625" style="252" bestFit="1" customWidth="1"/>
    <col min="11" max="11" width="12.44140625" style="252" customWidth="1"/>
    <col min="12" max="12" width="12.44140625" style="252" bestFit="1" customWidth="1"/>
    <col min="13" max="13" width="9.109375" style="252"/>
    <col min="14" max="14" width="10.5546875" style="252" customWidth="1"/>
    <col min="15" max="15" width="9.109375" style="252"/>
    <col min="16" max="16" width="12.33203125" style="252" customWidth="1"/>
    <col min="17" max="16384" width="9.109375" style="252"/>
  </cols>
  <sheetData>
    <row r="2" spans="1:14" x14ac:dyDescent="0.3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4" x14ac:dyDescent="0.3">
      <c r="A3" s="367" t="s">
        <v>204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</row>
    <row r="4" spans="1:14" ht="16.2" thickBot="1" x14ac:dyDescent="0.35"/>
    <row r="5" spans="1:14" s="253" customFormat="1" ht="31.2" x14ac:dyDescent="0.3">
      <c r="A5" s="254" t="s">
        <v>205</v>
      </c>
      <c r="B5" s="10" t="s">
        <v>184</v>
      </c>
      <c r="C5" s="10" t="s">
        <v>183</v>
      </c>
      <c r="D5" s="10" t="s">
        <v>182</v>
      </c>
      <c r="E5" s="10" t="s">
        <v>350</v>
      </c>
      <c r="F5" s="251" t="s">
        <v>186</v>
      </c>
      <c r="G5" s="255" t="s">
        <v>206</v>
      </c>
      <c r="H5" s="10" t="s">
        <v>184</v>
      </c>
      <c r="I5" s="10" t="s">
        <v>183</v>
      </c>
      <c r="J5" s="331" t="s">
        <v>182</v>
      </c>
      <c r="K5" s="331" t="s">
        <v>350</v>
      </c>
      <c r="L5" s="250" t="s">
        <v>186</v>
      </c>
    </row>
    <row r="6" spans="1:14" ht="31.2" x14ac:dyDescent="0.3">
      <c r="A6" s="256" t="s">
        <v>207</v>
      </c>
      <c r="B6" s="119">
        <f>'[2]1.sz.tábla '!B5</f>
        <v>21955111</v>
      </c>
      <c r="C6" s="119">
        <f>'[2]1.sz.tábla '!C5</f>
        <v>23846951</v>
      </c>
      <c r="D6" s="119">
        <f>'1.sz.tábla '!D5</f>
        <v>26741716</v>
      </c>
      <c r="E6" s="119">
        <f>'1.sz.tábla '!E5</f>
        <v>26741716</v>
      </c>
      <c r="F6" s="119">
        <f>E6-D6</f>
        <v>0</v>
      </c>
      <c r="G6" s="257" t="s">
        <v>208</v>
      </c>
      <c r="H6" s="119">
        <f>'[2]3.sz.tábla '!B6</f>
        <v>6405000</v>
      </c>
      <c r="I6" s="119">
        <f>'[2]3.sz.tábla '!C6</f>
        <v>7872540</v>
      </c>
      <c r="J6" s="186">
        <f>'3.sz.tábla '!D6</f>
        <v>8483290</v>
      </c>
      <c r="K6" s="186">
        <f>'3.sz.tábla '!E6</f>
        <v>8513290</v>
      </c>
      <c r="L6" s="116">
        <f>K6-J6</f>
        <v>30000</v>
      </c>
    </row>
    <row r="7" spans="1:14" ht="31.2" x14ac:dyDescent="0.3">
      <c r="A7" s="256" t="s">
        <v>209</v>
      </c>
      <c r="B7" s="119">
        <f>'[2]1.sz.tábla '!B7</f>
        <v>10650000</v>
      </c>
      <c r="C7" s="119">
        <f>'[2]1.sz.tábla '!C7</f>
        <v>10650000</v>
      </c>
      <c r="D7" s="119">
        <f>'1.sz.tábla '!D7</f>
        <v>10650000</v>
      </c>
      <c r="E7" s="119">
        <f>'1.sz.tábla '!E7</f>
        <v>10650000</v>
      </c>
      <c r="F7" s="119">
        <f t="shared" ref="F7:F8" si="0">E7-D7</f>
        <v>0</v>
      </c>
      <c r="G7" s="257" t="s">
        <v>210</v>
      </c>
      <c r="H7" s="257">
        <f>'[2]3.sz.tábla '!B7</f>
        <v>1614700</v>
      </c>
      <c r="I7" s="257">
        <f>'[2]3.sz.tábla '!C7</f>
        <v>1776142</v>
      </c>
      <c r="J7" s="186">
        <f>'3.sz.tábla '!D7</f>
        <v>1920970</v>
      </c>
      <c r="K7" s="186">
        <f>'3.sz.tábla '!E7</f>
        <v>1933970</v>
      </c>
      <c r="L7" s="116">
        <f>K7-J7</f>
        <v>13000</v>
      </c>
    </row>
    <row r="8" spans="1:14" x14ac:dyDescent="0.3">
      <c r="A8" s="258" t="s">
        <v>211</v>
      </c>
      <c r="B8" s="119">
        <f>'[2]1.sz.tábla '!B8</f>
        <v>4852500</v>
      </c>
      <c r="C8" s="119">
        <f>'[2]1.sz.tábla '!C8</f>
        <v>4852500</v>
      </c>
      <c r="D8" s="119">
        <f>'1.sz.tábla '!D8</f>
        <v>4852500</v>
      </c>
      <c r="E8" s="119">
        <f>'1.sz.tábla '!E8</f>
        <v>4852500</v>
      </c>
      <c r="F8" s="119">
        <f t="shared" si="0"/>
        <v>0</v>
      </c>
      <c r="G8" s="257" t="s">
        <v>212</v>
      </c>
      <c r="H8" s="119">
        <f>'[2]3.sz.tábla '!B8</f>
        <v>13500000</v>
      </c>
      <c r="I8" s="119">
        <f>'[2]3.sz.tábla '!C8</f>
        <v>13500000</v>
      </c>
      <c r="J8" s="186">
        <f>'3.sz.tábla '!D8</f>
        <v>13720000</v>
      </c>
      <c r="K8" s="186">
        <f>'3.sz.tábla '!E8</f>
        <v>13720000</v>
      </c>
      <c r="L8" s="116">
        <f>K8-J8</f>
        <v>0</v>
      </c>
      <c r="N8" s="259"/>
    </row>
    <row r="9" spans="1:14" ht="31.2" x14ac:dyDescent="0.3">
      <c r="A9" s="256" t="s">
        <v>213</v>
      </c>
      <c r="B9" s="119"/>
      <c r="C9" s="119"/>
      <c r="D9" s="119"/>
      <c r="E9" s="119"/>
      <c r="F9" s="119"/>
      <c r="G9" s="257" t="s">
        <v>214</v>
      </c>
      <c r="H9" s="119">
        <f>'[2]3.sz.tábla '!B23</f>
        <v>1943000</v>
      </c>
      <c r="I9" s="119">
        <f>'[2]3.sz.tábla '!C23</f>
        <v>1943000</v>
      </c>
      <c r="J9" s="186">
        <f>'3.sz.tábla '!D23</f>
        <v>1943000</v>
      </c>
      <c r="K9" s="186">
        <f>'3.sz.tábla '!E23</f>
        <v>1943000</v>
      </c>
      <c r="L9" s="116">
        <f>K9-J9</f>
        <v>0</v>
      </c>
    </row>
    <row r="10" spans="1:14" x14ac:dyDescent="0.3">
      <c r="A10" s="258"/>
      <c r="B10" s="119"/>
      <c r="C10" s="119"/>
      <c r="D10" s="119"/>
      <c r="E10" s="119"/>
      <c r="F10" s="119"/>
      <c r="G10" s="257" t="s">
        <v>87</v>
      </c>
      <c r="H10" s="119">
        <f>H12+H13+H14</f>
        <v>7690491</v>
      </c>
      <c r="I10" s="119">
        <f>I12+I13+I14</f>
        <v>7752891</v>
      </c>
      <c r="J10" s="119">
        <f>J12+J13+J14</f>
        <v>7720090</v>
      </c>
      <c r="K10" s="119">
        <f>K12+K13+K14</f>
        <v>7309041</v>
      </c>
      <c r="L10" s="116">
        <f t="shared" ref="L10:L13" si="1">K10-J10</f>
        <v>-411049</v>
      </c>
    </row>
    <row r="11" spans="1:14" x14ac:dyDescent="0.3">
      <c r="A11" s="258"/>
      <c r="B11" s="119"/>
      <c r="C11" s="119"/>
      <c r="D11" s="119"/>
      <c r="E11" s="119"/>
      <c r="F11" s="119"/>
      <c r="G11" s="257" t="s">
        <v>215</v>
      </c>
      <c r="H11" s="119">
        <v>0</v>
      </c>
      <c r="I11" s="119">
        <v>0</v>
      </c>
      <c r="J11" s="186">
        <v>0</v>
      </c>
      <c r="K11" s="186">
        <v>0</v>
      </c>
      <c r="L11" s="116">
        <f t="shared" si="1"/>
        <v>0</v>
      </c>
    </row>
    <row r="12" spans="1:14" ht="31.2" x14ac:dyDescent="0.3">
      <c r="A12" s="256"/>
      <c r="B12" s="119"/>
      <c r="C12" s="119"/>
      <c r="D12" s="119"/>
      <c r="E12" s="119"/>
      <c r="F12" s="119"/>
      <c r="G12" s="257" t="s">
        <v>216</v>
      </c>
      <c r="H12" s="119">
        <f>'[2]3.sz.tábla '!B31</f>
        <v>7550491</v>
      </c>
      <c r="I12" s="119">
        <f>'[2]3.sz.tábla '!C31</f>
        <v>7522891</v>
      </c>
      <c r="J12" s="186">
        <f>'3.sz.tábla '!D31</f>
        <v>7710090</v>
      </c>
      <c r="K12" s="186">
        <f>'3.sz.tábla '!E31</f>
        <v>7299041</v>
      </c>
      <c r="L12" s="116">
        <f t="shared" si="1"/>
        <v>-411049</v>
      </c>
    </row>
    <row r="13" spans="1:14" ht="31.2" x14ac:dyDescent="0.3">
      <c r="A13" s="260"/>
      <c r="B13" s="119"/>
      <c r="C13" s="119"/>
      <c r="D13" s="119"/>
      <c r="E13" s="119"/>
      <c r="F13" s="119"/>
      <c r="G13" s="257" t="s">
        <v>217</v>
      </c>
      <c r="H13" s="257">
        <f>'[2]3.sz.tábla '!B34</f>
        <v>140000</v>
      </c>
      <c r="I13" s="257">
        <f>'[2]3.sz.tábla '!C34</f>
        <v>230000</v>
      </c>
      <c r="J13" s="186">
        <f>'3.sz.tábla '!D34</f>
        <v>10000</v>
      </c>
      <c r="K13" s="186">
        <f>'3.sz.tábla '!E34</f>
        <v>10000</v>
      </c>
      <c r="L13" s="116">
        <f t="shared" si="1"/>
        <v>0</v>
      </c>
    </row>
    <row r="14" spans="1:14" ht="46.8" x14ac:dyDescent="0.3">
      <c r="A14" s="256"/>
      <c r="B14" s="119"/>
      <c r="C14" s="119"/>
      <c r="D14" s="119"/>
      <c r="E14" s="119"/>
      <c r="F14" s="119"/>
      <c r="G14" s="257" t="s">
        <v>218</v>
      </c>
      <c r="H14" s="119"/>
      <c r="I14" s="119"/>
      <c r="J14" s="186"/>
      <c r="K14" s="186"/>
      <c r="L14" s="116"/>
    </row>
    <row r="15" spans="1:14" x14ac:dyDescent="0.3">
      <c r="A15" s="258"/>
      <c r="B15" s="119"/>
      <c r="C15" s="119"/>
      <c r="D15" s="119"/>
      <c r="E15" s="119"/>
      <c r="F15" s="119"/>
      <c r="G15" s="257" t="s">
        <v>219</v>
      </c>
      <c r="H15" s="119">
        <f>'[2]1.sz.tábla '!B26</f>
        <v>1595420</v>
      </c>
      <c r="I15" s="119">
        <f>'[2]1.sz.tábla '!C26</f>
        <v>3097542</v>
      </c>
      <c r="J15" s="186">
        <f>'1.sz.tábla '!D25</f>
        <v>2549530</v>
      </c>
      <c r="K15" s="186">
        <f>'1.sz.tábla '!E25</f>
        <v>2619129</v>
      </c>
      <c r="L15" s="116">
        <f>K15-J15</f>
        <v>69599</v>
      </c>
    </row>
    <row r="16" spans="1:14" s="114" customFormat="1" ht="31.2" x14ac:dyDescent="0.3">
      <c r="A16" s="261" t="s">
        <v>220</v>
      </c>
      <c r="B16" s="110">
        <f>SUM(B6:B15)</f>
        <v>37457611</v>
      </c>
      <c r="C16" s="110">
        <f>SUM(C6:C15)</f>
        <v>39349451</v>
      </c>
      <c r="D16" s="110">
        <f>SUM(D6:D15)</f>
        <v>42244216</v>
      </c>
      <c r="E16" s="110">
        <f>SUM(E6:E15)</f>
        <v>42244216</v>
      </c>
      <c r="F16" s="110">
        <f>E16-D16</f>
        <v>0</v>
      </c>
      <c r="G16" s="262" t="s">
        <v>221</v>
      </c>
      <c r="H16" s="110">
        <f>H6+H7+H8+H9+H10+H15</f>
        <v>32748611</v>
      </c>
      <c r="I16" s="110">
        <f>I6+I7+I8+I9+I10+I15</f>
        <v>35942115</v>
      </c>
      <c r="J16" s="110">
        <f>J6+J7+J8+J9+J10+J15</f>
        <v>36336880</v>
      </c>
      <c r="K16" s="110">
        <f>K6+K7+K8+K9+K10+K15</f>
        <v>36038430</v>
      </c>
      <c r="L16" s="111">
        <f>K16-J16</f>
        <v>-298450</v>
      </c>
    </row>
    <row r="17" spans="1:12" s="114" customFormat="1" x14ac:dyDescent="0.3">
      <c r="A17" s="261" t="s">
        <v>222</v>
      </c>
      <c r="B17" s="110"/>
      <c r="C17" s="110"/>
      <c r="D17" s="110"/>
      <c r="E17" s="110"/>
      <c r="F17" s="119"/>
      <c r="G17" s="262" t="s">
        <v>223</v>
      </c>
      <c r="H17" s="110">
        <f>H16-B16</f>
        <v>-4709000</v>
      </c>
      <c r="I17" s="110">
        <f>I16-C16</f>
        <v>-3407336</v>
      </c>
      <c r="J17" s="110">
        <f>J16-D16</f>
        <v>-5907336</v>
      </c>
      <c r="K17" s="110">
        <f>K16-E16</f>
        <v>-6205786</v>
      </c>
      <c r="L17" s="111">
        <f>K17-J17</f>
        <v>-298450</v>
      </c>
    </row>
    <row r="18" spans="1:12" s="114" customFormat="1" ht="31.2" x14ac:dyDescent="0.3">
      <c r="A18" s="261" t="s">
        <v>224</v>
      </c>
      <c r="B18" s="110">
        <f>SUM(B19)</f>
        <v>36000000</v>
      </c>
      <c r="C18" s="110">
        <f>SUM(C19)</f>
        <v>37329264</v>
      </c>
      <c r="D18" s="110">
        <f>SUM(D19)</f>
        <v>37329264</v>
      </c>
      <c r="E18" s="110">
        <f>SUM(E19)</f>
        <v>37329264</v>
      </c>
      <c r="F18" s="110">
        <f t="shared" ref="F18:F24" si="2">E18-D18</f>
        <v>0</v>
      </c>
      <c r="G18" s="262" t="s">
        <v>225</v>
      </c>
      <c r="H18" s="110">
        <f>H19+H20+H21+H22</f>
        <v>1140000</v>
      </c>
      <c r="I18" s="110">
        <f>I19+I20+I21+I22</f>
        <v>1793076</v>
      </c>
      <c r="J18" s="110">
        <f>J19+J20+J21+J22</f>
        <v>1793076</v>
      </c>
      <c r="K18" s="110">
        <f>K19+K20+K21+K22</f>
        <v>1793076</v>
      </c>
      <c r="L18" s="111">
        <f>K18-J18</f>
        <v>0</v>
      </c>
    </row>
    <row r="19" spans="1:12" ht="31.2" x14ac:dyDescent="0.3">
      <c r="A19" s="258" t="s">
        <v>226</v>
      </c>
      <c r="B19" s="119">
        <f>'[2]2.sz.tábla'!B66</f>
        <v>36000000</v>
      </c>
      <c r="C19" s="119">
        <f>'[2]2.sz.tábla'!C66</f>
        <v>37329264</v>
      </c>
      <c r="D19" s="119">
        <f>'2.sz.tábla'!D66</f>
        <v>37329264</v>
      </c>
      <c r="E19" s="119">
        <f>'2.sz.tábla'!E66</f>
        <v>37329264</v>
      </c>
      <c r="F19" s="119">
        <f t="shared" si="2"/>
        <v>0</v>
      </c>
      <c r="G19" s="257" t="s">
        <v>227</v>
      </c>
      <c r="H19" s="119">
        <f>'[2]5. sz. tábla'!B28</f>
        <v>1140000</v>
      </c>
      <c r="I19" s="119">
        <f>'[2]5. sz. tábla'!C28</f>
        <v>1793076</v>
      </c>
      <c r="J19" s="186">
        <f>'5. sz. tábla'!D30</f>
        <v>1793076</v>
      </c>
      <c r="K19" s="186">
        <f>'5. sz. tábla'!E30</f>
        <v>1793076</v>
      </c>
      <c r="L19" s="116">
        <f>K19-J19</f>
        <v>0</v>
      </c>
    </row>
    <row r="20" spans="1:12" s="114" customFormat="1" ht="31.2" x14ac:dyDescent="0.3">
      <c r="A20" s="261" t="s">
        <v>228</v>
      </c>
      <c r="B20" s="262">
        <f t="shared" ref="B20:E20" si="3">SUM(B21:B23)</f>
        <v>405000</v>
      </c>
      <c r="C20" s="262">
        <f t="shared" si="3"/>
        <v>1058076</v>
      </c>
      <c r="D20" s="262">
        <f t="shared" si="3"/>
        <v>1058076</v>
      </c>
      <c r="E20" s="262">
        <f t="shared" si="3"/>
        <v>1058076</v>
      </c>
      <c r="F20" s="110">
        <f t="shared" si="2"/>
        <v>0</v>
      </c>
      <c r="G20" s="257" t="s">
        <v>229</v>
      </c>
      <c r="H20" s="119">
        <v>0</v>
      </c>
      <c r="I20" s="119">
        <v>0</v>
      </c>
      <c r="J20" s="186">
        <v>0</v>
      </c>
      <c r="K20" s="186">
        <v>0</v>
      </c>
      <c r="L20" s="116">
        <v>0</v>
      </c>
    </row>
    <row r="21" spans="1:12" x14ac:dyDescent="0.3">
      <c r="A21" s="258" t="s">
        <v>230</v>
      </c>
      <c r="B21" s="119">
        <f>'[2]2.sz.tábla'!B70</f>
        <v>0</v>
      </c>
      <c r="C21" s="119">
        <f>'[2]2.sz.tábla'!C70</f>
        <v>0</v>
      </c>
      <c r="D21" s="119">
        <v>0</v>
      </c>
      <c r="E21" s="119">
        <v>0</v>
      </c>
      <c r="F21" s="119">
        <f t="shared" si="2"/>
        <v>0</v>
      </c>
      <c r="G21" s="257" t="s">
        <v>231</v>
      </c>
      <c r="H21" s="119">
        <v>0</v>
      </c>
      <c r="I21" s="119">
        <v>0</v>
      </c>
      <c r="J21" s="186">
        <v>0</v>
      </c>
      <c r="K21" s="186">
        <v>0</v>
      </c>
      <c r="L21" s="116">
        <v>0</v>
      </c>
    </row>
    <row r="22" spans="1:12" x14ac:dyDescent="0.3">
      <c r="A22" s="258" t="s">
        <v>232</v>
      </c>
      <c r="B22" s="119">
        <v>0</v>
      </c>
      <c r="C22" s="119">
        <v>0</v>
      </c>
      <c r="D22" s="119">
        <v>0</v>
      </c>
      <c r="E22" s="119">
        <v>0</v>
      </c>
      <c r="F22" s="119">
        <f t="shared" si="2"/>
        <v>0</v>
      </c>
      <c r="G22" s="257" t="s">
        <v>233</v>
      </c>
      <c r="H22" s="257">
        <f>'[2]5. sz. tábla'!B27</f>
        <v>0</v>
      </c>
      <c r="I22" s="257">
        <f>'[2]5. sz. tábla'!C27</f>
        <v>0</v>
      </c>
      <c r="J22" s="328">
        <v>0</v>
      </c>
      <c r="K22" s="328">
        <v>0</v>
      </c>
      <c r="L22" s="116">
        <f t="shared" ref="L22" si="4">I22-H22</f>
        <v>0</v>
      </c>
    </row>
    <row r="23" spans="1:12" ht="31.2" x14ac:dyDescent="0.3">
      <c r="A23" s="258" t="s">
        <v>234</v>
      </c>
      <c r="B23" s="119">
        <f>'[2]2.sz.tábla'!B71</f>
        <v>405000</v>
      </c>
      <c r="C23" s="119">
        <f>'[2]2.sz.tábla'!C71</f>
        <v>1058076</v>
      </c>
      <c r="D23" s="119">
        <f>'2.sz.tábla'!D71</f>
        <v>1058076</v>
      </c>
      <c r="E23" s="119">
        <f>'2.sz.tábla'!E71</f>
        <v>1058076</v>
      </c>
      <c r="F23" s="119">
        <f t="shared" si="2"/>
        <v>0</v>
      </c>
      <c r="G23" s="257"/>
      <c r="H23" s="257"/>
      <c r="I23" s="257"/>
      <c r="J23" s="328"/>
      <c r="K23" s="328"/>
      <c r="L23" s="116"/>
    </row>
    <row r="24" spans="1:12" ht="16.2" thickBot="1" x14ac:dyDescent="0.35">
      <c r="A24" s="263" t="s">
        <v>235</v>
      </c>
      <c r="B24" s="264">
        <f>B16+B18+B20</f>
        <v>73862611</v>
      </c>
      <c r="C24" s="264">
        <f>C16+C18+C20</f>
        <v>77736791</v>
      </c>
      <c r="D24" s="264">
        <f>D16+D18+D20</f>
        <v>80631556</v>
      </c>
      <c r="E24" s="264">
        <f>E16+E18+E20</f>
        <v>80631556</v>
      </c>
      <c r="F24" s="264">
        <f t="shared" si="2"/>
        <v>0</v>
      </c>
      <c r="G24" s="265" t="s">
        <v>236</v>
      </c>
      <c r="H24" s="264">
        <f>H16+H18</f>
        <v>33888611</v>
      </c>
      <c r="I24" s="264">
        <f>I18+I16</f>
        <v>37735191</v>
      </c>
      <c r="J24" s="264">
        <f>J18+J16</f>
        <v>38129956</v>
      </c>
      <c r="K24" s="264">
        <f>K18+K16</f>
        <v>37831506</v>
      </c>
      <c r="L24" s="266">
        <f>L18+L16</f>
        <v>-298450</v>
      </c>
    </row>
    <row r="26" spans="1:12" x14ac:dyDescent="0.3">
      <c r="A26" s="366" t="s">
        <v>353</v>
      </c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</row>
    <row r="27" spans="1:12" ht="16.2" thickBot="1" x14ac:dyDescent="0.35"/>
    <row r="28" spans="1:12" s="253" customFormat="1" ht="31.2" x14ac:dyDescent="0.3">
      <c r="A28" s="254" t="s">
        <v>237</v>
      </c>
      <c r="B28" s="10" t="s">
        <v>184</v>
      </c>
      <c r="C28" s="10" t="s">
        <v>183</v>
      </c>
      <c r="D28" s="10" t="s">
        <v>182</v>
      </c>
      <c r="E28" s="10" t="s">
        <v>350</v>
      </c>
      <c r="F28" s="251" t="s">
        <v>186</v>
      </c>
      <c r="G28" s="255" t="s">
        <v>238</v>
      </c>
      <c r="H28" s="10" t="s">
        <v>184</v>
      </c>
      <c r="I28" s="10" t="s">
        <v>183</v>
      </c>
      <c r="J28" s="331" t="s">
        <v>182</v>
      </c>
      <c r="K28" s="331" t="s">
        <v>350</v>
      </c>
      <c r="L28" s="250" t="s">
        <v>186</v>
      </c>
    </row>
    <row r="29" spans="1:12" ht="31.2" x14ac:dyDescent="0.3">
      <c r="A29" s="256" t="s">
        <v>239</v>
      </c>
      <c r="B29" s="119">
        <f>'[2]2.sz.tábla'!B20</f>
        <v>75000000</v>
      </c>
      <c r="C29" s="119">
        <f>'[2]2.sz.tábla'!C20</f>
        <v>75000000</v>
      </c>
      <c r="D29" s="119">
        <f>'2.sz.tábla'!D20</f>
        <v>75000000</v>
      </c>
      <c r="E29" s="119">
        <f>'2.sz.tábla'!E20</f>
        <v>75000000</v>
      </c>
      <c r="F29" s="119">
        <f>C29-B29</f>
        <v>0</v>
      </c>
      <c r="G29" s="257" t="s">
        <v>240</v>
      </c>
      <c r="H29" s="119">
        <f>'[2]5. sz. tábla'!B4</f>
        <v>24270000</v>
      </c>
      <c r="I29" s="119">
        <f>'[2]5. sz. tábla'!C4</f>
        <v>20770000</v>
      </c>
      <c r="J29" s="186">
        <f>'5. sz. tábla'!D4</f>
        <v>21770000</v>
      </c>
      <c r="K29" s="186">
        <f>'5. sz. tábla'!E4</f>
        <v>21770000</v>
      </c>
      <c r="L29" s="116">
        <f>K29-J29</f>
        <v>0</v>
      </c>
    </row>
    <row r="30" spans="1:12" x14ac:dyDescent="0.3">
      <c r="A30" s="258" t="s">
        <v>241</v>
      </c>
      <c r="B30" s="119">
        <f>'[2]2.sz.tábla'!B52</f>
        <v>0</v>
      </c>
      <c r="C30" s="119">
        <f>'[2]2.sz.tábla'!C52</f>
        <v>0</v>
      </c>
      <c r="D30" s="119">
        <v>0</v>
      </c>
      <c r="E30" s="119">
        <v>0</v>
      </c>
      <c r="F30" s="119">
        <f t="shared" ref="F30:F43" si="5">C30-B30</f>
        <v>0</v>
      </c>
      <c r="G30" s="257" t="s">
        <v>242</v>
      </c>
      <c r="H30" s="257"/>
      <c r="I30" s="257"/>
      <c r="J30" s="328"/>
      <c r="K30" s="328"/>
      <c r="L30" s="116"/>
    </row>
    <row r="31" spans="1:12" ht="31.2" x14ac:dyDescent="0.3">
      <c r="A31" s="258" t="s">
        <v>243</v>
      </c>
      <c r="B31" s="119">
        <f>'[2]1.sz.tábla '!B11</f>
        <v>0</v>
      </c>
      <c r="C31" s="119">
        <f>'[2]1.sz.tábla '!C11</f>
        <v>0</v>
      </c>
      <c r="D31" s="119">
        <v>0</v>
      </c>
      <c r="E31" s="119">
        <v>0</v>
      </c>
      <c r="F31" s="119">
        <f t="shared" si="5"/>
        <v>0</v>
      </c>
      <c r="G31" s="257" t="s">
        <v>244</v>
      </c>
      <c r="H31" s="119">
        <f>'[2]5. sz. tábla'!B16</f>
        <v>90704000</v>
      </c>
      <c r="I31" s="119">
        <f>'[2]5. sz. tábla'!C16</f>
        <v>94204000</v>
      </c>
      <c r="J31" s="186">
        <f>'5. sz. tábla'!D17</f>
        <v>95704000</v>
      </c>
      <c r="K31" s="186">
        <f>'5. sz. tábla'!E17</f>
        <v>96002450</v>
      </c>
      <c r="L31" s="116">
        <f>K31-J31</f>
        <v>298450</v>
      </c>
    </row>
    <row r="32" spans="1:12" x14ac:dyDescent="0.3">
      <c r="A32" s="258"/>
      <c r="B32" s="119"/>
      <c r="C32" s="119"/>
      <c r="D32" s="119"/>
      <c r="E32" s="119"/>
      <c r="F32" s="119"/>
      <c r="G32" s="257" t="s">
        <v>245</v>
      </c>
      <c r="H32" s="119">
        <f>'[2]5. sz. tábla'!B23</f>
        <v>0</v>
      </c>
      <c r="I32" s="119">
        <f>'[2]5. sz. tábla'!C23</f>
        <v>27600</v>
      </c>
      <c r="J32" s="186">
        <f>'5. sz. tábla'!D25</f>
        <v>27600</v>
      </c>
      <c r="K32" s="186">
        <f>'5. sz. tábla'!F25</f>
        <v>27600</v>
      </c>
      <c r="L32" s="116">
        <f>K32-J32</f>
        <v>0</v>
      </c>
    </row>
    <row r="33" spans="1:12" ht="31.2" x14ac:dyDescent="0.3">
      <c r="A33" s="258"/>
      <c r="B33" s="257"/>
      <c r="C33" s="257"/>
      <c r="D33" s="257"/>
      <c r="E33" s="257"/>
      <c r="F33" s="119"/>
      <c r="G33" s="257" t="s">
        <v>246</v>
      </c>
      <c r="H33" s="257"/>
      <c r="I33" s="257"/>
      <c r="J33" s="328"/>
      <c r="K33" s="328"/>
      <c r="L33" s="116">
        <f t="shared" ref="L33:L36" si="6">K33-J33</f>
        <v>0</v>
      </c>
    </row>
    <row r="34" spans="1:12" ht="31.2" x14ac:dyDescent="0.3">
      <c r="A34" s="258"/>
      <c r="B34" s="257"/>
      <c r="C34" s="257"/>
      <c r="D34" s="257"/>
      <c r="E34" s="257"/>
      <c r="F34" s="119"/>
      <c r="G34" s="267" t="s">
        <v>247</v>
      </c>
      <c r="H34" s="268"/>
      <c r="I34" s="268"/>
      <c r="J34" s="329"/>
      <c r="K34" s="329"/>
      <c r="L34" s="116">
        <f t="shared" si="6"/>
        <v>0</v>
      </c>
    </row>
    <row r="35" spans="1:12" ht="46.8" x14ac:dyDescent="0.3">
      <c r="A35" s="258"/>
      <c r="B35" s="119"/>
      <c r="C35" s="119"/>
      <c r="D35" s="119"/>
      <c r="E35" s="119"/>
      <c r="F35" s="119"/>
      <c r="G35" s="257" t="s">
        <v>248</v>
      </c>
      <c r="H35" s="119"/>
      <c r="I35" s="119"/>
      <c r="J35" s="186"/>
      <c r="K35" s="186"/>
      <c r="L35" s="116">
        <f t="shared" si="6"/>
        <v>0</v>
      </c>
    </row>
    <row r="36" spans="1:12" ht="46.8" x14ac:dyDescent="0.3">
      <c r="A36" s="258"/>
      <c r="B36" s="119"/>
      <c r="C36" s="119"/>
      <c r="D36" s="119"/>
      <c r="E36" s="119"/>
      <c r="F36" s="119"/>
      <c r="G36" s="257" t="s">
        <v>249</v>
      </c>
      <c r="H36" s="119"/>
      <c r="I36" s="119"/>
      <c r="J36" s="186"/>
      <c r="K36" s="186"/>
      <c r="L36" s="116">
        <f t="shared" si="6"/>
        <v>0</v>
      </c>
    </row>
    <row r="37" spans="1:12" s="114" customFormat="1" ht="31.2" x14ac:dyDescent="0.3">
      <c r="A37" s="261" t="s">
        <v>250</v>
      </c>
      <c r="B37" s="110">
        <f>SUM(B29:B35)</f>
        <v>75000000</v>
      </c>
      <c r="C37" s="110">
        <f>SUM(C29:C35)</f>
        <v>75000000</v>
      </c>
      <c r="D37" s="110">
        <f>SUM(D29:D35)</f>
        <v>75000000</v>
      </c>
      <c r="E37" s="110">
        <f>SUM(E29:E35)</f>
        <v>75000000</v>
      </c>
      <c r="F37" s="110">
        <f t="shared" si="5"/>
        <v>0</v>
      </c>
      <c r="G37" s="262" t="s">
        <v>251</v>
      </c>
      <c r="H37" s="110">
        <f>SUM(H29:H32)</f>
        <v>114974000</v>
      </c>
      <c r="I37" s="110">
        <f>SUM(I29:I32)</f>
        <v>115001600</v>
      </c>
      <c r="J37" s="110">
        <f>SUM(J29:J32)</f>
        <v>117501600</v>
      </c>
      <c r="K37" s="110">
        <f>SUM(K29:K32)</f>
        <v>117800050</v>
      </c>
      <c r="L37" s="111">
        <f>K37-J37</f>
        <v>298450</v>
      </c>
    </row>
    <row r="38" spans="1:12" s="114" customFormat="1" x14ac:dyDescent="0.3">
      <c r="A38" s="261" t="s">
        <v>252</v>
      </c>
      <c r="B38" s="110"/>
      <c r="C38" s="110"/>
      <c r="D38" s="110"/>
      <c r="E38" s="110"/>
      <c r="F38" s="119"/>
      <c r="G38" s="262" t="s">
        <v>253</v>
      </c>
      <c r="H38" s="110">
        <f>H37-B37</f>
        <v>39974000</v>
      </c>
      <c r="I38" s="110">
        <f>I37-C37</f>
        <v>40001600</v>
      </c>
      <c r="J38" s="110">
        <f>J37-D37</f>
        <v>42501600</v>
      </c>
      <c r="K38" s="110">
        <f>K37-E37</f>
        <v>42800050</v>
      </c>
      <c r="L38" s="111">
        <f>K38-J38</f>
        <v>298450</v>
      </c>
    </row>
    <row r="39" spans="1:12" s="114" customFormat="1" ht="31.2" x14ac:dyDescent="0.3">
      <c r="A39" s="261" t="s">
        <v>254</v>
      </c>
      <c r="B39" s="110">
        <f>SUM(B40)</f>
        <v>36000000</v>
      </c>
      <c r="C39" s="110">
        <f t="shared" ref="C39:E39" si="7">SUM(C40)</f>
        <v>37329264</v>
      </c>
      <c r="D39" s="110">
        <f t="shared" si="7"/>
        <v>37329264</v>
      </c>
      <c r="E39" s="110">
        <f t="shared" si="7"/>
        <v>37329264</v>
      </c>
      <c r="F39" s="110">
        <f>D39-C39</f>
        <v>0</v>
      </c>
      <c r="G39" s="262" t="s">
        <v>255</v>
      </c>
      <c r="H39" s="110">
        <f>SUM(H40:H42)</f>
        <v>0</v>
      </c>
      <c r="I39" s="110">
        <f t="shared" ref="I39" si="8">SUM(I40:I42)</f>
        <v>0</v>
      </c>
      <c r="J39" s="181">
        <v>0</v>
      </c>
      <c r="K39" s="181">
        <v>0</v>
      </c>
      <c r="L39" s="116">
        <f t="shared" ref="L39:L43" si="9">I39-H39</f>
        <v>0</v>
      </c>
    </row>
    <row r="40" spans="1:12" x14ac:dyDescent="0.3">
      <c r="A40" s="258" t="s">
        <v>256</v>
      </c>
      <c r="B40" s="119">
        <f>'[2]2.sz.tábla'!B67</f>
        <v>36000000</v>
      </c>
      <c r="C40" s="119">
        <f>'[2]2.sz.tábla'!C67</f>
        <v>37329264</v>
      </c>
      <c r="D40" s="119">
        <f>'2.sz.tábla'!D67</f>
        <v>37329264</v>
      </c>
      <c r="E40" s="119">
        <f>'2.sz.tábla'!E67</f>
        <v>37329264</v>
      </c>
      <c r="F40" s="119">
        <f>D40-C40</f>
        <v>0</v>
      </c>
      <c r="G40" s="257" t="s">
        <v>257</v>
      </c>
      <c r="H40" s="119"/>
      <c r="I40" s="119"/>
      <c r="J40" s="186"/>
      <c r="K40" s="186"/>
      <c r="L40" s="116">
        <f t="shared" si="9"/>
        <v>0</v>
      </c>
    </row>
    <row r="41" spans="1:12" ht="31.2" x14ac:dyDescent="0.3">
      <c r="A41" s="261" t="s">
        <v>258</v>
      </c>
      <c r="B41" s="110">
        <f>SUM(B42:B43)</f>
        <v>0</v>
      </c>
      <c r="C41" s="110">
        <f>SUM(C42:C43)</f>
        <v>0</v>
      </c>
      <c r="D41" s="110">
        <f>SUM(D42:D43)</f>
        <v>0</v>
      </c>
      <c r="E41" s="110">
        <f>SUM(E42:E43)</f>
        <v>0</v>
      </c>
      <c r="F41" s="119">
        <f t="shared" si="5"/>
        <v>0</v>
      </c>
      <c r="G41" s="257" t="s">
        <v>259</v>
      </c>
      <c r="H41" s="119"/>
      <c r="I41" s="119"/>
      <c r="J41" s="186"/>
      <c r="K41" s="186"/>
      <c r="L41" s="116">
        <f t="shared" si="9"/>
        <v>0</v>
      </c>
    </row>
    <row r="42" spans="1:12" ht="31.2" x14ac:dyDescent="0.3">
      <c r="A42" s="258" t="s">
        <v>260</v>
      </c>
      <c r="B42" s="119"/>
      <c r="C42" s="119"/>
      <c r="D42" s="119"/>
      <c r="E42" s="119"/>
      <c r="F42" s="119">
        <f t="shared" si="5"/>
        <v>0</v>
      </c>
      <c r="G42" s="257" t="s">
        <v>261</v>
      </c>
      <c r="H42" s="119"/>
      <c r="I42" s="119"/>
      <c r="J42" s="186"/>
      <c r="K42" s="186"/>
      <c r="L42" s="116">
        <f t="shared" si="9"/>
        <v>0</v>
      </c>
    </row>
    <row r="43" spans="1:12" x14ac:dyDescent="0.3">
      <c r="A43" s="258" t="s">
        <v>262</v>
      </c>
      <c r="B43" s="119"/>
      <c r="C43" s="119"/>
      <c r="D43" s="119"/>
      <c r="E43" s="119"/>
      <c r="F43" s="119">
        <f t="shared" si="5"/>
        <v>0</v>
      </c>
      <c r="G43" s="257"/>
      <c r="H43" s="119"/>
      <c r="I43" s="119"/>
      <c r="J43" s="186"/>
      <c r="K43" s="186"/>
      <c r="L43" s="116">
        <f t="shared" si="9"/>
        <v>0</v>
      </c>
    </row>
    <row r="44" spans="1:12" s="114" customFormat="1" ht="16.2" thickBot="1" x14ac:dyDescent="0.35">
      <c r="A44" s="263" t="s">
        <v>263</v>
      </c>
      <c r="B44" s="264">
        <f>B37+B39+B41</f>
        <v>111000000</v>
      </c>
      <c r="C44" s="264">
        <f>C37+C39+C41</f>
        <v>112329264</v>
      </c>
      <c r="D44" s="264">
        <f>D37+D39+D41</f>
        <v>112329264</v>
      </c>
      <c r="E44" s="264">
        <f>E37+E39+E41</f>
        <v>112329264</v>
      </c>
      <c r="F44" s="264">
        <f>D44-C44</f>
        <v>0</v>
      </c>
      <c r="G44" s="265" t="s">
        <v>264</v>
      </c>
      <c r="H44" s="264">
        <f>H37+H39</f>
        <v>114974000</v>
      </c>
      <c r="I44" s="264">
        <f>I37+I39</f>
        <v>115001600</v>
      </c>
      <c r="J44" s="264">
        <f>J37+J39</f>
        <v>117501600</v>
      </c>
      <c r="K44" s="264">
        <f>K37+K39</f>
        <v>117800050</v>
      </c>
      <c r="L44" s="266">
        <f>K44-J44</f>
        <v>298450</v>
      </c>
    </row>
    <row r="45" spans="1:12" x14ac:dyDescent="0.3">
      <c r="A45" s="269"/>
      <c r="B45" s="270"/>
      <c r="C45" s="270"/>
      <c r="D45" s="270"/>
      <c r="E45" s="270"/>
      <c r="F45" s="270"/>
      <c r="G45" s="269"/>
      <c r="H45" s="270"/>
      <c r="I45" s="270"/>
      <c r="J45" s="270"/>
      <c r="K45" s="270"/>
      <c r="L45" s="270"/>
    </row>
    <row r="46" spans="1:12" x14ac:dyDescent="0.3">
      <c r="A46" s="269"/>
      <c r="B46" s="270"/>
      <c r="C46" s="270"/>
      <c r="D46" s="270"/>
      <c r="E46" s="270"/>
      <c r="F46" s="270"/>
      <c r="G46" s="269"/>
      <c r="H46" s="270"/>
      <c r="I46" s="270"/>
      <c r="J46" s="270"/>
      <c r="K46" s="270"/>
      <c r="L46" s="270"/>
    </row>
    <row r="47" spans="1:12" x14ac:dyDescent="0.3">
      <c r="A47" s="269"/>
      <c r="B47" s="270"/>
      <c r="C47" s="270"/>
      <c r="D47" s="270"/>
      <c r="E47" s="270"/>
      <c r="F47" s="270"/>
      <c r="G47" s="269"/>
      <c r="H47" s="270"/>
      <c r="I47" s="270"/>
      <c r="J47" s="270"/>
      <c r="K47" s="270"/>
      <c r="L47" s="270"/>
    </row>
    <row r="48" spans="1:12" x14ac:dyDescent="0.3">
      <c r="A48" s="269"/>
      <c r="B48" s="270"/>
      <c r="C48" s="270"/>
      <c r="D48" s="270"/>
      <c r="E48" s="270"/>
      <c r="F48" s="270"/>
      <c r="G48" s="269"/>
      <c r="H48" s="270"/>
      <c r="I48" s="270"/>
      <c r="J48" s="270"/>
      <c r="K48" s="270"/>
      <c r="L48" s="270"/>
    </row>
    <row r="49" spans="1:12" x14ac:dyDescent="0.3">
      <c r="A49" s="366" t="s">
        <v>352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66"/>
      <c r="L49" s="366"/>
    </row>
    <row r="50" spans="1:12" ht="16.2" thickBot="1" x14ac:dyDescent="0.35"/>
    <row r="51" spans="1:12" s="253" customFormat="1" ht="31.2" x14ac:dyDescent="0.3">
      <c r="A51" s="254" t="s">
        <v>265</v>
      </c>
      <c r="B51" s="10" t="s">
        <v>184</v>
      </c>
      <c r="C51" s="10" t="s">
        <v>183</v>
      </c>
      <c r="D51" s="10" t="s">
        <v>182</v>
      </c>
      <c r="E51" s="10" t="s">
        <v>350</v>
      </c>
      <c r="F51" s="251" t="s">
        <v>186</v>
      </c>
      <c r="G51" s="255" t="s">
        <v>266</v>
      </c>
      <c r="H51" s="10" t="s">
        <v>184</v>
      </c>
      <c r="I51" s="10" t="s">
        <v>183</v>
      </c>
      <c r="J51" s="331" t="s">
        <v>182</v>
      </c>
      <c r="K51" s="331" t="s">
        <v>350</v>
      </c>
      <c r="L51" s="250" t="s">
        <v>186</v>
      </c>
    </row>
    <row r="52" spans="1:12" x14ac:dyDescent="0.3">
      <c r="A52" s="258" t="s">
        <v>267</v>
      </c>
      <c r="B52" s="119">
        <f>B16</f>
        <v>37457611</v>
      </c>
      <c r="C52" s="119">
        <f t="shared" ref="C52:E52" si="10">C16</f>
        <v>39349451</v>
      </c>
      <c r="D52" s="119">
        <f t="shared" si="10"/>
        <v>42244216</v>
      </c>
      <c r="E52" s="119">
        <f t="shared" si="10"/>
        <v>42244216</v>
      </c>
      <c r="F52" s="119">
        <f>F16</f>
        <v>0</v>
      </c>
      <c r="G52" s="257" t="s">
        <v>268</v>
      </c>
      <c r="H52" s="119">
        <f>H16</f>
        <v>32748611</v>
      </c>
      <c r="I52" s="119">
        <f>I16</f>
        <v>35942115</v>
      </c>
      <c r="J52" s="119">
        <f>J16</f>
        <v>36336880</v>
      </c>
      <c r="K52" s="119">
        <f>K16</f>
        <v>36038430</v>
      </c>
      <c r="L52" s="116">
        <f>K52-J52</f>
        <v>-298450</v>
      </c>
    </row>
    <row r="53" spans="1:12" x14ac:dyDescent="0.3">
      <c r="A53" s="258" t="s">
        <v>269</v>
      </c>
      <c r="B53" s="119">
        <f>B37</f>
        <v>75000000</v>
      </c>
      <c r="C53" s="119">
        <f t="shared" ref="C53:F53" si="11">C37</f>
        <v>75000000</v>
      </c>
      <c r="D53" s="119">
        <f>D37</f>
        <v>75000000</v>
      </c>
      <c r="E53" s="119">
        <f>E37</f>
        <v>75000000</v>
      </c>
      <c r="F53" s="119">
        <f t="shared" si="11"/>
        <v>0</v>
      </c>
      <c r="G53" s="257" t="s">
        <v>270</v>
      </c>
      <c r="H53" s="119">
        <f>H37</f>
        <v>114974000</v>
      </c>
      <c r="I53" s="119">
        <f>I37</f>
        <v>115001600</v>
      </c>
      <c r="J53" s="119">
        <f>J37</f>
        <v>117501600</v>
      </c>
      <c r="K53" s="119">
        <f>K37</f>
        <v>117800050</v>
      </c>
      <c r="L53" s="116">
        <f>K53-J53</f>
        <v>298450</v>
      </c>
    </row>
    <row r="54" spans="1:12" s="114" customFormat="1" x14ac:dyDescent="0.3">
      <c r="A54" s="261" t="s">
        <v>11</v>
      </c>
      <c r="B54" s="110">
        <f>SUM(B52:B53)</f>
        <v>112457611</v>
      </c>
      <c r="C54" s="110">
        <f t="shared" ref="C54:F54" si="12">SUM(C52:C53)</f>
        <v>114349451</v>
      </c>
      <c r="D54" s="110">
        <f t="shared" si="12"/>
        <v>117244216</v>
      </c>
      <c r="E54" s="110">
        <f t="shared" si="12"/>
        <v>117244216</v>
      </c>
      <c r="F54" s="110">
        <f t="shared" si="12"/>
        <v>0</v>
      </c>
      <c r="G54" s="262" t="s">
        <v>20</v>
      </c>
      <c r="H54" s="110">
        <f>SUM(H52:H53)</f>
        <v>147722611</v>
      </c>
      <c r="I54" s="110">
        <f>SUM(I52:I53)</f>
        <v>150943715</v>
      </c>
      <c r="J54" s="110">
        <f>SUM(J52:J53)</f>
        <v>153838480</v>
      </c>
      <c r="K54" s="110">
        <f>SUM(K52:K53)</f>
        <v>153838480</v>
      </c>
      <c r="L54" s="111">
        <f>SUM(L52:L53)</f>
        <v>0</v>
      </c>
    </row>
    <row r="55" spans="1:12" s="114" customFormat="1" x14ac:dyDescent="0.3">
      <c r="A55" s="261" t="s">
        <v>271</v>
      </c>
      <c r="B55" s="110"/>
      <c r="C55" s="110"/>
      <c r="D55" s="110"/>
      <c r="E55" s="110"/>
      <c r="F55" s="110"/>
      <c r="G55" s="262" t="s">
        <v>272</v>
      </c>
      <c r="H55" s="110">
        <f>H54-B54</f>
        <v>35265000</v>
      </c>
      <c r="I55" s="110">
        <f>I54-C54</f>
        <v>36594264</v>
      </c>
      <c r="J55" s="110">
        <f>J54-D54</f>
        <v>36594264</v>
      </c>
      <c r="K55" s="110">
        <f>K54-E54</f>
        <v>36594264</v>
      </c>
      <c r="L55" s="111">
        <f>L54-F54</f>
        <v>0</v>
      </c>
    </row>
    <row r="56" spans="1:12" s="114" customFormat="1" ht="31.2" x14ac:dyDescent="0.3">
      <c r="A56" s="261" t="s">
        <v>273</v>
      </c>
      <c r="B56" s="110">
        <f>SUM(B57:B58)</f>
        <v>36000000</v>
      </c>
      <c r="C56" s="110">
        <f t="shared" ref="C56:F56" si="13">SUM(C57:C58)</f>
        <v>37329264</v>
      </c>
      <c r="D56" s="110">
        <f t="shared" si="13"/>
        <v>37329264</v>
      </c>
      <c r="E56" s="110">
        <f t="shared" si="13"/>
        <v>37329264</v>
      </c>
      <c r="F56" s="110">
        <f t="shared" si="13"/>
        <v>0</v>
      </c>
      <c r="G56" s="262" t="s">
        <v>274</v>
      </c>
      <c r="H56" s="110">
        <f>SUM(H57:H58)</f>
        <v>1140000</v>
      </c>
      <c r="I56" s="110">
        <f>SUM(I57:I58)</f>
        <v>1793076</v>
      </c>
      <c r="J56" s="110">
        <f>SUM(J57:J58)</f>
        <v>1793076</v>
      </c>
      <c r="K56" s="110">
        <f>SUM(K57:K58)</f>
        <v>1793076</v>
      </c>
      <c r="L56" s="111">
        <f>SUM(L57:L58)</f>
        <v>0</v>
      </c>
    </row>
    <row r="57" spans="1:12" ht="31.2" x14ac:dyDescent="0.3">
      <c r="A57" s="258" t="s">
        <v>224</v>
      </c>
      <c r="B57" s="119">
        <f>B18</f>
        <v>36000000</v>
      </c>
      <c r="C57" s="119">
        <f t="shared" ref="C57:F57" si="14">C18</f>
        <v>37329264</v>
      </c>
      <c r="D57" s="119">
        <f t="shared" si="14"/>
        <v>37329264</v>
      </c>
      <c r="E57" s="119">
        <f t="shared" si="14"/>
        <v>37329264</v>
      </c>
      <c r="F57" s="119">
        <f t="shared" si="14"/>
        <v>0</v>
      </c>
      <c r="G57" s="257" t="s">
        <v>275</v>
      </c>
      <c r="H57" s="119">
        <f>H18</f>
        <v>1140000</v>
      </c>
      <c r="I57" s="119">
        <f>I18</f>
        <v>1793076</v>
      </c>
      <c r="J57" s="119">
        <f>J18</f>
        <v>1793076</v>
      </c>
      <c r="K57" s="119">
        <f>K18</f>
        <v>1793076</v>
      </c>
      <c r="L57" s="116">
        <f>L18</f>
        <v>0</v>
      </c>
    </row>
    <row r="58" spans="1:12" ht="31.2" x14ac:dyDescent="0.3">
      <c r="A58" s="258" t="s">
        <v>254</v>
      </c>
      <c r="B58" s="119"/>
      <c r="C58" s="119"/>
      <c r="D58" s="119"/>
      <c r="E58" s="119"/>
      <c r="F58" s="119"/>
      <c r="G58" s="257" t="s">
        <v>276</v>
      </c>
      <c r="H58" s="119">
        <f>H39</f>
        <v>0</v>
      </c>
      <c r="I58" s="119">
        <f>I39</f>
        <v>0</v>
      </c>
      <c r="J58" s="119">
        <f>J39</f>
        <v>0</v>
      </c>
      <c r="K58" s="119">
        <f>K39</f>
        <v>0</v>
      </c>
      <c r="L58" s="116">
        <f>L39</f>
        <v>0</v>
      </c>
    </row>
    <row r="59" spans="1:12" s="114" customFormat="1" ht="31.2" x14ac:dyDescent="0.3">
      <c r="A59" s="261" t="s">
        <v>277</v>
      </c>
      <c r="B59" s="110">
        <f>SUM(B60:B61)</f>
        <v>405000</v>
      </c>
      <c r="C59" s="110">
        <f t="shared" ref="C59:F59" si="15">SUM(C60:C61)</f>
        <v>1058076</v>
      </c>
      <c r="D59" s="110">
        <f t="shared" si="15"/>
        <v>1058076</v>
      </c>
      <c r="E59" s="110">
        <f t="shared" si="15"/>
        <v>1058076</v>
      </c>
      <c r="F59" s="110">
        <f t="shared" si="15"/>
        <v>0</v>
      </c>
      <c r="G59" s="262"/>
      <c r="H59" s="262"/>
      <c r="I59" s="262"/>
      <c r="J59" s="330"/>
      <c r="K59" s="330"/>
      <c r="L59" s="271"/>
    </row>
    <row r="60" spans="1:12" ht="31.2" x14ac:dyDescent="0.3">
      <c r="A60" s="258" t="s">
        <v>228</v>
      </c>
      <c r="B60" s="119">
        <f>B20</f>
        <v>405000</v>
      </c>
      <c r="C60" s="119">
        <f t="shared" ref="C60:F60" si="16">C20</f>
        <v>1058076</v>
      </c>
      <c r="D60" s="119">
        <f t="shared" si="16"/>
        <v>1058076</v>
      </c>
      <c r="E60" s="119">
        <f t="shared" si="16"/>
        <v>1058076</v>
      </c>
      <c r="F60" s="119">
        <f t="shared" si="16"/>
        <v>0</v>
      </c>
      <c r="G60" s="257"/>
      <c r="H60" s="119"/>
      <c r="I60" s="119"/>
      <c r="J60" s="186"/>
      <c r="K60" s="186"/>
      <c r="L60" s="116"/>
    </row>
    <row r="61" spans="1:12" ht="31.2" x14ac:dyDescent="0.3">
      <c r="A61" s="258" t="s">
        <v>258</v>
      </c>
      <c r="B61" s="119">
        <f>B41</f>
        <v>0</v>
      </c>
      <c r="C61" s="119">
        <f>C41</f>
        <v>0</v>
      </c>
      <c r="D61" s="119">
        <f>D41</f>
        <v>0</v>
      </c>
      <c r="E61" s="119">
        <f>E41</f>
        <v>0</v>
      </c>
      <c r="F61" s="119">
        <f>F41</f>
        <v>0</v>
      </c>
      <c r="G61" s="262"/>
      <c r="H61" s="110"/>
      <c r="I61" s="110"/>
      <c r="J61" s="181"/>
      <c r="K61" s="181"/>
      <c r="L61" s="111"/>
    </row>
    <row r="62" spans="1:12" s="114" customFormat="1" ht="16.2" thickBot="1" x14ac:dyDescent="0.35">
      <c r="A62" s="263" t="s">
        <v>67</v>
      </c>
      <c r="B62" s="264">
        <f>B54+B56+B59</f>
        <v>148862611</v>
      </c>
      <c r="C62" s="264">
        <f>C54+C56+C59</f>
        <v>152736791</v>
      </c>
      <c r="D62" s="264">
        <f>D54+D56+D59</f>
        <v>155631556</v>
      </c>
      <c r="E62" s="264">
        <f>E54+E56+E59</f>
        <v>155631556</v>
      </c>
      <c r="F62" s="264">
        <f>F54+F56+F59</f>
        <v>0</v>
      </c>
      <c r="G62" s="265" t="s">
        <v>278</v>
      </c>
      <c r="H62" s="264">
        <f>H54+H56</f>
        <v>148862611</v>
      </c>
      <c r="I62" s="264">
        <f>I54+I56</f>
        <v>152736791</v>
      </c>
      <c r="J62" s="264">
        <f>J54+J56</f>
        <v>155631556</v>
      </c>
      <c r="K62" s="264">
        <f>K54+K56</f>
        <v>155631556</v>
      </c>
      <c r="L62" s="266">
        <f>L54+L56</f>
        <v>0</v>
      </c>
    </row>
    <row r="63" spans="1:12" x14ac:dyDescent="0.3">
      <c r="A63" s="253" t="s">
        <v>279</v>
      </c>
      <c r="H63" s="252">
        <f>B62-H62</f>
        <v>0</v>
      </c>
      <c r="I63" s="252">
        <f>C62-I62</f>
        <v>0</v>
      </c>
      <c r="J63" s="252">
        <f>D62-J62</f>
        <v>0</v>
      </c>
      <c r="K63" s="252">
        <f>E62-K62</f>
        <v>0</v>
      </c>
      <c r="L63" s="252">
        <f>F62-L62</f>
        <v>0</v>
      </c>
    </row>
  </sheetData>
  <mergeCells count="4">
    <mergeCell ref="A2:L2"/>
    <mergeCell ref="A3:L3"/>
    <mergeCell ref="A26:L26"/>
    <mergeCell ref="A49:L49"/>
  </mergeCells>
  <pageMargins left="1.8897637795275593" right="0.70866141732283472" top="0.94488188976377963" bottom="0.74803149606299213" header="0.51181102362204722" footer="0.31496062992125984"/>
  <pageSetup paperSize="9" scale="52" orientation="landscape" r:id="rId1"/>
  <headerFooter>
    <oddHeader>&amp;C&amp;"Times New Roman,Normál"&amp;12 6. melléklet a 2/2018. (II. 16.) önkormányzati rendelethez
Az önkormányzat 2017. évi költségvetéséről szóló 1/2017. (II. 15.) önkormányzati rendelet 6. mellékletének helyébe a következő 6. melléklet lép:</oddHead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view="pageLayout" zoomScaleNormal="100" workbookViewId="0">
      <selection activeCell="A3" sqref="A3:L3"/>
    </sheetView>
  </sheetViews>
  <sheetFormatPr defaultColWidth="9.109375" defaultRowHeight="15.6" x14ac:dyDescent="0.3"/>
  <cols>
    <col min="1" max="1" width="43.33203125" style="272" customWidth="1"/>
    <col min="2" max="2" width="14.109375" style="273" customWidth="1"/>
    <col min="3" max="3" width="14.6640625" style="273" bestFit="1" customWidth="1"/>
    <col min="4" max="4" width="15.5546875" style="273" bestFit="1" customWidth="1"/>
    <col min="5" max="5" width="15.5546875" style="273" customWidth="1"/>
    <col min="6" max="6" width="12.109375" style="273" customWidth="1"/>
    <col min="7" max="7" width="43.5546875" style="273" customWidth="1"/>
    <col min="8" max="11" width="14.33203125" style="273" customWidth="1"/>
    <col min="12" max="12" width="13.6640625" style="273" customWidth="1"/>
    <col min="13" max="16384" width="9.109375" style="273"/>
  </cols>
  <sheetData>
    <row r="2" spans="1:12" x14ac:dyDescent="0.3">
      <c r="G2" s="274"/>
    </row>
    <row r="3" spans="1:12" ht="15.75" customHeight="1" x14ac:dyDescent="0.3">
      <c r="A3" s="368" t="s">
        <v>280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</row>
    <row r="4" spans="1:12" ht="16.2" thickBot="1" x14ac:dyDescent="0.35"/>
    <row r="5" spans="1:12" s="272" customFormat="1" ht="31.2" x14ac:dyDescent="0.3">
      <c r="A5" s="275" t="s">
        <v>205</v>
      </c>
      <c r="B5" s="10" t="s">
        <v>184</v>
      </c>
      <c r="C5" s="10" t="s">
        <v>183</v>
      </c>
      <c r="D5" s="10" t="s">
        <v>182</v>
      </c>
      <c r="E5" s="10" t="s">
        <v>350</v>
      </c>
      <c r="F5" s="251" t="s">
        <v>186</v>
      </c>
      <c r="G5" s="276" t="s">
        <v>206</v>
      </c>
      <c r="H5" s="10" t="s">
        <v>184</v>
      </c>
      <c r="I5" s="251" t="s">
        <v>183</v>
      </c>
      <c r="J5" s="331" t="s">
        <v>182</v>
      </c>
      <c r="K5" s="331" t="s">
        <v>350</v>
      </c>
      <c r="L5" s="250" t="s">
        <v>186</v>
      </c>
    </row>
    <row r="6" spans="1:12" s="272" customFormat="1" x14ac:dyDescent="0.3">
      <c r="A6" s="277" t="s">
        <v>281</v>
      </c>
      <c r="B6" s="278"/>
      <c r="C6" s="278"/>
      <c r="D6" s="278"/>
      <c r="E6" s="278"/>
      <c r="F6" s="278"/>
      <c r="G6" s="279" t="s">
        <v>15</v>
      </c>
      <c r="H6" s="280"/>
      <c r="I6" s="280"/>
      <c r="J6" s="332"/>
      <c r="K6" s="332"/>
      <c r="L6" s="281"/>
    </row>
    <row r="7" spans="1:12" ht="31.2" x14ac:dyDescent="0.3">
      <c r="A7" s="282" t="s">
        <v>282</v>
      </c>
      <c r="B7" s="283">
        <f>'[2]6. sz. tábla '!B6</f>
        <v>21955111</v>
      </c>
      <c r="C7" s="283">
        <f>'[2]6. sz. tábla '!C6</f>
        <v>23846951</v>
      </c>
      <c r="D7" s="283">
        <f>'6. sz. tábla'!D6</f>
        <v>26741716</v>
      </c>
      <c r="E7" s="283">
        <f>'6. sz. tábla'!E6</f>
        <v>26741716</v>
      </c>
      <c r="F7" s="283">
        <f>E7-D7</f>
        <v>0</v>
      </c>
      <c r="G7" s="284" t="s">
        <v>208</v>
      </c>
      <c r="H7" s="283">
        <f>'[2]6. sz. tábla '!F6</f>
        <v>6405000</v>
      </c>
      <c r="I7" s="283">
        <f>'[2]6. sz. tábla '!G6</f>
        <v>7872540</v>
      </c>
      <c r="J7" s="333">
        <f>'6. sz. tábla'!J6</f>
        <v>8483290</v>
      </c>
      <c r="K7" s="333">
        <f>'6. sz. tábla'!K6</f>
        <v>8513290</v>
      </c>
      <c r="L7" s="285">
        <f>K7-J7</f>
        <v>30000</v>
      </c>
    </row>
    <row r="8" spans="1:12" ht="17.25" customHeight="1" x14ac:dyDescent="0.3">
      <c r="A8" s="286" t="s">
        <v>209</v>
      </c>
      <c r="B8" s="119">
        <f>'[2]6. sz. tábla '!B7</f>
        <v>10650000</v>
      </c>
      <c r="C8" s="119">
        <f>'[2]6. sz. tábla '!C7</f>
        <v>10650000</v>
      </c>
      <c r="D8" s="119">
        <f>'6. sz. tábla'!D7</f>
        <v>10650000</v>
      </c>
      <c r="E8" s="119">
        <f>'6. sz. tábla'!E7</f>
        <v>10650000</v>
      </c>
      <c r="F8" s="283">
        <f t="shared" ref="F8:F10" si="0">E8-D8</f>
        <v>0</v>
      </c>
      <c r="G8" s="284" t="s">
        <v>85</v>
      </c>
      <c r="H8" s="283">
        <f>'[2]6. sz. tábla '!F7</f>
        <v>1614700</v>
      </c>
      <c r="I8" s="283">
        <f>'[2]6. sz. tábla '!G7</f>
        <v>1776142</v>
      </c>
      <c r="J8" s="333">
        <f>'6. sz. tábla'!J7</f>
        <v>1920970</v>
      </c>
      <c r="K8" s="333">
        <f>'6. sz. tábla'!K7</f>
        <v>1933970</v>
      </c>
      <c r="L8" s="285">
        <f t="shared" ref="L8:L16" si="1">K8-J8</f>
        <v>13000</v>
      </c>
    </row>
    <row r="9" spans="1:12" x14ac:dyDescent="0.3">
      <c r="A9" s="286" t="s">
        <v>211</v>
      </c>
      <c r="B9" s="283">
        <f>'[2]6. sz. tábla '!B8-B38</f>
        <v>4852500</v>
      </c>
      <c r="C9" s="283">
        <f>'[2]6. sz. tábla '!C8-C38</f>
        <v>4852500</v>
      </c>
      <c r="D9" s="283">
        <f>'6. sz. tábla'!D8</f>
        <v>4852500</v>
      </c>
      <c r="E9" s="283">
        <f>'6. sz. tábla'!E8</f>
        <v>4852500</v>
      </c>
      <c r="F9" s="283">
        <f t="shared" si="0"/>
        <v>0</v>
      </c>
      <c r="G9" s="284" t="s">
        <v>86</v>
      </c>
      <c r="H9" s="283">
        <f>'[2]6. sz. tábla '!F8-H38</f>
        <v>13500000</v>
      </c>
      <c r="I9" s="283">
        <f>'[2]6. sz. tábla '!G8-I38</f>
        <v>13500000</v>
      </c>
      <c r="J9" s="333">
        <f>'6. sz. tábla'!J8</f>
        <v>13720000</v>
      </c>
      <c r="K9" s="333">
        <f>'6. sz. tábla'!K8</f>
        <v>13720000</v>
      </c>
      <c r="L9" s="285">
        <f t="shared" si="1"/>
        <v>0</v>
      </c>
    </row>
    <row r="10" spans="1:12" ht="31.2" x14ac:dyDescent="0.3">
      <c r="A10" s="256" t="s">
        <v>213</v>
      </c>
      <c r="B10" s="283">
        <f>'[2]6. sz. tábla '!B9</f>
        <v>0</v>
      </c>
      <c r="C10" s="283">
        <f>'[2]6. sz. tábla '!C9</f>
        <v>0</v>
      </c>
      <c r="D10" s="283">
        <v>0</v>
      </c>
      <c r="E10" s="283">
        <v>0</v>
      </c>
      <c r="F10" s="283">
        <f t="shared" si="0"/>
        <v>0</v>
      </c>
      <c r="G10" s="284" t="s">
        <v>214</v>
      </c>
      <c r="H10" s="283">
        <f>'[2]6. sz. tábla '!F9</f>
        <v>1943000</v>
      </c>
      <c r="I10" s="283">
        <f>'[2]6. sz. tábla '!G9</f>
        <v>1943000</v>
      </c>
      <c r="J10" s="333">
        <f>'6. sz. tábla'!J9</f>
        <v>1943000</v>
      </c>
      <c r="K10" s="333">
        <f>'6. sz. tábla'!K9</f>
        <v>1943000</v>
      </c>
      <c r="L10" s="285">
        <f t="shared" si="1"/>
        <v>0</v>
      </c>
    </row>
    <row r="11" spans="1:12" x14ac:dyDescent="0.3">
      <c r="A11" s="286"/>
      <c r="B11" s="283"/>
      <c r="C11" s="283"/>
      <c r="D11" s="283"/>
      <c r="E11" s="283"/>
      <c r="F11" s="283"/>
      <c r="G11" s="284" t="s">
        <v>87</v>
      </c>
      <c r="H11" s="283">
        <f>H13+H14+H15</f>
        <v>7690491</v>
      </c>
      <c r="I11" s="283">
        <f t="shared" ref="I11" si="2">I13+I14+I15</f>
        <v>7752891</v>
      </c>
      <c r="J11" s="333">
        <f>'6. sz. tábla'!J10</f>
        <v>7720090</v>
      </c>
      <c r="K11" s="333">
        <f>'6. sz. tábla'!K10</f>
        <v>7309041</v>
      </c>
      <c r="L11" s="285">
        <f t="shared" si="1"/>
        <v>-411049</v>
      </c>
    </row>
    <row r="12" spans="1:12" x14ac:dyDescent="0.3">
      <c r="A12" s="286"/>
      <c r="B12" s="283"/>
      <c r="C12" s="283"/>
      <c r="D12" s="283"/>
      <c r="E12" s="283"/>
      <c r="F12" s="283"/>
      <c r="G12" s="257" t="s">
        <v>215</v>
      </c>
      <c r="H12" s="283">
        <f>'[2]6. sz. tábla '!F11</f>
        <v>0</v>
      </c>
      <c r="I12" s="283">
        <f>'[2]6. sz. tábla '!G11</f>
        <v>0</v>
      </c>
      <c r="J12" s="333">
        <f>'6. sz. tábla'!J11</f>
        <v>0</v>
      </c>
      <c r="K12" s="333">
        <f>'6. sz. tábla'!K11</f>
        <v>0</v>
      </c>
      <c r="L12" s="285">
        <f t="shared" si="1"/>
        <v>0</v>
      </c>
    </row>
    <row r="13" spans="1:12" ht="31.2" x14ac:dyDescent="0.3">
      <c r="A13" s="286"/>
      <c r="B13" s="283"/>
      <c r="C13" s="283"/>
      <c r="D13" s="283"/>
      <c r="E13" s="283"/>
      <c r="F13" s="283"/>
      <c r="G13" s="257" t="s">
        <v>216</v>
      </c>
      <c r="H13" s="283">
        <f>'[2]6. sz. tábla '!F12</f>
        <v>7550491</v>
      </c>
      <c r="I13" s="283">
        <f>'[2]6. sz. tábla '!G12</f>
        <v>7522891</v>
      </c>
      <c r="J13" s="333">
        <f>'6. sz. tábla'!J12</f>
        <v>7710090</v>
      </c>
      <c r="K13" s="333">
        <f>'6. sz. tábla'!K12</f>
        <v>7299041</v>
      </c>
      <c r="L13" s="285">
        <f t="shared" si="1"/>
        <v>-411049</v>
      </c>
    </row>
    <row r="14" spans="1:12" ht="31.2" x14ac:dyDescent="0.3">
      <c r="A14" s="282"/>
      <c r="B14" s="283"/>
      <c r="C14" s="287"/>
      <c r="D14" s="287"/>
      <c r="E14" s="287"/>
      <c r="F14" s="283"/>
      <c r="G14" s="257" t="s">
        <v>217</v>
      </c>
      <c r="H14" s="283">
        <f>'[2]6. sz. tábla '!F13-H43</f>
        <v>140000</v>
      </c>
      <c r="I14" s="283">
        <f>'[2]6. sz. tábla '!G13-I43</f>
        <v>230000</v>
      </c>
      <c r="J14" s="333">
        <f>'6. sz. tábla'!J13</f>
        <v>10000</v>
      </c>
      <c r="K14" s="333">
        <f>'6. sz. tábla'!K13</f>
        <v>10000</v>
      </c>
      <c r="L14" s="285">
        <f t="shared" si="1"/>
        <v>0</v>
      </c>
    </row>
    <row r="15" spans="1:12" ht="30.75" customHeight="1" x14ac:dyDescent="0.3">
      <c r="A15" s="256"/>
      <c r="B15" s="283"/>
      <c r="C15" s="283"/>
      <c r="D15" s="283"/>
      <c r="E15" s="283"/>
      <c r="F15" s="283"/>
      <c r="G15" s="257" t="s">
        <v>218</v>
      </c>
      <c r="H15" s="283">
        <f>'[2]6. sz. tábla '!F14</f>
        <v>0</v>
      </c>
      <c r="I15" s="283">
        <f>'[2]6. sz. tábla '!G14</f>
        <v>0</v>
      </c>
      <c r="J15" s="333">
        <f>'6. sz. tábla'!J14</f>
        <v>0</v>
      </c>
      <c r="K15" s="333">
        <f>'6. sz. tábla'!K14</f>
        <v>0</v>
      </c>
      <c r="L15" s="285">
        <f t="shared" si="1"/>
        <v>0</v>
      </c>
    </row>
    <row r="16" spans="1:12" x14ac:dyDescent="0.3">
      <c r="A16" s="286"/>
      <c r="B16" s="283"/>
      <c r="C16" s="283"/>
      <c r="D16" s="283"/>
      <c r="E16" s="283"/>
      <c r="F16" s="283"/>
      <c r="G16" s="257" t="s">
        <v>219</v>
      </c>
      <c r="H16" s="283">
        <f>'[2]6. sz. tábla '!F15</f>
        <v>1595420</v>
      </c>
      <c r="I16" s="283">
        <f>'[2]6. sz. tábla '!G15</f>
        <v>3097542</v>
      </c>
      <c r="J16" s="333">
        <f>'6. sz. tábla'!J15</f>
        <v>2549530</v>
      </c>
      <c r="K16" s="333">
        <f>'6. sz. tábla'!K15</f>
        <v>2619129</v>
      </c>
      <c r="L16" s="285">
        <f t="shared" si="1"/>
        <v>69599</v>
      </c>
    </row>
    <row r="17" spans="1:12" s="290" customFormat="1" ht="31.2" x14ac:dyDescent="0.3">
      <c r="A17" s="277" t="s">
        <v>283</v>
      </c>
      <c r="B17" s="288">
        <f>SUM(B7:B16)</f>
        <v>37457611</v>
      </c>
      <c r="C17" s="288">
        <f t="shared" ref="C17:E17" si="3">SUM(C7:C16)</f>
        <v>39349451</v>
      </c>
      <c r="D17" s="288">
        <f t="shared" si="3"/>
        <v>42244216</v>
      </c>
      <c r="E17" s="288">
        <f t="shared" si="3"/>
        <v>42244216</v>
      </c>
      <c r="F17" s="283">
        <f>E17-D17</f>
        <v>0</v>
      </c>
      <c r="G17" s="279" t="s">
        <v>284</v>
      </c>
      <c r="H17" s="288">
        <f>H7+H8+H9+H10+H11+H16</f>
        <v>32748611</v>
      </c>
      <c r="I17" s="288">
        <f t="shared" ref="I17" si="4">I7+I8+I9+I10+I11+I16</f>
        <v>35942115</v>
      </c>
      <c r="J17" s="288">
        <f>J7+J8+J9+J10+J11+J16</f>
        <v>36336880</v>
      </c>
      <c r="K17" s="288">
        <f>K7+K8+K9+K10+K11+K16</f>
        <v>36038430</v>
      </c>
      <c r="L17" s="289">
        <f>K17-J17</f>
        <v>-298450</v>
      </c>
    </row>
    <row r="18" spans="1:12" x14ac:dyDescent="0.3">
      <c r="A18" s="291" t="s">
        <v>285</v>
      </c>
      <c r="B18" s="283">
        <f>'[2]6. sz. tábla '!B56</f>
        <v>36000000</v>
      </c>
      <c r="C18" s="283">
        <f>'[2]6. sz. tábla '!C56</f>
        <v>37329264</v>
      </c>
      <c r="D18" s="283">
        <f>'6. sz. tábla'!D56</f>
        <v>37329264</v>
      </c>
      <c r="E18" s="283">
        <f>'6. sz. tábla'!E56</f>
        <v>37329264</v>
      </c>
      <c r="F18" s="283">
        <f>E18-D18</f>
        <v>0</v>
      </c>
      <c r="G18" s="280" t="s">
        <v>286</v>
      </c>
      <c r="H18" s="283">
        <f>'[2]6. sz. tábla '!F18-H59</f>
        <v>1140000</v>
      </c>
      <c r="I18" s="283">
        <f>'[2]6. sz. tábla '!G18-I59</f>
        <v>1793076</v>
      </c>
      <c r="J18" s="283">
        <f>'6. sz. tábla'!J19</f>
        <v>1793076</v>
      </c>
      <c r="K18" s="283">
        <f>'6. sz. tábla'!K19</f>
        <v>1793076</v>
      </c>
      <c r="L18" s="285">
        <f>K18-J18</f>
        <v>0</v>
      </c>
    </row>
    <row r="19" spans="1:12" ht="46.8" x14ac:dyDescent="0.3">
      <c r="A19" s="277" t="s">
        <v>287</v>
      </c>
      <c r="B19" s="288">
        <f>B17+B18</f>
        <v>73457611</v>
      </c>
      <c r="C19" s="288">
        <f>C17+C18</f>
        <v>76678715</v>
      </c>
      <c r="D19" s="288">
        <f>D17+D18</f>
        <v>79573480</v>
      </c>
      <c r="E19" s="288">
        <f>E17+E18</f>
        <v>79573480</v>
      </c>
      <c r="F19" s="283">
        <f>E19-D19</f>
        <v>0</v>
      </c>
      <c r="G19" s="279" t="s">
        <v>288</v>
      </c>
      <c r="H19" s="288">
        <f>H17+H18</f>
        <v>33888611</v>
      </c>
      <c r="I19" s="288">
        <f t="shared" ref="I19:K19" si="5">I17+I18</f>
        <v>37735191</v>
      </c>
      <c r="J19" s="288">
        <f t="shared" si="5"/>
        <v>38129956</v>
      </c>
      <c r="K19" s="288">
        <f t="shared" si="5"/>
        <v>37831506</v>
      </c>
      <c r="L19" s="289">
        <f>K19-J19</f>
        <v>-298450</v>
      </c>
    </row>
    <row r="20" spans="1:12" x14ac:dyDescent="0.3">
      <c r="A20" s="277" t="s">
        <v>289</v>
      </c>
      <c r="B20" s="288"/>
      <c r="C20" s="288"/>
      <c r="D20" s="288"/>
      <c r="E20" s="288"/>
      <c r="F20" s="283"/>
      <c r="G20" s="288" t="s">
        <v>16</v>
      </c>
      <c r="H20" s="283"/>
      <c r="I20" s="283"/>
      <c r="J20" s="333"/>
      <c r="K20" s="333"/>
      <c r="L20" s="285"/>
    </row>
    <row r="21" spans="1:12" ht="31.2" x14ac:dyDescent="0.3">
      <c r="A21" s="256" t="s">
        <v>239</v>
      </c>
      <c r="B21" s="283">
        <f>'[2]6. sz. tábla '!B29-B50</f>
        <v>75000000</v>
      </c>
      <c r="C21" s="283">
        <f>'[2]6. sz. tábla '!C29-C50</f>
        <v>75000000</v>
      </c>
      <c r="D21" s="283">
        <f>'6. sz. tábla'!D29</f>
        <v>75000000</v>
      </c>
      <c r="E21" s="283">
        <f>'6. sz. tábla'!E29</f>
        <v>75000000</v>
      </c>
      <c r="F21" s="283">
        <f>E21-D21</f>
        <v>0</v>
      </c>
      <c r="G21" s="284" t="s">
        <v>240</v>
      </c>
      <c r="H21" s="283">
        <f>'[2]6. sz. tábla '!F29-H50</f>
        <v>24270000</v>
      </c>
      <c r="I21" s="283">
        <f>'[2]6. sz. tábla '!G29-I50</f>
        <v>20770000</v>
      </c>
      <c r="J21" s="333">
        <f>'6. sz. tábla'!J29</f>
        <v>21770000</v>
      </c>
      <c r="K21" s="333">
        <f>'6. sz. tábla'!K29</f>
        <v>21770000</v>
      </c>
      <c r="L21" s="285">
        <f>K21-J21</f>
        <v>0</v>
      </c>
    </row>
    <row r="22" spans="1:12" x14ac:dyDescent="0.3">
      <c r="A22" s="258" t="s">
        <v>290</v>
      </c>
      <c r="B22" s="283">
        <f>'[2]6. sz. tábla '!B30-B51</f>
        <v>0</v>
      </c>
      <c r="C22" s="283">
        <f>'[2]6. sz. tábla '!C30-C51</f>
        <v>0</v>
      </c>
      <c r="D22" s="283">
        <v>0</v>
      </c>
      <c r="E22" s="283">
        <v>0</v>
      </c>
      <c r="F22" s="283">
        <f t="shared" ref="F22:F23" si="6">E22-D22</f>
        <v>0</v>
      </c>
      <c r="G22" s="284" t="s">
        <v>242</v>
      </c>
      <c r="H22" s="283"/>
      <c r="I22" s="283"/>
      <c r="J22" s="333"/>
      <c r="K22" s="333"/>
      <c r="L22" s="285"/>
    </row>
    <row r="23" spans="1:12" ht="31.2" x14ac:dyDescent="0.3">
      <c r="A23" s="258" t="s">
        <v>291</v>
      </c>
      <c r="B23" s="283">
        <f>'[2]6. sz. tábla '!B31-B52</f>
        <v>0</v>
      </c>
      <c r="C23" s="283">
        <f>'[2]6. sz. tábla '!C31-C52</f>
        <v>0</v>
      </c>
      <c r="D23" s="283">
        <v>0</v>
      </c>
      <c r="E23" s="283">
        <v>0</v>
      </c>
      <c r="F23" s="283">
        <f t="shared" si="6"/>
        <v>0</v>
      </c>
      <c r="G23" s="284" t="s">
        <v>244</v>
      </c>
      <c r="H23" s="283">
        <f>'[2]6. sz. tábla '!F31-H52</f>
        <v>90704000</v>
      </c>
      <c r="I23" s="283">
        <f>'[2]6. sz. tábla '!G31-I52</f>
        <v>94204000</v>
      </c>
      <c r="J23" s="333">
        <f>'6. sz. tábla'!J31</f>
        <v>95704000</v>
      </c>
      <c r="K23" s="333">
        <f>'6. sz. tábla'!K31</f>
        <v>96002450</v>
      </c>
      <c r="L23" s="285">
        <f>K23-J23</f>
        <v>298450</v>
      </c>
    </row>
    <row r="24" spans="1:12" x14ac:dyDescent="0.3">
      <c r="A24" s="286"/>
      <c r="B24" s="283"/>
      <c r="C24" s="283"/>
      <c r="D24" s="283"/>
      <c r="E24" s="283"/>
      <c r="F24" s="283"/>
      <c r="G24" s="284" t="s">
        <v>292</v>
      </c>
      <c r="H24" s="283">
        <f>'[2]6. sz. tábla '!F32</f>
        <v>0</v>
      </c>
      <c r="I24" s="283">
        <f>'[2]6. sz. tábla '!G32</f>
        <v>27600</v>
      </c>
      <c r="J24" s="333">
        <f>'6. sz. tábla'!J32</f>
        <v>27600</v>
      </c>
      <c r="K24" s="333">
        <f>'6. sz. tábla'!K32</f>
        <v>27600</v>
      </c>
      <c r="L24" s="285">
        <f>K24-J24</f>
        <v>0</v>
      </c>
    </row>
    <row r="25" spans="1:12" ht="31.2" x14ac:dyDescent="0.3">
      <c r="A25" s="286"/>
      <c r="B25" s="283"/>
      <c r="C25" s="283"/>
      <c r="D25" s="283"/>
      <c r="E25" s="283"/>
      <c r="F25" s="283"/>
      <c r="G25" s="284" t="s">
        <v>293</v>
      </c>
      <c r="H25" s="283"/>
      <c r="I25" s="283"/>
      <c r="J25" s="333"/>
      <c r="K25" s="333"/>
      <c r="L25" s="285"/>
    </row>
    <row r="26" spans="1:12" ht="31.2" x14ac:dyDescent="0.3">
      <c r="A26" s="286"/>
      <c r="B26" s="283"/>
      <c r="C26" s="283"/>
      <c r="D26" s="283"/>
      <c r="E26" s="283"/>
      <c r="F26" s="283"/>
      <c r="G26" s="292" t="s">
        <v>294</v>
      </c>
      <c r="H26" s="283"/>
      <c r="I26" s="283"/>
      <c r="J26" s="333"/>
      <c r="K26" s="333"/>
      <c r="L26" s="285"/>
    </row>
    <row r="27" spans="1:12" ht="30.75" customHeight="1" x14ac:dyDescent="0.3">
      <c r="A27" s="291"/>
      <c r="B27" s="283"/>
      <c r="C27" s="283"/>
      <c r="D27" s="283"/>
      <c r="E27" s="283"/>
      <c r="F27" s="283"/>
      <c r="G27" s="284" t="s">
        <v>295</v>
      </c>
      <c r="H27" s="283"/>
      <c r="I27" s="283"/>
      <c r="J27" s="333"/>
      <c r="K27" s="333"/>
      <c r="L27" s="285"/>
    </row>
    <row r="28" spans="1:12" s="290" customFormat="1" ht="31.2" x14ac:dyDescent="0.3">
      <c r="A28" s="277" t="s">
        <v>296</v>
      </c>
      <c r="B28" s="288">
        <f>SUM(B21:B27)</f>
        <v>75000000</v>
      </c>
      <c r="C28" s="288">
        <f>SUM(C21:C27)</f>
        <v>75000000</v>
      </c>
      <c r="D28" s="288">
        <f>SUM(D21:D27)</f>
        <v>75000000</v>
      </c>
      <c r="E28" s="288">
        <f>SUM(E21:E27)</f>
        <v>75000000</v>
      </c>
      <c r="F28" s="283">
        <f>E28-D28</f>
        <v>0</v>
      </c>
      <c r="G28" s="279" t="s">
        <v>284</v>
      </c>
      <c r="H28" s="288">
        <f>SUM(H21:H27)</f>
        <v>114974000</v>
      </c>
      <c r="I28" s="288">
        <f>SUM(I21:I27)</f>
        <v>115001600</v>
      </c>
      <c r="J28" s="288">
        <f>SUM(J21:J27)</f>
        <v>117501600</v>
      </c>
      <c r="K28" s="288">
        <f>SUM(K21:K27)</f>
        <v>117800050</v>
      </c>
      <c r="L28" s="289">
        <f>K28-J28</f>
        <v>298450</v>
      </c>
    </row>
    <row r="29" spans="1:12" ht="15" customHeight="1" x14ac:dyDescent="0.3">
      <c r="A29" s="291" t="s">
        <v>285</v>
      </c>
      <c r="B29" s="283">
        <f>'[2]6. sz. tábla '!B20-B59</f>
        <v>405000</v>
      </c>
      <c r="C29" s="283">
        <f>'[2]6. sz. tábla '!C20-C59</f>
        <v>1058076</v>
      </c>
      <c r="D29" s="283">
        <f>'6. sz. tábla'!D60</f>
        <v>1058076</v>
      </c>
      <c r="E29" s="283">
        <f>'6. sz. tábla'!E60</f>
        <v>1058076</v>
      </c>
      <c r="F29" s="283">
        <f>E29-D29</f>
        <v>0</v>
      </c>
      <c r="G29" s="280" t="s">
        <v>286</v>
      </c>
      <c r="H29" s="283">
        <f>'[2]6. sz. tábla '!F39</f>
        <v>0</v>
      </c>
      <c r="I29" s="283">
        <f>'[2]6. sz. tábla '!G39</f>
        <v>0</v>
      </c>
      <c r="J29" s="283">
        <f>'[2]6. sz. tábla '!H39</f>
        <v>0</v>
      </c>
      <c r="K29" s="283">
        <f>'[2]6. sz. tábla '!I39</f>
        <v>0</v>
      </c>
      <c r="L29" s="285">
        <f>K29-J29</f>
        <v>0</v>
      </c>
    </row>
    <row r="30" spans="1:12" ht="47.4" thickBot="1" x14ac:dyDescent="0.35">
      <c r="A30" s="293" t="s">
        <v>297</v>
      </c>
      <c r="B30" s="294">
        <f>B28+B29</f>
        <v>75405000</v>
      </c>
      <c r="C30" s="294">
        <f>C28+C29</f>
        <v>76058076</v>
      </c>
      <c r="D30" s="294">
        <f>D28+D29</f>
        <v>76058076</v>
      </c>
      <c r="E30" s="294">
        <f>E28+E29</f>
        <v>76058076</v>
      </c>
      <c r="F30" s="295">
        <f>E30-D30</f>
        <v>0</v>
      </c>
      <c r="G30" s="296" t="s">
        <v>298</v>
      </c>
      <c r="H30" s="294">
        <f>H28+H29</f>
        <v>114974000</v>
      </c>
      <c r="I30" s="294">
        <f>I28+I29</f>
        <v>115001600</v>
      </c>
      <c r="J30" s="294">
        <f>J28+J29</f>
        <v>117501600</v>
      </c>
      <c r="K30" s="294">
        <f>K28+K29</f>
        <v>117800050</v>
      </c>
      <c r="L30" s="297">
        <f>K30-J30</f>
        <v>298450</v>
      </c>
    </row>
    <row r="31" spans="1:12" x14ac:dyDescent="0.3">
      <c r="B31" s="273">
        <f>B30+B19</f>
        <v>148862611</v>
      </c>
      <c r="C31" s="273">
        <f>C30+C19</f>
        <v>152736791</v>
      </c>
      <c r="D31" s="273">
        <f>D30+D19</f>
        <v>155631556</v>
      </c>
      <c r="E31" s="273">
        <f>E30+E19</f>
        <v>155631556</v>
      </c>
      <c r="F31" s="273">
        <f>F30+F19</f>
        <v>0</v>
      </c>
      <c r="H31" s="273">
        <f>H30+H19</f>
        <v>148862611</v>
      </c>
      <c r="I31" s="273">
        <f>I30+I19</f>
        <v>152736791</v>
      </c>
      <c r="J31" s="273">
        <f>J30+J19</f>
        <v>155631556</v>
      </c>
      <c r="K31" s="273">
        <f>K30+K19</f>
        <v>155631556</v>
      </c>
      <c r="L31" s="273">
        <f>L30+L19</f>
        <v>0</v>
      </c>
    </row>
    <row r="32" spans="1:12" ht="15.75" customHeight="1" x14ac:dyDescent="0.3">
      <c r="A32" s="368" t="s">
        <v>354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</row>
    <row r="33" spans="1:12" ht="16.2" thickBot="1" x14ac:dyDescent="0.35"/>
    <row r="34" spans="1:12" s="272" customFormat="1" ht="31.2" x14ac:dyDescent="0.3">
      <c r="A34" s="275" t="s">
        <v>205</v>
      </c>
      <c r="B34" s="10" t="s">
        <v>184</v>
      </c>
      <c r="C34" s="10" t="s">
        <v>183</v>
      </c>
      <c r="D34" s="10" t="s">
        <v>182</v>
      </c>
      <c r="E34" s="10" t="s">
        <v>350</v>
      </c>
      <c r="F34" s="251" t="s">
        <v>186</v>
      </c>
      <c r="G34" s="276" t="s">
        <v>206</v>
      </c>
      <c r="H34" s="10" t="s">
        <v>184</v>
      </c>
      <c r="I34" s="251" t="s">
        <v>183</v>
      </c>
      <c r="J34" s="179" t="s">
        <v>182</v>
      </c>
      <c r="K34" s="179" t="s">
        <v>350</v>
      </c>
      <c r="L34" s="250" t="s">
        <v>186</v>
      </c>
    </row>
    <row r="35" spans="1:12" x14ac:dyDescent="0.3">
      <c r="A35" s="277" t="s">
        <v>281</v>
      </c>
      <c r="B35" s="278"/>
      <c r="C35" s="278"/>
      <c r="D35" s="278"/>
      <c r="E35" s="278"/>
      <c r="F35" s="278"/>
      <c r="G35" s="279" t="s">
        <v>15</v>
      </c>
      <c r="H35" s="283"/>
      <c r="I35" s="283"/>
      <c r="J35" s="333"/>
      <c r="K35" s="333"/>
      <c r="L35" s="285"/>
    </row>
    <row r="36" spans="1:12" ht="31.2" x14ac:dyDescent="0.3">
      <c r="A36" s="282" t="s">
        <v>282</v>
      </c>
      <c r="B36" s="283"/>
      <c r="C36" s="283"/>
      <c r="D36" s="283"/>
      <c r="E36" s="283"/>
      <c r="F36" s="283"/>
      <c r="G36" s="284" t="s">
        <v>208</v>
      </c>
      <c r="H36" s="283"/>
      <c r="I36" s="283"/>
      <c r="J36" s="333"/>
      <c r="K36" s="333"/>
      <c r="L36" s="285"/>
    </row>
    <row r="37" spans="1:12" x14ac:dyDescent="0.3">
      <c r="A37" s="286" t="s">
        <v>209</v>
      </c>
      <c r="B37" s="283"/>
      <c r="C37" s="283"/>
      <c r="D37" s="283"/>
      <c r="E37" s="283"/>
      <c r="F37" s="283"/>
      <c r="G37" s="284" t="s">
        <v>85</v>
      </c>
      <c r="H37" s="283"/>
      <c r="I37" s="283"/>
      <c r="J37" s="333"/>
      <c r="K37" s="333"/>
      <c r="L37" s="285"/>
    </row>
    <row r="38" spans="1:12" x14ac:dyDescent="0.3">
      <c r="A38" s="286" t="s">
        <v>211</v>
      </c>
      <c r="B38" s="283"/>
      <c r="C38" s="283"/>
      <c r="D38" s="283"/>
      <c r="E38" s="283"/>
      <c r="F38" s="283">
        <f>C38-B38</f>
        <v>0</v>
      </c>
      <c r="G38" s="284" t="s">
        <v>86</v>
      </c>
      <c r="H38" s="283"/>
      <c r="I38" s="283"/>
      <c r="J38" s="333"/>
      <c r="K38" s="333"/>
      <c r="L38" s="285">
        <f>I38-H38</f>
        <v>0</v>
      </c>
    </row>
    <row r="39" spans="1:12" ht="31.2" x14ac:dyDescent="0.3">
      <c r="A39" s="256" t="s">
        <v>213</v>
      </c>
      <c r="B39" s="283"/>
      <c r="C39" s="283"/>
      <c r="D39" s="283"/>
      <c r="E39" s="283"/>
      <c r="F39" s="283">
        <f t="shared" ref="F39:F61" si="7">C39-B39</f>
        <v>0</v>
      </c>
      <c r="G39" s="284" t="s">
        <v>214</v>
      </c>
      <c r="H39" s="283"/>
      <c r="I39" s="283"/>
      <c r="J39" s="333"/>
      <c r="K39" s="333"/>
      <c r="L39" s="285"/>
    </row>
    <row r="40" spans="1:12" x14ac:dyDescent="0.3">
      <c r="A40" s="286"/>
      <c r="B40" s="283"/>
      <c r="C40" s="283"/>
      <c r="D40" s="283"/>
      <c r="E40" s="283"/>
      <c r="F40" s="283">
        <f t="shared" si="7"/>
        <v>0</v>
      </c>
      <c r="G40" s="284" t="s">
        <v>87</v>
      </c>
      <c r="H40" s="283"/>
      <c r="I40" s="283"/>
      <c r="J40" s="333"/>
      <c r="K40" s="333"/>
      <c r="L40" s="285"/>
    </row>
    <row r="41" spans="1:12" x14ac:dyDescent="0.3">
      <c r="A41" s="286"/>
      <c r="B41" s="283"/>
      <c r="C41" s="283"/>
      <c r="D41" s="283"/>
      <c r="E41" s="283"/>
      <c r="F41" s="283">
        <f t="shared" si="7"/>
        <v>0</v>
      </c>
      <c r="G41" s="257" t="s">
        <v>215</v>
      </c>
      <c r="H41" s="283"/>
      <c r="I41" s="283"/>
      <c r="J41" s="333"/>
      <c r="K41" s="333"/>
      <c r="L41" s="285"/>
    </row>
    <row r="42" spans="1:12" ht="31.2" x14ac:dyDescent="0.3">
      <c r="A42" s="286"/>
      <c r="B42" s="283"/>
      <c r="C42" s="283"/>
      <c r="D42" s="283"/>
      <c r="E42" s="283"/>
      <c r="F42" s="283">
        <f t="shared" si="7"/>
        <v>0</v>
      </c>
      <c r="G42" s="257" t="s">
        <v>216</v>
      </c>
      <c r="H42" s="283"/>
      <c r="I42" s="283"/>
      <c r="J42" s="333"/>
      <c r="K42" s="333"/>
      <c r="L42" s="285"/>
    </row>
    <row r="43" spans="1:12" ht="31.2" x14ac:dyDescent="0.3">
      <c r="A43" s="282"/>
      <c r="B43" s="283"/>
      <c r="C43" s="287"/>
      <c r="D43" s="287"/>
      <c r="E43" s="287"/>
      <c r="F43" s="283">
        <f t="shared" si="7"/>
        <v>0</v>
      </c>
      <c r="G43" s="257" t="s">
        <v>217</v>
      </c>
      <c r="H43" s="283"/>
      <c r="I43" s="283"/>
      <c r="J43" s="333"/>
      <c r="K43" s="333"/>
      <c r="L43" s="285">
        <f t="shared" ref="L43" si="8">I43-H43</f>
        <v>0</v>
      </c>
    </row>
    <row r="44" spans="1:12" ht="30" customHeight="1" x14ac:dyDescent="0.3">
      <c r="A44" s="256"/>
      <c r="B44" s="283"/>
      <c r="C44" s="283"/>
      <c r="D44" s="283"/>
      <c r="E44" s="283"/>
      <c r="F44" s="283">
        <f t="shared" si="7"/>
        <v>0</v>
      </c>
      <c r="G44" s="257" t="s">
        <v>218</v>
      </c>
      <c r="H44" s="283"/>
      <c r="I44" s="283"/>
      <c r="J44" s="333"/>
      <c r="K44" s="333"/>
      <c r="L44" s="285"/>
    </row>
    <row r="45" spans="1:12" x14ac:dyDescent="0.3">
      <c r="A45" s="286"/>
      <c r="B45" s="283"/>
      <c r="C45" s="283"/>
      <c r="D45" s="283"/>
      <c r="E45" s="283"/>
      <c r="F45" s="283">
        <f t="shared" si="7"/>
        <v>0</v>
      </c>
      <c r="G45" s="257" t="s">
        <v>219</v>
      </c>
      <c r="H45" s="283"/>
      <c r="I45" s="283"/>
      <c r="J45" s="333"/>
      <c r="K45" s="333"/>
      <c r="L45" s="285"/>
    </row>
    <row r="46" spans="1:12" ht="31.2" x14ac:dyDescent="0.3">
      <c r="A46" s="277" t="s">
        <v>299</v>
      </c>
      <c r="B46" s="288">
        <f>SUM(B36:B45)</f>
        <v>0</v>
      </c>
      <c r="C46" s="288">
        <f>SUM(C36:C45)</f>
        <v>0</v>
      </c>
      <c r="D46" s="288"/>
      <c r="E46" s="288"/>
      <c r="F46" s="283">
        <f t="shared" si="7"/>
        <v>0</v>
      </c>
      <c r="G46" s="279" t="s">
        <v>300</v>
      </c>
      <c r="H46" s="288">
        <f>SUM(H36:H45)</f>
        <v>0</v>
      </c>
      <c r="I46" s="288">
        <f>SUM(I36:I45)</f>
        <v>0</v>
      </c>
      <c r="J46" s="288">
        <f>SUM(J36:J45)</f>
        <v>0</v>
      </c>
      <c r="K46" s="288">
        <f>SUM(K36:K45)</f>
        <v>0</v>
      </c>
      <c r="L46" s="289">
        <f t="shared" ref="L46:L61" si="9">I46-H46</f>
        <v>0</v>
      </c>
    </row>
    <row r="47" spans="1:12" x14ac:dyDescent="0.3">
      <c r="A47" s="291" t="s">
        <v>285</v>
      </c>
      <c r="B47" s="283"/>
      <c r="C47" s="283"/>
      <c r="D47" s="283"/>
      <c r="E47" s="283"/>
      <c r="F47" s="283">
        <f t="shared" si="7"/>
        <v>0</v>
      </c>
      <c r="G47" s="280" t="s">
        <v>286</v>
      </c>
      <c r="H47" s="283"/>
      <c r="I47" s="283"/>
      <c r="J47" s="333"/>
      <c r="K47" s="333"/>
      <c r="L47" s="285"/>
    </row>
    <row r="48" spans="1:12" ht="46.8" x14ac:dyDescent="0.3">
      <c r="A48" s="277" t="s">
        <v>301</v>
      </c>
      <c r="B48" s="288">
        <f>B46+B47</f>
        <v>0</v>
      </c>
      <c r="C48" s="288">
        <f>C46+C47</f>
        <v>0</v>
      </c>
      <c r="D48" s="288"/>
      <c r="E48" s="288"/>
      <c r="F48" s="283">
        <f t="shared" si="7"/>
        <v>0</v>
      </c>
      <c r="G48" s="279" t="s">
        <v>302</v>
      </c>
      <c r="H48" s="288">
        <f>H46+H47</f>
        <v>0</v>
      </c>
      <c r="I48" s="288">
        <f>I46+I47</f>
        <v>0</v>
      </c>
      <c r="J48" s="288">
        <f t="shared" ref="J48:K48" si="10">J46+J47</f>
        <v>0</v>
      </c>
      <c r="K48" s="288">
        <f t="shared" si="10"/>
        <v>0</v>
      </c>
      <c r="L48" s="289">
        <f t="shared" si="9"/>
        <v>0</v>
      </c>
    </row>
    <row r="49" spans="1:12" x14ac:dyDescent="0.3">
      <c r="A49" s="277" t="s">
        <v>289</v>
      </c>
      <c r="B49" s="288"/>
      <c r="C49" s="288"/>
      <c r="D49" s="288"/>
      <c r="E49" s="288"/>
      <c r="F49" s="283">
        <f t="shared" si="7"/>
        <v>0</v>
      </c>
      <c r="G49" s="288" t="s">
        <v>16</v>
      </c>
      <c r="H49" s="283"/>
      <c r="I49" s="283"/>
      <c r="J49" s="333"/>
      <c r="K49" s="333"/>
      <c r="L49" s="285">
        <f t="shared" si="9"/>
        <v>0</v>
      </c>
    </row>
    <row r="50" spans="1:12" ht="31.2" x14ac:dyDescent="0.3">
      <c r="A50" s="256" t="s">
        <v>239</v>
      </c>
      <c r="B50" s="283"/>
      <c r="C50" s="283"/>
      <c r="D50" s="283"/>
      <c r="E50" s="283"/>
      <c r="F50" s="283">
        <f t="shared" si="7"/>
        <v>0</v>
      </c>
      <c r="G50" s="284" t="s">
        <v>240</v>
      </c>
      <c r="H50" s="283"/>
      <c r="I50" s="283"/>
      <c r="J50" s="333"/>
      <c r="K50" s="333"/>
      <c r="L50" s="285">
        <f t="shared" si="9"/>
        <v>0</v>
      </c>
    </row>
    <row r="51" spans="1:12" x14ac:dyDescent="0.3">
      <c r="A51" s="258" t="s">
        <v>290</v>
      </c>
      <c r="B51" s="283">
        <f>'[2]2.sz.tábla'!B54</f>
        <v>0</v>
      </c>
      <c r="C51" s="283">
        <f>'[2]2.sz.tábla'!C54</f>
        <v>0</v>
      </c>
      <c r="D51" s="283"/>
      <c r="E51" s="283"/>
      <c r="F51" s="283">
        <f t="shared" si="7"/>
        <v>0</v>
      </c>
      <c r="G51" s="284" t="s">
        <v>242</v>
      </c>
      <c r="H51" s="283"/>
      <c r="I51" s="283"/>
      <c r="J51" s="333"/>
      <c r="K51" s="333"/>
      <c r="L51" s="285">
        <f t="shared" si="9"/>
        <v>0</v>
      </c>
    </row>
    <row r="52" spans="1:12" ht="31.2" x14ac:dyDescent="0.3">
      <c r="A52" s="258" t="s">
        <v>291</v>
      </c>
      <c r="B52" s="283">
        <f>'[2]2.sz.tábla'!B63</f>
        <v>0</v>
      </c>
      <c r="C52" s="283">
        <f>'[2]2.sz.tábla'!C63</f>
        <v>0</v>
      </c>
      <c r="D52" s="283"/>
      <c r="E52" s="283"/>
      <c r="F52" s="283">
        <f t="shared" si="7"/>
        <v>0</v>
      </c>
      <c r="G52" s="284" t="s">
        <v>244</v>
      </c>
      <c r="H52" s="283"/>
      <c r="I52" s="283"/>
      <c r="J52" s="333"/>
      <c r="K52" s="333"/>
      <c r="L52" s="285">
        <f t="shared" si="9"/>
        <v>0</v>
      </c>
    </row>
    <row r="53" spans="1:12" x14ac:dyDescent="0.3">
      <c r="A53" s="286"/>
      <c r="B53" s="283"/>
      <c r="C53" s="283"/>
      <c r="D53" s="283"/>
      <c r="E53" s="283"/>
      <c r="F53" s="283">
        <f t="shared" si="7"/>
        <v>0</v>
      </c>
      <c r="G53" s="284" t="s">
        <v>292</v>
      </c>
      <c r="H53" s="283"/>
      <c r="I53" s="283"/>
      <c r="J53" s="333"/>
      <c r="K53" s="333"/>
      <c r="L53" s="285">
        <f t="shared" si="9"/>
        <v>0</v>
      </c>
    </row>
    <row r="54" spans="1:12" ht="31.2" x14ac:dyDescent="0.3">
      <c r="A54" s="286"/>
      <c r="B54" s="283"/>
      <c r="C54" s="283"/>
      <c r="D54" s="283"/>
      <c r="E54" s="283"/>
      <c r="F54" s="283">
        <f t="shared" si="7"/>
        <v>0</v>
      </c>
      <c r="G54" s="284" t="s">
        <v>293</v>
      </c>
      <c r="H54" s="283"/>
      <c r="I54" s="283"/>
      <c r="J54" s="333"/>
      <c r="K54" s="333"/>
      <c r="L54" s="285">
        <f t="shared" si="9"/>
        <v>0</v>
      </c>
    </row>
    <row r="55" spans="1:12" ht="31.2" x14ac:dyDescent="0.3">
      <c r="A55" s="286"/>
      <c r="B55" s="283"/>
      <c r="C55" s="283"/>
      <c r="D55" s="283"/>
      <c r="E55" s="283"/>
      <c r="F55" s="283">
        <f t="shared" si="7"/>
        <v>0</v>
      </c>
      <c r="G55" s="292" t="s">
        <v>294</v>
      </c>
      <c r="H55" s="283"/>
      <c r="I55" s="283"/>
      <c r="J55" s="333"/>
      <c r="K55" s="333"/>
      <c r="L55" s="285">
        <f t="shared" si="9"/>
        <v>0</v>
      </c>
    </row>
    <row r="56" spans="1:12" ht="28.5" customHeight="1" x14ac:dyDescent="0.3">
      <c r="A56" s="291"/>
      <c r="B56" s="283"/>
      <c r="C56" s="283"/>
      <c r="D56" s="283"/>
      <c r="E56" s="283"/>
      <c r="F56" s="283">
        <f t="shared" si="7"/>
        <v>0</v>
      </c>
      <c r="G56" s="257" t="s">
        <v>248</v>
      </c>
      <c r="H56" s="283"/>
      <c r="I56" s="283"/>
      <c r="J56" s="333"/>
      <c r="K56" s="333"/>
      <c r="L56" s="285">
        <f t="shared" si="9"/>
        <v>0</v>
      </c>
    </row>
    <row r="57" spans="1:12" ht="27" customHeight="1" x14ac:dyDescent="0.3">
      <c r="A57" s="291"/>
      <c r="B57" s="283"/>
      <c r="C57" s="283"/>
      <c r="D57" s="283"/>
      <c r="E57" s="283"/>
      <c r="F57" s="283">
        <f t="shared" si="7"/>
        <v>0</v>
      </c>
      <c r="G57" s="257" t="s">
        <v>295</v>
      </c>
      <c r="H57" s="283"/>
      <c r="I57" s="283"/>
      <c r="J57" s="333"/>
      <c r="K57" s="333"/>
      <c r="L57" s="285">
        <f t="shared" si="9"/>
        <v>0</v>
      </c>
    </row>
    <row r="58" spans="1:12" ht="31.2" x14ac:dyDescent="0.3">
      <c r="A58" s="277" t="s">
        <v>303</v>
      </c>
      <c r="B58" s="288">
        <f>SUM(B50:B56)</f>
        <v>0</v>
      </c>
      <c r="C58" s="288">
        <f>SUM(C50:C56)</f>
        <v>0</v>
      </c>
      <c r="D58" s="288"/>
      <c r="E58" s="288"/>
      <c r="F58" s="288">
        <f t="shared" si="7"/>
        <v>0</v>
      </c>
      <c r="G58" s="279" t="s">
        <v>304</v>
      </c>
      <c r="H58" s="288">
        <f>SUM(H50:H56)</f>
        <v>0</v>
      </c>
      <c r="I58" s="288">
        <f>SUM(I50:I56)</f>
        <v>0</v>
      </c>
      <c r="J58" s="288">
        <f t="shared" ref="J58:K58" si="11">SUM(J50:J56)</f>
        <v>0</v>
      </c>
      <c r="K58" s="288">
        <f t="shared" si="11"/>
        <v>0</v>
      </c>
      <c r="L58" s="289">
        <f t="shared" si="9"/>
        <v>0</v>
      </c>
    </row>
    <row r="59" spans="1:12" x14ac:dyDescent="0.3">
      <c r="A59" s="291" t="s">
        <v>285</v>
      </c>
      <c r="B59" s="283">
        <f>'[2]2.sz.tábla'!B70</f>
        <v>0</v>
      </c>
      <c r="C59" s="283">
        <f>'[2]2.sz.tábla'!C70</f>
        <v>0</v>
      </c>
      <c r="D59" s="283"/>
      <c r="E59" s="283"/>
      <c r="F59" s="283">
        <f t="shared" si="7"/>
        <v>0</v>
      </c>
      <c r="G59" s="280" t="s">
        <v>286</v>
      </c>
      <c r="H59" s="283">
        <f>'[2]5. sz. tábla'!B27</f>
        <v>0</v>
      </c>
      <c r="I59" s="283">
        <f>'[2]5. sz. tábla'!C27</f>
        <v>0</v>
      </c>
      <c r="J59" s="283">
        <f>'[2]5. sz. tábla'!D27</f>
        <v>0</v>
      </c>
      <c r="K59" s="283">
        <f>'[2]5. sz. tábla'!E27</f>
        <v>0</v>
      </c>
      <c r="L59" s="285">
        <f t="shared" si="9"/>
        <v>0</v>
      </c>
    </row>
    <row r="60" spans="1:12" x14ac:dyDescent="0.3">
      <c r="A60" s="291"/>
      <c r="B60" s="283"/>
      <c r="C60" s="283"/>
      <c r="D60" s="283"/>
      <c r="E60" s="283"/>
      <c r="F60" s="283">
        <f t="shared" si="7"/>
        <v>0</v>
      </c>
      <c r="G60" s="284"/>
      <c r="H60" s="283"/>
      <c r="I60" s="283"/>
      <c r="J60" s="333"/>
      <c r="K60" s="333"/>
      <c r="L60" s="285">
        <f t="shared" si="9"/>
        <v>0</v>
      </c>
    </row>
    <row r="61" spans="1:12" ht="47.4" thickBot="1" x14ac:dyDescent="0.35">
      <c r="A61" s="293" t="s">
        <v>305</v>
      </c>
      <c r="B61" s="294">
        <f>B58+B59</f>
        <v>0</v>
      </c>
      <c r="C61" s="294">
        <f>C58+C59</f>
        <v>0</v>
      </c>
      <c r="D61" s="294"/>
      <c r="E61" s="294"/>
      <c r="F61" s="294">
        <f t="shared" si="7"/>
        <v>0</v>
      </c>
      <c r="G61" s="296" t="s">
        <v>306</v>
      </c>
      <c r="H61" s="294">
        <f>H58+H59</f>
        <v>0</v>
      </c>
      <c r="I61" s="294">
        <f>I58+I59</f>
        <v>0</v>
      </c>
      <c r="J61" s="294">
        <f t="shared" ref="J61:K61" si="12">J58+J59</f>
        <v>0</v>
      </c>
      <c r="K61" s="294">
        <f t="shared" si="12"/>
        <v>0</v>
      </c>
      <c r="L61" s="297">
        <f t="shared" si="9"/>
        <v>0</v>
      </c>
    </row>
    <row r="62" spans="1:12" ht="15.75" customHeight="1" x14ac:dyDescent="0.3">
      <c r="A62" s="369" t="s">
        <v>355</v>
      </c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</row>
    <row r="63" spans="1:12" ht="16.2" thickBot="1" x14ac:dyDescent="0.35"/>
    <row r="64" spans="1:12" s="272" customFormat="1" ht="31.2" x14ac:dyDescent="0.3">
      <c r="A64" s="275" t="s">
        <v>205</v>
      </c>
      <c r="B64" s="10" t="s">
        <v>184</v>
      </c>
      <c r="C64" s="10" t="s">
        <v>183</v>
      </c>
      <c r="D64" s="10" t="s">
        <v>182</v>
      </c>
      <c r="E64" s="10" t="s">
        <v>350</v>
      </c>
      <c r="F64" s="251" t="s">
        <v>186</v>
      </c>
      <c r="G64" s="276" t="s">
        <v>206</v>
      </c>
      <c r="H64" s="10" t="s">
        <v>184</v>
      </c>
      <c r="I64" s="251" t="s">
        <v>183</v>
      </c>
      <c r="J64" s="179" t="s">
        <v>182</v>
      </c>
      <c r="K64" s="179" t="s">
        <v>350</v>
      </c>
      <c r="L64" s="250" t="s">
        <v>186</v>
      </c>
    </row>
    <row r="65" spans="1:12" x14ac:dyDescent="0.3">
      <c r="A65" s="277" t="s">
        <v>281</v>
      </c>
      <c r="B65" s="278"/>
      <c r="C65" s="278"/>
      <c r="D65" s="278"/>
      <c r="E65" s="278"/>
      <c r="F65" s="278"/>
      <c r="G65" s="279" t="s">
        <v>15</v>
      </c>
      <c r="H65" s="283"/>
      <c r="I65" s="283"/>
      <c r="J65" s="333"/>
      <c r="K65" s="333"/>
      <c r="L65" s="285"/>
    </row>
    <row r="66" spans="1:12" ht="31.2" x14ac:dyDescent="0.3">
      <c r="A66" s="282" t="s">
        <v>282</v>
      </c>
      <c r="B66" s="283">
        <f>B7</f>
        <v>21955111</v>
      </c>
      <c r="C66" s="283">
        <f t="shared" ref="C66:E67" si="13">C7</f>
        <v>23846951</v>
      </c>
      <c r="D66" s="283">
        <f t="shared" si="13"/>
        <v>26741716</v>
      </c>
      <c r="E66" s="283">
        <f t="shared" si="13"/>
        <v>26741716</v>
      </c>
      <c r="F66" s="283">
        <f>E66-D66</f>
        <v>0</v>
      </c>
      <c r="G66" s="284" t="s">
        <v>208</v>
      </c>
      <c r="H66" s="283"/>
      <c r="I66" s="283"/>
      <c r="J66" s="333"/>
      <c r="K66" s="333"/>
      <c r="L66" s="285"/>
    </row>
    <row r="67" spans="1:12" x14ac:dyDescent="0.3">
      <c r="A67" s="286" t="s">
        <v>209</v>
      </c>
      <c r="B67" s="283">
        <f>B8</f>
        <v>10650000</v>
      </c>
      <c r="C67" s="283">
        <f t="shared" si="13"/>
        <v>10650000</v>
      </c>
      <c r="D67" s="283">
        <f t="shared" si="13"/>
        <v>10650000</v>
      </c>
      <c r="E67" s="283">
        <f t="shared" si="13"/>
        <v>10650000</v>
      </c>
      <c r="F67" s="283">
        <f t="shared" ref="F67:F69" si="14">E67-D67</f>
        <v>0</v>
      </c>
      <c r="G67" s="284" t="s">
        <v>85</v>
      </c>
      <c r="H67" s="283"/>
      <c r="I67" s="283"/>
      <c r="J67" s="333"/>
      <c r="K67" s="333"/>
      <c r="L67" s="285"/>
    </row>
    <row r="68" spans="1:12" x14ac:dyDescent="0.3">
      <c r="A68" s="286" t="s">
        <v>211</v>
      </c>
      <c r="B68" s="283">
        <f>B9</f>
        <v>4852500</v>
      </c>
      <c r="C68" s="283">
        <f t="shared" ref="C68:E68" si="15">C9</f>
        <v>4852500</v>
      </c>
      <c r="D68" s="283">
        <f t="shared" si="15"/>
        <v>4852500</v>
      </c>
      <c r="E68" s="283">
        <f t="shared" si="15"/>
        <v>4852500</v>
      </c>
      <c r="F68" s="283">
        <f t="shared" si="14"/>
        <v>0</v>
      </c>
      <c r="G68" s="284" t="s">
        <v>212</v>
      </c>
      <c r="H68" s="283"/>
      <c r="I68" s="283"/>
      <c r="J68" s="333"/>
      <c r="K68" s="333"/>
      <c r="L68" s="285"/>
    </row>
    <row r="69" spans="1:12" ht="31.2" x14ac:dyDescent="0.3">
      <c r="A69" s="256" t="s">
        <v>213</v>
      </c>
      <c r="B69" s="283">
        <f>B10</f>
        <v>0</v>
      </c>
      <c r="C69" s="283">
        <f t="shared" ref="C69:E69" si="16">C10</f>
        <v>0</v>
      </c>
      <c r="D69" s="283">
        <f t="shared" si="16"/>
        <v>0</v>
      </c>
      <c r="E69" s="283">
        <f t="shared" si="16"/>
        <v>0</v>
      </c>
      <c r="F69" s="283">
        <f t="shared" si="14"/>
        <v>0</v>
      </c>
      <c r="G69" s="284" t="s">
        <v>214</v>
      </c>
      <c r="H69" s="283"/>
      <c r="I69" s="283"/>
      <c r="J69" s="333"/>
      <c r="K69" s="333"/>
      <c r="L69" s="285"/>
    </row>
    <row r="70" spans="1:12" x14ac:dyDescent="0.3">
      <c r="A70" s="286"/>
      <c r="B70" s="283"/>
      <c r="C70" s="283"/>
      <c r="D70" s="283"/>
      <c r="E70" s="283"/>
      <c r="F70" s="283"/>
      <c r="G70" s="284" t="s">
        <v>87</v>
      </c>
      <c r="H70" s="283"/>
      <c r="I70" s="283"/>
      <c r="J70" s="333"/>
      <c r="K70" s="333"/>
      <c r="L70" s="285"/>
    </row>
    <row r="71" spans="1:12" x14ac:dyDescent="0.3">
      <c r="A71" s="286"/>
      <c r="B71" s="283"/>
      <c r="C71" s="283"/>
      <c r="D71" s="283"/>
      <c r="E71" s="283"/>
      <c r="F71" s="283"/>
      <c r="G71" s="257" t="s">
        <v>215</v>
      </c>
      <c r="H71" s="283"/>
      <c r="I71" s="283"/>
      <c r="J71" s="333"/>
      <c r="K71" s="333"/>
      <c r="L71" s="285"/>
    </row>
    <row r="72" spans="1:12" ht="31.2" x14ac:dyDescent="0.3">
      <c r="A72" s="286"/>
      <c r="B72" s="283"/>
      <c r="C72" s="283"/>
      <c r="D72" s="283"/>
      <c r="E72" s="283"/>
      <c r="F72" s="283"/>
      <c r="G72" s="257" t="s">
        <v>216</v>
      </c>
      <c r="H72" s="283"/>
      <c r="I72" s="283"/>
      <c r="J72" s="333"/>
      <c r="K72" s="333"/>
      <c r="L72" s="285"/>
    </row>
    <row r="73" spans="1:12" ht="31.2" x14ac:dyDescent="0.3">
      <c r="A73" s="282"/>
      <c r="B73" s="283"/>
      <c r="C73" s="287"/>
      <c r="D73" s="287"/>
      <c r="E73" s="287"/>
      <c r="F73" s="287"/>
      <c r="G73" s="257" t="s">
        <v>217</v>
      </c>
      <c r="H73" s="283"/>
      <c r="I73" s="283"/>
      <c r="J73" s="333"/>
      <c r="K73" s="333"/>
      <c r="L73" s="285"/>
    </row>
    <row r="74" spans="1:12" ht="31.2" x14ac:dyDescent="0.3">
      <c r="A74" s="256"/>
      <c r="B74" s="283"/>
      <c r="C74" s="283"/>
      <c r="D74" s="283"/>
      <c r="E74" s="283"/>
      <c r="F74" s="283"/>
      <c r="G74" s="257" t="s">
        <v>218</v>
      </c>
      <c r="H74" s="283"/>
      <c r="I74" s="283"/>
      <c r="J74" s="333"/>
      <c r="K74" s="333"/>
      <c r="L74" s="285"/>
    </row>
    <row r="75" spans="1:12" x14ac:dyDescent="0.3">
      <c r="A75" s="286"/>
      <c r="B75" s="283"/>
      <c r="C75" s="283"/>
      <c r="D75" s="283"/>
      <c r="E75" s="283"/>
      <c r="F75" s="283"/>
      <c r="G75" s="257" t="s">
        <v>219</v>
      </c>
      <c r="H75" s="283"/>
      <c r="I75" s="283"/>
      <c r="J75" s="333"/>
      <c r="K75" s="333"/>
      <c r="L75" s="285"/>
    </row>
    <row r="76" spans="1:12" ht="46.8" x14ac:dyDescent="0.3">
      <c r="A76" s="277" t="s">
        <v>307</v>
      </c>
      <c r="B76" s="288">
        <f>SUM(B66:B75)</f>
        <v>37457611</v>
      </c>
      <c r="C76" s="288">
        <f>SUM(C66:C75)</f>
        <v>39349451</v>
      </c>
      <c r="D76" s="288">
        <f>SUM(D66:D75)</f>
        <v>42244216</v>
      </c>
      <c r="E76" s="288">
        <f>SUM(E66:E75)</f>
        <v>42244216</v>
      </c>
      <c r="F76" s="288">
        <f>SUM(F66:F75)</f>
        <v>0</v>
      </c>
      <c r="G76" s="279" t="s">
        <v>308</v>
      </c>
      <c r="H76" s="288">
        <f>SUM(H66:H75)</f>
        <v>0</v>
      </c>
      <c r="I76" s="288">
        <f>SUM(I66:I75)</f>
        <v>0</v>
      </c>
      <c r="J76" s="288">
        <f t="shared" ref="J76:K76" si="17">SUM(J66:J75)</f>
        <v>0</v>
      </c>
      <c r="K76" s="288">
        <f t="shared" si="17"/>
        <v>0</v>
      </c>
      <c r="L76" s="289">
        <f>SUM(L66:L75)</f>
        <v>0</v>
      </c>
    </row>
    <row r="77" spans="1:12" x14ac:dyDescent="0.3">
      <c r="A77" s="291" t="s">
        <v>285</v>
      </c>
      <c r="B77" s="283"/>
      <c r="C77" s="283"/>
      <c r="D77" s="283"/>
      <c r="E77" s="283"/>
      <c r="F77" s="283"/>
      <c r="G77" s="280" t="s">
        <v>286</v>
      </c>
      <c r="H77" s="283"/>
      <c r="I77" s="283"/>
      <c r="J77" s="333"/>
      <c r="K77" s="333"/>
      <c r="L77" s="285"/>
    </row>
    <row r="78" spans="1:12" ht="46.8" x14ac:dyDescent="0.3">
      <c r="A78" s="277" t="s">
        <v>309</v>
      </c>
      <c r="B78" s="288">
        <f>B76+B77</f>
        <v>37457611</v>
      </c>
      <c r="C78" s="288">
        <f>C76+C77</f>
        <v>39349451</v>
      </c>
      <c r="D78" s="288">
        <f>D76+D77</f>
        <v>42244216</v>
      </c>
      <c r="E78" s="288">
        <f>E76+E77</f>
        <v>42244216</v>
      </c>
      <c r="F78" s="288">
        <f>F76+F77</f>
        <v>0</v>
      </c>
      <c r="G78" s="279" t="s">
        <v>310</v>
      </c>
      <c r="H78" s="288">
        <f>H76+H77</f>
        <v>0</v>
      </c>
      <c r="I78" s="288">
        <f>I76+I77</f>
        <v>0</v>
      </c>
      <c r="J78" s="288">
        <f>J76+J77</f>
        <v>0</v>
      </c>
      <c r="K78" s="288">
        <f>K76+K77</f>
        <v>0</v>
      </c>
      <c r="L78" s="289">
        <f>L76+L77</f>
        <v>0</v>
      </c>
    </row>
    <row r="79" spans="1:12" x14ac:dyDescent="0.3">
      <c r="A79" s="277" t="s">
        <v>289</v>
      </c>
      <c r="B79" s="288"/>
      <c r="C79" s="288"/>
      <c r="D79" s="288"/>
      <c r="E79" s="288"/>
      <c r="F79" s="288"/>
      <c r="G79" s="288" t="s">
        <v>16</v>
      </c>
      <c r="H79" s="283"/>
      <c r="I79" s="283"/>
      <c r="J79" s="333"/>
      <c r="K79" s="333"/>
      <c r="L79" s="285"/>
    </row>
    <row r="80" spans="1:12" ht="31.2" x14ac:dyDescent="0.3">
      <c r="A80" s="256" t="s">
        <v>239</v>
      </c>
      <c r="B80" s="288"/>
      <c r="C80" s="288"/>
      <c r="D80" s="288"/>
      <c r="E80" s="288"/>
      <c r="F80" s="288"/>
      <c r="G80" s="284" t="s">
        <v>240</v>
      </c>
      <c r="H80" s="283"/>
      <c r="I80" s="283"/>
      <c r="J80" s="333"/>
      <c r="K80" s="333"/>
      <c r="L80" s="285"/>
    </row>
    <row r="81" spans="1:12" x14ac:dyDescent="0.3">
      <c r="A81" s="258" t="s">
        <v>290</v>
      </c>
      <c r="B81" s="283"/>
      <c r="C81" s="283"/>
      <c r="D81" s="283"/>
      <c r="E81" s="283"/>
      <c r="F81" s="283"/>
      <c r="G81" s="284" t="s">
        <v>242</v>
      </c>
      <c r="H81" s="283"/>
      <c r="I81" s="283"/>
      <c r="J81" s="333"/>
      <c r="K81" s="333"/>
      <c r="L81" s="285"/>
    </row>
    <row r="82" spans="1:12" ht="31.2" x14ac:dyDescent="0.3">
      <c r="A82" s="258" t="s">
        <v>291</v>
      </c>
      <c r="B82" s="279"/>
      <c r="C82" s="279"/>
      <c r="D82" s="279"/>
      <c r="E82" s="279"/>
      <c r="F82" s="279"/>
      <c r="G82" s="284" t="s">
        <v>244</v>
      </c>
      <c r="H82" s="283"/>
      <c r="I82" s="283"/>
      <c r="J82" s="333"/>
      <c r="K82" s="333"/>
      <c r="L82" s="285"/>
    </row>
    <row r="83" spans="1:12" x14ac:dyDescent="0.3">
      <c r="A83" s="286"/>
      <c r="B83" s="283"/>
      <c r="C83" s="283"/>
      <c r="D83" s="283"/>
      <c r="E83" s="283"/>
      <c r="F83" s="283"/>
      <c r="G83" s="284" t="s">
        <v>292</v>
      </c>
      <c r="H83" s="283"/>
      <c r="I83" s="283"/>
      <c r="J83" s="333"/>
      <c r="K83" s="333"/>
      <c r="L83" s="285"/>
    </row>
    <row r="84" spans="1:12" ht="31.2" x14ac:dyDescent="0.3">
      <c r="A84" s="277" t="s">
        <v>303</v>
      </c>
      <c r="B84" s="288">
        <f>SUM(B80:B82)</f>
        <v>0</v>
      </c>
      <c r="C84" s="288">
        <f>SUM(C80:C82)</f>
        <v>0</v>
      </c>
      <c r="D84" s="288">
        <f>SUM(D80:D82)</f>
        <v>0</v>
      </c>
      <c r="E84" s="288">
        <f>SUM(E80:E82)</f>
        <v>0</v>
      </c>
      <c r="F84" s="288">
        <f>SUM(F80:F82)</f>
        <v>0</v>
      </c>
      <c r="G84" s="284" t="s">
        <v>293</v>
      </c>
      <c r="H84" s="283"/>
      <c r="I84" s="283"/>
      <c r="J84" s="333"/>
      <c r="K84" s="333"/>
      <c r="L84" s="285"/>
    </row>
    <row r="85" spans="1:12" ht="31.2" x14ac:dyDescent="0.3">
      <c r="A85" s="291" t="s">
        <v>285</v>
      </c>
      <c r="B85" s="283"/>
      <c r="C85" s="283"/>
      <c r="D85" s="283"/>
      <c r="E85" s="283"/>
      <c r="F85" s="283"/>
      <c r="G85" s="292" t="s">
        <v>294</v>
      </c>
      <c r="H85" s="283"/>
      <c r="I85" s="283"/>
      <c r="J85" s="333"/>
      <c r="K85" s="333"/>
      <c r="L85" s="285"/>
    </row>
    <row r="86" spans="1:12" ht="31.2" x14ac:dyDescent="0.3">
      <c r="A86" s="291"/>
      <c r="B86" s="283"/>
      <c r="C86" s="283"/>
      <c r="D86" s="283"/>
      <c r="E86" s="283"/>
      <c r="F86" s="283"/>
      <c r="G86" s="257" t="s">
        <v>249</v>
      </c>
      <c r="H86" s="283"/>
      <c r="I86" s="283"/>
      <c r="J86" s="333"/>
      <c r="K86" s="333"/>
      <c r="L86" s="285"/>
    </row>
    <row r="87" spans="1:12" ht="47.4" thickBot="1" x14ac:dyDescent="0.35">
      <c r="A87" s="293" t="s">
        <v>311</v>
      </c>
      <c r="B87" s="294">
        <f>SUM(B80:B86)</f>
        <v>0</v>
      </c>
      <c r="C87" s="294">
        <f>SUM(C80:C86)</f>
        <v>0</v>
      </c>
      <c r="D87" s="294">
        <f>SUM(D80:D86)</f>
        <v>0</v>
      </c>
      <c r="E87" s="294">
        <f>SUM(E80:E86)</f>
        <v>0</v>
      </c>
      <c r="F87" s="294">
        <f>SUM(F80:F86)</f>
        <v>0</v>
      </c>
      <c r="G87" s="296" t="s">
        <v>312</v>
      </c>
      <c r="H87" s="294">
        <f>SUM(H80:H86)</f>
        <v>0</v>
      </c>
      <c r="I87" s="294">
        <f>SUM(I80:I86)</f>
        <v>0</v>
      </c>
      <c r="J87" s="294">
        <f>SUM(J80:J86)</f>
        <v>0</v>
      </c>
      <c r="K87" s="294">
        <f>SUM(K80:K86)</f>
        <v>0</v>
      </c>
      <c r="L87" s="297">
        <f>SUM(L80:L86)</f>
        <v>0</v>
      </c>
    </row>
    <row r="88" spans="1:12" x14ac:dyDescent="0.3">
      <c r="B88" s="273">
        <f>B87+B78+B61+B48+B30+B19</f>
        <v>186320222</v>
      </c>
      <c r="C88" s="273">
        <f>C87+C78+C61+C48+C30+C19</f>
        <v>192086242</v>
      </c>
      <c r="D88" s="273">
        <f>D87+D78+D61+D48+D30+D19</f>
        <v>197875772</v>
      </c>
      <c r="E88" s="273">
        <f>E87+E78+E61+E48+E30+E19</f>
        <v>197875772</v>
      </c>
      <c r="F88" s="273">
        <f>F87+F78+F61+F48+F30+F19</f>
        <v>0</v>
      </c>
      <c r="H88" s="273">
        <f>H87+H78+H61+H48+H30+H19</f>
        <v>148862611</v>
      </c>
      <c r="I88" s="273">
        <f>I87+I78+I61+I48+I30+I19</f>
        <v>152736791</v>
      </c>
      <c r="J88" s="273">
        <f>J87+J78+J61+J48+J30+J19</f>
        <v>155631556</v>
      </c>
      <c r="K88" s="273">
        <f>K87+K78+K61+K48+K30+K19</f>
        <v>155631556</v>
      </c>
      <c r="L88" s="273">
        <f>L87+L78+L61+L48+L30+L19</f>
        <v>0</v>
      </c>
    </row>
    <row r="89" spans="1:12" x14ac:dyDescent="0.3">
      <c r="A89" s="272" t="s">
        <v>313</v>
      </c>
    </row>
  </sheetData>
  <mergeCells count="3">
    <mergeCell ref="A3:L3"/>
    <mergeCell ref="A32:L32"/>
    <mergeCell ref="A62:L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&amp;C&amp;"Times New Roman,Normál"&amp;12 7. melléklet a 2/2018. (II. 16.) önkormányzati rendelethez
Az önkormányzat 2017. évi költségvetéséről szóló 1/2017. (II. 15.) önkormányzati rendelet 7. mellékletének helyébe a következő 7. melléklet lép:</oddHeader>
  </headerFooter>
  <rowBreaks count="3" manualBreakCount="3">
    <brk id="31" max="9" man="1"/>
    <brk id="61" max="9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3.2" x14ac:dyDescent="0.25"/>
  <cols>
    <col min="1" max="1" width="39.109375" style="327" customWidth="1"/>
    <col min="2" max="2" width="11.5546875" style="301" bestFit="1" customWidth="1"/>
    <col min="3" max="6" width="11.44140625" style="301" bestFit="1" customWidth="1"/>
    <col min="7" max="9" width="12" style="301" bestFit="1" customWidth="1"/>
    <col min="10" max="10" width="13" style="301" bestFit="1" customWidth="1"/>
    <col min="11" max="13" width="12" style="301" bestFit="1" customWidth="1"/>
    <col min="14" max="14" width="12.5546875" style="308" bestFit="1" customWidth="1"/>
    <col min="15" max="15" width="13.5546875" style="301" customWidth="1"/>
    <col min="16" max="16" width="12" style="301" bestFit="1" customWidth="1"/>
    <col min="17" max="17" width="11.6640625" style="301" bestFit="1" customWidth="1"/>
    <col min="18" max="256" width="9.109375" style="301"/>
    <col min="257" max="257" width="51" style="301" customWidth="1"/>
    <col min="258" max="259" width="11.88671875" style="301" bestFit="1" customWidth="1"/>
    <col min="260" max="265" width="13.33203125" style="301" bestFit="1" customWidth="1"/>
    <col min="266" max="266" width="16.109375" style="301" bestFit="1" customWidth="1"/>
    <col min="267" max="269" width="13.33203125" style="301" bestFit="1" customWidth="1"/>
    <col min="270" max="270" width="14.109375" style="301" bestFit="1" customWidth="1"/>
    <col min="271" max="512" width="9.109375" style="301"/>
    <col min="513" max="513" width="51" style="301" customWidth="1"/>
    <col min="514" max="515" width="11.88671875" style="301" bestFit="1" customWidth="1"/>
    <col min="516" max="521" width="13.33203125" style="301" bestFit="1" customWidth="1"/>
    <col min="522" max="522" width="16.109375" style="301" bestFit="1" customWidth="1"/>
    <col min="523" max="525" width="13.33203125" style="301" bestFit="1" customWidth="1"/>
    <col min="526" max="526" width="14.109375" style="301" bestFit="1" customWidth="1"/>
    <col min="527" max="768" width="9.109375" style="301"/>
    <col min="769" max="769" width="51" style="301" customWidth="1"/>
    <col min="770" max="771" width="11.88671875" style="301" bestFit="1" customWidth="1"/>
    <col min="772" max="777" width="13.33203125" style="301" bestFit="1" customWidth="1"/>
    <col min="778" max="778" width="16.109375" style="301" bestFit="1" customWidth="1"/>
    <col min="779" max="781" width="13.33203125" style="301" bestFit="1" customWidth="1"/>
    <col min="782" max="782" width="14.109375" style="301" bestFit="1" customWidth="1"/>
    <col min="783" max="1024" width="9.109375" style="301"/>
    <col min="1025" max="1025" width="51" style="301" customWidth="1"/>
    <col min="1026" max="1027" width="11.88671875" style="301" bestFit="1" customWidth="1"/>
    <col min="1028" max="1033" width="13.33203125" style="301" bestFit="1" customWidth="1"/>
    <col min="1034" max="1034" width="16.109375" style="301" bestFit="1" customWidth="1"/>
    <col min="1035" max="1037" width="13.33203125" style="301" bestFit="1" customWidth="1"/>
    <col min="1038" max="1038" width="14.109375" style="301" bestFit="1" customWidth="1"/>
    <col min="1039" max="1280" width="9.109375" style="301"/>
    <col min="1281" max="1281" width="51" style="301" customWidth="1"/>
    <col min="1282" max="1283" width="11.88671875" style="301" bestFit="1" customWidth="1"/>
    <col min="1284" max="1289" width="13.33203125" style="301" bestFit="1" customWidth="1"/>
    <col min="1290" max="1290" width="16.109375" style="301" bestFit="1" customWidth="1"/>
    <col min="1291" max="1293" width="13.33203125" style="301" bestFit="1" customWidth="1"/>
    <col min="1294" max="1294" width="14.109375" style="301" bestFit="1" customWidth="1"/>
    <col min="1295" max="1536" width="9.109375" style="301"/>
    <col min="1537" max="1537" width="51" style="301" customWidth="1"/>
    <col min="1538" max="1539" width="11.88671875" style="301" bestFit="1" customWidth="1"/>
    <col min="1540" max="1545" width="13.33203125" style="301" bestFit="1" customWidth="1"/>
    <col min="1546" max="1546" width="16.109375" style="301" bestFit="1" customWidth="1"/>
    <col min="1547" max="1549" width="13.33203125" style="301" bestFit="1" customWidth="1"/>
    <col min="1550" max="1550" width="14.109375" style="301" bestFit="1" customWidth="1"/>
    <col min="1551" max="1792" width="9.109375" style="301"/>
    <col min="1793" max="1793" width="51" style="301" customWidth="1"/>
    <col min="1794" max="1795" width="11.88671875" style="301" bestFit="1" customWidth="1"/>
    <col min="1796" max="1801" width="13.33203125" style="301" bestFit="1" customWidth="1"/>
    <col min="1802" max="1802" width="16.109375" style="301" bestFit="1" customWidth="1"/>
    <col min="1803" max="1805" width="13.33203125" style="301" bestFit="1" customWidth="1"/>
    <col min="1806" max="1806" width="14.109375" style="301" bestFit="1" customWidth="1"/>
    <col min="1807" max="2048" width="9.109375" style="301"/>
    <col min="2049" max="2049" width="51" style="301" customWidth="1"/>
    <col min="2050" max="2051" width="11.88671875" style="301" bestFit="1" customWidth="1"/>
    <col min="2052" max="2057" width="13.33203125" style="301" bestFit="1" customWidth="1"/>
    <col min="2058" max="2058" width="16.109375" style="301" bestFit="1" customWidth="1"/>
    <col min="2059" max="2061" width="13.33203125" style="301" bestFit="1" customWidth="1"/>
    <col min="2062" max="2062" width="14.109375" style="301" bestFit="1" customWidth="1"/>
    <col min="2063" max="2304" width="9.109375" style="301"/>
    <col min="2305" max="2305" width="51" style="301" customWidth="1"/>
    <col min="2306" max="2307" width="11.88671875" style="301" bestFit="1" customWidth="1"/>
    <col min="2308" max="2313" width="13.33203125" style="301" bestFit="1" customWidth="1"/>
    <col min="2314" max="2314" width="16.109375" style="301" bestFit="1" customWidth="1"/>
    <col min="2315" max="2317" width="13.33203125" style="301" bestFit="1" customWidth="1"/>
    <col min="2318" max="2318" width="14.109375" style="301" bestFit="1" customWidth="1"/>
    <col min="2319" max="2560" width="9.109375" style="301"/>
    <col min="2561" max="2561" width="51" style="301" customWidth="1"/>
    <col min="2562" max="2563" width="11.88671875" style="301" bestFit="1" customWidth="1"/>
    <col min="2564" max="2569" width="13.33203125" style="301" bestFit="1" customWidth="1"/>
    <col min="2570" max="2570" width="16.109375" style="301" bestFit="1" customWidth="1"/>
    <col min="2571" max="2573" width="13.33203125" style="301" bestFit="1" customWidth="1"/>
    <col min="2574" max="2574" width="14.109375" style="301" bestFit="1" customWidth="1"/>
    <col min="2575" max="2816" width="9.109375" style="301"/>
    <col min="2817" max="2817" width="51" style="301" customWidth="1"/>
    <col min="2818" max="2819" width="11.88671875" style="301" bestFit="1" customWidth="1"/>
    <col min="2820" max="2825" width="13.33203125" style="301" bestFit="1" customWidth="1"/>
    <col min="2826" max="2826" width="16.109375" style="301" bestFit="1" customWidth="1"/>
    <col min="2827" max="2829" width="13.33203125" style="301" bestFit="1" customWidth="1"/>
    <col min="2830" max="2830" width="14.109375" style="301" bestFit="1" customWidth="1"/>
    <col min="2831" max="3072" width="9.109375" style="301"/>
    <col min="3073" max="3073" width="51" style="301" customWidth="1"/>
    <col min="3074" max="3075" width="11.88671875" style="301" bestFit="1" customWidth="1"/>
    <col min="3076" max="3081" width="13.33203125" style="301" bestFit="1" customWidth="1"/>
    <col min="3082" max="3082" width="16.109375" style="301" bestFit="1" customWidth="1"/>
    <col min="3083" max="3085" width="13.33203125" style="301" bestFit="1" customWidth="1"/>
    <col min="3086" max="3086" width="14.109375" style="301" bestFit="1" customWidth="1"/>
    <col min="3087" max="3328" width="9.109375" style="301"/>
    <col min="3329" max="3329" width="51" style="301" customWidth="1"/>
    <col min="3330" max="3331" width="11.88671875" style="301" bestFit="1" customWidth="1"/>
    <col min="3332" max="3337" width="13.33203125" style="301" bestFit="1" customWidth="1"/>
    <col min="3338" max="3338" width="16.109375" style="301" bestFit="1" customWidth="1"/>
    <col min="3339" max="3341" width="13.33203125" style="301" bestFit="1" customWidth="1"/>
    <col min="3342" max="3342" width="14.109375" style="301" bestFit="1" customWidth="1"/>
    <col min="3343" max="3584" width="9.109375" style="301"/>
    <col min="3585" max="3585" width="51" style="301" customWidth="1"/>
    <col min="3586" max="3587" width="11.88671875" style="301" bestFit="1" customWidth="1"/>
    <col min="3588" max="3593" width="13.33203125" style="301" bestFit="1" customWidth="1"/>
    <col min="3594" max="3594" width="16.109375" style="301" bestFit="1" customWidth="1"/>
    <col min="3595" max="3597" width="13.33203125" style="301" bestFit="1" customWidth="1"/>
    <col min="3598" max="3598" width="14.109375" style="301" bestFit="1" customWidth="1"/>
    <col min="3599" max="3840" width="9.109375" style="301"/>
    <col min="3841" max="3841" width="51" style="301" customWidth="1"/>
    <col min="3842" max="3843" width="11.88671875" style="301" bestFit="1" customWidth="1"/>
    <col min="3844" max="3849" width="13.33203125" style="301" bestFit="1" customWidth="1"/>
    <col min="3850" max="3850" width="16.109375" style="301" bestFit="1" customWidth="1"/>
    <col min="3851" max="3853" width="13.33203125" style="301" bestFit="1" customWidth="1"/>
    <col min="3854" max="3854" width="14.109375" style="301" bestFit="1" customWidth="1"/>
    <col min="3855" max="4096" width="9.109375" style="301"/>
    <col min="4097" max="4097" width="51" style="301" customWidth="1"/>
    <col min="4098" max="4099" width="11.88671875" style="301" bestFit="1" customWidth="1"/>
    <col min="4100" max="4105" width="13.33203125" style="301" bestFit="1" customWidth="1"/>
    <col min="4106" max="4106" width="16.109375" style="301" bestFit="1" customWidth="1"/>
    <col min="4107" max="4109" width="13.33203125" style="301" bestFit="1" customWidth="1"/>
    <col min="4110" max="4110" width="14.109375" style="301" bestFit="1" customWidth="1"/>
    <col min="4111" max="4352" width="9.109375" style="301"/>
    <col min="4353" max="4353" width="51" style="301" customWidth="1"/>
    <col min="4354" max="4355" width="11.88671875" style="301" bestFit="1" customWidth="1"/>
    <col min="4356" max="4361" width="13.33203125" style="301" bestFit="1" customWidth="1"/>
    <col min="4362" max="4362" width="16.109375" style="301" bestFit="1" customWidth="1"/>
    <col min="4363" max="4365" width="13.33203125" style="301" bestFit="1" customWidth="1"/>
    <col min="4366" max="4366" width="14.109375" style="301" bestFit="1" customWidth="1"/>
    <col min="4367" max="4608" width="9.109375" style="301"/>
    <col min="4609" max="4609" width="51" style="301" customWidth="1"/>
    <col min="4610" max="4611" width="11.88671875" style="301" bestFit="1" customWidth="1"/>
    <col min="4612" max="4617" width="13.33203125" style="301" bestFit="1" customWidth="1"/>
    <col min="4618" max="4618" width="16.109375" style="301" bestFit="1" customWidth="1"/>
    <col min="4619" max="4621" width="13.33203125" style="301" bestFit="1" customWidth="1"/>
    <col min="4622" max="4622" width="14.109375" style="301" bestFit="1" customWidth="1"/>
    <col min="4623" max="4864" width="9.109375" style="301"/>
    <col min="4865" max="4865" width="51" style="301" customWidth="1"/>
    <col min="4866" max="4867" width="11.88671875" style="301" bestFit="1" customWidth="1"/>
    <col min="4868" max="4873" width="13.33203125" style="301" bestFit="1" customWidth="1"/>
    <col min="4874" max="4874" width="16.109375" style="301" bestFit="1" customWidth="1"/>
    <col min="4875" max="4877" width="13.33203125" style="301" bestFit="1" customWidth="1"/>
    <col min="4878" max="4878" width="14.109375" style="301" bestFit="1" customWidth="1"/>
    <col min="4879" max="5120" width="9.109375" style="301"/>
    <col min="5121" max="5121" width="51" style="301" customWidth="1"/>
    <col min="5122" max="5123" width="11.88671875" style="301" bestFit="1" customWidth="1"/>
    <col min="5124" max="5129" width="13.33203125" style="301" bestFit="1" customWidth="1"/>
    <col min="5130" max="5130" width="16.109375" style="301" bestFit="1" customWidth="1"/>
    <col min="5131" max="5133" width="13.33203125" style="301" bestFit="1" customWidth="1"/>
    <col min="5134" max="5134" width="14.109375" style="301" bestFit="1" customWidth="1"/>
    <col min="5135" max="5376" width="9.109375" style="301"/>
    <col min="5377" max="5377" width="51" style="301" customWidth="1"/>
    <col min="5378" max="5379" width="11.88671875" style="301" bestFit="1" customWidth="1"/>
    <col min="5380" max="5385" width="13.33203125" style="301" bestFit="1" customWidth="1"/>
    <col min="5386" max="5386" width="16.109375" style="301" bestFit="1" customWidth="1"/>
    <col min="5387" max="5389" width="13.33203125" style="301" bestFit="1" customWidth="1"/>
    <col min="5390" max="5390" width="14.109375" style="301" bestFit="1" customWidth="1"/>
    <col min="5391" max="5632" width="9.109375" style="301"/>
    <col min="5633" max="5633" width="51" style="301" customWidth="1"/>
    <col min="5634" max="5635" width="11.88671875" style="301" bestFit="1" customWidth="1"/>
    <col min="5636" max="5641" width="13.33203125" style="301" bestFit="1" customWidth="1"/>
    <col min="5642" max="5642" width="16.109375" style="301" bestFit="1" customWidth="1"/>
    <col min="5643" max="5645" width="13.33203125" style="301" bestFit="1" customWidth="1"/>
    <col min="5646" max="5646" width="14.109375" style="301" bestFit="1" customWidth="1"/>
    <col min="5647" max="5888" width="9.109375" style="301"/>
    <col min="5889" max="5889" width="51" style="301" customWidth="1"/>
    <col min="5890" max="5891" width="11.88671875" style="301" bestFit="1" customWidth="1"/>
    <col min="5892" max="5897" width="13.33203125" style="301" bestFit="1" customWidth="1"/>
    <col min="5898" max="5898" width="16.109375" style="301" bestFit="1" customWidth="1"/>
    <col min="5899" max="5901" width="13.33203125" style="301" bestFit="1" customWidth="1"/>
    <col min="5902" max="5902" width="14.109375" style="301" bestFit="1" customWidth="1"/>
    <col min="5903" max="6144" width="9.109375" style="301"/>
    <col min="6145" max="6145" width="51" style="301" customWidth="1"/>
    <col min="6146" max="6147" width="11.88671875" style="301" bestFit="1" customWidth="1"/>
    <col min="6148" max="6153" width="13.33203125" style="301" bestFit="1" customWidth="1"/>
    <col min="6154" max="6154" width="16.109375" style="301" bestFit="1" customWidth="1"/>
    <col min="6155" max="6157" width="13.33203125" style="301" bestFit="1" customWidth="1"/>
    <col min="6158" max="6158" width="14.109375" style="301" bestFit="1" customWidth="1"/>
    <col min="6159" max="6400" width="9.109375" style="301"/>
    <col min="6401" max="6401" width="51" style="301" customWidth="1"/>
    <col min="6402" max="6403" width="11.88671875" style="301" bestFit="1" customWidth="1"/>
    <col min="6404" max="6409" width="13.33203125" style="301" bestFit="1" customWidth="1"/>
    <col min="6410" max="6410" width="16.109375" style="301" bestFit="1" customWidth="1"/>
    <col min="6411" max="6413" width="13.33203125" style="301" bestFit="1" customWidth="1"/>
    <col min="6414" max="6414" width="14.109375" style="301" bestFit="1" customWidth="1"/>
    <col min="6415" max="6656" width="9.109375" style="301"/>
    <col min="6657" max="6657" width="51" style="301" customWidth="1"/>
    <col min="6658" max="6659" width="11.88671875" style="301" bestFit="1" customWidth="1"/>
    <col min="6660" max="6665" width="13.33203125" style="301" bestFit="1" customWidth="1"/>
    <col min="6666" max="6666" width="16.109375" style="301" bestFit="1" customWidth="1"/>
    <col min="6667" max="6669" width="13.33203125" style="301" bestFit="1" customWidth="1"/>
    <col min="6670" max="6670" width="14.109375" style="301" bestFit="1" customWidth="1"/>
    <col min="6671" max="6912" width="9.109375" style="301"/>
    <col min="6913" max="6913" width="51" style="301" customWidth="1"/>
    <col min="6914" max="6915" width="11.88671875" style="301" bestFit="1" customWidth="1"/>
    <col min="6916" max="6921" width="13.33203125" style="301" bestFit="1" customWidth="1"/>
    <col min="6922" max="6922" width="16.109375" style="301" bestFit="1" customWidth="1"/>
    <col min="6923" max="6925" width="13.33203125" style="301" bestFit="1" customWidth="1"/>
    <col min="6926" max="6926" width="14.109375" style="301" bestFit="1" customWidth="1"/>
    <col min="6927" max="7168" width="9.109375" style="301"/>
    <col min="7169" max="7169" width="51" style="301" customWidth="1"/>
    <col min="7170" max="7171" width="11.88671875" style="301" bestFit="1" customWidth="1"/>
    <col min="7172" max="7177" width="13.33203125" style="301" bestFit="1" customWidth="1"/>
    <col min="7178" max="7178" width="16.109375" style="301" bestFit="1" customWidth="1"/>
    <col min="7179" max="7181" width="13.33203125" style="301" bestFit="1" customWidth="1"/>
    <col min="7182" max="7182" width="14.109375" style="301" bestFit="1" customWidth="1"/>
    <col min="7183" max="7424" width="9.109375" style="301"/>
    <col min="7425" max="7425" width="51" style="301" customWidth="1"/>
    <col min="7426" max="7427" width="11.88671875" style="301" bestFit="1" customWidth="1"/>
    <col min="7428" max="7433" width="13.33203125" style="301" bestFit="1" customWidth="1"/>
    <col min="7434" max="7434" width="16.109375" style="301" bestFit="1" customWidth="1"/>
    <col min="7435" max="7437" width="13.33203125" style="301" bestFit="1" customWidth="1"/>
    <col min="7438" max="7438" width="14.109375" style="301" bestFit="1" customWidth="1"/>
    <col min="7439" max="7680" width="9.109375" style="301"/>
    <col min="7681" max="7681" width="51" style="301" customWidth="1"/>
    <col min="7682" max="7683" width="11.88671875" style="301" bestFit="1" customWidth="1"/>
    <col min="7684" max="7689" width="13.33203125" style="301" bestFit="1" customWidth="1"/>
    <col min="7690" max="7690" width="16.109375" style="301" bestFit="1" customWidth="1"/>
    <col min="7691" max="7693" width="13.33203125" style="301" bestFit="1" customWidth="1"/>
    <col min="7694" max="7694" width="14.109375" style="301" bestFit="1" customWidth="1"/>
    <col min="7695" max="7936" width="9.109375" style="301"/>
    <col min="7937" max="7937" width="51" style="301" customWidth="1"/>
    <col min="7938" max="7939" width="11.88671875" style="301" bestFit="1" customWidth="1"/>
    <col min="7940" max="7945" width="13.33203125" style="301" bestFit="1" customWidth="1"/>
    <col min="7946" max="7946" width="16.109375" style="301" bestFit="1" customWidth="1"/>
    <col min="7947" max="7949" width="13.33203125" style="301" bestFit="1" customWidth="1"/>
    <col min="7950" max="7950" width="14.109375" style="301" bestFit="1" customWidth="1"/>
    <col min="7951" max="8192" width="9.109375" style="301"/>
    <col min="8193" max="8193" width="51" style="301" customWidth="1"/>
    <col min="8194" max="8195" width="11.88671875" style="301" bestFit="1" customWidth="1"/>
    <col min="8196" max="8201" width="13.33203125" style="301" bestFit="1" customWidth="1"/>
    <col min="8202" max="8202" width="16.109375" style="301" bestFit="1" customWidth="1"/>
    <col min="8203" max="8205" width="13.33203125" style="301" bestFit="1" customWidth="1"/>
    <col min="8206" max="8206" width="14.109375" style="301" bestFit="1" customWidth="1"/>
    <col min="8207" max="8448" width="9.109375" style="301"/>
    <col min="8449" max="8449" width="51" style="301" customWidth="1"/>
    <col min="8450" max="8451" width="11.88671875" style="301" bestFit="1" customWidth="1"/>
    <col min="8452" max="8457" width="13.33203125" style="301" bestFit="1" customWidth="1"/>
    <col min="8458" max="8458" width="16.109375" style="301" bestFit="1" customWidth="1"/>
    <col min="8459" max="8461" width="13.33203125" style="301" bestFit="1" customWidth="1"/>
    <col min="8462" max="8462" width="14.109375" style="301" bestFit="1" customWidth="1"/>
    <col min="8463" max="8704" width="9.109375" style="301"/>
    <col min="8705" max="8705" width="51" style="301" customWidth="1"/>
    <col min="8706" max="8707" width="11.88671875" style="301" bestFit="1" customWidth="1"/>
    <col min="8708" max="8713" width="13.33203125" style="301" bestFit="1" customWidth="1"/>
    <col min="8714" max="8714" width="16.109375" style="301" bestFit="1" customWidth="1"/>
    <col min="8715" max="8717" width="13.33203125" style="301" bestFit="1" customWidth="1"/>
    <col min="8718" max="8718" width="14.109375" style="301" bestFit="1" customWidth="1"/>
    <col min="8719" max="8960" width="9.109375" style="301"/>
    <col min="8961" max="8961" width="51" style="301" customWidth="1"/>
    <col min="8962" max="8963" width="11.88671875" style="301" bestFit="1" customWidth="1"/>
    <col min="8964" max="8969" width="13.33203125" style="301" bestFit="1" customWidth="1"/>
    <col min="8970" max="8970" width="16.109375" style="301" bestFit="1" customWidth="1"/>
    <col min="8971" max="8973" width="13.33203125" style="301" bestFit="1" customWidth="1"/>
    <col min="8974" max="8974" width="14.109375" style="301" bestFit="1" customWidth="1"/>
    <col min="8975" max="9216" width="9.109375" style="301"/>
    <col min="9217" max="9217" width="51" style="301" customWidth="1"/>
    <col min="9218" max="9219" width="11.88671875" style="301" bestFit="1" customWidth="1"/>
    <col min="9220" max="9225" width="13.33203125" style="301" bestFit="1" customWidth="1"/>
    <col min="9226" max="9226" width="16.109375" style="301" bestFit="1" customWidth="1"/>
    <col min="9227" max="9229" width="13.33203125" style="301" bestFit="1" customWidth="1"/>
    <col min="9230" max="9230" width="14.109375" style="301" bestFit="1" customWidth="1"/>
    <col min="9231" max="9472" width="9.109375" style="301"/>
    <col min="9473" max="9473" width="51" style="301" customWidth="1"/>
    <col min="9474" max="9475" width="11.88671875" style="301" bestFit="1" customWidth="1"/>
    <col min="9476" max="9481" width="13.33203125" style="301" bestFit="1" customWidth="1"/>
    <col min="9482" max="9482" width="16.109375" style="301" bestFit="1" customWidth="1"/>
    <col min="9483" max="9485" width="13.33203125" style="301" bestFit="1" customWidth="1"/>
    <col min="9486" max="9486" width="14.109375" style="301" bestFit="1" customWidth="1"/>
    <col min="9487" max="9728" width="9.109375" style="301"/>
    <col min="9729" max="9729" width="51" style="301" customWidth="1"/>
    <col min="9730" max="9731" width="11.88671875" style="301" bestFit="1" customWidth="1"/>
    <col min="9732" max="9737" width="13.33203125" style="301" bestFit="1" customWidth="1"/>
    <col min="9738" max="9738" width="16.109375" style="301" bestFit="1" customWidth="1"/>
    <col min="9739" max="9741" width="13.33203125" style="301" bestFit="1" customWidth="1"/>
    <col min="9742" max="9742" width="14.109375" style="301" bestFit="1" customWidth="1"/>
    <col min="9743" max="9984" width="9.109375" style="301"/>
    <col min="9985" max="9985" width="51" style="301" customWidth="1"/>
    <col min="9986" max="9987" width="11.88671875" style="301" bestFit="1" customWidth="1"/>
    <col min="9988" max="9993" width="13.33203125" style="301" bestFit="1" customWidth="1"/>
    <col min="9994" max="9994" width="16.109375" style="301" bestFit="1" customWidth="1"/>
    <col min="9995" max="9997" width="13.33203125" style="301" bestFit="1" customWidth="1"/>
    <col min="9998" max="9998" width="14.109375" style="301" bestFit="1" customWidth="1"/>
    <col min="9999" max="10240" width="9.109375" style="301"/>
    <col min="10241" max="10241" width="51" style="301" customWidth="1"/>
    <col min="10242" max="10243" width="11.88671875" style="301" bestFit="1" customWidth="1"/>
    <col min="10244" max="10249" width="13.33203125" style="301" bestFit="1" customWidth="1"/>
    <col min="10250" max="10250" width="16.109375" style="301" bestFit="1" customWidth="1"/>
    <col min="10251" max="10253" width="13.33203125" style="301" bestFit="1" customWidth="1"/>
    <col min="10254" max="10254" width="14.109375" style="301" bestFit="1" customWidth="1"/>
    <col min="10255" max="10496" width="9.109375" style="301"/>
    <col min="10497" max="10497" width="51" style="301" customWidth="1"/>
    <col min="10498" max="10499" width="11.88671875" style="301" bestFit="1" customWidth="1"/>
    <col min="10500" max="10505" width="13.33203125" style="301" bestFit="1" customWidth="1"/>
    <col min="10506" max="10506" width="16.109375" style="301" bestFit="1" customWidth="1"/>
    <col min="10507" max="10509" width="13.33203125" style="301" bestFit="1" customWidth="1"/>
    <col min="10510" max="10510" width="14.109375" style="301" bestFit="1" customWidth="1"/>
    <col min="10511" max="10752" width="9.109375" style="301"/>
    <col min="10753" max="10753" width="51" style="301" customWidth="1"/>
    <col min="10754" max="10755" width="11.88671875" style="301" bestFit="1" customWidth="1"/>
    <col min="10756" max="10761" width="13.33203125" style="301" bestFit="1" customWidth="1"/>
    <col min="10762" max="10762" width="16.109375" style="301" bestFit="1" customWidth="1"/>
    <col min="10763" max="10765" width="13.33203125" style="301" bestFit="1" customWidth="1"/>
    <col min="10766" max="10766" width="14.109375" style="301" bestFit="1" customWidth="1"/>
    <col min="10767" max="11008" width="9.109375" style="301"/>
    <col min="11009" max="11009" width="51" style="301" customWidth="1"/>
    <col min="11010" max="11011" width="11.88671875" style="301" bestFit="1" customWidth="1"/>
    <col min="11012" max="11017" width="13.33203125" style="301" bestFit="1" customWidth="1"/>
    <col min="11018" max="11018" width="16.109375" style="301" bestFit="1" customWidth="1"/>
    <col min="11019" max="11021" width="13.33203125" style="301" bestFit="1" customWidth="1"/>
    <col min="11022" max="11022" width="14.109375" style="301" bestFit="1" customWidth="1"/>
    <col min="11023" max="11264" width="9.109375" style="301"/>
    <col min="11265" max="11265" width="51" style="301" customWidth="1"/>
    <col min="11266" max="11267" width="11.88671875" style="301" bestFit="1" customWidth="1"/>
    <col min="11268" max="11273" width="13.33203125" style="301" bestFit="1" customWidth="1"/>
    <col min="11274" max="11274" width="16.109375" style="301" bestFit="1" customWidth="1"/>
    <col min="11275" max="11277" width="13.33203125" style="301" bestFit="1" customWidth="1"/>
    <col min="11278" max="11278" width="14.109375" style="301" bestFit="1" customWidth="1"/>
    <col min="11279" max="11520" width="9.109375" style="301"/>
    <col min="11521" max="11521" width="51" style="301" customWidth="1"/>
    <col min="11522" max="11523" width="11.88671875" style="301" bestFit="1" customWidth="1"/>
    <col min="11524" max="11529" width="13.33203125" style="301" bestFit="1" customWidth="1"/>
    <col min="11530" max="11530" width="16.109375" style="301" bestFit="1" customWidth="1"/>
    <col min="11531" max="11533" width="13.33203125" style="301" bestFit="1" customWidth="1"/>
    <col min="11534" max="11534" width="14.109375" style="301" bestFit="1" customWidth="1"/>
    <col min="11535" max="11776" width="9.109375" style="301"/>
    <col min="11777" max="11777" width="51" style="301" customWidth="1"/>
    <col min="11778" max="11779" width="11.88671875" style="301" bestFit="1" customWidth="1"/>
    <col min="11780" max="11785" width="13.33203125" style="301" bestFit="1" customWidth="1"/>
    <col min="11786" max="11786" width="16.109375" style="301" bestFit="1" customWidth="1"/>
    <col min="11787" max="11789" width="13.33203125" style="301" bestFit="1" customWidth="1"/>
    <col min="11790" max="11790" width="14.109375" style="301" bestFit="1" customWidth="1"/>
    <col min="11791" max="12032" width="9.109375" style="301"/>
    <col min="12033" max="12033" width="51" style="301" customWidth="1"/>
    <col min="12034" max="12035" width="11.88671875" style="301" bestFit="1" customWidth="1"/>
    <col min="12036" max="12041" width="13.33203125" style="301" bestFit="1" customWidth="1"/>
    <col min="12042" max="12042" width="16.109375" style="301" bestFit="1" customWidth="1"/>
    <col min="12043" max="12045" width="13.33203125" style="301" bestFit="1" customWidth="1"/>
    <col min="12046" max="12046" width="14.109375" style="301" bestFit="1" customWidth="1"/>
    <col min="12047" max="12288" width="9.109375" style="301"/>
    <col min="12289" max="12289" width="51" style="301" customWidth="1"/>
    <col min="12290" max="12291" width="11.88671875" style="301" bestFit="1" customWidth="1"/>
    <col min="12292" max="12297" width="13.33203125" style="301" bestFit="1" customWidth="1"/>
    <col min="12298" max="12298" width="16.109375" style="301" bestFit="1" customWidth="1"/>
    <col min="12299" max="12301" width="13.33203125" style="301" bestFit="1" customWidth="1"/>
    <col min="12302" max="12302" width="14.109375" style="301" bestFit="1" customWidth="1"/>
    <col min="12303" max="12544" width="9.109375" style="301"/>
    <col min="12545" max="12545" width="51" style="301" customWidth="1"/>
    <col min="12546" max="12547" width="11.88671875" style="301" bestFit="1" customWidth="1"/>
    <col min="12548" max="12553" width="13.33203125" style="301" bestFit="1" customWidth="1"/>
    <col min="12554" max="12554" width="16.109375" style="301" bestFit="1" customWidth="1"/>
    <col min="12555" max="12557" width="13.33203125" style="301" bestFit="1" customWidth="1"/>
    <col min="12558" max="12558" width="14.109375" style="301" bestFit="1" customWidth="1"/>
    <col min="12559" max="12800" width="9.109375" style="301"/>
    <col min="12801" max="12801" width="51" style="301" customWidth="1"/>
    <col min="12802" max="12803" width="11.88671875" style="301" bestFit="1" customWidth="1"/>
    <col min="12804" max="12809" width="13.33203125" style="301" bestFit="1" customWidth="1"/>
    <col min="12810" max="12810" width="16.109375" style="301" bestFit="1" customWidth="1"/>
    <col min="12811" max="12813" width="13.33203125" style="301" bestFit="1" customWidth="1"/>
    <col min="12814" max="12814" width="14.109375" style="301" bestFit="1" customWidth="1"/>
    <col min="12815" max="13056" width="9.109375" style="301"/>
    <col min="13057" max="13057" width="51" style="301" customWidth="1"/>
    <col min="13058" max="13059" width="11.88671875" style="301" bestFit="1" customWidth="1"/>
    <col min="13060" max="13065" width="13.33203125" style="301" bestFit="1" customWidth="1"/>
    <col min="13066" max="13066" width="16.109375" style="301" bestFit="1" customWidth="1"/>
    <col min="13067" max="13069" width="13.33203125" style="301" bestFit="1" customWidth="1"/>
    <col min="13070" max="13070" width="14.109375" style="301" bestFit="1" customWidth="1"/>
    <col min="13071" max="13312" width="9.109375" style="301"/>
    <col min="13313" max="13313" width="51" style="301" customWidth="1"/>
    <col min="13314" max="13315" width="11.88671875" style="301" bestFit="1" customWidth="1"/>
    <col min="13316" max="13321" width="13.33203125" style="301" bestFit="1" customWidth="1"/>
    <col min="13322" max="13322" width="16.109375" style="301" bestFit="1" customWidth="1"/>
    <col min="13323" max="13325" width="13.33203125" style="301" bestFit="1" customWidth="1"/>
    <col min="13326" max="13326" width="14.109375" style="301" bestFit="1" customWidth="1"/>
    <col min="13327" max="13568" width="9.109375" style="301"/>
    <col min="13569" max="13569" width="51" style="301" customWidth="1"/>
    <col min="13570" max="13571" width="11.88671875" style="301" bestFit="1" customWidth="1"/>
    <col min="13572" max="13577" width="13.33203125" style="301" bestFit="1" customWidth="1"/>
    <col min="13578" max="13578" width="16.109375" style="301" bestFit="1" customWidth="1"/>
    <col min="13579" max="13581" width="13.33203125" style="301" bestFit="1" customWidth="1"/>
    <col min="13582" max="13582" width="14.109375" style="301" bestFit="1" customWidth="1"/>
    <col min="13583" max="13824" width="9.109375" style="301"/>
    <col min="13825" max="13825" width="51" style="301" customWidth="1"/>
    <col min="13826" max="13827" width="11.88671875" style="301" bestFit="1" customWidth="1"/>
    <col min="13828" max="13833" width="13.33203125" style="301" bestFit="1" customWidth="1"/>
    <col min="13834" max="13834" width="16.109375" style="301" bestFit="1" customWidth="1"/>
    <col min="13835" max="13837" width="13.33203125" style="301" bestFit="1" customWidth="1"/>
    <col min="13838" max="13838" width="14.109375" style="301" bestFit="1" customWidth="1"/>
    <col min="13839" max="14080" width="9.109375" style="301"/>
    <col min="14081" max="14081" width="51" style="301" customWidth="1"/>
    <col min="14082" max="14083" width="11.88671875" style="301" bestFit="1" customWidth="1"/>
    <col min="14084" max="14089" width="13.33203125" style="301" bestFit="1" customWidth="1"/>
    <col min="14090" max="14090" width="16.109375" style="301" bestFit="1" customWidth="1"/>
    <col min="14091" max="14093" width="13.33203125" style="301" bestFit="1" customWidth="1"/>
    <col min="14094" max="14094" width="14.109375" style="301" bestFit="1" customWidth="1"/>
    <col min="14095" max="14336" width="9.109375" style="301"/>
    <col min="14337" max="14337" width="51" style="301" customWidth="1"/>
    <col min="14338" max="14339" width="11.88671875" style="301" bestFit="1" customWidth="1"/>
    <col min="14340" max="14345" width="13.33203125" style="301" bestFit="1" customWidth="1"/>
    <col min="14346" max="14346" width="16.109375" style="301" bestFit="1" customWidth="1"/>
    <col min="14347" max="14349" width="13.33203125" style="301" bestFit="1" customWidth="1"/>
    <col min="14350" max="14350" width="14.109375" style="301" bestFit="1" customWidth="1"/>
    <col min="14351" max="14592" width="9.109375" style="301"/>
    <col min="14593" max="14593" width="51" style="301" customWidth="1"/>
    <col min="14594" max="14595" width="11.88671875" style="301" bestFit="1" customWidth="1"/>
    <col min="14596" max="14601" width="13.33203125" style="301" bestFit="1" customWidth="1"/>
    <col min="14602" max="14602" width="16.109375" style="301" bestFit="1" customWidth="1"/>
    <col min="14603" max="14605" width="13.33203125" style="301" bestFit="1" customWidth="1"/>
    <col min="14606" max="14606" width="14.109375" style="301" bestFit="1" customWidth="1"/>
    <col min="14607" max="14848" width="9.109375" style="301"/>
    <col min="14849" max="14849" width="51" style="301" customWidth="1"/>
    <col min="14850" max="14851" width="11.88671875" style="301" bestFit="1" customWidth="1"/>
    <col min="14852" max="14857" width="13.33203125" style="301" bestFit="1" customWidth="1"/>
    <col min="14858" max="14858" width="16.109375" style="301" bestFit="1" customWidth="1"/>
    <col min="14859" max="14861" width="13.33203125" style="301" bestFit="1" customWidth="1"/>
    <col min="14862" max="14862" width="14.109375" style="301" bestFit="1" customWidth="1"/>
    <col min="14863" max="15104" width="9.109375" style="301"/>
    <col min="15105" max="15105" width="51" style="301" customWidth="1"/>
    <col min="15106" max="15107" width="11.88671875" style="301" bestFit="1" customWidth="1"/>
    <col min="15108" max="15113" width="13.33203125" style="301" bestFit="1" customWidth="1"/>
    <col min="15114" max="15114" width="16.109375" style="301" bestFit="1" customWidth="1"/>
    <col min="15115" max="15117" width="13.33203125" style="301" bestFit="1" customWidth="1"/>
    <col min="15118" max="15118" width="14.109375" style="301" bestFit="1" customWidth="1"/>
    <col min="15119" max="15360" width="9.109375" style="301"/>
    <col min="15361" max="15361" width="51" style="301" customWidth="1"/>
    <col min="15362" max="15363" width="11.88671875" style="301" bestFit="1" customWidth="1"/>
    <col min="15364" max="15369" width="13.33203125" style="301" bestFit="1" customWidth="1"/>
    <col min="15370" max="15370" width="16.109375" style="301" bestFit="1" customWidth="1"/>
    <col min="15371" max="15373" width="13.33203125" style="301" bestFit="1" customWidth="1"/>
    <col min="15374" max="15374" width="14.109375" style="301" bestFit="1" customWidth="1"/>
    <col min="15375" max="15616" width="9.109375" style="301"/>
    <col min="15617" max="15617" width="51" style="301" customWidth="1"/>
    <col min="15618" max="15619" width="11.88671875" style="301" bestFit="1" customWidth="1"/>
    <col min="15620" max="15625" width="13.33203125" style="301" bestFit="1" customWidth="1"/>
    <col min="15626" max="15626" width="16.109375" style="301" bestFit="1" customWidth="1"/>
    <col min="15627" max="15629" width="13.33203125" style="301" bestFit="1" customWidth="1"/>
    <col min="15630" max="15630" width="14.109375" style="301" bestFit="1" customWidth="1"/>
    <col min="15631" max="15872" width="9.109375" style="301"/>
    <col min="15873" max="15873" width="51" style="301" customWidth="1"/>
    <col min="15874" max="15875" width="11.88671875" style="301" bestFit="1" customWidth="1"/>
    <col min="15876" max="15881" width="13.33203125" style="301" bestFit="1" customWidth="1"/>
    <col min="15882" max="15882" width="16.109375" style="301" bestFit="1" customWidth="1"/>
    <col min="15883" max="15885" width="13.33203125" style="301" bestFit="1" customWidth="1"/>
    <col min="15886" max="15886" width="14.109375" style="301" bestFit="1" customWidth="1"/>
    <col min="15887" max="16128" width="9.109375" style="301"/>
    <col min="16129" max="16129" width="51" style="301" customWidth="1"/>
    <col min="16130" max="16131" width="11.88671875" style="301" bestFit="1" customWidth="1"/>
    <col min="16132" max="16137" width="13.33203125" style="301" bestFit="1" customWidth="1"/>
    <col min="16138" max="16138" width="16.109375" style="301" bestFit="1" customWidth="1"/>
    <col min="16139" max="16141" width="13.33203125" style="301" bestFit="1" customWidth="1"/>
    <col min="16142" max="16142" width="14.109375" style="301" bestFit="1" customWidth="1"/>
    <col min="16143" max="16384" width="9.109375" style="301"/>
  </cols>
  <sheetData>
    <row r="1" spans="1:17" x14ac:dyDescent="0.25">
      <c r="A1" s="298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7" ht="13.8" thickBot="1" x14ac:dyDescent="0.3">
      <c r="A2" s="298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370"/>
      <c r="N2" s="370"/>
    </row>
    <row r="3" spans="1:17" x14ac:dyDescent="0.25">
      <c r="A3" s="371" t="s">
        <v>314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3"/>
    </row>
    <row r="4" spans="1:17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</row>
    <row r="5" spans="1:17" s="308" customFormat="1" x14ac:dyDescent="0.25">
      <c r="A5" s="305" t="s">
        <v>315</v>
      </c>
      <c r="B5" s="306" t="s">
        <v>316</v>
      </c>
      <c r="C5" s="306" t="s">
        <v>317</v>
      </c>
      <c r="D5" s="306" t="s">
        <v>318</v>
      </c>
      <c r="E5" s="306" t="s">
        <v>319</v>
      </c>
      <c r="F5" s="306" t="s">
        <v>320</v>
      </c>
      <c r="G5" s="306" t="s">
        <v>321</v>
      </c>
      <c r="H5" s="306" t="s">
        <v>322</v>
      </c>
      <c r="I5" s="306" t="s">
        <v>323</v>
      </c>
      <c r="J5" s="306" t="s">
        <v>324</v>
      </c>
      <c r="K5" s="306" t="s">
        <v>325</v>
      </c>
      <c r="L5" s="306" t="s">
        <v>326</v>
      </c>
      <c r="M5" s="306" t="s">
        <v>327</v>
      </c>
      <c r="N5" s="307" t="s">
        <v>82</v>
      </c>
    </row>
    <row r="6" spans="1:17" x14ac:dyDescent="0.25">
      <c r="A6" s="305" t="s">
        <v>328</v>
      </c>
      <c r="B6" s="309">
        <v>88459094</v>
      </c>
      <c r="C6" s="309">
        <f t="shared" ref="C6:M6" si="0">B36</f>
        <v>86002758</v>
      </c>
      <c r="D6" s="309">
        <f t="shared" si="0"/>
        <v>86862364</v>
      </c>
      <c r="E6" s="309">
        <f t="shared" si="0"/>
        <v>77095907</v>
      </c>
      <c r="F6" s="309">
        <f t="shared" si="0"/>
        <v>77507244</v>
      </c>
      <c r="G6" s="309">
        <f t="shared" si="0"/>
        <v>78581560</v>
      </c>
      <c r="H6" s="309">
        <f t="shared" si="0"/>
        <v>75277429.571428567</v>
      </c>
      <c r="I6" s="309">
        <f t="shared" si="0"/>
        <v>46269257.285714284</v>
      </c>
      <c r="J6" s="309">
        <f t="shared" si="0"/>
        <v>42261085</v>
      </c>
      <c r="K6" s="309">
        <f t="shared" si="0"/>
        <v>90889080.142857149</v>
      </c>
      <c r="L6" s="309">
        <f t="shared" si="0"/>
        <v>87594949.714285716</v>
      </c>
      <c r="M6" s="309">
        <f t="shared" si="0"/>
        <v>83586777.428571433</v>
      </c>
      <c r="N6" s="310">
        <v>88459094</v>
      </c>
    </row>
    <row r="7" spans="1:17" ht="26.4" x14ac:dyDescent="0.25">
      <c r="A7" s="302" t="s">
        <v>329</v>
      </c>
      <c r="B7" s="311">
        <v>1468409</v>
      </c>
      <c r="C7" s="311">
        <v>1821551</v>
      </c>
      <c r="D7" s="311">
        <v>2753043</v>
      </c>
      <c r="E7" s="311">
        <v>3133241</v>
      </c>
      <c r="F7" s="311">
        <v>1656847</v>
      </c>
      <c r="G7" s="311">
        <f>13013860/7</f>
        <v>1859122.857142857</v>
      </c>
      <c r="H7" s="311">
        <f t="shared" ref="H7:M7" si="1">13013860/7</f>
        <v>1859122.857142857</v>
      </c>
      <c r="I7" s="311">
        <f t="shared" si="1"/>
        <v>1859122.857142857</v>
      </c>
      <c r="J7" s="311">
        <f t="shared" si="1"/>
        <v>1859122.857142857</v>
      </c>
      <c r="K7" s="311">
        <f t="shared" si="1"/>
        <v>1859122.857142857</v>
      </c>
      <c r="L7" s="311">
        <f t="shared" si="1"/>
        <v>1859122.857142857</v>
      </c>
      <c r="M7" s="311">
        <f t="shared" si="1"/>
        <v>1859122.857142857</v>
      </c>
      <c r="N7" s="310">
        <f>SUM(B7:M7)</f>
        <v>23846951</v>
      </c>
      <c r="O7" s="312">
        <f>'[2]1.sz.tábla '!C5</f>
        <v>23846951</v>
      </c>
      <c r="P7" s="312">
        <f>N7-O7</f>
        <v>0</v>
      </c>
      <c r="Q7" s="312"/>
    </row>
    <row r="8" spans="1:17" x14ac:dyDescent="0.25">
      <c r="A8" s="302" t="s">
        <v>281</v>
      </c>
      <c r="B8" s="313">
        <v>50000</v>
      </c>
      <c r="C8" s="313">
        <v>61489</v>
      </c>
      <c r="D8" s="313">
        <v>132225</v>
      </c>
      <c r="E8" s="313">
        <v>50000</v>
      </c>
      <c r="F8" s="313">
        <v>1239030</v>
      </c>
      <c r="G8" s="313">
        <f>3319756/7</f>
        <v>474250.85714285716</v>
      </c>
      <c r="H8" s="313">
        <f t="shared" ref="H8:M8" si="2">3319756/7</f>
        <v>474250.85714285716</v>
      </c>
      <c r="I8" s="313">
        <f t="shared" si="2"/>
        <v>474250.85714285716</v>
      </c>
      <c r="J8" s="313">
        <f t="shared" si="2"/>
        <v>474250.85714285716</v>
      </c>
      <c r="K8" s="313">
        <f t="shared" si="2"/>
        <v>474250.85714285716</v>
      </c>
      <c r="L8" s="313">
        <f t="shared" si="2"/>
        <v>474250.85714285716</v>
      </c>
      <c r="M8" s="313">
        <f t="shared" si="2"/>
        <v>474250.85714285716</v>
      </c>
      <c r="N8" s="310">
        <f t="shared" ref="N8:N18" si="3">SUM(B8:M8)</f>
        <v>4852500.0000000009</v>
      </c>
      <c r="O8" s="314">
        <f>'[2]1.sz.tábla '!C8</f>
        <v>4852500</v>
      </c>
      <c r="P8" s="312">
        <f t="shared" ref="P8:P34" si="4">N8-O8</f>
        <v>0</v>
      </c>
      <c r="Q8" s="312"/>
    </row>
    <row r="9" spans="1:17" x14ac:dyDescent="0.25">
      <c r="A9" s="302" t="s">
        <v>330</v>
      </c>
      <c r="B9" s="313">
        <v>68600</v>
      </c>
      <c r="C9" s="313">
        <v>336070</v>
      </c>
      <c r="D9" s="313">
        <v>4353385</v>
      </c>
      <c r="E9" s="313">
        <v>693749</v>
      </c>
      <c r="F9" s="313">
        <v>199903</v>
      </c>
      <c r="G9" s="313">
        <f>4998293/7</f>
        <v>714041.85714285716</v>
      </c>
      <c r="H9" s="313"/>
      <c r="I9" s="313"/>
      <c r="J9" s="313">
        <f>4998293/7*4</f>
        <v>2856167.4285714286</v>
      </c>
      <c r="K9" s="313">
        <f t="shared" ref="K9:M9" si="5">4998293/7</f>
        <v>714041.85714285716</v>
      </c>
      <c r="L9" s="313"/>
      <c r="M9" s="313">
        <f t="shared" si="5"/>
        <v>714041.85714285716</v>
      </c>
      <c r="N9" s="310">
        <f t="shared" si="3"/>
        <v>10649999.999999998</v>
      </c>
      <c r="O9" s="314">
        <f>'[2]1.sz.tábla '!C7</f>
        <v>10650000</v>
      </c>
      <c r="P9" s="312">
        <f t="shared" si="4"/>
        <v>0</v>
      </c>
      <c r="Q9" s="312"/>
    </row>
    <row r="10" spans="1:17" x14ac:dyDescent="0.25">
      <c r="A10" s="302" t="s">
        <v>331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0">
        <f t="shared" si="3"/>
        <v>0</v>
      </c>
      <c r="O10" s="312"/>
      <c r="P10" s="312">
        <f t="shared" si="4"/>
        <v>0</v>
      </c>
      <c r="Q10" s="312"/>
    </row>
    <row r="11" spans="1:17" x14ac:dyDescent="0.25">
      <c r="A11" s="315" t="s">
        <v>332</v>
      </c>
      <c r="B11" s="316">
        <f t="shared" ref="B11:M11" si="6">SUM(B7:B10)</f>
        <v>1587009</v>
      </c>
      <c r="C11" s="316">
        <f t="shared" si="6"/>
        <v>2219110</v>
      </c>
      <c r="D11" s="316">
        <f t="shared" si="6"/>
        <v>7238653</v>
      </c>
      <c r="E11" s="316">
        <f t="shared" si="6"/>
        <v>3876990</v>
      </c>
      <c r="F11" s="316">
        <f t="shared" si="6"/>
        <v>3095780</v>
      </c>
      <c r="G11" s="316">
        <f t="shared" si="6"/>
        <v>3047415.5714285714</v>
      </c>
      <c r="H11" s="316">
        <f t="shared" si="6"/>
        <v>2333373.7142857141</v>
      </c>
      <c r="I11" s="316">
        <f t="shared" si="6"/>
        <v>2333373.7142857141</v>
      </c>
      <c r="J11" s="316">
        <f t="shared" si="6"/>
        <v>5189541.1428571427</v>
      </c>
      <c r="K11" s="316">
        <f t="shared" si="6"/>
        <v>3047415.5714285714</v>
      </c>
      <c r="L11" s="316">
        <f t="shared" si="6"/>
        <v>2333373.7142857141</v>
      </c>
      <c r="M11" s="316">
        <f t="shared" si="6"/>
        <v>3047415.5714285714</v>
      </c>
      <c r="N11" s="310">
        <f t="shared" si="3"/>
        <v>39349451</v>
      </c>
      <c r="O11" s="317">
        <f>SUM(O7:O10)</f>
        <v>39349451</v>
      </c>
      <c r="P11" s="312">
        <f t="shared" si="4"/>
        <v>0</v>
      </c>
      <c r="Q11" s="312"/>
    </row>
    <row r="12" spans="1:17" ht="26.4" x14ac:dyDescent="0.25">
      <c r="A12" s="302" t="s">
        <v>333</v>
      </c>
      <c r="B12" s="313"/>
      <c r="C12" s="313"/>
      <c r="D12" s="313"/>
      <c r="E12" s="313"/>
      <c r="F12" s="313"/>
      <c r="G12" s="313"/>
      <c r="H12" s="313"/>
      <c r="I12" s="313"/>
      <c r="J12" s="313">
        <v>75000000</v>
      </c>
      <c r="K12" s="313"/>
      <c r="L12" s="313"/>
      <c r="M12" s="313"/>
      <c r="N12" s="310">
        <f t="shared" si="3"/>
        <v>75000000</v>
      </c>
      <c r="O12" s="312">
        <f>'[2]1.sz.tábla '!C6</f>
        <v>75000000</v>
      </c>
      <c r="P12" s="312">
        <f t="shared" si="4"/>
        <v>0</v>
      </c>
      <c r="Q12" s="312"/>
    </row>
    <row r="13" spans="1:17" x14ac:dyDescent="0.25">
      <c r="A13" s="302" t="s">
        <v>334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0">
        <f t="shared" si="3"/>
        <v>0</v>
      </c>
      <c r="O13" s="312">
        <f>'[2]1.sz.tábla '!C9</f>
        <v>0</v>
      </c>
      <c r="P13" s="312">
        <f t="shared" si="4"/>
        <v>0</v>
      </c>
      <c r="Q13" s="312"/>
    </row>
    <row r="14" spans="1:17" x14ac:dyDescent="0.25">
      <c r="A14" s="302" t="s">
        <v>335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0">
        <f t="shared" si="3"/>
        <v>0</v>
      </c>
      <c r="O14" s="312">
        <f>'[2]1.sz.tábla '!C11</f>
        <v>0</v>
      </c>
      <c r="P14" s="312">
        <f t="shared" si="4"/>
        <v>0</v>
      </c>
      <c r="Q14" s="312"/>
    </row>
    <row r="15" spans="1:17" x14ac:dyDescent="0.25">
      <c r="A15" s="315" t="s">
        <v>336</v>
      </c>
      <c r="B15" s="316">
        <f t="shared" ref="B15:M15" si="7">SUM(B12:B14)</f>
        <v>0</v>
      </c>
      <c r="C15" s="316">
        <f t="shared" si="7"/>
        <v>0</v>
      </c>
      <c r="D15" s="316">
        <f t="shared" si="7"/>
        <v>0</v>
      </c>
      <c r="E15" s="316">
        <f t="shared" si="7"/>
        <v>0</v>
      </c>
      <c r="F15" s="316">
        <f t="shared" si="7"/>
        <v>0</v>
      </c>
      <c r="G15" s="316">
        <f t="shared" si="7"/>
        <v>0</v>
      </c>
      <c r="H15" s="316">
        <f t="shared" si="7"/>
        <v>0</v>
      </c>
      <c r="I15" s="316">
        <f t="shared" si="7"/>
        <v>0</v>
      </c>
      <c r="J15" s="316">
        <f t="shared" si="7"/>
        <v>75000000</v>
      </c>
      <c r="K15" s="316">
        <f t="shared" si="7"/>
        <v>0</v>
      </c>
      <c r="L15" s="316">
        <f t="shared" si="7"/>
        <v>0</v>
      </c>
      <c r="M15" s="316">
        <f t="shared" si="7"/>
        <v>0</v>
      </c>
      <c r="N15" s="310">
        <f t="shared" si="3"/>
        <v>75000000</v>
      </c>
      <c r="O15" s="318">
        <f>SUM(O12:O14)</f>
        <v>75000000</v>
      </c>
      <c r="P15" s="312">
        <f t="shared" si="4"/>
        <v>0</v>
      </c>
      <c r="Q15" s="312"/>
    </row>
    <row r="16" spans="1:17" s="308" customFormat="1" x14ac:dyDescent="0.25">
      <c r="A16" s="305" t="s">
        <v>11</v>
      </c>
      <c r="B16" s="319">
        <f t="shared" ref="B16:M16" si="8">SUM(B11,B15)</f>
        <v>1587009</v>
      </c>
      <c r="C16" s="319">
        <f t="shared" si="8"/>
        <v>2219110</v>
      </c>
      <c r="D16" s="319">
        <f t="shared" si="8"/>
        <v>7238653</v>
      </c>
      <c r="E16" s="319">
        <f t="shared" si="8"/>
        <v>3876990</v>
      </c>
      <c r="F16" s="319">
        <f t="shared" si="8"/>
        <v>3095780</v>
      </c>
      <c r="G16" s="319">
        <f t="shared" si="8"/>
        <v>3047415.5714285714</v>
      </c>
      <c r="H16" s="319">
        <f t="shared" si="8"/>
        <v>2333373.7142857141</v>
      </c>
      <c r="I16" s="319">
        <f t="shared" si="8"/>
        <v>2333373.7142857141</v>
      </c>
      <c r="J16" s="319">
        <f t="shared" si="8"/>
        <v>80189541.142857149</v>
      </c>
      <c r="K16" s="319">
        <f t="shared" si="8"/>
        <v>3047415.5714285714</v>
      </c>
      <c r="L16" s="319">
        <f t="shared" si="8"/>
        <v>2333373.7142857141</v>
      </c>
      <c r="M16" s="319">
        <f t="shared" si="8"/>
        <v>3047415.5714285714</v>
      </c>
      <c r="N16" s="310">
        <f t="shared" si="3"/>
        <v>114349451</v>
      </c>
      <c r="O16" s="317">
        <f>O11+O15</f>
        <v>114349451</v>
      </c>
      <c r="P16" s="312">
        <f t="shared" si="4"/>
        <v>0</v>
      </c>
      <c r="Q16" s="312"/>
    </row>
    <row r="17" spans="1:17" ht="26.4" x14ac:dyDescent="0.25">
      <c r="A17" s="302" t="s">
        <v>337</v>
      </c>
      <c r="B17" s="319"/>
      <c r="C17" s="319"/>
      <c r="D17" s="319">
        <v>349240</v>
      </c>
      <c r="E17" s="319">
        <v>63096</v>
      </c>
      <c r="F17" s="319">
        <v>72564</v>
      </c>
      <c r="G17" s="319">
        <f>573176/7</f>
        <v>81882.28571428571</v>
      </c>
      <c r="H17" s="319">
        <f t="shared" ref="H17:M17" si="9">573176/7</f>
        <v>81882.28571428571</v>
      </c>
      <c r="I17" s="319">
        <f t="shared" si="9"/>
        <v>81882.28571428571</v>
      </c>
      <c r="J17" s="319">
        <f t="shared" si="9"/>
        <v>81882.28571428571</v>
      </c>
      <c r="K17" s="319">
        <f t="shared" si="9"/>
        <v>81882.28571428571</v>
      </c>
      <c r="L17" s="319">
        <f t="shared" si="9"/>
        <v>81882.28571428571</v>
      </c>
      <c r="M17" s="319">
        <f t="shared" si="9"/>
        <v>81882.28571428571</v>
      </c>
      <c r="N17" s="310">
        <f t="shared" si="3"/>
        <v>1058075.9999999998</v>
      </c>
      <c r="O17" s="312">
        <f>'[2]1.sz.tábla '!C14</f>
        <v>1058076</v>
      </c>
      <c r="P17" s="312">
        <f t="shared" si="4"/>
        <v>0</v>
      </c>
      <c r="Q17" s="312"/>
    </row>
    <row r="18" spans="1:17" x14ac:dyDescent="0.25">
      <c r="A18" s="302" t="s">
        <v>338</v>
      </c>
      <c r="B18" s="313">
        <v>37329264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0">
        <f t="shared" si="3"/>
        <v>37329264</v>
      </c>
      <c r="O18" s="312">
        <f>'[2]1.sz.tábla '!C13</f>
        <v>37329264</v>
      </c>
      <c r="P18" s="312">
        <f t="shared" si="4"/>
        <v>0</v>
      </c>
      <c r="Q18" s="312"/>
    </row>
    <row r="19" spans="1:17" x14ac:dyDescent="0.25">
      <c r="A19" s="305" t="s">
        <v>14</v>
      </c>
      <c r="B19" s="320">
        <f>SUM(B16:B18)</f>
        <v>38916273</v>
      </c>
      <c r="C19" s="320">
        <f t="shared" ref="C19:M19" si="10">SUM(C16:C18)</f>
        <v>2219110</v>
      </c>
      <c r="D19" s="320">
        <f t="shared" si="10"/>
        <v>7587893</v>
      </c>
      <c r="E19" s="320">
        <f t="shared" si="10"/>
        <v>3940086</v>
      </c>
      <c r="F19" s="320">
        <f t="shared" si="10"/>
        <v>3168344</v>
      </c>
      <c r="G19" s="320">
        <f t="shared" si="10"/>
        <v>3129297.8571428573</v>
      </c>
      <c r="H19" s="320">
        <f t="shared" si="10"/>
        <v>2415256</v>
      </c>
      <c r="I19" s="320">
        <f t="shared" si="10"/>
        <v>2415256</v>
      </c>
      <c r="J19" s="320">
        <f t="shared" si="10"/>
        <v>80271423.428571433</v>
      </c>
      <c r="K19" s="320">
        <f t="shared" si="10"/>
        <v>3129297.8571428573</v>
      </c>
      <c r="L19" s="320">
        <f t="shared" si="10"/>
        <v>2415256</v>
      </c>
      <c r="M19" s="320">
        <f t="shared" si="10"/>
        <v>3129297.8571428573</v>
      </c>
      <c r="N19" s="321">
        <f>SUM(N16:N18)</f>
        <v>152736791</v>
      </c>
      <c r="O19" s="317">
        <f>O16+O17+O18</f>
        <v>152736791</v>
      </c>
      <c r="P19" s="312">
        <f t="shared" si="4"/>
        <v>0</v>
      </c>
      <c r="Q19" s="312"/>
    </row>
    <row r="20" spans="1:17" x14ac:dyDescent="0.25">
      <c r="A20" s="302" t="s">
        <v>339</v>
      </c>
      <c r="B20" s="313">
        <v>569636</v>
      </c>
      <c r="C20" s="313">
        <v>670224</v>
      </c>
      <c r="D20" s="313">
        <v>615994</v>
      </c>
      <c r="E20" s="313">
        <v>475153</v>
      </c>
      <c r="F20" s="313">
        <v>517136</v>
      </c>
      <c r="G20" s="313">
        <f>5024397/7</f>
        <v>717771</v>
      </c>
      <c r="H20" s="313">
        <f t="shared" ref="H20:M20" si="11">5024397/7</f>
        <v>717771</v>
      </c>
      <c r="I20" s="313">
        <f t="shared" si="11"/>
        <v>717771</v>
      </c>
      <c r="J20" s="313">
        <f t="shared" si="11"/>
        <v>717771</v>
      </c>
      <c r="K20" s="313">
        <f t="shared" si="11"/>
        <v>717771</v>
      </c>
      <c r="L20" s="313">
        <f t="shared" si="11"/>
        <v>717771</v>
      </c>
      <c r="M20" s="313">
        <f t="shared" si="11"/>
        <v>717771</v>
      </c>
      <c r="N20" s="322">
        <f>SUM(B20:M20)</f>
        <v>7872540</v>
      </c>
      <c r="O20" s="323">
        <f>'[2]3.sz.tábla '!C6</f>
        <v>7872540</v>
      </c>
      <c r="P20" s="312">
        <f t="shared" si="4"/>
        <v>0</v>
      </c>
      <c r="Q20" s="312"/>
    </row>
    <row r="21" spans="1:17" x14ac:dyDescent="0.25">
      <c r="A21" s="302" t="s">
        <v>340</v>
      </c>
      <c r="B21" s="313">
        <v>112406</v>
      </c>
      <c r="C21" s="313">
        <v>105557</v>
      </c>
      <c r="D21" s="313">
        <v>98557</v>
      </c>
      <c r="E21" s="313">
        <v>92247</v>
      </c>
      <c r="F21" s="313">
        <v>91485</v>
      </c>
      <c r="G21" s="313">
        <f>1275890/7</f>
        <v>182270</v>
      </c>
      <c r="H21" s="313">
        <f t="shared" ref="H21:M21" si="12">1275890/7</f>
        <v>182270</v>
      </c>
      <c r="I21" s="313">
        <f t="shared" si="12"/>
        <v>182270</v>
      </c>
      <c r="J21" s="313">
        <f t="shared" si="12"/>
        <v>182270</v>
      </c>
      <c r="K21" s="313">
        <f t="shared" si="12"/>
        <v>182270</v>
      </c>
      <c r="L21" s="313">
        <f t="shared" si="12"/>
        <v>182270</v>
      </c>
      <c r="M21" s="313">
        <f t="shared" si="12"/>
        <v>182270</v>
      </c>
      <c r="N21" s="322">
        <f t="shared" ref="N21:N33" si="13">SUM(B21:M21)</f>
        <v>1776142</v>
      </c>
      <c r="O21" s="323">
        <f>'[2]3.sz.tábla '!C7</f>
        <v>1776142</v>
      </c>
      <c r="P21" s="312">
        <f t="shared" si="4"/>
        <v>0</v>
      </c>
      <c r="Q21" s="312"/>
    </row>
    <row r="22" spans="1:17" x14ac:dyDescent="0.25">
      <c r="A22" s="302" t="s">
        <v>341</v>
      </c>
      <c r="B22" s="313">
        <v>263761</v>
      </c>
      <c r="C22" s="313">
        <v>558723</v>
      </c>
      <c r="D22" s="313">
        <v>486917</v>
      </c>
      <c r="E22" s="313">
        <v>614229</v>
      </c>
      <c r="F22" s="313">
        <v>543023</v>
      </c>
      <c r="G22" s="313">
        <f>11033347/7</f>
        <v>1576192.4285714286</v>
      </c>
      <c r="H22" s="313">
        <f t="shared" ref="H22:M22" si="14">11033347/7</f>
        <v>1576192.4285714286</v>
      </c>
      <c r="I22" s="313">
        <f t="shared" si="14"/>
        <v>1576192.4285714286</v>
      </c>
      <c r="J22" s="313">
        <f t="shared" si="14"/>
        <v>1576192.4285714286</v>
      </c>
      <c r="K22" s="313">
        <f t="shared" si="14"/>
        <v>1576192.4285714286</v>
      </c>
      <c r="L22" s="313">
        <f t="shared" si="14"/>
        <v>1576192.4285714286</v>
      </c>
      <c r="M22" s="313">
        <f t="shared" si="14"/>
        <v>1576192.4285714286</v>
      </c>
      <c r="N22" s="322">
        <f t="shared" si="13"/>
        <v>13500000.000000002</v>
      </c>
      <c r="O22" s="323">
        <f>'[2]3.sz.tábla '!C8</f>
        <v>13500000</v>
      </c>
      <c r="P22" s="312">
        <f t="shared" si="4"/>
        <v>0</v>
      </c>
      <c r="Q22" s="312"/>
    </row>
    <row r="23" spans="1:17" x14ac:dyDescent="0.25">
      <c r="A23" s="302" t="s">
        <v>342</v>
      </c>
      <c r="B23" s="313"/>
      <c r="C23" s="313"/>
      <c r="D23" s="313">
        <v>20000</v>
      </c>
      <c r="E23" s="313"/>
      <c r="F23" s="313">
        <v>160000</v>
      </c>
      <c r="G23" s="313">
        <f>1763000/7</f>
        <v>251857.14285714287</v>
      </c>
      <c r="H23" s="313">
        <f t="shared" ref="H23:M23" si="15">1763000/7</f>
        <v>251857.14285714287</v>
      </c>
      <c r="I23" s="313">
        <f t="shared" si="15"/>
        <v>251857.14285714287</v>
      </c>
      <c r="J23" s="313">
        <f t="shared" si="15"/>
        <v>251857.14285714287</v>
      </c>
      <c r="K23" s="313">
        <f t="shared" si="15"/>
        <v>251857.14285714287</v>
      </c>
      <c r="L23" s="313">
        <f t="shared" si="15"/>
        <v>251857.14285714287</v>
      </c>
      <c r="M23" s="313">
        <f t="shared" si="15"/>
        <v>251857.14285714287</v>
      </c>
      <c r="N23" s="322">
        <f t="shared" si="13"/>
        <v>1943000.0000000002</v>
      </c>
      <c r="O23" s="323">
        <f>'[2]3.sz.tábla '!C23</f>
        <v>1943000</v>
      </c>
      <c r="P23" s="312">
        <f t="shared" si="4"/>
        <v>0</v>
      </c>
      <c r="Q23" s="312"/>
    </row>
    <row r="24" spans="1:17" ht="26.4" x14ac:dyDescent="0.25">
      <c r="A24" s="302" t="s">
        <v>343</v>
      </c>
      <c r="B24" s="313"/>
      <c r="C24" s="313">
        <v>0</v>
      </c>
      <c r="D24" s="313"/>
      <c r="E24" s="313"/>
      <c r="F24" s="313"/>
      <c r="G24" s="313">
        <v>10000</v>
      </c>
      <c r="H24" s="313"/>
      <c r="I24" s="313"/>
      <c r="J24" s="313">
        <v>220000</v>
      </c>
      <c r="K24" s="313"/>
      <c r="L24" s="313"/>
      <c r="M24" s="313"/>
      <c r="N24" s="322">
        <f t="shared" si="13"/>
        <v>230000</v>
      </c>
      <c r="O24" s="323">
        <f>'[2]4.sz.tábla'!C10</f>
        <v>230000</v>
      </c>
      <c r="P24" s="312">
        <f t="shared" si="4"/>
        <v>0</v>
      </c>
      <c r="Q24" s="312"/>
    </row>
    <row r="25" spans="1:17" ht="26.4" x14ac:dyDescent="0.25">
      <c r="A25" s="302" t="s">
        <v>344</v>
      </c>
      <c r="B25" s="313"/>
      <c r="C25" s="313">
        <v>25000</v>
      </c>
      <c r="D25" s="313"/>
      <c r="E25" s="313">
        <v>2228434</v>
      </c>
      <c r="F25" s="313">
        <v>563900</v>
      </c>
      <c r="G25" s="313">
        <f>4705557/7</f>
        <v>672222.42857142852</v>
      </c>
      <c r="H25" s="313">
        <f t="shared" ref="H25:M25" si="16">4705557/7</f>
        <v>672222.42857142852</v>
      </c>
      <c r="I25" s="313">
        <f t="shared" si="16"/>
        <v>672222.42857142852</v>
      </c>
      <c r="J25" s="313">
        <f t="shared" si="16"/>
        <v>672222.42857142852</v>
      </c>
      <c r="K25" s="313">
        <f t="shared" si="16"/>
        <v>672222.42857142852</v>
      </c>
      <c r="L25" s="313">
        <f t="shared" si="16"/>
        <v>672222.42857142852</v>
      </c>
      <c r="M25" s="313">
        <f t="shared" si="16"/>
        <v>672222.42857142852</v>
      </c>
      <c r="N25" s="322">
        <f t="shared" si="13"/>
        <v>7522890.9999999981</v>
      </c>
      <c r="O25" s="323">
        <f>'[2]4.sz.tábla'!C4</f>
        <v>7522891</v>
      </c>
      <c r="P25" s="312">
        <f t="shared" si="4"/>
        <v>0</v>
      </c>
      <c r="Q25" s="312"/>
    </row>
    <row r="26" spans="1:17" x14ac:dyDescent="0.25">
      <c r="A26" s="302" t="s">
        <v>17</v>
      </c>
      <c r="B26" s="313">
        <v>3097542</v>
      </c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22">
        <f t="shared" si="13"/>
        <v>3097542</v>
      </c>
      <c r="O26" s="323">
        <f>'[2]1.sz.tábla '!C26</f>
        <v>3097542</v>
      </c>
      <c r="P26" s="312">
        <f t="shared" si="4"/>
        <v>0</v>
      </c>
      <c r="Q26" s="312"/>
    </row>
    <row r="27" spans="1:17" x14ac:dyDescent="0.25">
      <c r="A27" s="315" t="s">
        <v>345</v>
      </c>
      <c r="B27" s="316">
        <f>SUM(B20:B26)</f>
        <v>4043345</v>
      </c>
      <c r="C27" s="316">
        <f t="shared" ref="C27:M27" si="17">SUM(C20:C26)</f>
        <v>1359504</v>
      </c>
      <c r="D27" s="316">
        <f t="shared" si="17"/>
        <v>1221468</v>
      </c>
      <c r="E27" s="316">
        <f t="shared" si="17"/>
        <v>3410063</v>
      </c>
      <c r="F27" s="316">
        <f t="shared" si="17"/>
        <v>1875544</v>
      </c>
      <c r="G27" s="316">
        <f t="shared" si="17"/>
        <v>3410313</v>
      </c>
      <c r="H27" s="316">
        <f t="shared" si="17"/>
        <v>3400313</v>
      </c>
      <c r="I27" s="316">
        <f t="shared" si="17"/>
        <v>3400313</v>
      </c>
      <c r="J27" s="316">
        <f t="shared" si="17"/>
        <v>3620313</v>
      </c>
      <c r="K27" s="316">
        <f t="shared" si="17"/>
        <v>3400313</v>
      </c>
      <c r="L27" s="316">
        <f t="shared" si="17"/>
        <v>3400313</v>
      </c>
      <c r="M27" s="316">
        <f t="shared" si="17"/>
        <v>3400313</v>
      </c>
      <c r="N27" s="322">
        <f>SUM(B27:M27)</f>
        <v>35942115</v>
      </c>
      <c r="O27" s="317">
        <f>SUM(O20:O26)</f>
        <v>35942115</v>
      </c>
      <c r="P27" s="312">
        <f t="shared" si="4"/>
        <v>0</v>
      </c>
      <c r="Q27" s="312"/>
    </row>
    <row r="28" spans="1:17" x14ac:dyDescent="0.25">
      <c r="A28" s="302" t="s">
        <v>99</v>
      </c>
      <c r="B28" s="313"/>
      <c r="C28" s="313"/>
      <c r="D28" s="313">
        <v>8255</v>
      </c>
      <c r="E28" s="313">
        <v>27990</v>
      </c>
      <c r="F28" s="313">
        <v>145920</v>
      </c>
      <c r="G28" s="313">
        <f>20587835/7</f>
        <v>2941119.2857142859</v>
      </c>
      <c r="H28" s="313">
        <f t="shared" ref="H28:M28" si="18">20587835/7</f>
        <v>2941119.2857142859</v>
      </c>
      <c r="I28" s="313">
        <f t="shared" si="18"/>
        <v>2941119.2857142859</v>
      </c>
      <c r="J28" s="313">
        <f t="shared" si="18"/>
        <v>2941119.2857142859</v>
      </c>
      <c r="K28" s="313">
        <f t="shared" si="18"/>
        <v>2941119.2857142859</v>
      </c>
      <c r="L28" s="313">
        <f t="shared" si="18"/>
        <v>2941119.2857142859</v>
      </c>
      <c r="M28" s="313">
        <f t="shared" si="18"/>
        <v>2941119.2857142859</v>
      </c>
      <c r="N28" s="322">
        <f>SUM(B28:M28)</f>
        <v>20770000.000000004</v>
      </c>
      <c r="O28" s="323">
        <f>'[2]5. sz. tábla'!C4</f>
        <v>20770000</v>
      </c>
      <c r="P28" s="312">
        <f t="shared" si="4"/>
        <v>0</v>
      </c>
      <c r="Q28" s="312"/>
    </row>
    <row r="29" spans="1:17" x14ac:dyDescent="0.25">
      <c r="A29" s="302" t="s">
        <v>100</v>
      </c>
      <c r="B29" s="313"/>
      <c r="C29" s="313"/>
      <c r="D29" s="313">
        <v>15041183</v>
      </c>
      <c r="E29" s="313"/>
      <c r="F29" s="313"/>
      <c r="G29" s="313"/>
      <c r="H29" s="313">
        <v>25000000</v>
      </c>
      <c r="I29" s="313"/>
      <c r="J29" s="313">
        <v>25000000</v>
      </c>
      <c r="K29" s="313"/>
      <c r="L29" s="313"/>
      <c r="M29" s="313">
        <v>29162817</v>
      </c>
      <c r="N29" s="322">
        <f t="shared" si="13"/>
        <v>94204000</v>
      </c>
      <c r="O29" s="323">
        <f>'[2]5. sz. tábla'!C16</f>
        <v>94204000</v>
      </c>
      <c r="P29" s="312">
        <f t="shared" si="4"/>
        <v>0</v>
      </c>
      <c r="Q29" s="312"/>
    </row>
    <row r="30" spans="1:17" x14ac:dyDescent="0.25">
      <c r="A30" s="302" t="s">
        <v>138</v>
      </c>
      <c r="B30" s="313"/>
      <c r="C30" s="313"/>
      <c r="D30" s="313"/>
      <c r="E30" s="313">
        <v>27600</v>
      </c>
      <c r="F30" s="313"/>
      <c r="G30" s="313"/>
      <c r="H30" s="313"/>
      <c r="I30" s="313"/>
      <c r="J30" s="313"/>
      <c r="K30" s="313"/>
      <c r="L30" s="313"/>
      <c r="M30" s="313"/>
      <c r="N30" s="322">
        <f t="shared" si="13"/>
        <v>27600</v>
      </c>
      <c r="O30" s="323">
        <f>'[2]5. sz. tábla'!C23</f>
        <v>27600</v>
      </c>
      <c r="P30" s="312">
        <f t="shared" si="4"/>
        <v>0</v>
      </c>
      <c r="Q30" s="312"/>
    </row>
    <row r="31" spans="1:17" x14ac:dyDescent="0.25">
      <c r="A31" s="315" t="s">
        <v>346</v>
      </c>
      <c r="B31" s="316">
        <f>B28+B29+B30</f>
        <v>0</v>
      </c>
      <c r="C31" s="316">
        <f t="shared" ref="C31:M31" si="19">SUM(C28:C30)</f>
        <v>0</v>
      </c>
      <c r="D31" s="316">
        <f t="shared" si="19"/>
        <v>15049438</v>
      </c>
      <c r="E31" s="316">
        <f t="shared" si="19"/>
        <v>55590</v>
      </c>
      <c r="F31" s="316">
        <f t="shared" si="19"/>
        <v>145920</v>
      </c>
      <c r="G31" s="316">
        <f t="shared" si="19"/>
        <v>2941119.2857142859</v>
      </c>
      <c r="H31" s="316">
        <f t="shared" si="19"/>
        <v>27941119.285714287</v>
      </c>
      <c r="I31" s="316">
        <f t="shared" si="19"/>
        <v>2941119.2857142859</v>
      </c>
      <c r="J31" s="316">
        <f t="shared" si="19"/>
        <v>27941119.285714287</v>
      </c>
      <c r="K31" s="316">
        <f t="shared" si="19"/>
        <v>2941119.2857142859</v>
      </c>
      <c r="L31" s="316">
        <f t="shared" si="19"/>
        <v>2941119.2857142859</v>
      </c>
      <c r="M31" s="316">
        <f t="shared" si="19"/>
        <v>32103936.285714287</v>
      </c>
      <c r="N31" s="322">
        <f t="shared" si="13"/>
        <v>115001600</v>
      </c>
      <c r="O31" s="317">
        <f>SUM(O28:O30)</f>
        <v>115001600</v>
      </c>
      <c r="P31" s="312">
        <f t="shared" si="4"/>
        <v>0</v>
      </c>
      <c r="Q31" s="312"/>
    </row>
    <row r="32" spans="1:17" x14ac:dyDescent="0.25">
      <c r="A32" s="305" t="s">
        <v>20</v>
      </c>
      <c r="B32" s="319">
        <f>SUM(B31,B27)</f>
        <v>4043345</v>
      </c>
      <c r="C32" s="319">
        <f t="shared" ref="C32:M32" si="20">SUM(C31,C27)</f>
        <v>1359504</v>
      </c>
      <c r="D32" s="319">
        <f t="shared" si="20"/>
        <v>16270906</v>
      </c>
      <c r="E32" s="319">
        <f t="shared" si="20"/>
        <v>3465653</v>
      </c>
      <c r="F32" s="319">
        <f t="shared" si="20"/>
        <v>2021464</v>
      </c>
      <c r="G32" s="319">
        <f t="shared" si="20"/>
        <v>6351432.2857142854</v>
      </c>
      <c r="H32" s="319">
        <f t="shared" si="20"/>
        <v>31341432.285714287</v>
      </c>
      <c r="I32" s="319">
        <f t="shared" si="20"/>
        <v>6341432.2857142854</v>
      </c>
      <c r="J32" s="319">
        <f t="shared" si="20"/>
        <v>31561432.285714287</v>
      </c>
      <c r="K32" s="319">
        <f t="shared" si="20"/>
        <v>6341432.2857142854</v>
      </c>
      <c r="L32" s="319">
        <f t="shared" si="20"/>
        <v>6341432.2857142854</v>
      </c>
      <c r="M32" s="319">
        <f t="shared" si="20"/>
        <v>35504249.285714284</v>
      </c>
      <c r="N32" s="322">
        <f>SUM(B32:M32)</f>
        <v>150943715</v>
      </c>
      <c r="O32" s="317">
        <f>O27+O31</f>
        <v>150943715</v>
      </c>
      <c r="P32" s="312">
        <f t="shared" si="4"/>
        <v>0</v>
      </c>
      <c r="Q32" s="312"/>
    </row>
    <row r="33" spans="1:17" ht="26.4" x14ac:dyDescent="0.25">
      <c r="A33" s="305" t="s">
        <v>347</v>
      </c>
      <c r="B33" s="319"/>
      <c r="C33" s="319"/>
      <c r="D33" s="319">
        <v>1083444</v>
      </c>
      <c r="E33" s="319">
        <v>63096</v>
      </c>
      <c r="F33" s="319">
        <v>72564</v>
      </c>
      <c r="G33" s="319">
        <f>573972/7</f>
        <v>81996</v>
      </c>
      <c r="H33" s="319">
        <f t="shared" ref="H33:M33" si="21">573972/7</f>
        <v>81996</v>
      </c>
      <c r="I33" s="319">
        <f t="shared" si="21"/>
        <v>81996</v>
      </c>
      <c r="J33" s="319">
        <f t="shared" si="21"/>
        <v>81996</v>
      </c>
      <c r="K33" s="319">
        <f t="shared" si="21"/>
        <v>81996</v>
      </c>
      <c r="L33" s="319">
        <f t="shared" si="21"/>
        <v>81996</v>
      </c>
      <c r="M33" s="319">
        <f t="shared" si="21"/>
        <v>81996</v>
      </c>
      <c r="N33" s="322">
        <f t="shared" si="13"/>
        <v>1793076</v>
      </c>
      <c r="O33" s="323">
        <f>'[2]5. sz. tábla'!C25</f>
        <v>1793076</v>
      </c>
      <c r="P33" s="312">
        <f t="shared" si="4"/>
        <v>0</v>
      </c>
      <c r="Q33" s="312"/>
    </row>
    <row r="34" spans="1:17" x14ac:dyDescent="0.25">
      <c r="A34" s="305" t="s">
        <v>23</v>
      </c>
      <c r="B34" s="319">
        <f>SUM(B32:B33)</f>
        <v>4043345</v>
      </c>
      <c r="C34" s="319">
        <f t="shared" ref="C34:M34" si="22">SUM(C32:C33)</f>
        <v>1359504</v>
      </c>
      <c r="D34" s="319">
        <f t="shared" si="22"/>
        <v>17354350</v>
      </c>
      <c r="E34" s="319">
        <f t="shared" si="22"/>
        <v>3528749</v>
      </c>
      <c r="F34" s="319">
        <f t="shared" si="22"/>
        <v>2094028</v>
      </c>
      <c r="G34" s="319">
        <f t="shared" si="22"/>
        <v>6433428.2857142854</v>
      </c>
      <c r="H34" s="319">
        <f t="shared" si="22"/>
        <v>31423428.285714287</v>
      </c>
      <c r="I34" s="319">
        <f t="shared" si="22"/>
        <v>6423428.2857142854</v>
      </c>
      <c r="J34" s="319">
        <f t="shared" si="22"/>
        <v>31643428.285714287</v>
      </c>
      <c r="K34" s="319">
        <f t="shared" si="22"/>
        <v>6423428.2857142854</v>
      </c>
      <c r="L34" s="319">
        <f t="shared" si="22"/>
        <v>6423428.2857142854</v>
      </c>
      <c r="M34" s="319">
        <f t="shared" si="22"/>
        <v>35586245.285714284</v>
      </c>
      <c r="N34" s="322">
        <f>SUM(B34:M34)</f>
        <v>152736791</v>
      </c>
      <c r="O34" s="317">
        <f>O32+O33</f>
        <v>152736791</v>
      </c>
      <c r="P34" s="312">
        <f t="shared" si="4"/>
        <v>0</v>
      </c>
      <c r="Q34" s="312"/>
    </row>
    <row r="35" spans="1:17" x14ac:dyDescent="0.25">
      <c r="A35" s="305" t="s">
        <v>348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22">
        <f>SUM(B35:M35)</f>
        <v>0</v>
      </c>
    </row>
    <row r="36" spans="1:17" ht="13.8" thickBot="1" x14ac:dyDescent="0.3">
      <c r="A36" s="324" t="s">
        <v>349</v>
      </c>
      <c r="B36" s="325">
        <f>B6+B16+B17-B34</f>
        <v>86002758</v>
      </c>
      <c r="C36" s="325">
        <f t="shared" ref="C36:N36" si="23">C6+C16+C17-C34</f>
        <v>86862364</v>
      </c>
      <c r="D36" s="325">
        <f t="shared" si="23"/>
        <v>77095907</v>
      </c>
      <c r="E36" s="325">
        <f t="shared" si="23"/>
        <v>77507244</v>
      </c>
      <c r="F36" s="325">
        <f t="shared" si="23"/>
        <v>78581560</v>
      </c>
      <c r="G36" s="325">
        <f t="shared" si="23"/>
        <v>75277429.571428567</v>
      </c>
      <c r="H36" s="325">
        <f t="shared" si="23"/>
        <v>46269257.285714284</v>
      </c>
      <c r="I36" s="325">
        <f t="shared" si="23"/>
        <v>42261085</v>
      </c>
      <c r="J36" s="325">
        <f t="shared" si="23"/>
        <v>90889080.142857149</v>
      </c>
      <c r="K36" s="325">
        <f t="shared" si="23"/>
        <v>87594949.714285716</v>
      </c>
      <c r="L36" s="325">
        <f t="shared" si="23"/>
        <v>83586777.428571433</v>
      </c>
      <c r="M36" s="325">
        <f t="shared" si="23"/>
        <v>51129830</v>
      </c>
      <c r="N36" s="326">
        <f t="shared" si="23"/>
        <v>51129830</v>
      </c>
      <c r="O36" s="312">
        <f>O19-O34</f>
        <v>0</v>
      </c>
    </row>
    <row r="38" spans="1:17" x14ac:dyDescent="0.25">
      <c r="N38" s="317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&amp;C&amp;"Times New Roman,Normál"&amp;12 8. melléklet a 2/2018. (II. 16.) önkormányzati rendelethez
Az önkormányzat 2017. évi költségvetéséről szóló 1/2017. (II. 15.) önkormányzati rendelet 8. mellékletének helyébe a következő 8. melléklet lép: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Csihony-Kok Anita</cp:lastModifiedBy>
  <cp:lastPrinted>2018-03-01T08:48:34Z</cp:lastPrinted>
  <dcterms:created xsi:type="dcterms:W3CDTF">2014-05-27T12:51:39Z</dcterms:created>
  <dcterms:modified xsi:type="dcterms:W3CDTF">2018-04-16T12:38:50Z</dcterms:modified>
</cp:coreProperties>
</file>