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omi\Költségvetési rendelet módosítása\2020\Rendelet modósítás 2020.12.31\"/>
    </mc:Choice>
  </mc:AlternateContent>
  <bookViews>
    <workbookView xWindow="0" yWindow="0" windowWidth="16380" windowHeight="8196" tabRatio="691" activeTab="4"/>
  </bookViews>
  <sheets>
    <sheet name="1.Bev-kiad." sheetId="1" r:id="rId1"/>
    <sheet name="2.Műk." sheetId="2" r:id="rId2"/>
    <sheet name="3.Felh." sheetId="3" r:id="rId3"/>
    <sheet name="4. Átadott p.eszk." sheetId="4" r:id="rId4"/>
    <sheet name="5.finanszírozás" sheetId="5" r:id="rId5"/>
    <sheet name="6.Bev.össz." sheetId="6" r:id="rId6"/>
    <sheet name="7.Kiad.össz." sheetId="7" r:id="rId7"/>
    <sheet name="8.Többéves" sheetId="8" r:id="rId8"/>
    <sheet name="9. Eu projekt" sheetId="18" r:id="rId9"/>
    <sheet name="10.Likviditás" sheetId="10" r:id="rId10"/>
    <sheet name="11. Gst" sheetId="11" r:id="rId11"/>
  </sheets>
  <externalReferences>
    <externalReference r:id="rId12"/>
    <externalReference r:id="rId13"/>
    <externalReference r:id="rId14"/>
  </externalReferences>
  <definedNames>
    <definedName name="beruh">'[1]4.1. táj.'!#REF!</definedName>
    <definedName name="Excel_BuiltIn__FilterDatabase" localSheetId="0">'1.Bev-kiad.'!$B$1:$B$27</definedName>
    <definedName name="Excel_BuiltIn__FilterDatabase" localSheetId="1">'2.Műk.'!$B$1:$B$70</definedName>
    <definedName name="Excel_BuiltIn_Print_Area" localSheetId="0">'1.Bev-kiad.'!$B$1:$B$49</definedName>
    <definedName name="Excel_BuiltIn_Print_Area" localSheetId="1">'2.Műk.'!$B$1:$C$75</definedName>
    <definedName name="Excel_BuiltIn_Print_Area" localSheetId="2">'3.Felh.'!$B$1:$C$118</definedName>
    <definedName name="Excel_BuiltIn_Print_Area" localSheetId="3">'4. Átadott p.eszk.'!$B$1:$C$41</definedName>
    <definedName name="intézmények" localSheetId="6">NA()</definedName>
    <definedName name="intézmények" localSheetId="8">'[2]4.1. táj.'!#REF!</definedName>
    <definedName name="intézmények">'[3]4.1. táj.'!#REF!</definedName>
    <definedName name="_xlnm.Print_Area" localSheetId="0">'1.Bev-kiad.'!$A$1:$L$27</definedName>
    <definedName name="_xlnm.Print_Area" localSheetId="9">'10.Likviditás'!$A$1:$N$26</definedName>
    <definedName name="_xlnm.Print_Area" localSheetId="1">'2.Műk.'!$A$1:$F$75</definedName>
    <definedName name="_xlnm.Print_Area" localSheetId="2">'3.Felh.'!$A$1:$F$102</definedName>
    <definedName name="_xlnm.Print_Area" localSheetId="3">'4. Átadott p.eszk.'!$A$1:$F$47</definedName>
    <definedName name="_xlnm.Print_Area" localSheetId="4">'5.finanszírozás'!$A$1:$H$125</definedName>
    <definedName name="_xlnm.Print_Area" localSheetId="5">'6.Bev.össz.'!$A$1:$M$30</definedName>
    <definedName name="_xlnm.Print_Area" localSheetId="6">'7.Kiad.össz.'!$A$1:$Q$34</definedName>
    <definedName name="_xlnm.Print_Area" localSheetId="7">'8.Többéves'!$A$1:$F$17</definedName>
    <definedName name="_xlnm.Print_Area" localSheetId="8">'9. Eu projekt'!$A$1:$E$114</definedName>
    <definedName name="qewrqewr">'[1]4.1. táj.'!#REF!</definedName>
    <definedName name="Z_ABF21C5C_6078_4D03_96DF_78390D4F8F84_.wvu.Cols" localSheetId="3">('4. Átadott p.eszk.'!#REF!,'4. Átadott p.eszk.'!$A$1:$HK$65494)</definedName>
    <definedName name="Z_ABF21C5C_6078_4D03_96DF_78390D4F8F84_.wvu.FilterData" localSheetId="0">'1.Bev-kiad.'!$B$1:$B$27</definedName>
    <definedName name="Z_ABF21C5C_6078_4D03_96DF_78390D4F8F84_.wvu.FilterData" localSheetId="1">'2.Műk.'!$B$1:$B$70</definedName>
    <definedName name="Z_ABF21C5C_6078_4D03_96DF_78390D4F8F84_.wvu.PrintArea" localSheetId="0">'1.Bev-kiad.'!$B$1:$B$47</definedName>
    <definedName name="Z_ABF21C5C_6078_4D03_96DF_78390D4F8F84_.wvu.PrintArea" localSheetId="1">'2.Műk.'!$B$1:$B$70</definedName>
    <definedName name="Z_ABF21C5C_6078_4D03_96DF_78390D4F8F84_.wvu.PrintArea" localSheetId="2">'3.Felh.'!$B$1:$B$93</definedName>
    <definedName name="Z_ABF21C5C_6078_4D03_96DF_78390D4F8F84_.wvu.PrintArea" localSheetId="3">'4. Átadott p.eszk.'!$B$1:$B$4</definedName>
    <definedName name="Z_ABF21C5C_6078_4D03_96DF_78390D4F8F84_.wvu.Rows" localSheetId="0">'1.Bev-kiad.'!#REF!</definedName>
    <definedName name="Z_ABF21C5C_6078_4D03_96DF_78390D4F8F84_.wvu.Rows" localSheetId="1">('2.Műk.'!$B$2:$IV$2,'2.Műk.'!$B$42:$IV$45,'2.Műk.'!#REF!,'2.Műk.'!#REF!,'2.Műk.'!#REF!,'2.Műk.'!#REF!,'2.Műk.'!#REF!,'2.Műk.'!#REF!,'2.Műk.'!#REF!)</definedName>
    <definedName name="Z_ABF21C5C_6078_4D03_96DF_78390D4F8F84_.wvu.Rows" localSheetId="2">('3.Felh.'!#REF!,'3.Felh.'!#REF!,'3.Felh.'!#REF!,'3.Felh.'!#REF!)</definedName>
    <definedName name="Z_ABF21C5C_6078_4D03_96DF_78390D4F8F84_.wvu.Rows" localSheetId="3">('4. Átadott p.eszk.'!#REF!,'4. Átadott p.eszk.'!#REF!,'4. Átadott p.eszk.'!#REF!,'4. Átadott p.eszk.'!#REF!,'4. Átadott p.eszk.'!#REF!)</definedName>
  </definedNames>
  <calcPr calcId="162913"/>
</workbook>
</file>

<file path=xl/calcChain.xml><?xml version="1.0" encoding="utf-8"?>
<calcChain xmlns="http://schemas.openxmlformats.org/spreadsheetml/2006/main">
  <c r="M13" i="10" l="1"/>
  <c r="C79" i="5" l="1"/>
  <c r="E13" i="3" l="1"/>
  <c r="F17" i="3"/>
  <c r="D32" i="2"/>
  <c r="E32" i="2"/>
  <c r="C32" i="2"/>
  <c r="F34" i="2"/>
  <c r="F33" i="2"/>
  <c r="F27" i="2"/>
  <c r="F32" i="2" l="1"/>
  <c r="F21" i="2"/>
  <c r="E31" i="2" l="1"/>
  <c r="E23" i="2"/>
  <c r="F23" i="2" s="1"/>
  <c r="F86" i="3" l="1"/>
  <c r="E73" i="3" l="1"/>
  <c r="E46" i="3" s="1"/>
  <c r="F66" i="3"/>
  <c r="F64" i="3"/>
  <c r="F59" i="3"/>
  <c r="F56" i="3"/>
  <c r="F87" i="3"/>
  <c r="D11" i="7" l="1"/>
  <c r="F45" i="4" l="1"/>
  <c r="F46" i="4"/>
  <c r="D47" i="4" l="1"/>
  <c r="E47" i="4"/>
  <c r="E69" i="2" s="1"/>
  <c r="D43" i="3" l="1"/>
  <c r="E43" i="3"/>
  <c r="C43" i="3"/>
  <c r="F45" i="3"/>
  <c r="D13" i="3"/>
  <c r="C13" i="3"/>
  <c r="F16" i="3"/>
  <c r="E26" i="2" l="1"/>
  <c r="E91" i="3" l="1"/>
  <c r="D91" i="3"/>
  <c r="C91" i="3"/>
  <c r="C110" i="5"/>
  <c r="K15" i="7" s="1"/>
  <c r="J13" i="1"/>
  <c r="F67" i="2"/>
  <c r="D69" i="2"/>
  <c r="D68" i="2" s="1"/>
  <c r="D66" i="2" s="1"/>
  <c r="F70" i="2"/>
  <c r="F91" i="3" l="1"/>
  <c r="J14" i="1"/>
  <c r="J12" i="1" s="1"/>
  <c r="B98" i="5"/>
  <c r="E78" i="3"/>
  <c r="D78" i="3"/>
  <c r="C78" i="3"/>
  <c r="E77" i="3"/>
  <c r="D77" i="3"/>
  <c r="C77" i="3"/>
  <c r="E76" i="3"/>
  <c r="D76" i="3"/>
  <c r="C76" i="3"/>
  <c r="E75" i="3"/>
  <c r="D75" i="3"/>
  <c r="C75" i="3"/>
  <c r="D100" i="5"/>
  <c r="E100" i="5"/>
  <c r="F100" i="5"/>
  <c r="C100" i="5"/>
  <c r="D120" i="5"/>
  <c r="E120" i="5"/>
  <c r="F120" i="5"/>
  <c r="D125" i="5"/>
  <c r="E125" i="5"/>
  <c r="F125" i="5"/>
  <c r="C125" i="5"/>
  <c r="C120" i="5"/>
  <c r="D115" i="5"/>
  <c r="E115" i="5"/>
  <c r="F115" i="5"/>
  <c r="C115" i="5"/>
  <c r="C95" i="5"/>
  <c r="D95" i="5"/>
  <c r="E95" i="5"/>
  <c r="F95" i="5"/>
  <c r="B95" i="5"/>
  <c r="E10" i="7" s="1"/>
  <c r="C90" i="5"/>
  <c r="D90" i="5"/>
  <c r="D19" i="7" s="1"/>
  <c r="E90" i="5"/>
  <c r="D23" i="7" s="1"/>
  <c r="F90" i="5"/>
  <c r="B90" i="5"/>
  <c r="D10" i="7" s="1"/>
  <c r="C85" i="5"/>
  <c r="D85" i="5"/>
  <c r="C19" i="7" s="1"/>
  <c r="E85" i="5"/>
  <c r="C23" i="7" s="1"/>
  <c r="F85" i="5"/>
  <c r="B85" i="5"/>
  <c r="C10" i="7" s="1"/>
  <c r="B80" i="5"/>
  <c r="B10" i="7" s="1"/>
  <c r="D72" i="2"/>
  <c r="J23" i="1"/>
  <c r="J22" i="1" s="1"/>
  <c r="C40" i="5"/>
  <c r="F15" i="6" s="1"/>
  <c r="B45" i="5"/>
  <c r="B40" i="5"/>
  <c r="D30" i="5"/>
  <c r="H19" i="6" s="1"/>
  <c r="E30" i="5"/>
  <c r="H23" i="6" s="1"/>
  <c r="F30" i="5"/>
  <c r="H27" i="6" s="1"/>
  <c r="C30" i="5"/>
  <c r="H15" i="6" s="1"/>
  <c r="D25" i="5"/>
  <c r="E19" i="6" s="1"/>
  <c r="E25" i="5"/>
  <c r="E23" i="6" s="1"/>
  <c r="F25" i="5"/>
  <c r="E27" i="6" s="1"/>
  <c r="C25" i="5"/>
  <c r="E15" i="6" s="1"/>
  <c r="F10" i="5"/>
  <c r="B27" i="6" s="1"/>
  <c r="E10" i="5"/>
  <c r="B23" i="6" s="1"/>
  <c r="D9" i="5"/>
  <c r="D8" i="5"/>
  <c r="C10" i="5"/>
  <c r="B15" i="6" s="1"/>
  <c r="D15" i="5"/>
  <c r="C19" i="6" s="1"/>
  <c r="E15" i="5"/>
  <c r="C23" i="6" s="1"/>
  <c r="F15" i="5"/>
  <c r="C27" i="6" s="1"/>
  <c r="C15" i="5"/>
  <c r="C15" i="6" s="1"/>
  <c r="D24" i="1"/>
  <c r="D25" i="1"/>
  <c r="F11" i="2"/>
  <c r="F13" i="2"/>
  <c r="F14" i="2"/>
  <c r="F15" i="2"/>
  <c r="F16" i="2"/>
  <c r="D12" i="2"/>
  <c r="D10" i="2" s="1"/>
  <c r="F17" i="2"/>
  <c r="F18" i="2"/>
  <c r="F19" i="2"/>
  <c r="F20" i="2"/>
  <c r="F22" i="2"/>
  <c r="F25" i="2"/>
  <c r="F26" i="2"/>
  <c r="F28" i="2"/>
  <c r="F29" i="2"/>
  <c r="F30" i="2"/>
  <c r="D24" i="2"/>
  <c r="F35" i="2"/>
  <c r="F37" i="2"/>
  <c r="F39" i="2"/>
  <c r="D10" i="5" s="1"/>
  <c r="B19" i="6" s="1"/>
  <c r="D36" i="2"/>
  <c r="F43" i="2"/>
  <c r="F44" i="2"/>
  <c r="F46" i="2"/>
  <c r="F47" i="2"/>
  <c r="F49" i="2"/>
  <c r="F50" i="2"/>
  <c r="F51" i="2"/>
  <c r="F54" i="2"/>
  <c r="F58" i="2"/>
  <c r="D45" i="2"/>
  <c r="D48" i="2"/>
  <c r="D42" i="2"/>
  <c r="C20" i="5"/>
  <c r="D15" i="6" s="1"/>
  <c r="D20" i="5"/>
  <c r="D19" i="6" s="1"/>
  <c r="E20" i="5"/>
  <c r="D23" i="6" s="1"/>
  <c r="F20" i="5"/>
  <c r="B20" i="5"/>
  <c r="D10" i="6" s="1"/>
  <c r="D53" i="2"/>
  <c r="B23" i="5" s="1"/>
  <c r="D57" i="2"/>
  <c r="D56" i="2" s="1"/>
  <c r="F101" i="3"/>
  <c r="F100" i="3"/>
  <c r="F98" i="3"/>
  <c r="F97" i="3"/>
  <c r="F95" i="3"/>
  <c r="F94" i="3"/>
  <c r="F88" i="3"/>
  <c r="F89" i="3"/>
  <c r="F85" i="3"/>
  <c r="F79" i="3"/>
  <c r="F80" i="3"/>
  <c r="F48" i="3"/>
  <c r="F49" i="3"/>
  <c r="F50" i="3"/>
  <c r="F51" i="3"/>
  <c r="F52" i="3"/>
  <c r="F53" i="3"/>
  <c r="F54" i="3"/>
  <c r="F55" i="3"/>
  <c r="F57" i="3"/>
  <c r="F58" i="3"/>
  <c r="F60" i="3"/>
  <c r="F61" i="3"/>
  <c r="F62" i="3"/>
  <c r="F63" i="3"/>
  <c r="F65" i="3"/>
  <c r="F67" i="3"/>
  <c r="F68" i="3"/>
  <c r="F69" i="3"/>
  <c r="F70" i="3"/>
  <c r="F71" i="3"/>
  <c r="F72" i="3"/>
  <c r="F73" i="3"/>
  <c r="F47" i="3"/>
  <c r="F44" i="3"/>
  <c r="F43" i="3" s="1"/>
  <c r="F39" i="3"/>
  <c r="F40" i="3"/>
  <c r="F41" i="3"/>
  <c r="F42" i="3"/>
  <c r="F38" i="3"/>
  <c r="D37" i="3"/>
  <c r="D46" i="3"/>
  <c r="D84" i="3"/>
  <c r="D82" i="3" s="1"/>
  <c r="B108" i="5" s="1"/>
  <c r="D90" i="3"/>
  <c r="D93" i="3"/>
  <c r="J19" i="1" s="1"/>
  <c r="D96" i="3"/>
  <c r="B113" i="5" s="1"/>
  <c r="F30" i="3"/>
  <c r="K10" i="6" s="1"/>
  <c r="F32" i="3"/>
  <c r="F26" i="3"/>
  <c r="F21" i="3"/>
  <c r="F22" i="3"/>
  <c r="F23" i="3"/>
  <c r="F24" i="3"/>
  <c r="F20" i="3"/>
  <c r="F14" i="3"/>
  <c r="F13" i="3" s="1"/>
  <c r="F12" i="3"/>
  <c r="F10" i="3"/>
  <c r="F11" i="3"/>
  <c r="F9" i="3"/>
  <c r="D31" i="3"/>
  <c r="D29" i="3" s="1"/>
  <c r="D28" i="3" s="1"/>
  <c r="D25" i="3"/>
  <c r="D18" i="1" s="1"/>
  <c r="D19" i="3"/>
  <c r="D17" i="1" s="1"/>
  <c r="D8" i="3"/>
  <c r="F9" i="4"/>
  <c r="F10" i="4"/>
  <c r="F11" i="4"/>
  <c r="F12" i="4"/>
  <c r="F13" i="4"/>
  <c r="F14" i="4"/>
  <c r="F15" i="4"/>
  <c r="F16" i="4"/>
  <c r="F17" i="4"/>
  <c r="F18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8" i="4"/>
  <c r="B35" i="5" l="1"/>
  <c r="G125" i="5"/>
  <c r="G95" i="5"/>
  <c r="H95" i="5" s="1"/>
  <c r="D9" i="2"/>
  <c r="D8" i="2" s="1"/>
  <c r="F24" i="2"/>
  <c r="G115" i="5"/>
  <c r="G120" i="5"/>
  <c r="G100" i="5"/>
  <c r="D11" i="1"/>
  <c r="G30" i="5"/>
  <c r="G25" i="5"/>
  <c r="D74" i="3"/>
  <c r="F47" i="4"/>
  <c r="G20" i="5"/>
  <c r="H20" i="5" s="1"/>
  <c r="F52" i="2" s="1"/>
  <c r="D23" i="1"/>
  <c r="D22" i="1" s="1"/>
  <c r="D92" i="3"/>
  <c r="B123" i="5"/>
  <c r="J20" i="1"/>
  <c r="J18" i="1" s="1"/>
  <c r="G15" i="5"/>
  <c r="G10" i="5"/>
  <c r="D81" i="3"/>
  <c r="J17" i="1" s="1"/>
  <c r="G90" i="5"/>
  <c r="H90" i="5" s="1"/>
  <c r="G85" i="5"/>
  <c r="H85" i="5" s="1"/>
  <c r="D41" i="2"/>
  <c r="D36" i="3"/>
  <c r="D7" i="3"/>
  <c r="D6" i="3" s="1"/>
  <c r="D33" i="3" s="1"/>
  <c r="B13" i="5" l="1"/>
  <c r="D9" i="1"/>
  <c r="D35" i="3"/>
  <c r="J16" i="1" s="1"/>
  <c r="J15" i="1" s="1"/>
  <c r="B103" i="5"/>
  <c r="B28" i="5"/>
  <c r="D16" i="1"/>
  <c r="D15" i="1" s="1"/>
  <c r="B8" i="5"/>
  <c r="D8" i="1"/>
  <c r="C80" i="5"/>
  <c r="D80" i="5"/>
  <c r="B19" i="7" s="1"/>
  <c r="E80" i="5"/>
  <c r="B23" i="7" s="1"/>
  <c r="F80" i="5"/>
  <c r="F105" i="5"/>
  <c r="E105" i="5"/>
  <c r="J23" i="7" s="1"/>
  <c r="D105" i="5"/>
  <c r="C105" i="5"/>
  <c r="D109" i="5"/>
  <c r="D110" i="5" s="1"/>
  <c r="E109" i="5"/>
  <c r="E110" i="5" s="1"/>
  <c r="F109" i="5"/>
  <c r="F110" i="5" s="1"/>
  <c r="D45" i="5"/>
  <c r="E45" i="5"/>
  <c r="F45" i="5"/>
  <c r="C45" i="5"/>
  <c r="D40" i="5"/>
  <c r="F19" i="6" s="1"/>
  <c r="E40" i="5"/>
  <c r="F40" i="5"/>
  <c r="D34" i="3" l="1"/>
  <c r="D102" i="3" s="1"/>
  <c r="G110" i="5"/>
  <c r="F35" i="5"/>
  <c r="F50" i="5" s="1"/>
  <c r="F27" i="6"/>
  <c r="E35" i="5"/>
  <c r="E50" i="5" s="1"/>
  <c r="F23" i="6"/>
  <c r="J15" i="7"/>
  <c r="F75" i="3"/>
  <c r="D65" i="5"/>
  <c r="J19" i="7"/>
  <c r="F76" i="3"/>
  <c r="F65" i="5"/>
  <c r="F78" i="3"/>
  <c r="E65" i="5"/>
  <c r="F77" i="3"/>
  <c r="G105" i="5"/>
  <c r="C65" i="5"/>
  <c r="G80" i="5"/>
  <c r="H80" i="5" s="1"/>
  <c r="C35" i="5"/>
  <c r="C50" i="5" s="1"/>
  <c r="G45" i="5"/>
  <c r="H45" i="5" s="1"/>
  <c r="D35" i="5"/>
  <c r="G40" i="5"/>
  <c r="H40" i="5" s="1"/>
  <c r="E37" i="3"/>
  <c r="G35" i="5" l="1"/>
  <c r="H35" i="5" s="1"/>
  <c r="D50" i="5"/>
  <c r="G50" i="5" s="1"/>
  <c r="H70" i="5"/>
  <c r="H55" i="5"/>
  <c r="G65" i="5"/>
  <c r="G28" i="5" l="1"/>
  <c r="G29" i="5"/>
  <c r="H10" i="7" l="1"/>
  <c r="G23" i="5"/>
  <c r="G24" i="5"/>
  <c r="B33" i="5"/>
  <c r="G8" i="5"/>
  <c r="E68" i="2" l="1"/>
  <c r="F69" i="2"/>
  <c r="E12" i="2"/>
  <c r="E10" i="2" s="1"/>
  <c r="E48" i="2"/>
  <c r="E45" i="2"/>
  <c r="E42" i="2"/>
  <c r="E36" i="2"/>
  <c r="E24" i="2"/>
  <c r="F31" i="2"/>
  <c r="F38" i="2"/>
  <c r="F40" i="2"/>
  <c r="F45" i="2"/>
  <c r="F48" i="2"/>
  <c r="F74" i="2"/>
  <c r="F57" i="2"/>
  <c r="F56" i="2" s="1"/>
  <c r="F25" i="1"/>
  <c r="F90" i="3"/>
  <c r="E90" i="3"/>
  <c r="E93" i="3"/>
  <c r="B124" i="5" s="1"/>
  <c r="E96" i="3"/>
  <c r="B114" i="5" s="1"/>
  <c r="F96" i="3"/>
  <c r="B115" i="5" s="1"/>
  <c r="H115" i="5" s="1"/>
  <c r="E84" i="3"/>
  <c r="E82" i="3" s="1"/>
  <c r="B109" i="5" s="1"/>
  <c r="E31" i="3"/>
  <c r="E29" i="3" s="1"/>
  <c r="E28" i="3" s="1"/>
  <c r="F31" i="3"/>
  <c r="E25" i="3"/>
  <c r="E18" i="1" s="1"/>
  <c r="F25" i="3"/>
  <c r="F18" i="1" s="1"/>
  <c r="E19" i="3"/>
  <c r="E17" i="1" s="1"/>
  <c r="E8" i="3"/>
  <c r="E53" i="2"/>
  <c r="B24" i="5" s="1"/>
  <c r="F53" i="2"/>
  <c r="B25" i="5" s="1"/>
  <c r="E72" i="2"/>
  <c r="E57" i="2"/>
  <c r="E56" i="2" s="1"/>
  <c r="E24" i="1"/>
  <c r="E25" i="1"/>
  <c r="K23" i="1"/>
  <c r="K22" i="1" s="1"/>
  <c r="K13" i="1"/>
  <c r="L13" i="1"/>
  <c r="G123" i="5"/>
  <c r="G124" i="5"/>
  <c r="G118" i="5"/>
  <c r="G119" i="5"/>
  <c r="G113" i="5"/>
  <c r="G114" i="5"/>
  <c r="G98" i="5"/>
  <c r="G99" i="5"/>
  <c r="G93" i="5"/>
  <c r="G94" i="5"/>
  <c r="E9" i="2" l="1"/>
  <c r="E8" i="2" s="1"/>
  <c r="B9" i="5" s="1"/>
  <c r="E10" i="6"/>
  <c r="H25" i="5"/>
  <c r="L23" i="1"/>
  <c r="L22" i="1" s="1"/>
  <c r="B120" i="5"/>
  <c r="H120" i="5" s="1"/>
  <c r="E36" i="3"/>
  <c r="B104" i="5" s="1"/>
  <c r="E41" i="2"/>
  <c r="B14" i="5" s="1"/>
  <c r="F29" i="3"/>
  <c r="F28" i="3" s="1"/>
  <c r="K14" i="1"/>
  <c r="K12" i="1" s="1"/>
  <c r="E92" i="3"/>
  <c r="H123" i="5"/>
  <c r="K19" i="1"/>
  <c r="E81" i="3"/>
  <c r="K17" i="1" s="1"/>
  <c r="F42" i="2"/>
  <c r="F11" i="1"/>
  <c r="H24" i="5"/>
  <c r="L11" i="7"/>
  <c r="L20" i="1"/>
  <c r="F12" i="2"/>
  <c r="E11" i="1"/>
  <c r="H23" i="5"/>
  <c r="H113" i="5"/>
  <c r="K20" i="1"/>
  <c r="F84" i="3"/>
  <c r="F82" i="3" s="1"/>
  <c r="H114" i="5"/>
  <c r="F72" i="2"/>
  <c r="G10" i="7" s="1"/>
  <c r="F24" i="1"/>
  <c r="F23" i="1" s="1"/>
  <c r="F93" i="3"/>
  <c r="B125" i="5" s="1"/>
  <c r="H125" i="5" s="1"/>
  <c r="F19" i="3"/>
  <c r="F17" i="1" s="1"/>
  <c r="E23" i="1"/>
  <c r="E22" i="1" s="1"/>
  <c r="E7" i="3"/>
  <c r="B29" i="5" s="1"/>
  <c r="E9" i="1" l="1"/>
  <c r="F10" i="2"/>
  <c r="F9" i="2" s="1"/>
  <c r="F81" i="3"/>
  <c r="L17" i="1" s="1"/>
  <c r="B110" i="5"/>
  <c r="E66" i="2"/>
  <c r="F22" i="1"/>
  <c r="E16" i="1"/>
  <c r="E15" i="1" s="1"/>
  <c r="H28" i="5"/>
  <c r="E8" i="1"/>
  <c r="H8" i="5"/>
  <c r="F92" i="3"/>
  <c r="M11" i="7"/>
  <c r="H124" i="5"/>
  <c r="L19" i="1"/>
  <c r="L18" i="1" s="1"/>
  <c r="K18" i="1"/>
  <c r="E6" i="3"/>
  <c r="E33" i="3" s="1"/>
  <c r="K11" i="7" l="1"/>
  <c r="H110" i="5"/>
  <c r="F66" i="2"/>
  <c r="H98" i="5"/>
  <c r="B48" i="5"/>
  <c r="H93" i="5" l="1"/>
  <c r="D65" i="2" s="1"/>
  <c r="J11" i="1" s="1"/>
  <c r="G108" i="5"/>
  <c r="H108" i="5" s="1"/>
  <c r="G109" i="5"/>
  <c r="H109" i="5" s="1"/>
  <c r="H94" i="5" l="1"/>
  <c r="E65" i="2" s="1"/>
  <c r="F65" i="2" s="1"/>
  <c r="C33" i="5" l="1"/>
  <c r="C34" i="5"/>
  <c r="C63" i="5"/>
  <c r="G13" i="5" l="1"/>
  <c r="H13" i="5" s="1"/>
  <c r="C48" i="5"/>
  <c r="G14" i="5"/>
  <c r="C49" i="5"/>
  <c r="C64" i="5" l="1"/>
  <c r="F33" i="5" l="1"/>
  <c r="F48" i="5" s="1"/>
  <c r="F34" i="5"/>
  <c r="F63" i="5"/>
  <c r="F64" i="5"/>
  <c r="F49" i="5" l="1"/>
  <c r="D34" i="5" l="1"/>
  <c r="D33" i="5"/>
  <c r="D48" i="5" s="1"/>
  <c r="G43" i="5" l="1"/>
  <c r="H43" i="5" s="1"/>
  <c r="B118" i="5" s="1"/>
  <c r="G44" i="5"/>
  <c r="H44" i="5" s="1"/>
  <c r="B119" i="5" s="1"/>
  <c r="E34" i="5" l="1"/>
  <c r="G34" i="5" s="1"/>
  <c r="G39" i="5"/>
  <c r="H69" i="5"/>
  <c r="H54" i="5"/>
  <c r="E33" i="5"/>
  <c r="G33" i="5" s="1"/>
  <c r="H33" i="5" s="1"/>
  <c r="G38" i="5"/>
  <c r="H38" i="5" s="1"/>
  <c r="H68" i="5"/>
  <c r="B63" i="5"/>
  <c r="H53" i="5"/>
  <c r="G18" i="5"/>
  <c r="H18" i="5" s="1"/>
  <c r="L11" i="1"/>
  <c r="K11" i="1"/>
  <c r="D52" i="2" l="1"/>
  <c r="E48" i="5"/>
  <c r="G48" i="5" s="1"/>
  <c r="H48" i="5" s="1"/>
  <c r="H58" i="5" s="1"/>
  <c r="G83" i="5"/>
  <c r="H83" i="5" s="1"/>
  <c r="D63" i="2" s="1"/>
  <c r="J9" i="1" s="1"/>
  <c r="E74" i="3"/>
  <c r="E35" i="3" s="1"/>
  <c r="G103" i="5"/>
  <c r="H103" i="5" s="1"/>
  <c r="G104" i="5"/>
  <c r="H119" i="5"/>
  <c r="H118" i="5"/>
  <c r="E49" i="5"/>
  <c r="G19" i="5"/>
  <c r="D10" i="1" l="1"/>
  <c r="D7" i="1" s="1"/>
  <c r="D6" i="1" s="1"/>
  <c r="D27" i="1" s="1"/>
  <c r="D7" i="2"/>
  <c r="D60" i="2" s="1"/>
  <c r="E34" i="3"/>
  <c r="E102" i="3" s="1"/>
  <c r="K16" i="1"/>
  <c r="K15" i="1" s="1"/>
  <c r="E64" i="5"/>
  <c r="G84" i="5"/>
  <c r="H84" i="5" s="1"/>
  <c r="E63" i="2" s="1"/>
  <c r="G79" i="5"/>
  <c r="G78" i="5"/>
  <c r="B9" i="8"/>
  <c r="F63" i="2" l="1"/>
  <c r="L9" i="1" s="1"/>
  <c r="K9" i="1"/>
  <c r="H79" i="5"/>
  <c r="E62" i="2" s="1"/>
  <c r="H78" i="5"/>
  <c r="D62" i="2" s="1"/>
  <c r="J8" i="1" s="1"/>
  <c r="E63" i="5"/>
  <c r="F62" i="2" l="1"/>
  <c r="L8" i="1" s="1"/>
  <c r="K8" i="1"/>
  <c r="D69" i="18"/>
  <c r="C19" i="3" l="1"/>
  <c r="C25" i="3"/>
  <c r="C31" i="3"/>
  <c r="C84" i="3"/>
  <c r="C65" i="3"/>
  <c r="H19" i="5" l="1"/>
  <c r="E52" i="2" s="1"/>
  <c r="E7" i="2" l="1"/>
  <c r="E60" i="2" s="1"/>
  <c r="E10" i="1"/>
  <c r="E7" i="1" s="1"/>
  <c r="E6" i="1" s="1"/>
  <c r="E27" i="1" s="1"/>
  <c r="F10" i="1"/>
  <c r="F36" i="2" l="1"/>
  <c r="F8" i="2" s="1"/>
  <c r="B10" i="5" s="1"/>
  <c r="B10" i="6" l="1"/>
  <c r="H10" i="5"/>
  <c r="B34" i="5"/>
  <c r="H39" i="5"/>
  <c r="F8" i="1"/>
  <c r="G9" i="5"/>
  <c r="D49" i="5"/>
  <c r="G49" i="5" s="1"/>
  <c r="C42" i="3"/>
  <c r="F46" i="3"/>
  <c r="C10" i="3"/>
  <c r="C9" i="3"/>
  <c r="F8" i="3" s="1"/>
  <c r="F7" i="3" s="1"/>
  <c r="H34" i="5" l="1"/>
  <c r="B49" i="5"/>
  <c r="H29" i="5"/>
  <c r="H10" i="6"/>
  <c r="B30" i="5"/>
  <c r="H9" i="5"/>
  <c r="F16" i="1"/>
  <c r="F6" i="3"/>
  <c r="F33" i="3" s="1"/>
  <c r="C46" i="3"/>
  <c r="H30" i="5" l="1"/>
  <c r="C37" i="3"/>
  <c r="F37" i="3"/>
  <c r="F15" i="1"/>
  <c r="F36" i="3" l="1"/>
  <c r="B105" i="5" l="1"/>
  <c r="H105" i="5" s="1"/>
  <c r="J11" i="7"/>
  <c r="E48" i="18"/>
  <c r="D41" i="18"/>
  <c r="D70" i="18" l="1"/>
  <c r="C61" i="18"/>
  <c r="C63" i="18" s="1"/>
  <c r="D61" i="18"/>
  <c r="D63" i="18" s="1"/>
  <c r="B61" i="18"/>
  <c r="B63" i="18" s="1"/>
  <c r="C19" i="18" l="1"/>
  <c r="B17" i="18" l="1"/>
  <c r="B19" i="18" s="1"/>
  <c r="E16" i="18"/>
  <c r="E25" i="18" s="1"/>
  <c r="E26" i="18" l="1"/>
  <c r="E19" i="18"/>
  <c r="C8" i="3"/>
  <c r="B114" i="18"/>
  <c r="B105" i="18"/>
  <c r="B107" i="18" s="1"/>
  <c r="E41" i="18" l="1"/>
  <c r="C39" i="18"/>
  <c r="C41" i="18" s="1"/>
  <c r="B39" i="18"/>
  <c r="B41" i="18" s="1"/>
  <c r="B92" i="18" l="1"/>
  <c r="C92" i="18"/>
  <c r="C83" i="18"/>
  <c r="C85" i="18" s="1"/>
  <c r="B83" i="18"/>
  <c r="B85" i="18" s="1"/>
  <c r="B87" i="18"/>
  <c r="C41" i="4" l="1"/>
  <c r="C47" i="4" s="1"/>
  <c r="H14" i="5" l="1"/>
  <c r="H49" i="5" l="1"/>
  <c r="H59" i="5" s="1"/>
  <c r="Q22" i="7" l="1"/>
  <c r="Q18" i="7"/>
  <c r="H9" i="7"/>
  <c r="C96" i="3"/>
  <c r="I20" i="1" s="1"/>
  <c r="I13" i="1"/>
  <c r="Q9" i="7"/>
  <c r="N27" i="7"/>
  <c r="N28" i="7"/>
  <c r="I27" i="7"/>
  <c r="I28" i="7"/>
  <c r="C53" i="2"/>
  <c r="C11" i="1" s="1"/>
  <c r="D48" i="18"/>
  <c r="D26" i="18"/>
  <c r="D19" i="18"/>
  <c r="C36" i="2"/>
  <c r="D7" i="5"/>
  <c r="C69" i="2"/>
  <c r="G122" i="5"/>
  <c r="G117" i="5"/>
  <c r="C18" i="7"/>
  <c r="C22" i="7"/>
  <c r="C48" i="2"/>
  <c r="C45" i="2"/>
  <c r="C24" i="2"/>
  <c r="C70" i="18"/>
  <c r="B70" i="18"/>
  <c r="C65" i="18"/>
  <c r="B65" i="18"/>
  <c r="K9" i="6"/>
  <c r="C25" i="1"/>
  <c r="I23" i="1"/>
  <c r="I22" i="1" s="1"/>
  <c r="B22" i="6"/>
  <c r="C48" i="18"/>
  <c r="C43" i="18"/>
  <c r="C26" i="18"/>
  <c r="C21" i="18"/>
  <c r="B21" i="18"/>
  <c r="B26" i="18"/>
  <c r="B43" i="18"/>
  <c r="B48" i="18"/>
  <c r="G17" i="5"/>
  <c r="H17" i="5" s="1"/>
  <c r="C52" i="2" s="1"/>
  <c r="C10" i="1" s="1"/>
  <c r="B14" i="6"/>
  <c r="N6" i="10"/>
  <c r="N7" i="10"/>
  <c r="N8" i="10"/>
  <c r="N9" i="10"/>
  <c r="N10" i="10"/>
  <c r="N11" i="10"/>
  <c r="N12" i="10"/>
  <c r="N13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5" i="10"/>
  <c r="N16" i="10"/>
  <c r="N17" i="10"/>
  <c r="N18" i="10"/>
  <c r="N19" i="10"/>
  <c r="N20" i="10"/>
  <c r="N21" i="10"/>
  <c r="N22" i="10"/>
  <c r="N23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C15" i="11"/>
  <c r="C16" i="11" s="1"/>
  <c r="D15" i="11"/>
  <c r="D16" i="11" s="1"/>
  <c r="E15" i="11"/>
  <c r="E16" i="11" s="1"/>
  <c r="F15" i="11"/>
  <c r="F16" i="11" s="1"/>
  <c r="C17" i="11"/>
  <c r="D17" i="11"/>
  <c r="E17" i="11"/>
  <c r="F17" i="11"/>
  <c r="C26" i="11"/>
  <c r="D26" i="11"/>
  <c r="E26" i="11"/>
  <c r="F26" i="11"/>
  <c r="C12" i="2"/>
  <c r="C10" i="2" s="1"/>
  <c r="C42" i="2"/>
  <c r="C72" i="2"/>
  <c r="G9" i="7" s="1"/>
  <c r="I10" i="6"/>
  <c r="I9" i="6" s="1"/>
  <c r="C18" i="1"/>
  <c r="C29" i="3"/>
  <c r="C28" i="3" s="1"/>
  <c r="C82" i="3"/>
  <c r="B107" i="5" s="1"/>
  <c r="C90" i="3"/>
  <c r="C93" i="3"/>
  <c r="G22" i="5"/>
  <c r="G27" i="5"/>
  <c r="B32" i="5"/>
  <c r="C32" i="5"/>
  <c r="E32" i="5"/>
  <c r="E47" i="5" s="1"/>
  <c r="G42" i="5"/>
  <c r="H42" i="5" s="1"/>
  <c r="G92" i="5"/>
  <c r="G97" i="5"/>
  <c r="G112" i="5"/>
  <c r="D9" i="6"/>
  <c r="L11" i="6"/>
  <c r="M11" i="6" s="1"/>
  <c r="G12" i="6"/>
  <c r="L12" i="6"/>
  <c r="E14" i="6"/>
  <c r="H14" i="6"/>
  <c r="I14" i="6"/>
  <c r="K14" i="6"/>
  <c r="D14" i="6"/>
  <c r="F14" i="6"/>
  <c r="L15" i="6"/>
  <c r="G16" i="6"/>
  <c r="L16" i="6"/>
  <c r="G17" i="6"/>
  <c r="L17" i="6"/>
  <c r="C18" i="6"/>
  <c r="E18" i="6"/>
  <c r="H18" i="6"/>
  <c r="I18" i="6"/>
  <c r="K18" i="6"/>
  <c r="D18" i="6"/>
  <c r="L19" i="6"/>
  <c r="G20" i="6"/>
  <c r="L20" i="6"/>
  <c r="G21" i="6"/>
  <c r="L21" i="6"/>
  <c r="C22" i="6"/>
  <c r="E22" i="6"/>
  <c r="H22" i="6"/>
  <c r="I22" i="6"/>
  <c r="K22" i="6"/>
  <c r="D22" i="6"/>
  <c r="F22" i="6"/>
  <c r="L23" i="6"/>
  <c r="G24" i="6"/>
  <c r="L24" i="6"/>
  <c r="G25" i="6"/>
  <c r="L25" i="6"/>
  <c r="B26" i="6"/>
  <c r="C26" i="6"/>
  <c r="D26" i="6"/>
  <c r="E26" i="6"/>
  <c r="H26" i="6"/>
  <c r="I26" i="6"/>
  <c r="J26" i="6"/>
  <c r="K26" i="6"/>
  <c r="L27" i="6"/>
  <c r="G28" i="6"/>
  <c r="L28" i="6"/>
  <c r="G29" i="6"/>
  <c r="L29" i="6"/>
  <c r="D9" i="7"/>
  <c r="P9" i="7"/>
  <c r="I12" i="7"/>
  <c r="N12" i="7"/>
  <c r="E14" i="7"/>
  <c r="F14" i="7"/>
  <c r="G14" i="7"/>
  <c r="H14" i="7"/>
  <c r="L14" i="7"/>
  <c r="M14" i="7"/>
  <c r="P14" i="7"/>
  <c r="Q14" i="7"/>
  <c r="N16" i="7"/>
  <c r="I17" i="7"/>
  <c r="N17" i="7"/>
  <c r="E18" i="7"/>
  <c r="F18" i="7"/>
  <c r="G18" i="7"/>
  <c r="H18" i="7"/>
  <c r="K18" i="7"/>
  <c r="L18" i="7"/>
  <c r="M18" i="7"/>
  <c r="I20" i="7"/>
  <c r="N20" i="7"/>
  <c r="I21" i="7"/>
  <c r="N21" i="7"/>
  <c r="E22" i="7"/>
  <c r="F22" i="7"/>
  <c r="H22" i="7"/>
  <c r="K22" i="7"/>
  <c r="L22" i="7"/>
  <c r="M22" i="7"/>
  <c r="I24" i="7"/>
  <c r="N24" i="7"/>
  <c r="I25" i="7"/>
  <c r="N25" i="7"/>
  <c r="E26" i="7"/>
  <c r="F26" i="7"/>
  <c r="G26" i="7"/>
  <c r="H26" i="7"/>
  <c r="K26" i="7"/>
  <c r="L26" i="7"/>
  <c r="M26" i="7"/>
  <c r="P26" i="7"/>
  <c r="Q26" i="7"/>
  <c r="I29" i="7"/>
  <c r="N29" i="7"/>
  <c r="Q34" i="7"/>
  <c r="B14" i="8"/>
  <c r="C14" i="8"/>
  <c r="D14" i="8"/>
  <c r="E14" i="8"/>
  <c r="F14" i="8"/>
  <c r="N10" i="7"/>
  <c r="C7" i="3"/>
  <c r="C9" i="2" l="1"/>
  <c r="C8" i="2" s="1"/>
  <c r="C68" i="2"/>
  <c r="B97" i="5" s="1"/>
  <c r="F68" i="2"/>
  <c r="B100" i="5" s="1"/>
  <c r="B122" i="5"/>
  <c r="H122" i="5" s="1"/>
  <c r="C92" i="3"/>
  <c r="B25" i="10"/>
  <c r="B26" i="10" s="1"/>
  <c r="C26" i="10" s="1"/>
  <c r="D26" i="10" s="1"/>
  <c r="E26" i="10" s="1"/>
  <c r="F26" i="10" s="1"/>
  <c r="G26" i="10" s="1"/>
  <c r="H26" i="10" s="1"/>
  <c r="I26" i="10" s="1"/>
  <c r="J26" i="10" s="1"/>
  <c r="K26" i="10" s="1"/>
  <c r="L26" i="10" s="1"/>
  <c r="M26" i="10" s="1"/>
  <c r="E35" i="11"/>
  <c r="E36" i="11" s="1"/>
  <c r="O17" i="7"/>
  <c r="C25" i="10"/>
  <c r="F35" i="11"/>
  <c r="F36" i="11" s="1"/>
  <c r="D35" i="11"/>
  <c r="D36" i="11" s="1"/>
  <c r="C17" i="1"/>
  <c r="M12" i="6"/>
  <c r="L25" i="10"/>
  <c r="I19" i="1"/>
  <c r="I18" i="1" s="1"/>
  <c r="M24" i="6"/>
  <c r="G25" i="10"/>
  <c r="B112" i="5"/>
  <c r="H112" i="5" s="1"/>
  <c r="J10" i="6"/>
  <c r="J9" i="6" s="1"/>
  <c r="J30" i="6" s="1"/>
  <c r="M21" i="6"/>
  <c r="K13" i="6"/>
  <c r="K30" i="6" s="1"/>
  <c r="H13" i="6"/>
  <c r="O29" i="7"/>
  <c r="H13" i="7"/>
  <c r="H30" i="7" s="1"/>
  <c r="O25" i="7"/>
  <c r="O24" i="7"/>
  <c r="O20" i="7"/>
  <c r="F13" i="7"/>
  <c r="E13" i="7"/>
  <c r="O12" i="7"/>
  <c r="M28" i="6"/>
  <c r="M20" i="6"/>
  <c r="M16" i="6"/>
  <c r="I13" i="6"/>
  <c r="I30" i="6" s="1"/>
  <c r="E13" i="6"/>
  <c r="L13" i="7"/>
  <c r="M9" i="7"/>
  <c r="B27" i="5"/>
  <c r="H27" i="5" s="1"/>
  <c r="O21" i="7"/>
  <c r="G13" i="7"/>
  <c r="G30" i="7" s="1"/>
  <c r="M13" i="7"/>
  <c r="M29" i="6"/>
  <c r="M25" i="6"/>
  <c r="L22" i="6"/>
  <c r="L18" i="6"/>
  <c r="M17" i="6"/>
  <c r="L14" i="6"/>
  <c r="C35" i="11"/>
  <c r="C36" i="11" s="1"/>
  <c r="I25" i="10"/>
  <c r="C6" i="3"/>
  <c r="C33" i="3" s="1"/>
  <c r="H9" i="6"/>
  <c r="C16" i="1"/>
  <c r="L9" i="7"/>
  <c r="L26" i="6"/>
  <c r="M25" i="10"/>
  <c r="E25" i="10"/>
  <c r="K25" i="10"/>
  <c r="Q13" i="7"/>
  <c r="Q30" i="7" s="1"/>
  <c r="B117" i="5"/>
  <c r="H117" i="5" s="1"/>
  <c r="H67" i="5"/>
  <c r="G23" i="6"/>
  <c r="M23" i="6" s="1"/>
  <c r="G22" i="6"/>
  <c r="D13" i="6"/>
  <c r="D30" i="6" s="1"/>
  <c r="C36" i="3"/>
  <c r="B102" i="5" s="1"/>
  <c r="H25" i="10"/>
  <c r="F25" i="10"/>
  <c r="J25" i="10"/>
  <c r="D25" i="10"/>
  <c r="N14" i="10"/>
  <c r="H52" i="5"/>
  <c r="K9" i="7"/>
  <c r="C81" i="3"/>
  <c r="I17" i="1" s="1"/>
  <c r="C14" i="7"/>
  <c r="B14" i="7"/>
  <c r="C26" i="7"/>
  <c r="D22" i="7"/>
  <c r="D14" i="7"/>
  <c r="D26" i="7"/>
  <c r="O28" i="7"/>
  <c r="I16" i="7"/>
  <c r="O16" i="7" s="1"/>
  <c r="I26" i="7"/>
  <c r="H97" i="5"/>
  <c r="B22" i="5"/>
  <c r="B18" i="6"/>
  <c r="G7" i="5"/>
  <c r="B26" i="7"/>
  <c r="K14" i="7"/>
  <c r="K13" i="7" s="1"/>
  <c r="G107" i="5"/>
  <c r="H107" i="5" s="1"/>
  <c r="G82" i="5"/>
  <c r="I15" i="7"/>
  <c r="N24" i="10"/>
  <c r="N23" i="7"/>
  <c r="J22" i="7"/>
  <c r="N19" i="7"/>
  <c r="J18" i="7"/>
  <c r="O27" i="7"/>
  <c r="N26" i="7"/>
  <c r="J26" i="7"/>
  <c r="I14" i="1" l="1"/>
  <c r="I12" i="1" s="1"/>
  <c r="C66" i="2"/>
  <c r="F11" i="7"/>
  <c r="H100" i="5"/>
  <c r="B65" i="5"/>
  <c r="H65" i="5" s="1"/>
  <c r="H75" i="5" s="1"/>
  <c r="L30" i="7"/>
  <c r="H104" i="5"/>
  <c r="C74" i="3"/>
  <c r="C35" i="3" s="1"/>
  <c r="C34" i="3" s="1"/>
  <c r="C102" i="3" s="1"/>
  <c r="F74" i="3"/>
  <c r="F35" i="3" s="1"/>
  <c r="C15" i="1"/>
  <c r="J9" i="7"/>
  <c r="N9" i="7" s="1"/>
  <c r="L13" i="6"/>
  <c r="H30" i="6"/>
  <c r="L30" i="6" s="1"/>
  <c r="N25" i="10"/>
  <c r="N26" i="10" s="1"/>
  <c r="L9" i="6"/>
  <c r="L10" i="6"/>
  <c r="M22" i="6"/>
  <c r="M30" i="7"/>
  <c r="B7" i="5"/>
  <c r="C8" i="1"/>
  <c r="C13" i="7"/>
  <c r="O26" i="7"/>
  <c r="K30" i="7"/>
  <c r="G87" i="5"/>
  <c r="F62" i="5"/>
  <c r="I14" i="7"/>
  <c r="D62" i="5"/>
  <c r="E9" i="6"/>
  <c r="E30" i="6" s="1"/>
  <c r="H22" i="5"/>
  <c r="B13" i="6"/>
  <c r="G102" i="5"/>
  <c r="H102" i="5" s="1"/>
  <c r="C62" i="5"/>
  <c r="B18" i="7"/>
  <c r="N18" i="7"/>
  <c r="N22" i="7"/>
  <c r="F34" i="3" l="1"/>
  <c r="L14" i="1"/>
  <c r="L12" i="1" s="1"/>
  <c r="L16" i="1"/>
  <c r="N11" i="7"/>
  <c r="H7" i="5"/>
  <c r="B9" i="6"/>
  <c r="E62" i="5"/>
  <c r="I16" i="1"/>
  <c r="I15" i="1" s="1"/>
  <c r="G77" i="5"/>
  <c r="J14" i="7"/>
  <c r="J13" i="7" s="1"/>
  <c r="J30" i="7" s="1"/>
  <c r="N30" i="7" s="1"/>
  <c r="N15" i="7"/>
  <c r="B22" i="7"/>
  <c r="B13" i="7" s="1"/>
  <c r="I23" i="7"/>
  <c r="H99" i="5" l="1"/>
  <c r="B64" i="5"/>
  <c r="F102" i="3"/>
  <c r="L15" i="1"/>
  <c r="G62" i="5"/>
  <c r="B30" i="6"/>
  <c r="N14" i="7"/>
  <c r="N13" i="7" s="1"/>
  <c r="O15" i="7"/>
  <c r="O14" i="7" s="1"/>
  <c r="I22" i="7"/>
  <c r="O23" i="7"/>
  <c r="O22" i="7" s="1"/>
  <c r="I11" i="7" l="1"/>
  <c r="O11" i="7" s="1"/>
  <c r="F9" i="7"/>
  <c r="F30" i="7" s="1"/>
  <c r="C9" i="7" l="1"/>
  <c r="C30" i="7" s="1"/>
  <c r="H82" i="5"/>
  <c r="C63" i="2" s="1"/>
  <c r="I9" i="1" s="1"/>
  <c r="E9" i="7" l="1"/>
  <c r="E30" i="7" s="1"/>
  <c r="H92" i="5"/>
  <c r="C65" i="2" s="1"/>
  <c r="I11" i="1" s="1"/>
  <c r="D32" i="5" l="1"/>
  <c r="C24" i="1" l="1"/>
  <c r="C23" i="1" s="1"/>
  <c r="C22" i="1" s="1"/>
  <c r="C57" i="2"/>
  <c r="C56" i="2" s="1"/>
  <c r="F18" i="6"/>
  <c r="G19" i="6"/>
  <c r="M19" i="6" s="1"/>
  <c r="D47" i="5"/>
  <c r="G18" i="6" l="1"/>
  <c r="M18" i="6" s="1"/>
  <c r="H77" i="5" l="1"/>
  <c r="C62" i="2" s="1"/>
  <c r="I8" i="1" s="1"/>
  <c r="I10" i="7" l="1"/>
  <c r="O10" i="7" s="1"/>
  <c r="B9" i="7"/>
  <c r="I9" i="7" l="1"/>
  <c r="B30" i="7"/>
  <c r="O9" i="7" l="1"/>
  <c r="H87" i="5"/>
  <c r="C64" i="2" s="1"/>
  <c r="C61" i="2" s="1"/>
  <c r="C75" i="2" s="1"/>
  <c r="B62" i="5"/>
  <c r="H62" i="5" s="1"/>
  <c r="H72" i="5" s="1"/>
  <c r="I10" i="1" l="1"/>
  <c r="I7" i="1" s="1"/>
  <c r="I6" i="1" s="1"/>
  <c r="I27" i="1" s="1"/>
  <c r="F32" i="5"/>
  <c r="G37" i="5"/>
  <c r="H37" i="5" s="1"/>
  <c r="F26" i="6" l="1"/>
  <c r="F13" i="6" s="1"/>
  <c r="F10" i="6" s="1"/>
  <c r="G27" i="6"/>
  <c r="F47" i="5"/>
  <c r="G32" i="5"/>
  <c r="H32" i="5" s="1"/>
  <c r="M27" i="6" l="1"/>
  <c r="G26" i="6"/>
  <c r="M26" i="6" s="1"/>
  <c r="F9" i="6" l="1"/>
  <c r="F30" i="6" l="1"/>
  <c r="D63" i="5" l="1"/>
  <c r="G88" i="5"/>
  <c r="D64" i="5" l="1"/>
  <c r="G89" i="5"/>
  <c r="H88" i="5"/>
  <c r="D64" i="2" s="1"/>
  <c r="G63" i="5"/>
  <c r="H63" i="5" s="1"/>
  <c r="H73" i="5" s="1"/>
  <c r="J10" i="1" l="1"/>
  <c r="J7" i="1" s="1"/>
  <c r="J6" i="1" s="1"/>
  <c r="J27" i="1" s="1"/>
  <c r="D61" i="2"/>
  <c r="D75" i="2" s="1"/>
  <c r="H89" i="5"/>
  <c r="E64" i="2" s="1"/>
  <c r="G64" i="5"/>
  <c r="H64" i="5" s="1"/>
  <c r="H74" i="5" s="1"/>
  <c r="I19" i="7"/>
  <c r="D18" i="7"/>
  <c r="D13" i="7" s="1"/>
  <c r="D30" i="7" s="1"/>
  <c r="F64" i="2" l="1"/>
  <c r="E61" i="2"/>
  <c r="E75" i="2" s="1"/>
  <c r="K10" i="1"/>
  <c r="K7" i="1" s="1"/>
  <c r="K6" i="1" s="1"/>
  <c r="K27" i="1" s="1"/>
  <c r="I18" i="7"/>
  <c r="I13" i="7" s="1"/>
  <c r="I30" i="7" s="1"/>
  <c r="O30" i="7" s="1"/>
  <c r="O19" i="7"/>
  <c r="O18" i="7" s="1"/>
  <c r="F61" i="2" l="1"/>
  <c r="F75" i="2" s="1"/>
  <c r="L10" i="1"/>
  <c r="P18" i="7"/>
  <c r="P13" i="7" s="1"/>
  <c r="P30" i="7" s="1"/>
  <c r="O13" i="7"/>
  <c r="F41" i="2"/>
  <c r="G12" i="5"/>
  <c r="C47" i="5"/>
  <c r="G47" i="5" s="1"/>
  <c r="C51" i="2"/>
  <c r="C41" i="2" s="1"/>
  <c r="G15" i="6"/>
  <c r="M15" i="6" s="1"/>
  <c r="C14" i="6"/>
  <c r="C13" i="6" s="1"/>
  <c r="B15" i="5" l="1"/>
  <c r="F9" i="1"/>
  <c r="F7" i="1" s="1"/>
  <c r="F6" i="1" s="1"/>
  <c r="F27" i="1" s="1"/>
  <c r="F7" i="2"/>
  <c r="F60" i="2" s="1"/>
  <c r="L7" i="1"/>
  <c r="L6" i="1" s="1"/>
  <c r="L27" i="1" s="1"/>
  <c r="G13" i="6"/>
  <c r="M13" i="6" s="1"/>
  <c r="B12" i="5"/>
  <c r="C7" i="2"/>
  <c r="C60" i="2" s="1"/>
  <c r="C9" i="1"/>
  <c r="C7" i="1" s="1"/>
  <c r="C6" i="1" s="1"/>
  <c r="C27" i="1" s="1"/>
  <c r="G14" i="6"/>
  <c r="M14" i="6" s="1"/>
  <c r="C10" i="6" l="1"/>
  <c r="H15" i="5"/>
  <c r="B50" i="5"/>
  <c r="H50" i="5" s="1"/>
  <c r="H60" i="5" s="1"/>
  <c r="B47" i="5"/>
  <c r="H47" i="5" s="1"/>
  <c r="H57" i="5" s="1"/>
  <c r="H12" i="5"/>
  <c r="G10" i="6" l="1"/>
  <c r="M10" i="6" s="1"/>
  <c r="C9" i="6"/>
  <c r="G9" i="6" l="1"/>
  <c r="M9" i="6" s="1"/>
  <c r="C30" i="6"/>
  <c r="G30" i="6" s="1"/>
  <c r="M30" i="6" s="1"/>
</calcChain>
</file>

<file path=xl/sharedStrings.xml><?xml version="1.0" encoding="utf-8"?>
<sst xmlns="http://schemas.openxmlformats.org/spreadsheetml/2006/main" count="770" uniqueCount="478">
  <si>
    <t>1. melléklet</t>
  </si>
  <si>
    <t xml:space="preserve">Zamárdi Város Önkormányzatának </t>
  </si>
  <si>
    <t>B1-B7</t>
  </si>
  <si>
    <t xml:space="preserve">A. Költségvetési bevételek </t>
  </si>
  <si>
    <t>I. Működési költségvetési bevételek</t>
  </si>
  <si>
    <t>B1</t>
  </si>
  <si>
    <t>1.Működési célú támogatások államháztartáson belülről</t>
  </si>
  <si>
    <t>B3</t>
  </si>
  <si>
    <t>2. Közhatalmi bevételek</t>
  </si>
  <si>
    <t>B4</t>
  </si>
  <si>
    <t>3. Működési bevételek</t>
  </si>
  <si>
    <t>B6</t>
  </si>
  <si>
    <t>4. Működési célú átvett pénzeszközök</t>
  </si>
  <si>
    <t>II. Felhalmozási költségvetési bevételek</t>
  </si>
  <si>
    <t>B2</t>
  </si>
  <si>
    <t>1. Felhalmozási célú támogatások államháztartáson belülről</t>
  </si>
  <si>
    <t>B5</t>
  </si>
  <si>
    <t>2. Felhalmozási bevételek</t>
  </si>
  <si>
    <t>B7</t>
  </si>
  <si>
    <t>3. Felhalmozási célú átvett pénzeszközök</t>
  </si>
  <si>
    <t>B8</t>
  </si>
  <si>
    <t>B. Finanszírozási bevételek</t>
  </si>
  <si>
    <t>1. Belföldi finanszírozás bevételei</t>
  </si>
  <si>
    <t xml:space="preserve">1.1. Előző év költségvetési maradványának igénybevétele (belső finanszírozás) </t>
  </si>
  <si>
    <t>Működési célú maradvány</t>
  </si>
  <si>
    <t>Felhalmozási célú maradvány</t>
  </si>
  <si>
    <t>2. Költségvetési hiány külső finanszírozására szolgáló eszközök</t>
  </si>
  <si>
    <t>Bevételek összesen</t>
  </si>
  <si>
    <t>K1-K8</t>
  </si>
  <si>
    <t xml:space="preserve">A. Költségvetési kiadások </t>
  </si>
  <si>
    <t xml:space="preserve">I. Működési költségvetési kiadások </t>
  </si>
  <si>
    <t>K1</t>
  </si>
  <si>
    <t>1. Személyi juttatások</t>
  </si>
  <si>
    <t>K2</t>
  </si>
  <si>
    <t>2.  Munkaadókat terhelő járulékok és szociális hozzájárulási adó</t>
  </si>
  <si>
    <t>K3</t>
  </si>
  <si>
    <t>3. Dologi kiadások</t>
  </si>
  <si>
    <t>K4</t>
  </si>
  <si>
    <t>4. Ellátottak pénzbeli juttatásai</t>
  </si>
  <si>
    <t>K5</t>
  </si>
  <si>
    <t>5. Egyéb működési célú kiadások</t>
  </si>
  <si>
    <t xml:space="preserve">II. Felhalmozási költségvetési kiadások </t>
  </si>
  <si>
    <t>K6</t>
  </si>
  <si>
    <t>1. Beruházások</t>
  </si>
  <si>
    <t>K7</t>
  </si>
  <si>
    <t>2. Felújítások</t>
  </si>
  <si>
    <t>K8</t>
  </si>
  <si>
    <t>3. Egyéb felhalmozási célú kiadások</t>
  </si>
  <si>
    <t>3.1. Felhalmozási célú tartalék</t>
  </si>
  <si>
    <t>K9</t>
  </si>
  <si>
    <t>B. Finanszírozási kiadások</t>
  </si>
  <si>
    <t>1. Belföldi finanszírozás kiadásai</t>
  </si>
  <si>
    <t>K914</t>
  </si>
  <si>
    <t>ÁHB megelőlegezések visszafizetése</t>
  </si>
  <si>
    <t>2. Külföldi finanszírozás kiadásai</t>
  </si>
  <si>
    <t>Kiadások összesen</t>
  </si>
  <si>
    <t>2. melléklet</t>
  </si>
  <si>
    <t xml:space="preserve">                                                                                              </t>
  </si>
  <si>
    <t>Működési bevételek - kiadások</t>
  </si>
  <si>
    <t>A. Működési költségvetési bevételek</t>
  </si>
  <si>
    <t>I. Működési célú támogatások államháztartáson belülről</t>
  </si>
  <si>
    <t>B11</t>
  </si>
  <si>
    <t>1. Önkormányzatok működési támogatásai</t>
  </si>
  <si>
    <t>B111</t>
  </si>
  <si>
    <t>1.1. Helyi önkormányzatok működésének általános támogatása</t>
  </si>
  <si>
    <t>1.1.1. Hivatal működésének támogatása</t>
  </si>
  <si>
    <t>1.1.2. Településüzemeltetéshez kapcsolódó feladatellátás támogatása</t>
  </si>
  <si>
    <t>1.1.2.1. Zöldterület gazdálkodással kapcsolatos feladatok támogatása</t>
  </si>
  <si>
    <t>1.1.2.2. Közvilágítás fenntartásának támogatása</t>
  </si>
  <si>
    <t>1.1.2.3. Köztemető fenntartással kapcsolatos feladatok</t>
  </si>
  <si>
    <t>1.1.2.4. Közutak fenntartásának támogatása</t>
  </si>
  <si>
    <t>1.1.3. Egyéb önkormányzati feladatok támogatása</t>
  </si>
  <si>
    <t>1.1.4. Üdülőhelyi feladatok támogatása</t>
  </si>
  <si>
    <t>1.1.5. Lakott külterülettel kapcsolatos feladatok</t>
  </si>
  <si>
    <t>Beszámítás</t>
  </si>
  <si>
    <t>B112</t>
  </si>
  <si>
    <t xml:space="preserve">1.2. Települési önkormányzatok egyes köznevelési feladatainak támogatása </t>
  </si>
  <si>
    <t>B113</t>
  </si>
  <si>
    <t xml:space="preserve">1.3. Települési önkormányzatok szociális gyermekjóléti és gyermekétkeztetési  feladatainak támogatása </t>
  </si>
  <si>
    <t xml:space="preserve">                        Házi segítségnyújtás </t>
  </si>
  <si>
    <t xml:space="preserve">                        Család és Gyermekjóléti Szolgálat </t>
  </si>
  <si>
    <t xml:space="preserve">                        Gyermekétkeztetés - üzemeltetési támogatás</t>
  </si>
  <si>
    <t>B114</t>
  </si>
  <si>
    <t xml:space="preserve">1.4. Települési önkormányzatok kulturális feladatainak támogatása </t>
  </si>
  <si>
    <t>B16</t>
  </si>
  <si>
    <t>2.1. OEP finanszírozás (védőnői szolgálat)</t>
  </si>
  <si>
    <t>II. Közhatalmi bevételek</t>
  </si>
  <si>
    <t>B34</t>
  </si>
  <si>
    <t>1. Vagyoni típusú adók</t>
  </si>
  <si>
    <t xml:space="preserve">1.1. Építményadó </t>
  </si>
  <si>
    <t>B351</t>
  </si>
  <si>
    <t>2. Értékesítési és forgalmi adók</t>
  </si>
  <si>
    <t>2.1 Iparűzési adó</t>
  </si>
  <si>
    <t>B354</t>
  </si>
  <si>
    <t>3. Gépjárműadó (40 %-a)</t>
  </si>
  <si>
    <t>B355</t>
  </si>
  <si>
    <t xml:space="preserve">4. Egyéb áruhasználati és szolgáltatási adók </t>
  </si>
  <si>
    <t xml:space="preserve">4.1. Idegenforgalmi adó tartózkodás után </t>
  </si>
  <si>
    <t>B36</t>
  </si>
  <si>
    <t>5. Egyéb közhatalmi bevételek (igazgatási szolgáltatási díj, bírságok)</t>
  </si>
  <si>
    <t>III. Működési bevételek</t>
  </si>
  <si>
    <t>IV. Működési célú átvett pénzeszközök</t>
  </si>
  <si>
    <t>1.  Belföldi finanszírozás bevételei</t>
  </si>
  <si>
    <t>1. Előző év működési célú maradvány igénybevétele (belső finanszírozás)</t>
  </si>
  <si>
    <t>Működési bevételek összesen</t>
  </si>
  <si>
    <t xml:space="preserve">A. Működési költségvetési kiadások </t>
  </si>
  <si>
    <t>I. Személyi juttatások</t>
  </si>
  <si>
    <t>II. Munkaadókat terhelő járulékok és szociális hozzájárulási adó</t>
  </si>
  <si>
    <t>III. Dologi kiadások</t>
  </si>
  <si>
    <t>IV. Ellátottak pénzbeli juttatásai</t>
  </si>
  <si>
    <t>V. Egyéb működési célú kiadások</t>
  </si>
  <si>
    <t>I. Belföldi finanszírozás kiadásai</t>
  </si>
  <si>
    <t>Működési kiadások összesen</t>
  </si>
  <si>
    <t>3. melléklet</t>
  </si>
  <si>
    <t>Felhalmozási bevételek - kiadások</t>
  </si>
  <si>
    <t xml:space="preserve">A. Felhalmozási költségvetési bevételek </t>
  </si>
  <si>
    <t>I. Felhalmozási célú támogatások államháztartáson belülről</t>
  </si>
  <si>
    <t xml:space="preserve">1. Európai Uniós forrásból származó bevételek </t>
  </si>
  <si>
    <t>2. Hazai forrásból származó bevételek</t>
  </si>
  <si>
    <t xml:space="preserve">II. Felhalmozási bevételek </t>
  </si>
  <si>
    <t>B51</t>
  </si>
  <si>
    <t xml:space="preserve">1. Immateriális javak értékesítése </t>
  </si>
  <si>
    <t>B52</t>
  </si>
  <si>
    <t>B53</t>
  </si>
  <si>
    <t>3. Egyéb tárgyi eszközök értékesítése</t>
  </si>
  <si>
    <t>B54</t>
  </si>
  <si>
    <t>4. Részesedések értékesítése</t>
  </si>
  <si>
    <t>B55</t>
  </si>
  <si>
    <t xml:space="preserve">5. Részesedések megszűnéséhez kapcsolódó bevételek </t>
  </si>
  <si>
    <t>III. Felhalmozási célú átvett pénzeszközök</t>
  </si>
  <si>
    <t>B74</t>
  </si>
  <si>
    <t>1. Felhalmozási célú visszatérítendő támogatások, kölcsönök visszatérülése Áht-n kívülről</t>
  </si>
  <si>
    <t>1. Előző év felhalmozási célú maradvány igénybevétele (belső finanszírozás)</t>
  </si>
  <si>
    <t>2. Felhalmozási célú hitel</t>
  </si>
  <si>
    <t>Felhalmozási bevételek összesen</t>
  </si>
  <si>
    <t xml:space="preserve">A. Felhalmozási költségvetési kiadások </t>
  </si>
  <si>
    <t>I. Beruházások</t>
  </si>
  <si>
    <t>1. Önkormányzati beruházások</t>
  </si>
  <si>
    <t>1.1. Európai Uniós támogatásból megvalósuló beruházások</t>
  </si>
  <si>
    <t>1.2. Hazai támogatásból megvalósuló beruházások</t>
  </si>
  <si>
    <t>1.3. Saját forrásból megvalósítandó beruházások</t>
  </si>
  <si>
    <r>
      <t>2. Intézményi beruházások</t>
    </r>
    <r>
      <rPr>
        <sz val="10"/>
        <rFont val="Times New Roman"/>
        <family val="1"/>
        <charset val="238"/>
      </rPr>
      <t xml:space="preserve"> (tárgyi eszközök beszerzése)</t>
    </r>
  </si>
  <si>
    <t xml:space="preserve">2.1. Hivatal </t>
  </si>
  <si>
    <t>2.2. Gamesz</t>
  </si>
  <si>
    <t>2.3. Óvoda</t>
  </si>
  <si>
    <t>2.4. Tourinform Iroda, Közösségi Ház és Városi Könyvtár</t>
  </si>
  <si>
    <t xml:space="preserve">2.5. Háziorvosi szolgálat (önkormányzati kormányzati funkció) </t>
  </si>
  <si>
    <t>2.6. Védőnői szolgálat (önkormányzati kormányzati funkció)</t>
  </si>
  <si>
    <t>II. Felújítások</t>
  </si>
  <si>
    <t>1. Önkormányzati felújítások</t>
  </si>
  <si>
    <t>1.1. Európai Uniós támogatásból megvalósuló felújítások</t>
  </si>
  <si>
    <t>1.2. Saját forrásból megvalósítandó felújítások</t>
  </si>
  <si>
    <t>2. Intézményi felújítás</t>
  </si>
  <si>
    <t>III. Egyéb felhalmozási célú kiadások</t>
  </si>
  <si>
    <t>1. Felhalmozási célú tartalék</t>
  </si>
  <si>
    <t>Felhalmozási kiadások összesen</t>
  </si>
  <si>
    <t>4. melléklet</t>
  </si>
  <si>
    <t xml:space="preserve">Zamárdi Város Önkormányzata </t>
  </si>
  <si>
    <t>Működési célú támogatások, pénzeszközátadások</t>
  </si>
  <si>
    <t>Petőfi Sportegyesület támogatása</t>
  </si>
  <si>
    <t>Civil szervezetek működési támogatása</t>
  </si>
  <si>
    <t>Balaton Fejlesztési Tanács (Mozdulj Balaton programsorozat)</t>
  </si>
  <si>
    <t xml:space="preserve">Fogorvosi körzet támogatása (Leder Dental Kft) </t>
  </si>
  <si>
    <t xml:space="preserve">Siófoki Állatvédő Alapítvány </t>
  </si>
  <si>
    <t>Dél Balatoni Szennyvízelvezetés és Tisztítás Megvalósítását Célzó Önkormányzati Társulásnak fizetendő működési hozzájár.</t>
  </si>
  <si>
    <t>Egyéb működési célú kiadások összesen</t>
  </si>
  <si>
    <t>5. melléklet</t>
  </si>
  <si>
    <t>Bevételek / kiadások</t>
  </si>
  <si>
    <t>Önkormányzat</t>
  </si>
  <si>
    <t>Intézmények</t>
  </si>
  <si>
    <t>Intézmények 
összesen</t>
  </si>
  <si>
    <t>Önkormányzat 
mindösszesen</t>
  </si>
  <si>
    <t>Polgármesteri
 hivatal</t>
  </si>
  <si>
    <t>GAMESZ</t>
  </si>
  <si>
    <t xml:space="preserve">Óvoda </t>
  </si>
  <si>
    <t>Tourinform Iroda</t>
  </si>
  <si>
    <t>Működési célú támogatások áht-n belülről</t>
  </si>
  <si>
    <t>Közhatalmi bevételek</t>
  </si>
  <si>
    <t>Működési bevételek</t>
  </si>
  <si>
    <t>Működési célú átvett pénzeszközök</t>
  </si>
  <si>
    <t>Felhalmozási bevételek</t>
  </si>
  <si>
    <t>Finanszírozási bevételek</t>
  </si>
  <si>
    <t>Előző évi maradvány</t>
  </si>
  <si>
    <t xml:space="preserve">Intézményfinanszírozás </t>
  </si>
  <si>
    <t xml:space="preserve">Bevételek összesen </t>
  </si>
  <si>
    <t xml:space="preserve">Bevételek nettósítva összesen </t>
  </si>
  <si>
    <t>Intézményfinanszírozás</t>
  </si>
  <si>
    <t>Kiadások nettósítva összesen</t>
  </si>
  <si>
    <t>Személyi juttatások</t>
  </si>
  <si>
    <t>Munkaadókat terhelő jár., szoc.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</si>
  <si>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</si>
  <si>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</si>
  <si>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</si>
  <si>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</si>
  <si>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</si>
  <si>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</si>
  <si>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</si>
  <si>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Tartalékok (működési + felhalmozási célú)</t>
  </si>
  <si>
    <t xml:space="preserve"> </t>
  </si>
  <si>
    <t>6. melléklet</t>
  </si>
  <si>
    <t>Működési célú támogatások áht-on belülről</t>
  </si>
  <si>
    <t>Működési célú átvett pénzeszköz</t>
  </si>
  <si>
    <t>Összesen</t>
  </si>
  <si>
    <t>Felhalmozási célú támogatások áht-on belülről</t>
  </si>
  <si>
    <t xml:space="preserve"> Felhalmozási bevételek</t>
  </si>
  <si>
    <t>Felhalmozási célú átvett pénzeszközök</t>
  </si>
  <si>
    <t>Felhalmozási célú 
maradvány</t>
  </si>
  <si>
    <t xml:space="preserve">Kötelező </t>
  </si>
  <si>
    <t xml:space="preserve">Önként vállalt </t>
  </si>
  <si>
    <t>Államigazgatási</t>
  </si>
  <si>
    <t>Polgármesteri Hivatal</t>
  </si>
  <si>
    <t xml:space="preserve">GAMESZ </t>
  </si>
  <si>
    <t>Óvoda</t>
  </si>
  <si>
    <t>Önkormányzat
mindösszesen</t>
  </si>
  <si>
    <t>7. melléklet</t>
  </si>
  <si>
    <t>Önkormányzat/
intézmények/feladatok szerinti bontásban</t>
  </si>
  <si>
    <t>Létszám</t>
  </si>
  <si>
    <t>Engedély
ezett
 létszám</t>
  </si>
  <si>
    <t>Működési kiadások</t>
  </si>
  <si>
    <t>Felhalmozási kiadások</t>
  </si>
  <si>
    <t>Költségvetési kiadások összesen</t>
  </si>
  <si>
    <t>Munkaadókat terhelő járulékok és szociális hozzájárulási adó</t>
  </si>
  <si>
    <t>Finanszírozási kiadások (belföldi finanszírozás kiadásai)</t>
  </si>
  <si>
    <t>Működési célú tartalék</t>
  </si>
  <si>
    <t>Beruházás</t>
  </si>
  <si>
    <t>Felújítás</t>
  </si>
  <si>
    <t>Egyéb felhalmozási célú kiadás</t>
  </si>
  <si>
    <t>Felhalmozási célú tartalék</t>
  </si>
  <si>
    <t>közfoglalkoztatottak létszáma (önkormányzat)</t>
  </si>
  <si>
    <t>közfoglalkoztatottak létszáma PMH</t>
  </si>
  <si>
    <t>közfoglalkoztatottak létszáma GAMESZ</t>
  </si>
  <si>
    <t>közfoglalkoztatottak létszáma összesen</t>
  </si>
  <si>
    <t>8. melléklet</t>
  </si>
  <si>
    <t>Zamárdi Város Önkormányzatának  több éves kihatással járó feladatai</t>
  </si>
  <si>
    <t>Zamárdi Város Önkormányzatának többéves kihatással járó feladatai</t>
  </si>
  <si>
    <t>Összes kiadás</t>
  </si>
  <si>
    <t>-</t>
  </si>
  <si>
    <t>3. Egyéb felhalmozási kiadások</t>
  </si>
  <si>
    <t>9. melléklet</t>
  </si>
  <si>
    <t>Az Európai Uniós forrásból finanszírozott programok, projektek</t>
  </si>
  <si>
    <t>Az Ávr. rendelet 24. § (1) bekezdés a) és a bd) pontja rögzíti, hogy az önkormányzat kiadásai tekintetében a költségvetés tartalmazza elkülönítetten az EU-s forrásból finanszírozott támogatással megvalósuló programok, projektek kiadásait és bevételeit, valamint a helyi önkormányzat ilyen projektekhez történő hozzájárulásait.</t>
  </si>
  <si>
    <t>Források</t>
  </si>
  <si>
    <t>Saját erő</t>
  </si>
  <si>
    <t>Források összesen:</t>
  </si>
  <si>
    <t>Kiadások, költségek</t>
  </si>
  <si>
    <t>10. melléklet</t>
  </si>
  <si>
    <t>Megnevezés</t>
  </si>
  <si>
    <t>Május</t>
  </si>
  <si>
    <t xml:space="preserve">   Bevételek összesen</t>
  </si>
  <si>
    <t xml:space="preserve">   Kiadások összesen</t>
  </si>
  <si>
    <t>Havi egyenleg</t>
  </si>
  <si>
    <t>Göngyölített egyenleg</t>
  </si>
  <si>
    <t>11. melléklet</t>
  </si>
  <si>
    <t>Saját bevételek és az adósságot keletkeztető ügyletekből és kezességvállalásokból fennálló kötelezettségek aránya</t>
  </si>
  <si>
    <t>Sor-szám</t>
  </si>
  <si>
    <t>1.</t>
  </si>
  <si>
    <t>Helyi adók, települési adók</t>
  </si>
  <si>
    <t>2.</t>
  </si>
  <si>
    <t>Osztalékok, koncessziós díjak, hozambevételek</t>
  </si>
  <si>
    <t>3.</t>
  </si>
  <si>
    <t>Díjak, pótlékok, bírságok</t>
  </si>
  <si>
    <t>4.</t>
  </si>
  <si>
    <t>Tárgyi eszközök, immateriális javak, vagyoni értékű jog értékesítése, vagyonhasznosításból származó bevétel</t>
  </si>
  <si>
    <t>5.</t>
  </si>
  <si>
    <t>Részvények, részesedések értékesítése</t>
  </si>
  <si>
    <t>6.</t>
  </si>
  <si>
    <t>Vállalat értékesítéséből, privatizációból származó bevételek</t>
  </si>
  <si>
    <t>7.</t>
  </si>
  <si>
    <t>Kezesség-, illetve garanciavállalással kapcsolatos megtérülés</t>
  </si>
  <si>
    <t>8.</t>
  </si>
  <si>
    <t>Saját bevételek (1+…+7)</t>
  </si>
  <si>
    <t>9.</t>
  </si>
  <si>
    <t>Saját bevételek (8. sor) 50 %-a</t>
  </si>
  <si>
    <t>10.</t>
  </si>
  <si>
    <t>Előző év(ek)ben keletkezett fizetési kötelezettség (11+…+18)</t>
  </si>
  <si>
    <t>11.</t>
  </si>
  <si>
    <t>Hitelből eredő fizetési kötelezettség</t>
  </si>
  <si>
    <t>12.</t>
  </si>
  <si>
    <t>Kölcsönből eredő fizetési kötelezettség</t>
  </si>
  <si>
    <t>13.</t>
  </si>
  <si>
    <t>Hitelviszonyt megtestesítő értékpapírból eredő fizetési kötelezettség</t>
  </si>
  <si>
    <t>14.</t>
  </si>
  <si>
    <t>Adott váltóból eredő fizetési kötelezettség</t>
  </si>
  <si>
    <t>15.</t>
  </si>
  <si>
    <t>Pénzügyi lízingből eredő fizetési kötelezettség</t>
  </si>
  <si>
    <t>16.</t>
  </si>
  <si>
    <t>Halasztott fizetés, részletfizetés fizetési kötelezettsége</t>
  </si>
  <si>
    <t>17.</t>
  </si>
  <si>
    <t>Szerződésben kikötött visszavásárlási kötelezettség</t>
  </si>
  <si>
    <t>18.</t>
  </si>
  <si>
    <t>Kezesség-, és garanciavállalásból eredő fizetési kötelezettség</t>
  </si>
  <si>
    <t>19.</t>
  </si>
  <si>
    <t>Tárgyévben keletkezett illetve keletkező, tárgyévet terhelő fizetési kötelezettség (20+…+27)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</si>
  <si>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</si>
  <si>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</si>
  <si>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</si>
  <si>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</si>
  <si>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</si>
  <si>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</si>
  <si>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</si>
  <si>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</si>
  <si>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</si>
  <si>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Fizetési kötelezettség összesen (10+19)</t>
  </si>
  <si>
    <t>29.</t>
  </si>
  <si>
    <t>Fizetési kötelezettséggel csökkentett saját bevétel (9-28)</t>
  </si>
  <si>
    <t>2. Felhalmozási célú pénzeszközátadás</t>
  </si>
  <si>
    <t xml:space="preserve">3. Egyéb működési célú támogatások bevételei államháztartáson belülről </t>
  </si>
  <si>
    <t>Beruházások (eszközbeszerzés)</t>
  </si>
  <si>
    <t>Dologi kiadások (szakmai tevékenységhez kapcs. szolg. költségei)</t>
  </si>
  <si>
    <t>Munkaadókat terhelő járulékok és szociális hozzájárulási adó (projektmenedzsment foglalkoztatást terhelő adók, járulékok)</t>
  </si>
  <si>
    <t>Személyi juttatások (projektmenedzsment munkabér)</t>
  </si>
  <si>
    <t>- ebből támogatási előleg</t>
  </si>
  <si>
    <t xml:space="preserve">EU-s forrás </t>
  </si>
  <si>
    <t>A támogatás intenzitása: 100 %</t>
  </si>
  <si>
    <t>Projekt költségek elszámolhatóságának kezdő időpontja: 2014.01.01.</t>
  </si>
  <si>
    <t>Projekt megvalósításának kezdete: 2017.07.01.</t>
  </si>
  <si>
    <t>Dologi kiadások (nyilvánosság, szakmai tevékenységhez kapcs. szolg. költségei)</t>
  </si>
  <si>
    <t>Projekt költségek elszámolhatóságának kezdő időpontja:  2014.01.01.</t>
  </si>
  <si>
    <t>Projekt megvalósításának kezdete: 2017.07.01.</t>
  </si>
  <si>
    <t>1.1. TOP-3.2.1-15-S01-2016-00006 "Fekete István Általános Iskola energetikai korszerűsítése" pályázat</t>
  </si>
  <si>
    <t>1.2. TOP-1.2.1-15-SO1-2016-00010 "Többfunkciós kiállító és bemutatótér létrehozása Zamárdiban" pályázat</t>
  </si>
  <si>
    <t>1.1.1. TOP-3.2.1-15-S01-2016-00006 "Fekete István Általános Iskola energetikai korszerűsítése" pályázat</t>
  </si>
  <si>
    <t>1.1.2. TOP-1.2.1-15-SO1-2016-00010 "Többfunkciós kiállító és bemutatótér létrehozása Zamárdiban" pályázat</t>
  </si>
  <si>
    <t>1.1.3. TOP-1.1.3-15-SO1-2016-00004 "Helyi termelők helyi piacra jutásának támogatása Zamárdiban" pályázat</t>
  </si>
  <si>
    <t>Zamárdi Településfejlesztési Koncepciójának és Településrendezési Eszközeinek felülvizsgálata a Környezeti értékeléssel és az Örökségvédelmi Hatástanulmánnyal 93/2017. (III.27.) KT hat.</t>
  </si>
  <si>
    <t>3.2.Felhalmozási célú pénzeszközátadás</t>
  </si>
  <si>
    <t>B116</t>
  </si>
  <si>
    <t>2.6. Balaton Fejlesztési Tanács Rose fesztivál rendezvény támogatás (Tourinform Iroda)</t>
  </si>
  <si>
    <t>2.2. OEP finanszírozás (2017. január hó háziorvosi alapellátás)</t>
  </si>
  <si>
    <t>2.4.  Közfoglalkoztatás támogatása SMJH Munkaügyi Kirendeltségtől (Gamesz)</t>
  </si>
  <si>
    <t>1.2. Telekadó</t>
  </si>
  <si>
    <t>1.3. TOP-1.1.3-16-SO1-2017-00005 "Helyi termelők helyi piacra jutásának támogatása Zamárdiban" pályázat</t>
  </si>
  <si>
    <t>- ebből támogatási előleg (100%)</t>
  </si>
  <si>
    <r>
      <t xml:space="preserve">EU-s projekt neve, azonosítója: </t>
    </r>
    <r>
      <rPr>
        <sz val="12"/>
        <rFont val="Times New Roman"/>
        <family val="1"/>
        <charset val="238"/>
      </rPr>
      <t>TOP-3.2.1-15-S01-2016-00006 "Fekete István Általános Iskola energetikai korszerűsítése" pályázat</t>
    </r>
  </si>
  <si>
    <r>
      <t xml:space="preserve">EU-s projekt neve, azonosítója: </t>
    </r>
    <r>
      <rPr>
        <sz val="12"/>
        <rFont val="Times New Roman"/>
        <family val="1"/>
        <charset val="238"/>
      </rPr>
      <t>TOP-1.2.1-15-SO1-2016-00010 "Többfunkciós kiállító és bemutatótér létrehozása Zamárdiban" pályázat</t>
    </r>
  </si>
  <si>
    <r>
      <t xml:space="preserve">EU-s projekt neve, azonosítója: </t>
    </r>
    <r>
      <rPr>
        <sz val="12"/>
        <rFont val="Times New Roman"/>
        <family val="1"/>
        <charset val="238"/>
      </rPr>
      <t>TOP-1.1.3-16-SO1-2017-00005 "Helyi piac fejlesztése Zamárdiban" pályázat</t>
    </r>
  </si>
  <si>
    <t>1.1.6. Polgármester illetmény támogatása</t>
  </si>
  <si>
    <t xml:space="preserve">                        A települési önkormányzatok szociális feladatainak egyéb támogatása</t>
  </si>
  <si>
    <t>Fehér Imre alkotótábor</t>
  </si>
  <si>
    <t xml:space="preserve"> Ft-ban</t>
  </si>
  <si>
    <t>Rákóczi Szövettség</t>
  </si>
  <si>
    <t>Berzsenyi Dániel Irodalmi és Művészeti társaság</t>
  </si>
  <si>
    <t>TOP-3.2.1-15-S01-2016-00006 "Fekete István Általános Iskola energetikai korszerűsítése" pályázat saját forrás</t>
  </si>
  <si>
    <t>TOP-1.2.1-15-SO1-2016-00010 "Többfunkciós kiállító és bemutatótér létrehozása Zamárdiban" pályázat saját forrás</t>
  </si>
  <si>
    <t>TOP-1.1.3-15-SO1-2016-00004 "Helyi termelők helyi piacra jutásának támogatása Zamárdiban" pályázat saját forrás</t>
  </si>
  <si>
    <t>Költségvetési bevételek</t>
  </si>
  <si>
    <t>Költségvetési kiadások</t>
  </si>
  <si>
    <t>Ft-ban</t>
  </si>
  <si>
    <t>Hivatal</t>
  </si>
  <si>
    <t>Tartalék</t>
  </si>
  <si>
    <t>Római Katrolikus Plébánia Zamárdi orgona hangolása karbantartás</t>
  </si>
  <si>
    <t xml:space="preserve">                      Ft-ban</t>
  </si>
  <si>
    <t>1. Működési célú tartalék</t>
  </si>
  <si>
    <t xml:space="preserve">    2. Működési célú támogatások, pénzeszközátadások</t>
  </si>
  <si>
    <t xml:space="preserve">        1. Működési célú támogatások (civilek támogatása)</t>
  </si>
  <si>
    <t xml:space="preserve">    2. Működési célú visszatérítendő kölcsön nyújtása (Parkolási Kft.)</t>
  </si>
  <si>
    <t>5.1. Működési célú tartalék</t>
  </si>
  <si>
    <t>5.2. Működési célú támogatások, pénzeszközátadások</t>
  </si>
  <si>
    <t>Projekt fizikai befejezésének tervezett napja: -</t>
  </si>
  <si>
    <t>A záró kifizetési igénylés benyújtásának határideje:-</t>
  </si>
  <si>
    <t>Projekt fizikai befejezésének tervezett napja: 2019.08.31</t>
  </si>
  <si>
    <t>A záró kifizetési igénylés benyújtásának határideje: 2019.09.30</t>
  </si>
  <si>
    <t>Zamárdi Város Önkormányzat 2020. évi bevétel-kiadási előirányzat-felhasználási ütemterve</t>
  </si>
  <si>
    <t>..../2020. (…...)  önkormányzati rendelet</t>
  </si>
  <si>
    <t>2020. évi eredeti előirányzat</t>
  </si>
  <si>
    <t>2020. évi működési célú támogatásai, pénzeszközátadásai</t>
  </si>
  <si>
    <t>2020. évi összevont mérlege</t>
  </si>
  <si>
    <t xml:space="preserve">2020. évi felhalmozási bevételei és kiadásai </t>
  </si>
  <si>
    <t>2020. évi működési bevételei és kiadásai</t>
  </si>
  <si>
    <t>Zamárdi Város Önkormányzatának 2020. évi intézményi szintű bevételei, kiadásai, intézményfinanszírozása</t>
  </si>
  <si>
    <t>2020. évi előirányzat</t>
  </si>
  <si>
    <t>2020. évi eredeti előirányzat (kiemelt előirányzatok)</t>
  </si>
  <si>
    <t>Zamárdi Város Önkormányzatának 2020. évi kiadásai intézményenként, kiemelt előirányzatonként, 
feladatonkénti bontásban</t>
  </si>
  <si>
    <t>II. sz. háziorvosi rendelő asszisztens bér támogatása 2020-ban</t>
  </si>
  <si>
    <t>Módosított előirányzat</t>
  </si>
  <si>
    <r>
      <t xml:space="preserve">EU-s projekt neve, azonosítója: </t>
    </r>
    <r>
      <rPr>
        <sz val="12"/>
        <rFont val="Times New Roman"/>
        <family val="1"/>
        <charset val="238"/>
      </rPr>
      <t>GINOP-7.1.2.-15-2016-00008 pályázat</t>
    </r>
  </si>
  <si>
    <t>2.1. Zamárdi Szabadstrandi fejlesztések támogatás 2020</t>
  </si>
  <si>
    <t xml:space="preserve">    Zamárdi Szabadstrandi fejlesztések támogatás 2020</t>
  </si>
  <si>
    <r>
      <t xml:space="preserve">EU-s projekt neve, azonosítója: </t>
    </r>
    <r>
      <rPr>
        <sz val="12"/>
        <rFont val="Times New Roman"/>
        <family val="1"/>
        <charset val="238"/>
      </rPr>
      <t>TOP-1.4.1-19-SO1-2019-00010 "Új bölcsöde létrehozása Zamárdiban" pályázat</t>
    </r>
  </si>
  <si>
    <t>Projekt fizikai befejezésének tervezett napja: 2021.12.31</t>
  </si>
  <si>
    <t>Projekt megvalósításának kezdete: 2020.07.31.</t>
  </si>
  <si>
    <t>Projekt költségek elszámolhatóságának kezdő időpontja: -</t>
  </si>
  <si>
    <t>1.4. TOP-1.4.1-19-SO1-2019-00010 "Új bölcsöde létrehozása Zamárdiban" pályázat</t>
  </si>
  <si>
    <t>1.1.3. TOP-1.4.1-19-SO1-2019-00010 "Új bölcsöde létrehozása Zamárdiban" pályázat</t>
  </si>
  <si>
    <t>Berkenye Zamárdi Alkotókör Egyesület működési támogatása</t>
  </si>
  <si>
    <t>Fehér Gyűrű Közhasznú Egyesület működési támogatása</t>
  </si>
  <si>
    <t>Magyar Máltai Szeretetszolgálat Egyesület működési támogatása</t>
  </si>
  <si>
    <t>Magyar Vöröskereszt Egyesület működési támogatása</t>
  </si>
  <si>
    <t>Media Solutions Kft.</t>
  </si>
  <si>
    <t>Nők a Balatonért Közhasznú Egyesület működési támogatása</t>
  </si>
  <si>
    <t>Zamárdi Egészségőr Egyesület működési támogatása</t>
  </si>
  <si>
    <t>Zamárdi Női Kar 2020. évi működési kiadásaira</t>
  </si>
  <si>
    <t>Zamárdi Polgárőr Egyesület</t>
  </si>
  <si>
    <t>Zamárdi Vitorlás és Vízimentő Egyesület működési támogatása</t>
  </si>
  <si>
    <t xml:space="preserve">Balatonkör Sportegyesület XXI. Balatonkör kerékpártúra </t>
  </si>
  <si>
    <t xml:space="preserve">Balatonkör Egyesület - Pach Gábor 2020. január 25-i rendezvény </t>
  </si>
  <si>
    <t xml:space="preserve">Bandi 2000 Bt - Jegenye téri majális </t>
  </si>
  <si>
    <t>Berkenye Zamárdi Alkotókör Egyesület- Helyi értékek-helyi alkotók 2020. évi kulturális támogatás</t>
  </si>
  <si>
    <t xml:space="preserve">Bodrogi Éva- Kézműves foglalkozások a Közösségi Házban </t>
  </si>
  <si>
    <t>Nők a Balatonért Közhasznú Egyesület- Szakmai és Kulturális programok támogatása</t>
  </si>
  <si>
    <t>Római Katolikus Plébánia Zamárdi - Derűs Harmónia</t>
  </si>
  <si>
    <t>Vassné Pusztai Marianna -Bácskai utcai vállalkozók</t>
  </si>
  <si>
    <t xml:space="preserve">Váci Autó SE- Lurkók Vitorlára, "Zamárdió" Parti programok  </t>
  </si>
  <si>
    <t>Zamárdi Egészségőr Egyesület - Fuss Zamárdiért rendezvény</t>
  </si>
  <si>
    <t>Zamárdi Női Kar 2020. évi kulturális programokra</t>
  </si>
  <si>
    <t>Református Egyházközség Zamárdi A Zamárdi Siófoki u. 20. sz. alatti egyházi épület teraszának felújítása</t>
  </si>
  <si>
    <t>A záró kifizetési igénylés benyújtásának határideje: 2020.09.28</t>
  </si>
  <si>
    <t>Projekt fizikai befejezésének tervezett napja: 2020.06.30</t>
  </si>
  <si>
    <t>Projekt megvalósításának kezdete: 2018.05.03.</t>
  </si>
  <si>
    <t>1.1.4. GINOP-7.1.2.-15-2016-00008 pályázat</t>
  </si>
  <si>
    <t xml:space="preserve">  1. Működési célú visszatérítendő kölcsön visszafizetése</t>
  </si>
  <si>
    <t xml:space="preserve">2.1 Petőfi Sportegyesület támogatása (Tao- pályázathoz önrész) </t>
  </si>
  <si>
    <t>2.2. Felhalmozási célú garancia- és kezességvállalásból származó kifizetés</t>
  </si>
  <si>
    <t>Útburkolat felújítások</t>
  </si>
  <si>
    <t>Bácskai utvai kikötő pályázat</t>
  </si>
  <si>
    <t>Energetikai megtakarítási Intézkedési Terv</t>
  </si>
  <si>
    <t>Fő utca fekvőrendőr telepítés 5 m szélességben táblázásokkal</t>
  </si>
  <si>
    <t>Harcsa utca kikötő legalizálása/tervezés  (2019 évben jóváhagyott szerint)</t>
  </si>
  <si>
    <t>Horváth Krisztina orvosi rendelő 2 db radiátor, szigetelt álmenyezet -raktár -, + szellőztető rács 2db</t>
  </si>
  <si>
    <t>Káposztáskert u. 24-26 közelében lévő 2 oszlopra közvilágítás kiépítés</t>
  </si>
  <si>
    <t>Keszeg utca végén strand wifi kiépítés pályázat</t>
  </si>
  <si>
    <r>
      <t xml:space="preserve">Kőhegy közvilágítás </t>
    </r>
    <r>
      <rPr>
        <i/>
        <sz val="10"/>
        <color theme="1"/>
        <rFont val="Calibri"/>
        <family val="2"/>
        <charset val="238"/>
        <scheme val="minor"/>
      </rPr>
      <t>Fehérkapu dűlőben a Római út felől 5 db</t>
    </r>
  </si>
  <si>
    <t xml:space="preserve">Margó E. St. közvilágítás korszerűsítése ütemezve III/1 ütem </t>
  </si>
  <si>
    <t>Ny-i pincesor vízelvezetés K szegély</t>
  </si>
  <si>
    <t>Orgona utcai rekonstrukció - tervezés + engedélyeztetés</t>
  </si>
  <si>
    <t>Pályázatírás</t>
  </si>
  <si>
    <t>Petőfi u. 1 szolgálati lakás előtti lépcső felújítása</t>
  </si>
  <si>
    <t>Régi temető (Temető u.) közterület bejárati részének térburkolása + aszfaltos út kátyúzása + kapu felújítása</t>
  </si>
  <si>
    <t>Térfigyelő kamerák (Fő u. templommal szemben,Zamárdi-felsői csomópont), +2 db kikötő</t>
  </si>
  <si>
    <t>Út, járda, parkoló tervezések</t>
  </si>
  <si>
    <t>Út, járda ép. engedélyek beszerzése (Orgona u., Kiss E. utcai parkolók, Honvéd u. út.rek.)</t>
  </si>
  <si>
    <t>Vadkacsasor gyalogátkelőhely kivitelezés + tervezés</t>
  </si>
  <si>
    <t>Vendégház elektromos hálózat felújítása</t>
  </si>
  <si>
    <t xml:space="preserve">Rózsa tér sportpark futópálya </t>
  </si>
  <si>
    <t>Szőlőhegyi utca járda építése + műszaki ellenőrzése</t>
  </si>
  <si>
    <t>Önkormányzati autó beszerzése</t>
  </si>
  <si>
    <t xml:space="preserve">2. Ingatlanok értékesítése </t>
  </si>
  <si>
    <t>TOP-1.4.1-19-SO1-2019-00010 "Új bölcsöde létrehozása Zamárdiban" pályázat</t>
  </si>
  <si>
    <t>Zamárdi Város Önkormányzatának 2020. évi bevételei kiemelt előirányzatonként, feladatonként</t>
  </si>
  <si>
    <t>I. és II. sz háziorvosi körzet 2020. évi támogatása</t>
  </si>
  <si>
    <t>Január</t>
  </si>
  <si>
    <t>Február</t>
  </si>
  <si>
    <t>Március</t>
  </si>
  <si>
    <t>Április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</si>
  <si>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</si>
  <si>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</si>
  <si>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</si>
  <si>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</si>
  <si>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</si>
  <si>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</si>
  <si>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</si>
  <si>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2020. évi kulturális programokhoz, rendezvényekhez nyújtott támogatások  </t>
  </si>
  <si>
    <t xml:space="preserve">Siófoki Tankerületi Központnak a 2020. tanév művészeti oktatás térítési díj és tandíj összege </t>
  </si>
  <si>
    <t>Tálos Ágota - 3 Napos Akció Festészet a Zamárdi rajzkörben</t>
  </si>
  <si>
    <t>Tálos Ágota - X. Zamárdi Művésztelep és Kiállítás</t>
  </si>
  <si>
    <t>Módosítási javaslat</t>
  </si>
  <si>
    <t>Módoítási javaslat</t>
  </si>
  <si>
    <t xml:space="preserve">                        Gyermekétkeztetés - elismert dolgozók bértámogatása </t>
  </si>
  <si>
    <t>1.6. Elszámolásból származó bevételek</t>
  </si>
  <si>
    <t>B115</t>
  </si>
  <si>
    <t xml:space="preserve">    Magyar Falu Program - orvosi eszközök beszerzése</t>
  </si>
  <si>
    <t>DRV lakossági víz és csatorna támogatása</t>
  </si>
  <si>
    <t>Móricz Zsigmond Alapítvány</t>
  </si>
  <si>
    <t>2.2. Zamárdi Szabadstrandi fejlesztések támogatás 2021</t>
  </si>
  <si>
    <t>2.3. Magyar Falu Program 2020. évi támogatása orvosi eszközök beszerzése</t>
  </si>
  <si>
    <t>2.4. Tourinform Irodák és információs pontok felújítása</t>
  </si>
  <si>
    <t>2.5. Balatonendréd Önkormányzata fogorvosi szék vásárlása</t>
  </si>
  <si>
    <t>Ózongenerátor</t>
  </si>
  <si>
    <t>Mérőhely kiépítése Zamárdi Kiss E. u. 2987/6 Hrsz.</t>
  </si>
  <si>
    <t>Szakértői, műszaki ellenőri feladatok (föveny strand híd)</t>
  </si>
  <si>
    <t>Tourinform Irodák és információs pontok felújítása</t>
  </si>
  <si>
    <t>Jelzőlámpa Csap utca</t>
  </si>
  <si>
    <t>1.1.7. Költségvetési szervek kompenzációja</t>
  </si>
  <si>
    <t xml:space="preserve">                        Szociális ágazati pótlék</t>
  </si>
  <si>
    <t xml:space="preserve">1.5. Működési célú költségvetési támogatások és kiegészítő támogatások </t>
  </si>
  <si>
    <t xml:space="preserve">                        Idegenforgalmi adóhoz kapcsolódó kiegészítő támogatás</t>
  </si>
  <si>
    <t xml:space="preserve">                       DRV csatorna és víz támogatás</t>
  </si>
  <si>
    <t xml:space="preserve">   Szabadstrandi fejlesztések támogatás saját forrás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</si>
</sst>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\-??\ _F_t_-;_-@_-"/>
    <numFmt numFmtId="165" formatCode="mmm\ d/"/>
  </numFmts>
  <fonts count="46" x14ac:knownFonts="1"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1"/>
    </font>
    <font>
      <b/>
      <sz val="10"/>
      <name val="Arial CE"/>
      <family val="2"/>
      <charset val="238"/>
    </font>
    <font>
      <sz val="10"/>
      <color indexed="53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1"/>
    </font>
    <font>
      <sz val="9"/>
      <name val="Times New Roman"/>
      <family val="1"/>
      <charset val="1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1"/>
    </font>
    <font>
      <b/>
      <i/>
      <u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6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name val="Arial CE"/>
      <family val="2"/>
      <charset val="238"/>
    </font>
    <font>
      <strike/>
      <sz val="10"/>
      <name val="Times New Roman"/>
      <family val="1"/>
      <charset val="238"/>
    </font>
    <font>
      <b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i/>
      <u/>
      <sz val="11"/>
      <name val="Times New Roman"/>
      <family val="1"/>
      <charset val="1"/>
    </font>
    <font>
      <sz val="11"/>
      <name val="Courier New"/>
      <family val="3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1">
    <xf numFmtId="0" fontId="0" fillId="0" borderId="0"/>
    <xf numFmtId="164" fontId="33" fillId="0" borderId="0" applyFill="0" applyBorder="0" applyAlignment="0" applyProtection="0"/>
    <xf numFmtId="0" fontId="33" fillId="0" borderId="0"/>
    <xf numFmtId="0" fontId="1" fillId="0" borderId="0"/>
    <xf numFmtId="0" fontId="2" fillId="0" borderId="0"/>
    <xf numFmtId="0" fontId="33" fillId="0" borderId="0"/>
    <xf numFmtId="0" fontId="33" fillId="0" borderId="0"/>
    <xf numFmtId="0" fontId="3" fillId="0" borderId="0"/>
    <xf numFmtId="0" fontId="1" fillId="0" borderId="0"/>
    <xf numFmtId="0" fontId="33" fillId="0" borderId="0"/>
    <xf numFmtId="0" fontId="33" fillId="0" borderId="0"/>
  </cellStyleXfs>
  <cellXfs count="390">
    <xf numFmtId="0" fontId="0" fillId="0" borderId="0" xfId="0"/>
    <xf numFmtId="0" fontId="4" fillId="0" borderId="0" xfId="0" applyFont="1"/>
    <xf numFmtId="0" fontId="5" fillId="2" borderId="0" xfId="0" applyFont="1" applyFill="1" applyBorder="1"/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6" fillId="2" borderId="0" xfId="0" applyFont="1" applyFill="1"/>
    <xf numFmtId="0" fontId="0" fillId="0" borderId="0" xfId="0" applyFont="1"/>
    <xf numFmtId="10" fontId="6" fillId="0" borderId="0" xfId="0" applyNumberFormat="1" applyFont="1"/>
    <xf numFmtId="0" fontId="8" fillId="0" borderId="0" xfId="0" applyFont="1"/>
    <xf numFmtId="0" fontId="10" fillId="0" borderId="0" xfId="0" applyFont="1"/>
    <xf numFmtId="0" fontId="12" fillId="0" borderId="0" xfId="0" applyFont="1" applyFill="1" applyBorder="1" applyAlignment="1">
      <alignment horizontal="left" vertical="center"/>
    </xf>
    <xf numFmtId="3" fontId="13" fillId="0" borderId="0" xfId="0" applyNumberFormat="1" applyFont="1"/>
    <xf numFmtId="0" fontId="14" fillId="0" borderId="0" xfId="0" applyFont="1" applyFill="1" applyBorder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6" fillId="0" borderId="0" xfId="0" applyFont="1" applyAlignment="1">
      <alignment horizontal="right"/>
    </xf>
    <xf numFmtId="3" fontId="16" fillId="0" borderId="0" xfId="0" applyNumberFormat="1" applyFont="1"/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/>
    </xf>
    <xf numFmtId="0" fontId="9" fillId="0" borderId="0" xfId="0" applyFont="1"/>
    <xf numFmtId="3" fontId="0" fillId="0" borderId="0" xfId="0" applyNumberFormat="1"/>
    <xf numFmtId="3" fontId="9" fillId="0" borderId="0" xfId="0" applyNumberFormat="1" applyFont="1"/>
    <xf numFmtId="0" fontId="0" fillId="0" borderId="0" xfId="0" applyBorder="1"/>
    <xf numFmtId="0" fontId="0" fillId="0" borderId="0" xfId="0" applyFont="1" applyBorder="1"/>
    <xf numFmtId="3" fontId="4" fillId="0" borderId="0" xfId="0" applyNumberFormat="1" applyFont="1"/>
    <xf numFmtId="0" fontId="9" fillId="0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0" fillId="2" borderId="0" xfId="0" applyFill="1" applyBorder="1"/>
    <xf numFmtId="0" fontId="6" fillId="2" borderId="0" xfId="0" applyFont="1" applyFill="1" applyBorder="1" applyAlignment="1">
      <alignment horizontal="right"/>
    </xf>
    <xf numFmtId="0" fontId="18" fillId="2" borderId="0" xfId="0" applyFont="1" applyFill="1" applyAlignment="1">
      <alignment horizontal="right"/>
    </xf>
    <xf numFmtId="0" fontId="21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right"/>
    </xf>
    <xf numFmtId="0" fontId="8" fillId="0" borderId="1" xfId="0" applyFont="1" applyBorder="1"/>
    <xf numFmtId="3" fontId="6" fillId="0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/>
    </xf>
    <xf numFmtId="3" fontId="8" fillId="5" borderId="1" xfId="0" applyNumberFormat="1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right" vertical="center"/>
    </xf>
    <xf numFmtId="3" fontId="8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3" fontId="23" fillId="2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/>
    </xf>
    <xf numFmtId="3" fontId="23" fillId="2" borderId="0" xfId="0" applyNumberFormat="1" applyFont="1" applyFill="1" applyAlignment="1">
      <alignment horizontal="right" vertical="center"/>
    </xf>
    <xf numFmtId="3" fontId="17" fillId="2" borderId="0" xfId="0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3" fontId="23" fillId="2" borderId="0" xfId="0" applyNumberFormat="1" applyFont="1" applyFill="1" applyBorder="1" applyAlignment="1">
      <alignment vertical="center"/>
    </xf>
    <xf numFmtId="3" fontId="18" fillId="2" borderId="0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7" fillId="0" borderId="0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3" fontId="18" fillId="2" borderId="0" xfId="0" applyNumberFormat="1" applyFont="1" applyFill="1" applyAlignment="1">
      <alignment horizontal="right" vertical="center"/>
    </xf>
    <xf numFmtId="3" fontId="22" fillId="4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 applyProtection="1">
      <alignment horizontal="right" vertical="center"/>
    </xf>
    <xf numFmtId="3" fontId="8" fillId="0" borderId="4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left" vertical="center" indent="1"/>
    </xf>
    <xf numFmtId="3" fontId="6" fillId="0" borderId="1" xfId="1" applyNumberFormat="1" applyFont="1" applyFill="1" applyBorder="1" applyAlignment="1" applyProtection="1">
      <alignment horizontal="right" vertical="center"/>
    </xf>
    <xf numFmtId="3" fontId="6" fillId="0" borderId="4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horizontal="left" vertical="center" wrapText="1"/>
    </xf>
    <xf numFmtId="3" fontId="8" fillId="0" borderId="4" xfId="1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12" fillId="0" borderId="1" xfId="0" applyFont="1" applyBorder="1"/>
    <xf numFmtId="0" fontId="8" fillId="0" borderId="1" xfId="0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horizontal="left" vertical="center" wrapText="1"/>
    </xf>
    <xf numFmtId="3" fontId="8" fillId="0" borderId="6" xfId="1" applyNumberFormat="1" applyFont="1" applyFill="1" applyBorder="1" applyAlignment="1" applyProtection="1">
      <alignment horizontal="right" vertical="center"/>
    </xf>
    <xf numFmtId="3" fontId="8" fillId="0" borderId="6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8" fillId="0" borderId="0" xfId="0" applyFont="1"/>
    <xf numFmtId="0" fontId="0" fillId="2" borderId="0" xfId="0" applyFont="1" applyFill="1"/>
    <xf numFmtId="0" fontId="28" fillId="2" borderId="0" xfId="0" applyFont="1" applyFill="1"/>
    <xf numFmtId="0" fontId="18" fillId="2" borderId="0" xfId="0" applyFont="1" applyFill="1"/>
    <xf numFmtId="0" fontId="28" fillId="2" borderId="0" xfId="0" applyFont="1" applyFill="1" applyAlignment="1">
      <alignment horizontal="right"/>
    </xf>
    <xf numFmtId="0" fontId="18" fillId="0" borderId="0" xfId="0" applyFont="1"/>
    <xf numFmtId="0" fontId="18" fillId="0" borderId="0" xfId="0" applyFont="1" applyFill="1" applyBorder="1"/>
    <xf numFmtId="0" fontId="18" fillId="0" borderId="0" xfId="0" applyFont="1" applyFill="1" applyAlignment="1">
      <alignment horizontal="right"/>
    </xf>
    <xf numFmtId="0" fontId="14" fillId="4" borderId="8" xfId="0" applyFont="1" applyFill="1" applyBorder="1" applyAlignment="1">
      <alignment horizontal="center" vertical="center" wrapText="1"/>
    </xf>
    <xf numFmtId="3" fontId="14" fillId="4" borderId="9" xfId="0" applyNumberFormat="1" applyFont="1" applyFill="1" applyBorder="1" applyAlignment="1">
      <alignment horizontal="center" vertical="center" wrapText="1"/>
    </xf>
    <xf numFmtId="3" fontId="29" fillId="0" borderId="0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0" xfId="0" applyFont="1" applyFill="1" applyBorder="1"/>
    <xf numFmtId="0" fontId="6" fillId="0" borderId="13" xfId="0" applyFont="1" applyBorder="1"/>
    <xf numFmtId="3" fontId="6" fillId="0" borderId="1" xfId="0" applyNumberFormat="1" applyFont="1" applyBorder="1"/>
    <xf numFmtId="0" fontId="6" fillId="0" borderId="1" xfId="0" applyFont="1" applyBorder="1"/>
    <xf numFmtId="0" fontId="6" fillId="0" borderId="14" xfId="0" applyFont="1" applyBorder="1"/>
    <xf numFmtId="0" fontId="6" fillId="2" borderId="13" xfId="0" applyFont="1" applyFill="1" applyBorder="1"/>
    <xf numFmtId="3" fontId="6" fillId="2" borderId="1" xfId="0" applyNumberFormat="1" applyFont="1" applyFill="1" applyBorder="1" applyAlignment="1">
      <alignment horizontal="center"/>
    </xf>
    <xf numFmtId="0" fontId="6" fillId="0" borderId="13" xfId="0" applyFont="1" applyBorder="1" applyAlignment="1">
      <alignment wrapText="1"/>
    </xf>
    <xf numFmtId="0" fontId="8" fillId="0" borderId="8" xfId="0" applyFont="1" applyBorder="1"/>
    <xf numFmtId="3" fontId="8" fillId="0" borderId="9" xfId="0" applyNumberFormat="1" applyFont="1" applyBorder="1"/>
    <xf numFmtId="3" fontId="8" fillId="0" borderId="15" xfId="0" applyNumberFormat="1" applyFont="1" applyBorder="1"/>
    <xf numFmtId="3" fontId="10" fillId="0" borderId="0" xfId="0" applyNumberFormat="1" applyFont="1" applyBorder="1"/>
    <xf numFmtId="3" fontId="28" fillId="0" borderId="0" xfId="0" applyNumberFormat="1" applyFont="1"/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left" vertical="center"/>
    </xf>
    <xf numFmtId="3" fontId="12" fillId="0" borderId="1" xfId="0" applyNumberFormat="1" applyFont="1" applyBorder="1"/>
    <xf numFmtId="3" fontId="14" fillId="0" borderId="14" xfId="0" applyNumberFormat="1" applyFont="1" applyBorder="1"/>
    <xf numFmtId="3" fontId="16" fillId="0" borderId="0" xfId="0" applyNumberFormat="1" applyFont="1" applyFill="1" applyBorder="1"/>
    <xf numFmtId="0" fontId="8" fillId="0" borderId="13" xfId="0" applyFont="1" applyBorder="1" applyAlignment="1">
      <alignment horizontal="right" vertical="center"/>
    </xf>
    <xf numFmtId="3" fontId="14" fillId="0" borderId="1" xfId="0" applyNumberFormat="1" applyFont="1" applyBorder="1"/>
    <xf numFmtId="3" fontId="15" fillId="0" borderId="0" xfId="0" applyNumberFormat="1" applyFont="1" applyFill="1" applyBorder="1"/>
    <xf numFmtId="0" fontId="6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3" fontId="14" fillId="2" borderId="20" xfId="0" applyNumberFormat="1" applyFont="1" applyFill="1" applyBorder="1"/>
    <xf numFmtId="3" fontId="14" fillId="2" borderId="21" xfId="0" applyNumberFormat="1" applyFont="1" applyFill="1" applyBorder="1"/>
    <xf numFmtId="3" fontId="0" fillId="2" borderId="0" xfId="0" applyNumberFormat="1" applyFill="1" applyBorder="1"/>
    <xf numFmtId="0" fontId="30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/>
    <xf numFmtId="3" fontId="32" fillId="0" borderId="1" xfId="0" applyNumberFormat="1" applyFont="1" applyBorder="1"/>
    <xf numFmtId="0" fontId="32" fillId="0" borderId="1" xfId="0" applyFont="1" applyBorder="1" applyAlignment="1">
      <alignment horizontal="justify" vertical="top" wrapText="1"/>
    </xf>
    <xf numFmtId="3" fontId="32" fillId="0" borderId="1" xfId="0" applyNumberFormat="1" applyFont="1" applyBorder="1" applyAlignment="1">
      <alignment vertical="center"/>
    </xf>
    <xf numFmtId="0" fontId="31" fillId="0" borderId="1" xfId="0" applyFont="1" applyBorder="1"/>
    <xf numFmtId="3" fontId="31" fillId="0" borderId="1" xfId="0" applyNumberFormat="1" applyFont="1" applyBorder="1"/>
    <xf numFmtId="0" fontId="31" fillId="0" borderId="1" xfId="0" applyFont="1" applyBorder="1" applyAlignment="1">
      <alignment wrapText="1"/>
    </xf>
    <xf numFmtId="3" fontId="31" fillId="0" borderId="1" xfId="0" applyNumberFormat="1" applyFont="1" applyBorder="1" applyAlignment="1">
      <alignment vertical="center"/>
    </xf>
    <xf numFmtId="0" fontId="31" fillId="0" borderId="1" xfId="0" applyFont="1" applyBorder="1" applyAlignment="1">
      <alignment horizontal="justify" vertical="top" wrapText="1"/>
    </xf>
    <xf numFmtId="0" fontId="6" fillId="0" borderId="22" xfId="0" applyFont="1" applyBorder="1"/>
    <xf numFmtId="0" fontId="19" fillId="0" borderId="0" xfId="0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right" vertical="center"/>
    </xf>
    <xf numFmtId="0" fontId="6" fillId="0" borderId="11" xfId="0" applyFont="1" applyFill="1" applyBorder="1"/>
    <xf numFmtId="0" fontId="6" fillId="0" borderId="1" xfId="0" applyFont="1" applyFill="1" applyBorder="1"/>
    <xf numFmtId="3" fontId="8" fillId="0" borderId="9" xfId="0" applyNumberFormat="1" applyFont="1" applyFill="1" applyBorder="1"/>
    <xf numFmtId="3" fontId="12" fillId="0" borderId="0" xfId="0" applyNumberFormat="1" applyFont="1" applyFill="1" applyBorder="1" applyAlignment="1" applyProtection="1">
      <alignment horizontal="right" vertical="center"/>
    </xf>
    <xf numFmtId="3" fontId="12" fillId="0" borderId="0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/>
    <xf numFmtId="3" fontId="6" fillId="0" borderId="23" xfId="0" applyNumberFormat="1" applyFont="1" applyFill="1" applyBorder="1" applyAlignment="1">
      <alignment horizontal="right"/>
    </xf>
    <xf numFmtId="3" fontId="6" fillId="0" borderId="23" xfId="0" applyNumberFormat="1" applyFont="1" applyFill="1" applyBorder="1" applyAlignment="1">
      <alignment horizontal="right" vertical="center"/>
    </xf>
    <xf numFmtId="3" fontId="6" fillId="0" borderId="11" xfId="0" applyNumberFormat="1" applyFont="1" applyFill="1" applyBorder="1" applyAlignment="1">
      <alignment horizontal="right" vertical="center"/>
    </xf>
    <xf numFmtId="3" fontId="6" fillId="0" borderId="22" xfId="0" applyNumberFormat="1" applyFont="1" applyBorder="1" applyAlignment="1">
      <alignment horizontal="right"/>
    </xf>
    <xf numFmtId="3" fontId="6" fillId="0" borderId="22" xfId="0" applyNumberFormat="1" applyFont="1" applyFill="1" applyBorder="1" applyAlignment="1">
      <alignment horizontal="right" vertical="center"/>
    </xf>
    <xf numFmtId="3" fontId="6" fillId="0" borderId="24" xfId="0" applyNumberFormat="1" applyFont="1" applyFill="1" applyBorder="1" applyAlignment="1">
      <alignment horizontal="right" vertical="center"/>
    </xf>
    <xf numFmtId="3" fontId="6" fillId="0" borderId="25" xfId="0" applyNumberFormat="1" applyFont="1" applyFill="1" applyBorder="1" applyAlignment="1">
      <alignment horizontal="right" vertical="center"/>
    </xf>
    <xf numFmtId="3" fontId="6" fillId="5" borderId="26" xfId="0" applyNumberFormat="1" applyFont="1" applyFill="1" applyBorder="1" applyAlignment="1">
      <alignment horizontal="right"/>
    </xf>
    <xf numFmtId="3" fontId="8" fillId="5" borderId="26" xfId="0" applyNumberFormat="1" applyFont="1" applyFill="1" applyBorder="1" applyAlignment="1">
      <alignment horizontal="right"/>
    </xf>
    <xf numFmtId="0" fontId="8" fillId="5" borderId="11" xfId="0" applyFont="1" applyFill="1" applyBorder="1" applyAlignment="1">
      <alignment horizontal="left" vertical="center"/>
    </xf>
    <xf numFmtId="3" fontId="8" fillId="5" borderId="11" xfId="0" applyNumberFormat="1" applyFont="1" applyFill="1" applyBorder="1" applyAlignment="1">
      <alignment horizontal="right"/>
    </xf>
    <xf numFmtId="0" fontId="8" fillId="0" borderId="22" xfId="0" applyFont="1" applyBorder="1" applyAlignment="1">
      <alignment horizontal="center"/>
    </xf>
    <xf numFmtId="3" fontId="6" fillId="0" borderId="22" xfId="0" applyNumberFormat="1" applyFont="1" applyFill="1" applyBorder="1" applyAlignment="1">
      <alignment horizontal="right"/>
    </xf>
    <xf numFmtId="0" fontId="8" fillId="5" borderId="22" xfId="0" applyFont="1" applyFill="1" applyBorder="1" applyAlignment="1">
      <alignment horizontal="left" vertical="center" wrapText="1"/>
    </xf>
    <xf numFmtId="3" fontId="8" fillId="5" borderId="22" xfId="0" applyNumberFormat="1" applyFont="1" applyFill="1" applyBorder="1" applyAlignment="1">
      <alignment horizontal="right"/>
    </xf>
    <xf numFmtId="3" fontId="6" fillId="5" borderId="22" xfId="0" applyNumberFormat="1" applyFont="1" applyFill="1" applyBorder="1" applyAlignment="1">
      <alignment horizontal="right"/>
    </xf>
    <xf numFmtId="0" fontId="6" fillId="5" borderId="22" xfId="0" applyFont="1" applyFill="1" applyBorder="1" applyAlignment="1">
      <alignment horizontal="right" vertical="center"/>
    </xf>
    <xf numFmtId="0" fontId="31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" fontId="4" fillId="2" borderId="0" xfId="0" applyNumberFormat="1" applyFont="1" applyFill="1" applyBorder="1"/>
    <xf numFmtId="3" fontId="35" fillId="2" borderId="0" xfId="0" applyNumberFormat="1" applyFont="1" applyFill="1" applyBorder="1"/>
    <xf numFmtId="3" fontId="36" fillId="2" borderId="0" xfId="0" applyNumberFormat="1" applyFont="1" applyFill="1" applyBorder="1"/>
    <xf numFmtId="3" fontId="35" fillId="0" borderId="0" xfId="0" applyNumberFormat="1" applyFont="1"/>
    <xf numFmtId="0" fontId="37" fillId="0" borderId="0" xfId="0" applyFont="1" applyAlignment="1">
      <alignment horizontal="justify"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37" fillId="0" borderId="0" xfId="0" applyFont="1" applyFill="1" applyAlignment="1" applyProtection="1">
      <alignment horizontal="right"/>
    </xf>
    <xf numFmtId="0" fontId="25" fillId="0" borderId="22" xfId="0" applyFont="1" applyFill="1" applyBorder="1" applyAlignment="1" applyProtection="1">
      <alignment vertical="center"/>
    </xf>
    <xf numFmtId="0" fontId="25" fillId="0" borderId="22" xfId="0" applyFont="1" applyFill="1" applyBorder="1" applyAlignment="1" applyProtection="1">
      <alignment horizontal="center" vertical="center"/>
    </xf>
    <xf numFmtId="49" fontId="37" fillId="0" borderId="22" xfId="0" applyNumberFormat="1" applyFont="1" applyFill="1" applyBorder="1" applyAlignment="1" applyProtection="1">
      <alignment horizontal="left" vertical="center" indent="1"/>
    </xf>
    <xf numFmtId="3" fontId="37" fillId="0" borderId="22" xfId="0" applyNumberFormat="1" applyFont="1" applyFill="1" applyBorder="1" applyAlignment="1" applyProtection="1">
      <alignment vertical="center"/>
      <protection locked="0"/>
    </xf>
    <xf numFmtId="49" fontId="25" fillId="0" borderId="22" xfId="0" applyNumberFormat="1" applyFont="1" applyFill="1" applyBorder="1" applyAlignment="1" applyProtection="1">
      <alignment vertical="center"/>
    </xf>
    <xf numFmtId="3" fontId="25" fillId="0" borderId="22" xfId="0" applyNumberFormat="1" applyFont="1" applyFill="1" applyBorder="1" applyAlignment="1" applyProtection="1">
      <alignment vertical="center"/>
    </xf>
    <xf numFmtId="0" fontId="37" fillId="0" borderId="22" xfId="0" applyFont="1" applyFill="1" applyBorder="1" applyAlignment="1" applyProtection="1">
      <alignment vertical="center"/>
    </xf>
    <xf numFmtId="0" fontId="37" fillId="0" borderId="22" xfId="0" applyFont="1" applyFill="1" applyBorder="1" applyAlignment="1" applyProtection="1">
      <alignment horizontal="left" vertical="center" indent="1"/>
    </xf>
    <xf numFmtId="3" fontId="37" fillId="0" borderId="22" xfId="0" applyNumberFormat="1" applyFont="1" applyFill="1" applyBorder="1" applyAlignment="1" applyProtection="1">
      <alignment horizontal="right" vertical="center"/>
    </xf>
    <xf numFmtId="49" fontId="25" fillId="0" borderId="22" xfId="0" applyNumberFormat="1" applyFont="1" applyFill="1" applyBorder="1" applyAlignment="1" applyProtection="1">
      <alignment vertical="center"/>
      <protection locked="0"/>
    </xf>
    <xf numFmtId="3" fontId="25" fillId="0" borderId="22" xfId="0" applyNumberFormat="1" applyFont="1" applyFill="1" applyBorder="1" applyAlignment="1" applyProtection="1">
      <alignment vertical="center"/>
      <protection locked="0"/>
    </xf>
    <xf numFmtId="0" fontId="39" fillId="0" borderId="0" xfId="0" applyFont="1"/>
    <xf numFmtId="0" fontId="25" fillId="0" borderId="0" xfId="0" applyFont="1"/>
    <xf numFmtId="0" fontId="37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49" fontId="37" fillId="0" borderId="22" xfId="0" applyNumberFormat="1" applyFont="1" applyFill="1" applyBorder="1" applyAlignment="1" applyProtection="1">
      <alignment horizontal="left" vertical="center" indent="2"/>
      <protection locked="0"/>
    </xf>
    <xf numFmtId="49" fontId="25" fillId="0" borderId="0" xfId="0" applyNumberFormat="1" applyFont="1" applyFill="1" applyBorder="1" applyAlignment="1" applyProtection="1">
      <alignment vertical="center"/>
      <protection locked="0"/>
    </xf>
    <xf numFmtId="3" fontId="25" fillId="0" borderId="0" xfId="0" applyNumberFormat="1" applyFont="1" applyFill="1" applyBorder="1" applyAlignment="1" applyProtection="1">
      <alignment vertical="center"/>
      <protection locked="0"/>
    </xf>
    <xf numFmtId="0" fontId="37" fillId="0" borderId="0" xfId="0" applyFont="1"/>
    <xf numFmtId="0" fontId="37" fillId="0" borderId="0" xfId="0" applyFont="1" applyAlignment="1">
      <alignment horizontal="justify"/>
    </xf>
    <xf numFmtId="3" fontId="8" fillId="4" borderId="22" xfId="0" applyNumberFormat="1" applyFont="1" applyFill="1" applyBorder="1" applyAlignment="1">
      <alignment horizontal="center" vertical="center" wrapText="1"/>
    </xf>
    <xf numFmtId="3" fontId="14" fillId="4" borderId="22" xfId="0" applyNumberFormat="1" applyFont="1" applyFill="1" applyBorder="1" applyAlignment="1">
      <alignment horizontal="center" vertical="center" wrapText="1"/>
    </xf>
    <xf numFmtId="3" fontId="21" fillId="4" borderId="22" xfId="0" applyNumberFormat="1" applyFont="1" applyFill="1" applyBorder="1" applyAlignment="1">
      <alignment horizontal="center" vertical="center" wrapText="1"/>
    </xf>
    <xf numFmtId="3" fontId="21" fillId="4" borderId="22" xfId="0" applyNumberFormat="1" applyFont="1" applyFill="1" applyBorder="1" applyAlignment="1">
      <alignment vertical="center" wrapText="1"/>
    </xf>
    <xf numFmtId="3" fontId="8" fillId="0" borderId="22" xfId="0" applyNumberFormat="1" applyFont="1" applyFill="1" applyBorder="1" applyAlignment="1">
      <alignment horizontal="left" vertical="center"/>
    </xf>
    <xf numFmtId="3" fontId="8" fillId="0" borderId="22" xfId="0" applyNumberFormat="1" applyFont="1" applyFill="1" applyBorder="1" applyAlignment="1">
      <alignment vertical="center"/>
    </xf>
    <xf numFmtId="3" fontId="6" fillId="0" borderId="22" xfId="0" applyNumberFormat="1" applyFont="1" applyFill="1" applyBorder="1" applyAlignment="1">
      <alignment horizontal="left" vertical="center" indent="1"/>
    </xf>
    <xf numFmtId="3" fontId="6" fillId="0" borderId="22" xfId="0" applyNumberFormat="1" applyFont="1" applyFill="1" applyBorder="1" applyAlignment="1">
      <alignment vertical="center"/>
    </xf>
    <xf numFmtId="3" fontId="8" fillId="0" borderId="22" xfId="0" applyNumberFormat="1" applyFont="1" applyFill="1" applyBorder="1" applyAlignment="1">
      <alignment horizontal="left" vertical="center" wrapText="1"/>
    </xf>
    <xf numFmtId="3" fontId="13" fillId="0" borderId="22" xfId="0" applyNumberFormat="1" applyFont="1" applyFill="1" applyBorder="1" applyAlignment="1">
      <alignment vertical="center"/>
    </xf>
    <xf numFmtId="3" fontId="25" fillId="0" borderId="22" xfId="0" applyNumberFormat="1" applyFont="1" applyFill="1" applyBorder="1" applyAlignment="1">
      <alignment horizontal="left" vertical="center" wrapText="1"/>
    </xf>
    <xf numFmtId="0" fontId="40" fillId="0" borderId="0" xfId="0" applyFont="1"/>
    <xf numFmtId="0" fontId="6" fillId="0" borderId="0" xfId="0" applyFont="1" applyAlignment="1">
      <alignment horizontal="left" vertical="center" indent="1"/>
    </xf>
    <xf numFmtId="0" fontId="6" fillId="0" borderId="22" xfId="0" applyFont="1" applyFill="1" applyBorder="1"/>
    <xf numFmtId="0" fontId="41" fillId="0" borderId="0" xfId="0" applyFont="1" applyAlignment="1">
      <alignment horizontal="left" vertical="center" indent="6"/>
    </xf>
    <xf numFmtId="3" fontId="0" fillId="0" borderId="0" xfId="0" applyNumberFormat="1" applyFill="1"/>
    <xf numFmtId="0" fontId="6" fillId="0" borderId="22" xfId="10" applyFont="1" applyFill="1" applyBorder="1" applyAlignment="1">
      <alignment horizontal="left" vertical="center" indent="3"/>
    </xf>
    <xf numFmtId="3" fontId="8" fillId="0" borderId="0" xfId="0" applyNumberFormat="1" applyFont="1" applyFill="1" applyBorder="1" applyAlignment="1">
      <alignment vertical="center"/>
    </xf>
    <xf numFmtId="0" fontId="9" fillId="3" borderId="22" xfId="0" applyFont="1" applyFill="1" applyBorder="1"/>
    <xf numFmtId="0" fontId="19" fillId="3" borderId="22" xfId="0" applyFont="1" applyFill="1" applyBorder="1" applyAlignment="1">
      <alignment horizontal="center" vertical="center"/>
    </xf>
    <xf numFmtId="0" fontId="9" fillId="0" borderId="22" xfId="0" applyFont="1" applyBorder="1"/>
    <xf numFmtId="0" fontId="9" fillId="0" borderId="22" xfId="6" applyFont="1" applyFill="1" applyBorder="1" applyAlignment="1">
      <alignment horizontal="left" indent="2"/>
    </xf>
    <xf numFmtId="0" fontId="9" fillId="0" borderId="22" xfId="0" applyFont="1" applyFill="1" applyBorder="1" applyAlignment="1">
      <alignment horizontal="left" vertical="center" indent="2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3" fontId="37" fillId="0" borderId="0" xfId="0" applyNumberFormat="1" applyFont="1" applyFill="1" applyBorder="1" applyAlignment="1" applyProtection="1">
      <alignment vertical="center"/>
      <protection locked="0"/>
    </xf>
    <xf numFmtId="3" fontId="25" fillId="0" borderId="0" xfId="0" applyNumberFormat="1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vertical="center"/>
    </xf>
    <xf numFmtId="3" fontId="37" fillId="0" borderId="0" xfId="0" applyNumberFormat="1" applyFont="1" applyFill="1" applyBorder="1" applyAlignment="1" applyProtection="1">
      <alignment horizontal="right" vertical="center"/>
    </xf>
    <xf numFmtId="3" fontId="38" fillId="0" borderId="0" xfId="0" applyNumberFormat="1" applyFont="1"/>
    <xf numFmtId="0" fontId="6" fillId="0" borderId="22" xfId="0" applyFont="1" applyFill="1" applyBorder="1" applyAlignment="1">
      <alignment horizontal="left" vertical="center" wrapText="1" indent="1"/>
    </xf>
    <xf numFmtId="0" fontId="19" fillId="0" borderId="0" xfId="0" applyFont="1" applyFill="1" applyBorder="1" applyAlignment="1">
      <alignment horizontal="left" vertical="center"/>
    </xf>
    <xf numFmtId="3" fontId="37" fillId="0" borderId="0" xfId="0" applyNumberFormat="1" applyFont="1" applyBorder="1" applyAlignment="1">
      <alignment vertical="center"/>
    </xf>
    <xf numFmtId="3" fontId="6" fillId="0" borderId="1" xfId="0" applyNumberFormat="1" applyFont="1" applyFill="1" applyBorder="1"/>
    <xf numFmtId="3" fontId="14" fillId="0" borderId="14" xfId="0" applyNumberFormat="1" applyFont="1" applyFill="1" applyBorder="1"/>
    <xf numFmtId="0" fontId="0" fillId="3" borderId="22" xfId="0" applyFill="1" applyBorder="1"/>
    <xf numFmtId="0" fontId="8" fillId="3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3" fontId="8" fillId="0" borderId="22" xfId="0" applyNumberFormat="1" applyFont="1" applyFill="1" applyBorder="1" applyAlignment="1">
      <alignment horizontal="right" vertical="center" wrapText="1"/>
    </xf>
    <xf numFmtId="3" fontId="8" fillId="0" borderId="22" xfId="0" applyNumberFormat="1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 indent="1"/>
    </xf>
    <xf numFmtId="49" fontId="9" fillId="0" borderId="22" xfId="0" applyNumberFormat="1" applyFont="1" applyBorder="1"/>
    <xf numFmtId="0" fontId="6" fillId="0" borderId="22" xfId="0" applyFont="1" applyFill="1" applyBorder="1" applyAlignment="1">
      <alignment horizontal="left" vertical="center" wrapText="1" indent="2"/>
    </xf>
    <xf numFmtId="0" fontId="8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indent="2"/>
    </xf>
    <xf numFmtId="0" fontId="6" fillId="0" borderId="22" xfId="0" applyFont="1" applyFill="1" applyBorder="1" applyAlignment="1">
      <alignment horizontal="left" vertical="center" indent="3"/>
    </xf>
    <xf numFmtId="0" fontId="8" fillId="0" borderId="22" xfId="0" applyFont="1" applyFill="1" applyBorder="1" applyAlignment="1">
      <alignment horizontal="right" vertical="center" wrapText="1"/>
    </xf>
    <xf numFmtId="0" fontId="8" fillId="0" borderId="22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left" vertical="center" indent="2"/>
    </xf>
    <xf numFmtId="0" fontId="6" fillId="0" borderId="22" xfId="0" applyFont="1" applyFill="1" applyBorder="1" applyAlignment="1">
      <alignment horizontal="left" vertical="center" indent="4"/>
    </xf>
    <xf numFmtId="0" fontId="6" fillId="0" borderId="22" xfId="0" applyFont="1" applyFill="1" applyBorder="1" applyAlignment="1">
      <alignment horizontal="left" vertical="center" indent="7"/>
    </xf>
    <xf numFmtId="0" fontId="17" fillId="0" borderId="22" xfId="0" applyFont="1" applyFill="1" applyBorder="1" applyAlignment="1">
      <alignment horizontal="right" vertical="center"/>
    </xf>
    <xf numFmtId="3" fontId="17" fillId="0" borderId="22" xfId="0" applyNumberFormat="1" applyFont="1" applyFill="1" applyBorder="1" applyAlignment="1">
      <alignment horizontal="right"/>
    </xf>
    <xf numFmtId="0" fontId="34" fillId="6" borderId="22" xfId="0" applyFont="1" applyFill="1" applyBorder="1" applyAlignment="1">
      <alignment horizontal="left" vertical="center" wrapText="1" indent="2"/>
    </xf>
    <xf numFmtId="165" fontId="6" fillId="0" borderId="22" xfId="0" applyNumberFormat="1" applyFont="1" applyFill="1" applyBorder="1" applyAlignment="1">
      <alignment horizontal="left" vertical="center" wrapText="1" indent="2"/>
    </xf>
    <xf numFmtId="165" fontId="34" fillId="6" borderId="22" xfId="0" applyNumberFormat="1" applyFont="1" applyFill="1" applyBorder="1" applyAlignment="1">
      <alignment horizontal="left" vertical="center" wrapText="1" indent="2"/>
    </xf>
    <xf numFmtId="3" fontId="11" fillId="0" borderId="22" xfId="0" applyNumberFormat="1" applyFont="1" applyFill="1" applyBorder="1" applyAlignment="1">
      <alignment horizontal="right"/>
    </xf>
    <xf numFmtId="0" fontId="8" fillId="0" borderId="22" xfId="0" applyFont="1" applyFill="1" applyBorder="1" applyAlignment="1">
      <alignment vertical="center" wrapText="1"/>
    </xf>
    <xf numFmtId="3" fontId="8" fillId="0" borderId="22" xfId="0" applyNumberFormat="1" applyFont="1" applyFill="1" applyBorder="1" applyAlignment="1">
      <alignment horizontal="right"/>
    </xf>
    <xf numFmtId="0" fontId="8" fillId="3" borderId="22" xfId="0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left" vertical="center" indent="2"/>
    </xf>
    <xf numFmtId="0" fontId="6" fillId="0" borderId="22" xfId="10" applyFont="1" applyFill="1" applyBorder="1" applyAlignment="1">
      <alignment horizontal="left" vertical="center" indent="1"/>
    </xf>
    <xf numFmtId="0" fontId="6" fillId="0" borderId="22" xfId="10" applyFont="1" applyFill="1" applyBorder="1" applyAlignment="1">
      <alignment horizontal="left" vertical="center" indent="2"/>
    </xf>
    <xf numFmtId="0" fontId="8" fillId="0" borderId="2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indent="1"/>
    </xf>
    <xf numFmtId="0" fontId="8" fillId="0" borderId="22" xfId="0" applyFont="1" applyFill="1" applyBorder="1" applyAlignment="1">
      <alignment horizontal="left" vertical="center" indent="2"/>
    </xf>
    <xf numFmtId="49" fontId="6" fillId="0" borderId="22" xfId="0" applyNumberFormat="1" applyFont="1" applyFill="1" applyBorder="1" applyAlignment="1">
      <alignment horizontal="left" vertical="center" indent="3"/>
    </xf>
    <xf numFmtId="49" fontId="9" fillId="0" borderId="22" xfId="0" applyNumberFormat="1" applyFont="1" applyFill="1" applyBorder="1"/>
    <xf numFmtId="49" fontId="8" fillId="0" borderId="22" xfId="10" applyNumberFormat="1" applyFont="1" applyFill="1" applyBorder="1" applyAlignment="1">
      <alignment horizontal="left" vertical="center" indent="2"/>
    </xf>
    <xf numFmtId="0" fontId="6" fillId="0" borderId="22" xfId="0" applyFont="1" applyFill="1" applyBorder="1" applyAlignment="1">
      <alignment horizontal="left" wrapText="1" indent="2"/>
    </xf>
    <xf numFmtId="0" fontId="8" fillId="0" borderId="22" xfId="0" applyFont="1" applyFill="1" applyBorder="1" applyAlignment="1">
      <alignment horizontal="left" indent="1"/>
    </xf>
    <xf numFmtId="3" fontId="0" fillId="0" borderId="0" xfId="0" applyNumberFormat="1" applyAlignment="1">
      <alignment horizontal="center"/>
    </xf>
    <xf numFmtId="3" fontId="0" fillId="0" borderId="0" xfId="0" applyNumberFormat="1" applyFont="1"/>
    <xf numFmtId="49" fontId="6" fillId="0" borderId="22" xfId="10" applyNumberFormat="1" applyFont="1" applyFill="1" applyBorder="1" applyAlignment="1">
      <alignment horizontal="left" vertical="center" indent="2"/>
    </xf>
    <xf numFmtId="3" fontId="37" fillId="0" borderId="0" xfId="0" applyNumberFormat="1" applyFont="1"/>
    <xf numFmtId="3" fontId="37" fillId="0" borderId="30" xfId="0" applyNumberFormat="1" applyFont="1" applyFill="1" applyBorder="1" applyAlignment="1" applyProtection="1">
      <alignment vertical="center"/>
      <protection locked="0"/>
    </xf>
    <xf numFmtId="3" fontId="37" fillId="0" borderId="31" xfId="0" applyNumberFormat="1" applyFont="1" applyFill="1" applyBorder="1" applyAlignment="1" applyProtection="1">
      <alignment vertical="center"/>
      <protection locked="0"/>
    </xf>
    <xf numFmtId="0" fontId="37" fillId="0" borderId="31" xfId="0" applyFont="1" applyFill="1" applyBorder="1" applyAlignment="1" applyProtection="1">
      <alignment vertical="center"/>
    </xf>
    <xf numFmtId="0" fontId="25" fillId="0" borderId="0" xfId="0" applyFont="1" applyFill="1"/>
    <xf numFmtId="0" fontId="37" fillId="0" borderId="0" xfId="0" applyFont="1" applyFill="1"/>
    <xf numFmtId="3" fontId="0" fillId="0" borderId="0" xfId="0" applyNumberFormat="1" applyBorder="1"/>
    <xf numFmtId="3" fontId="6" fillId="0" borderId="0" xfId="0" applyNumberFormat="1" applyFont="1" applyBorder="1"/>
    <xf numFmtId="0" fontId="6" fillId="0" borderId="0" xfId="0" applyFont="1" applyBorder="1"/>
    <xf numFmtId="3" fontId="6" fillId="0" borderId="0" xfId="0" applyNumberFormat="1" applyFont="1" applyFill="1" applyBorder="1" applyAlignment="1" applyProtection="1">
      <alignment horizontal="left" vertical="center"/>
    </xf>
    <xf numFmtId="0" fontId="6" fillId="6" borderId="0" xfId="0" applyFont="1" applyFill="1"/>
    <xf numFmtId="3" fontId="8" fillId="0" borderId="22" xfId="0" applyNumberFormat="1" applyFont="1" applyFill="1" applyBorder="1"/>
    <xf numFmtId="3" fontId="6" fillId="0" borderId="22" xfId="7" applyNumberFormat="1" applyFont="1" applyFill="1" applyBorder="1" applyAlignment="1">
      <alignment wrapText="1"/>
    </xf>
    <xf numFmtId="3" fontId="6" fillId="0" borderId="22" xfId="0" applyNumberFormat="1" applyFont="1" applyFill="1" applyBorder="1" applyAlignment="1">
      <alignment horizontal="right" vertical="center" wrapText="1"/>
    </xf>
    <xf numFmtId="0" fontId="37" fillId="0" borderId="0" xfId="0" applyFont="1" applyFill="1" applyAlignment="1">
      <alignment vertical="center" wrapText="1"/>
    </xf>
    <xf numFmtId="0" fontId="38" fillId="0" borderId="0" xfId="0" applyFont="1" applyFill="1"/>
    <xf numFmtId="0" fontId="0" fillId="0" borderId="0" xfId="0" applyFill="1"/>
    <xf numFmtId="3" fontId="6" fillId="0" borderId="0" xfId="0" applyNumberFormat="1" applyFont="1" applyFill="1"/>
    <xf numFmtId="0" fontId="6" fillId="0" borderId="0" xfId="0" applyFont="1" applyFill="1"/>
    <xf numFmtId="3" fontId="37" fillId="0" borderId="22" xfId="0" applyNumberFormat="1" applyFont="1" applyFill="1" applyBorder="1"/>
    <xf numFmtId="3" fontId="25" fillId="0" borderId="22" xfId="0" applyNumberFormat="1" applyFont="1" applyFill="1" applyBorder="1"/>
    <xf numFmtId="3" fontId="43" fillId="0" borderId="22" xfId="0" applyNumberFormat="1" applyFont="1" applyFill="1" applyBorder="1" applyAlignment="1">
      <alignment vertical="center"/>
    </xf>
    <xf numFmtId="3" fontId="43" fillId="0" borderId="3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2" fillId="0" borderId="22" xfId="0" applyFont="1" applyBorder="1"/>
    <xf numFmtId="0" fontId="32" fillId="0" borderId="22" xfId="0" applyFont="1" applyFill="1" applyBorder="1" applyAlignment="1">
      <alignment horizontal="left" vertical="center"/>
    </xf>
    <xf numFmtId="3" fontId="32" fillId="0" borderId="22" xfId="0" applyNumberFormat="1" applyFont="1" applyFill="1" applyBorder="1" applyAlignment="1">
      <alignment horizontal="right" vertical="center"/>
    </xf>
    <xf numFmtId="0" fontId="32" fillId="0" borderId="22" xfId="6" applyFont="1" applyFill="1" applyBorder="1" applyAlignment="1"/>
    <xf numFmtId="3" fontId="32" fillId="0" borderId="22" xfId="0" applyNumberFormat="1" applyFont="1" applyBorder="1" applyAlignment="1">
      <alignment horizontal="right"/>
    </xf>
    <xf numFmtId="0" fontId="32" fillId="0" borderId="22" xfId="0" applyFont="1" applyFill="1" applyBorder="1" applyAlignment="1">
      <alignment vertical="center"/>
    </xf>
    <xf numFmtId="0" fontId="32" fillId="0" borderId="22" xfId="6" applyFont="1" applyFill="1" applyBorder="1" applyAlignment="1">
      <alignment horizontal="left"/>
    </xf>
    <xf numFmtId="0" fontId="32" fillId="0" borderId="22" xfId="0" applyFont="1" applyFill="1" applyBorder="1" applyAlignment="1">
      <alignment vertical="center" wrapText="1"/>
    </xf>
    <xf numFmtId="0" fontId="32" fillId="0" borderId="22" xfId="0" applyFont="1" applyFill="1" applyBorder="1"/>
    <xf numFmtId="0" fontId="32" fillId="0" borderId="22" xfId="0" applyFont="1" applyBorder="1" applyAlignment="1">
      <alignment horizontal="left" vertical="center"/>
    </xf>
    <xf numFmtId="3" fontId="32" fillId="0" borderId="22" xfId="0" applyNumberFormat="1" applyFont="1" applyFill="1" applyBorder="1" applyAlignment="1">
      <alignment horizontal="left" vertical="center"/>
    </xf>
    <xf numFmtId="0" fontId="32" fillId="0" borderId="22" xfId="0" applyFont="1" applyBorder="1" applyAlignment="1">
      <alignment horizontal="left"/>
    </xf>
    <xf numFmtId="0" fontId="31" fillId="0" borderId="22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left" vertical="center"/>
    </xf>
    <xf numFmtId="3" fontId="31" fillId="0" borderId="22" xfId="0" applyNumberFormat="1" applyFont="1" applyFill="1" applyBorder="1" applyAlignment="1">
      <alignment horizontal="right" vertical="center"/>
    </xf>
    <xf numFmtId="0" fontId="14" fillId="0" borderId="22" xfId="0" applyFont="1" applyFill="1" applyBorder="1" applyAlignment="1">
      <alignment horizontal="left" vertical="center"/>
    </xf>
    <xf numFmtId="49" fontId="9" fillId="0" borderId="0" xfId="0" applyNumberFormat="1" applyFont="1" applyFill="1" applyBorder="1"/>
    <xf numFmtId="0" fontId="37" fillId="0" borderId="22" xfId="0" applyFont="1" applyFill="1" applyBorder="1" applyAlignment="1" applyProtection="1">
      <alignment horizontal="left" vertical="center" wrapText="1" indent="1"/>
    </xf>
    <xf numFmtId="0" fontId="8" fillId="7" borderId="2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/>
    </xf>
    <xf numFmtId="3" fontId="9" fillId="0" borderId="22" xfId="0" applyNumberFormat="1" applyFont="1" applyBorder="1"/>
    <xf numFmtId="3" fontId="6" fillId="0" borderId="32" xfId="0" applyNumberFormat="1" applyFont="1" applyFill="1" applyBorder="1" applyAlignment="1">
      <alignment horizontal="right" vertical="center"/>
    </xf>
    <xf numFmtId="3" fontId="43" fillId="0" borderId="32" xfId="0" applyNumberFormat="1" applyFont="1" applyFill="1" applyBorder="1" applyAlignment="1">
      <alignment vertical="center"/>
    </xf>
    <xf numFmtId="3" fontId="8" fillId="0" borderId="32" xfId="0" applyNumberFormat="1" applyFont="1" applyFill="1" applyBorder="1" applyAlignment="1">
      <alignment horizontal="right" vertical="center"/>
    </xf>
    <xf numFmtId="0" fontId="0" fillId="0" borderId="22" xfId="0" applyBorder="1"/>
    <xf numFmtId="0" fontId="6" fillId="0" borderId="33" xfId="0" applyFont="1" applyFill="1" applyBorder="1" applyAlignment="1">
      <alignment horizontal="right" vertical="center" wrapText="1"/>
    </xf>
    <xf numFmtId="3" fontId="6" fillId="0" borderId="23" xfId="0" applyNumberFormat="1" applyFont="1" applyBorder="1" applyAlignment="1">
      <alignment horizontal="right"/>
    </xf>
    <xf numFmtId="0" fontId="6" fillId="5" borderId="33" xfId="0" applyFont="1" applyFill="1" applyBorder="1" applyAlignment="1">
      <alignment horizontal="right" vertical="center"/>
    </xf>
    <xf numFmtId="3" fontId="6" fillId="0" borderId="24" xfId="0" applyNumberFormat="1" applyFont="1" applyFill="1" applyBorder="1" applyAlignment="1">
      <alignment horizontal="right"/>
    </xf>
    <xf numFmtId="0" fontId="6" fillId="3" borderId="22" xfId="0" applyFont="1" applyFill="1" applyBorder="1"/>
    <xf numFmtId="3" fontId="22" fillId="0" borderId="1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6" fillId="0" borderId="33" xfId="0" applyFont="1" applyFill="1" applyBorder="1" applyAlignment="1">
      <alignment horizontal="right" vertical="center"/>
    </xf>
    <xf numFmtId="3" fontId="9" fillId="0" borderId="22" xfId="0" applyNumberFormat="1" applyFont="1" applyBorder="1" applyAlignment="1">
      <alignment vertical="center"/>
    </xf>
    <xf numFmtId="3" fontId="8" fillId="5" borderId="30" xfId="0" applyNumberFormat="1" applyFont="1" applyFill="1" applyBorder="1" applyAlignment="1">
      <alignment horizontal="right"/>
    </xf>
    <xf numFmtId="3" fontId="8" fillId="5" borderId="34" xfId="0" applyNumberFormat="1" applyFont="1" applyFill="1" applyBorder="1" applyAlignment="1">
      <alignment horizontal="right"/>
    </xf>
    <xf numFmtId="3" fontId="6" fillId="0" borderId="22" xfId="0" applyNumberFormat="1" applyFont="1" applyFill="1" applyBorder="1"/>
    <xf numFmtId="3" fontId="14" fillId="0" borderId="22" xfId="0" applyNumberFormat="1" applyFont="1" applyFill="1" applyBorder="1" applyAlignment="1">
      <alignment horizontal="right" vertical="center"/>
    </xf>
    <xf numFmtId="3" fontId="12" fillId="0" borderId="22" xfId="0" applyNumberFormat="1" applyFont="1" applyBorder="1"/>
    <xf numFmtId="0" fontId="12" fillId="0" borderId="22" xfId="0" applyFont="1" applyBorder="1"/>
    <xf numFmtId="0" fontId="12" fillId="0" borderId="22" xfId="6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vertical="center"/>
    </xf>
    <xf numFmtId="3" fontId="8" fillId="0" borderId="0" xfId="0" applyNumberFormat="1" applyFont="1"/>
    <xf numFmtId="3" fontId="9" fillId="0" borderId="22" xfId="0" applyNumberFormat="1" applyFont="1" applyFill="1" applyBorder="1"/>
    <xf numFmtId="3" fontId="6" fillId="0" borderId="26" xfId="0" applyNumberFormat="1" applyFont="1" applyFill="1" applyBorder="1" applyAlignment="1">
      <alignment horizontal="right"/>
    </xf>
    <xf numFmtId="3" fontId="6" fillId="0" borderId="22" xfId="0" applyNumberFormat="1" applyFont="1" applyBorder="1"/>
    <xf numFmtId="3" fontId="25" fillId="0" borderId="22" xfId="0" applyNumberFormat="1" applyFont="1" applyFill="1" applyBorder="1" applyAlignment="1">
      <alignment vertical="center"/>
    </xf>
    <xf numFmtId="3" fontId="12" fillId="0" borderId="22" xfId="0" applyNumberFormat="1" applyFont="1" applyFill="1" applyBorder="1"/>
    <xf numFmtId="3" fontId="45" fillId="0" borderId="0" xfId="0" applyNumberFormat="1" applyFont="1" applyFill="1"/>
    <xf numFmtId="3" fontId="6" fillId="0" borderId="11" xfId="0" applyNumberFormat="1" applyFont="1" applyFill="1" applyBorder="1" applyAlignment="1">
      <alignment horizontal="right"/>
    </xf>
    <xf numFmtId="3" fontId="6" fillId="0" borderId="33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4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3" fontId="21" fillId="4" borderId="22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right" vertical="center"/>
    </xf>
    <xf numFmtId="3" fontId="8" fillId="4" borderId="22" xfId="0" applyNumberFormat="1" applyFont="1" applyFill="1" applyBorder="1" applyAlignment="1">
      <alignment horizontal="center" vertical="center"/>
    </xf>
    <xf numFmtId="3" fontId="8" fillId="4" borderId="22" xfId="0" applyNumberFormat="1" applyFont="1" applyFill="1" applyBorder="1" applyAlignment="1">
      <alignment horizontal="center" vertical="center" wrapText="1"/>
    </xf>
    <xf numFmtId="3" fontId="14" fillId="4" borderId="22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justify"/>
    </xf>
    <xf numFmtId="0" fontId="15" fillId="0" borderId="0" xfId="0" applyFont="1" applyBorder="1" applyAlignment="1">
      <alignment horizontal="left"/>
    </xf>
    <xf numFmtId="0" fontId="20" fillId="2" borderId="0" xfId="0" applyFont="1" applyFill="1" applyBorder="1" applyAlignment="1">
      <alignment horizontal="center" vertical="center" wrapText="1"/>
    </xf>
    <xf numFmtId="3" fontId="8" fillId="4" borderId="27" xfId="0" applyNumberFormat="1" applyFont="1" applyFill="1" applyBorder="1" applyAlignment="1">
      <alignment horizontal="center" vertical="center" wrapText="1"/>
    </xf>
    <xf numFmtId="3" fontId="8" fillId="4" borderId="28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left" vertical="center"/>
    </xf>
    <xf numFmtId="0" fontId="37" fillId="0" borderId="0" xfId="0" applyFont="1" applyFill="1" applyAlignment="1">
      <alignment vertical="center" wrapText="1"/>
    </xf>
    <xf numFmtId="0" fontId="37" fillId="0" borderId="0" xfId="0" applyFont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</cellXfs>
  <cellStyles count="11">
    <cellStyle name="Ezres 2" xfId="1"/>
    <cellStyle name="Normál" xfId="0" builtinId="0"/>
    <cellStyle name="Normál 2" xfId="2"/>
    <cellStyle name="Normál 2 2" xfId="3"/>
    <cellStyle name="Normál 3" xfId="4"/>
    <cellStyle name="Normál 3 2" xfId="5"/>
    <cellStyle name="Normál 3 3" xfId="6"/>
    <cellStyle name="Normál 4" xfId="7"/>
    <cellStyle name="Normál 5" xfId="8"/>
    <cellStyle name="Normal_KARSZJ3" xfId="9"/>
    <cellStyle name="Normál_Munka1" xfId="10"/>
  </cellStyles>
  <dxfs count="7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016%20ktv%20j&#243;v&#225;hagyott/2005.%20&#233;vi%20k&#246;lt&#233;sgvet&#233;s/Mell&#233;kletek/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fmann.renata/Desktop/Tomi/K&#246;lts&#233;gvet&#233;si%20rendelet/2019/2016%20ktv%20j&#243;v&#225;hagyott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8"/>
  <sheetViews>
    <sheetView view="pageBreakPreview" topLeftCell="B1" zoomScaleSheetLayoutView="100" workbookViewId="0">
      <selection activeCell="L22" activeCellId="1" sqref="F22 L22"/>
    </sheetView>
  </sheetViews>
  <sheetFormatPr defaultRowHeight="13.2" x14ac:dyDescent="0.25"/>
  <cols>
    <col min="1" max="1" width="3" bestFit="1" customWidth="1"/>
    <col min="2" max="2" width="63.109375" customWidth="1"/>
    <col min="3" max="3" width="14.6640625" style="1" bestFit="1" customWidth="1"/>
    <col min="4" max="4" width="14.6640625" style="1" customWidth="1"/>
    <col min="5" max="5" width="11.5546875" style="1" bestFit="1" customWidth="1"/>
    <col min="6" max="6" width="12.33203125" style="1" bestFit="1" customWidth="1"/>
    <col min="7" max="7" width="4.88671875" bestFit="1" customWidth="1"/>
    <col min="8" max="8" width="52.33203125" bestFit="1" customWidth="1"/>
    <col min="9" max="10" width="15.33203125" customWidth="1"/>
    <col min="11" max="11" width="11.5546875" bestFit="1" customWidth="1"/>
    <col min="12" max="12" width="12.33203125" bestFit="1" customWidth="1"/>
    <col min="13" max="13" width="10.88671875" style="22" bestFit="1" customWidth="1"/>
    <col min="14" max="14" width="9.5546875" style="22" bestFit="1" customWidth="1"/>
    <col min="15" max="16" width="9.5546875" bestFit="1" customWidth="1"/>
  </cols>
  <sheetData>
    <row r="1" spans="1:48" ht="15" customHeight="1" x14ac:dyDescent="0.3">
      <c r="B1" s="2"/>
      <c r="C1" s="3"/>
      <c r="D1" s="3"/>
      <c r="E1" s="3"/>
      <c r="F1" s="3"/>
      <c r="G1" s="4"/>
      <c r="H1" s="4"/>
      <c r="I1" s="3"/>
      <c r="J1" s="3"/>
      <c r="K1" s="4"/>
      <c r="L1" s="3" t="s">
        <v>0</v>
      </c>
      <c r="M1" s="163"/>
      <c r="N1" s="16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8" ht="15.6" x14ac:dyDescent="0.3">
      <c r="A2" s="363" t="s">
        <v>1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163"/>
      <c r="N2" s="16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15.6" x14ac:dyDescent="0.3">
      <c r="A3" s="363" t="s">
        <v>366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163"/>
      <c r="N3" s="16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x14ac:dyDescent="0.25">
      <c r="B4" s="5"/>
      <c r="C4" s="3"/>
      <c r="D4" s="3"/>
      <c r="E4" s="3"/>
      <c r="F4" s="3"/>
      <c r="G4" s="4"/>
      <c r="H4" s="4"/>
      <c r="I4" s="3"/>
      <c r="J4" s="3"/>
      <c r="K4" s="4"/>
      <c r="L4" s="3" t="s">
        <v>339</v>
      </c>
      <c r="M4" s="163"/>
      <c r="N4" s="16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ht="30.75" customHeight="1" x14ac:dyDescent="0.25">
      <c r="A5" s="246"/>
      <c r="B5" s="247" t="s">
        <v>345</v>
      </c>
      <c r="C5" s="247" t="s">
        <v>364</v>
      </c>
      <c r="D5" s="328" t="s">
        <v>374</v>
      </c>
      <c r="E5" s="328" t="s">
        <v>456</v>
      </c>
      <c r="F5" s="328" t="s">
        <v>374</v>
      </c>
      <c r="G5" s="246"/>
      <c r="H5" s="247" t="s">
        <v>346</v>
      </c>
      <c r="I5" s="247" t="s">
        <v>364</v>
      </c>
      <c r="J5" s="328" t="s">
        <v>374</v>
      </c>
      <c r="K5" s="328" t="s">
        <v>456</v>
      </c>
      <c r="L5" s="328" t="s">
        <v>374</v>
      </c>
      <c r="M5" s="163"/>
      <c r="N5" s="163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8" ht="16.5" customHeight="1" x14ac:dyDescent="0.25">
      <c r="A6" s="231"/>
      <c r="B6" s="248" t="s">
        <v>3</v>
      </c>
      <c r="C6" s="249">
        <f>C7+C15</f>
        <v>1343239408</v>
      </c>
      <c r="D6" s="249">
        <f>D7+D15</f>
        <v>1008686217</v>
      </c>
      <c r="E6" s="249">
        <f t="shared" ref="E6" si="0">E7+E15</f>
        <v>147681729</v>
      </c>
      <c r="F6" s="249">
        <f>F7+F15</f>
        <v>1156367946</v>
      </c>
      <c r="G6" s="231"/>
      <c r="H6" s="248" t="s">
        <v>29</v>
      </c>
      <c r="I6" s="250">
        <f>I7+I15</f>
        <v>1892643987.6399999</v>
      </c>
      <c r="J6" s="250">
        <f>J7+J15</f>
        <v>1558090797</v>
      </c>
      <c r="K6" s="250">
        <f t="shared" ref="K6:L6" si="1">K7+K15</f>
        <v>159119148</v>
      </c>
      <c r="L6" s="250">
        <f t="shared" si="1"/>
        <v>1717209945</v>
      </c>
      <c r="M6" s="163"/>
      <c r="N6" s="163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16.5" customHeight="1" x14ac:dyDescent="0.25">
      <c r="A7" s="231"/>
      <c r="B7" s="251" t="s">
        <v>4</v>
      </c>
      <c r="C7" s="250">
        <f>SUM(C8:C11)</f>
        <v>1037060508</v>
      </c>
      <c r="D7" s="250">
        <f>SUM(D8:D11)</f>
        <v>702507317</v>
      </c>
      <c r="E7" s="250">
        <f t="shared" ref="E7:F7" si="2">SUM(E8:E11)</f>
        <v>121787106</v>
      </c>
      <c r="F7" s="250">
        <f t="shared" si="2"/>
        <v>824294423</v>
      </c>
      <c r="G7" s="231"/>
      <c r="H7" s="251" t="s">
        <v>30</v>
      </c>
      <c r="I7" s="250">
        <f>I8+I9+I10+I11+I12</f>
        <v>1132246872.6399999</v>
      </c>
      <c r="J7" s="250">
        <f>J8+J9+J10+J11+J12</f>
        <v>916665779</v>
      </c>
      <c r="K7" s="250">
        <f t="shared" ref="K7:L7" si="3">K8+K9+K10+K11+K12</f>
        <v>166404521</v>
      </c>
      <c r="L7" s="250">
        <f t="shared" si="3"/>
        <v>1083070300</v>
      </c>
      <c r="M7" s="163"/>
      <c r="N7" s="163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8" ht="13.5" customHeight="1" x14ac:dyDescent="0.25">
      <c r="A8" s="231" t="s">
        <v>5</v>
      </c>
      <c r="B8" s="252" t="s">
        <v>6</v>
      </c>
      <c r="C8" s="168">
        <f>'2.Műk.'!C8</f>
        <v>376115508</v>
      </c>
      <c r="D8" s="168">
        <f>'2.Műk.'!D8</f>
        <v>277410264</v>
      </c>
      <c r="E8" s="168">
        <f>'2.Műk.'!E8</f>
        <v>120417106</v>
      </c>
      <c r="F8" s="168">
        <f>'2.Műk.'!F8</f>
        <v>397827370</v>
      </c>
      <c r="G8" s="253" t="s">
        <v>31</v>
      </c>
      <c r="H8" s="252" t="s">
        <v>32</v>
      </c>
      <c r="I8" s="168">
        <f>'2.Műk.'!C62</f>
        <v>513573917</v>
      </c>
      <c r="J8" s="168">
        <f>'2.Műk.'!D62</f>
        <v>437656926</v>
      </c>
      <c r="K8" s="168">
        <f>'2.Műk.'!E62</f>
        <v>-8396041</v>
      </c>
      <c r="L8" s="168">
        <f>'2.Műk.'!F62</f>
        <v>429260885</v>
      </c>
      <c r="M8" s="163"/>
      <c r="N8" s="163"/>
      <c r="O8" s="163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1:48" x14ac:dyDescent="0.25">
      <c r="A9" s="231" t="s">
        <v>7</v>
      </c>
      <c r="B9" s="252" t="s">
        <v>8</v>
      </c>
      <c r="C9" s="168">
        <f>'2.Műk.'!C41</f>
        <v>519100000</v>
      </c>
      <c r="D9" s="168">
        <f>'2.Műk.'!D41</f>
        <v>359685085</v>
      </c>
      <c r="E9" s="168">
        <f>'2.Műk.'!E41</f>
        <v>0</v>
      </c>
      <c r="F9" s="168">
        <f>'2.Műk.'!F41</f>
        <v>359685085</v>
      </c>
      <c r="G9" s="253" t="s">
        <v>33</v>
      </c>
      <c r="H9" s="241" t="s">
        <v>34</v>
      </c>
      <c r="I9" s="168">
        <f>'2.Műk.'!C63</f>
        <v>95076732</v>
      </c>
      <c r="J9" s="168">
        <f>'2.Műk.'!D63</f>
        <v>81049544</v>
      </c>
      <c r="K9" s="168">
        <f>'2.Műk.'!E63</f>
        <v>-4740821</v>
      </c>
      <c r="L9" s="168">
        <f>'2.Műk.'!F63</f>
        <v>76308723</v>
      </c>
      <c r="M9" s="163"/>
      <c r="N9" s="163"/>
      <c r="O9" s="163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8" ht="13.5" customHeight="1" x14ac:dyDescent="0.25">
      <c r="A10" s="231" t="s">
        <v>9</v>
      </c>
      <c r="B10" s="252" t="s">
        <v>10</v>
      </c>
      <c r="C10" s="168">
        <f>'2.Műk.'!C52</f>
        <v>141845000</v>
      </c>
      <c r="D10" s="168">
        <f>'2.Műk.'!D52</f>
        <v>65411968</v>
      </c>
      <c r="E10" s="168">
        <f>'2.Műk.'!E52</f>
        <v>1370000</v>
      </c>
      <c r="F10" s="168">
        <f>'2.Műk.'!F52</f>
        <v>66781968</v>
      </c>
      <c r="G10" s="253" t="s">
        <v>35</v>
      </c>
      <c r="H10" s="241" t="s">
        <v>36</v>
      </c>
      <c r="I10" s="168">
        <f>'2.Műk.'!C64</f>
        <v>474122873.63999999</v>
      </c>
      <c r="J10" s="168">
        <f>'2.Műk.'!D64</f>
        <v>380166009</v>
      </c>
      <c r="K10" s="168">
        <f>'2.Műk.'!E64</f>
        <v>74228838</v>
      </c>
      <c r="L10" s="168">
        <f>'2.Műk.'!F64</f>
        <v>454394847</v>
      </c>
      <c r="M10" s="163"/>
      <c r="N10" s="163"/>
      <c r="O10" s="16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8" ht="13.5" customHeight="1" x14ac:dyDescent="0.25">
      <c r="A11" s="231" t="s">
        <v>11</v>
      </c>
      <c r="B11" s="252" t="s">
        <v>12</v>
      </c>
      <c r="C11" s="168">
        <f>'2.Műk.'!C53</f>
        <v>0</v>
      </c>
      <c r="D11" s="168">
        <f>'2.Műk.'!D53</f>
        <v>0</v>
      </c>
      <c r="E11" s="168">
        <f>'2.Műk.'!E53</f>
        <v>0</v>
      </c>
      <c r="F11" s="168">
        <f>'2.Műk.'!F53</f>
        <v>0</v>
      </c>
      <c r="G11" s="253" t="s">
        <v>37</v>
      </c>
      <c r="H11" s="241" t="s">
        <v>38</v>
      </c>
      <c r="I11" s="168">
        <f>'2.Műk.'!C65</f>
        <v>7630000</v>
      </c>
      <c r="J11" s="168">
        <f>'2.Műk.'!D65</f>
        <v>7630000</v>
      </c>
      <c r="K11" s="168">
        <f>'2.Műk.'!E65</f>
        <v>1100000</v>
      </c>
      <c r="L11" s="168">
        <f>'2.Műk.'!F65</f>
        <v>8730000</v>
      </c>
      <c r="M11" s="163"/>
      <c r="N11" s="163"/>
      <c r="O11" s="16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 spans="1:48" x14ac:dyDescent="0.25">
      <c r="A12" s="231"/>
      <c r="B12" s="252"/>
      <c r="C12" s="168"/>
      <c r="D12" s="168"/>
      <c r="E12" s="168"/>
      <c r="F12" s="168"/>
      <c r="G12" s="253" t="s">
        <v>39</v>
      </c>
      <c r="H12" s="241" t="s">
        <v>40</v>
      </c>
      <c r="I12" s="168">
        <f>I13+I14</f>
        <v>41843350</v>
      </c>
      <c r="J12" s="168">
        <f>J13+J14</f>
        <v>10163300</v>
      </c>
      <c r="K12" s="168">
        <f t="shared" ref="K12:L12" si="4">K13+K14</f>
        <v>104212545</v>
      </c>
      <c r="L12" s="168">
        <f t="shared" si="4"/>
        <v>114375845</v>
      </c>
      <c r="M12" s="163"/>
      <c r="N12" s="163"/>
      <c r="O12" s="16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8" ht="13.5" customHeight="1" x14ac:dyDescent="0.25">
      <c r="A13" s="231"/>
      <c r="B13" s="252"/>
      <c r="C13" s="168"/>
      <c r="D13" s="168"/>
      <c r="E13" s="168"/>
      <c r="F13" s="168"/>
      <c r="G13" s="253"/>
      <c r="H13" s="254" t="s">
        <v>356</v>
      </c>
      <c r="I13" s="168">
        <f>'2.Műk.'!C67</f>
        <v>17300050</v>
      </c>
      <c r="J13" s="168">
        <f>'2.Műk.'!D67</f>
        <v>1000000</v>
      </c>
      <c r="K13" s="168">
        <f>'2.Műk.'!E67</f>
        <v>94167695</v>
      </c>
      <c r="L13" s="168">
        <f>'2.Műk.'!F67</f>
        <v>95167695</v>
      </c>
      <c r="M13" s="163"/>
      <c r="N13" s="163"/>
      <c r="O13" s="16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48" ht="13.5" customHeight="1" x14ac:dyDescent="0.25">
      <c r="A14" s="231"/>
      <c r="B14" s="252"/>
      <c r="C14" s="168"/>
      <c r="D14" s="168"/>
      <c r="E14" s="168"/>
      <c r="F14" s="168"/>
      <c r="G14" s="253"/>
      <c r="H14" s="254" t="s">
        <v>357</v>
      </c>
      <c r="I14" s="168">
        <f>'2.Műk.'!C68</f>
        <v>24543300</v>
      </c>
      <c r="J14" s="168">
        <f>'2.Műk.'!D68</f>
        <v>9163300</v>
      </c>
      <c r="K14" s="168">
        <f>'2.Műk.'!E68</f>
        <v>10044850</v>
      </c>
      <c r="L14" s="168">
        <f>'2.Műk.'!F68</f>
        <v>19208150</v>
      </c>
      <c r="M14" s="163"/>
      <c r="N14" s="163"/>
      <c r="O14" s="16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</row>
    <row r="15" spans="1:48" ht="13.5" customHeight="1" x14ac:dyDescent="0.25">
      <c r="A15" s="231"/>
      <c r="B15" s="251" t="s">
        <v>13</v>
      </c>
      <c r="C15" s="250">
        <f>SUM(C16:C18)</f>
        <v>306178900</v>
      </c>
      <c r="D15" s="250">
        <f>SUM(D16:D18)</f>
        <v>306178900</v>
      </c>
      <c r="E15" s="250">
        <f t="shared" ref="E15:F15" si="5">SUM(E16:E18)</f>
        <v>25894623</v>
      </c>
      <c r="F15" s="250">
        <f t="shared" si="5"/>
        <v>332073523</v>
      </c>
      <c r="G15" s="253"/>
      <c r="H15" s="251" t="s">
        <v>41</v>
      </c>
      <c r="I15" s="250">
        <f>I16+I17+I18</f>
        <v>760397115</v>
      </c>
      <c r="J15" s="250">
        <f>J16+J17+J18</f>
        <v>641425018</v>
      </c>
      <c r="K15" s="250">
        <f t="shared" ref="K15:L15" si="6">K16+K17+K18</f>
        <v>-7285373</v>
      </c>
      <c r="L15" s="250">
        <f t="shared" si="6"/>
        <v>634139645</v>
      </c>
      <c r="M15" s="163"/>
      <c r="N15" s="163"/>
      <c r="O15" s="16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 ht="13.5" customHeight="1" x14ac:dyDescent="0.25">
      <c r="A16" s="231" t="s">
        <v>14</v>
      </c>
      <c r="B16" s="252" t="s">
        <v>15</v>
      </c>
      <c r="C16" s="168">
        <f>'3.Felh.'!C7</f>
        <v>306178900</v>
      </c>
      <c r="D16" s="168">
        <f>'3.Felh.'!D7</f>
        <v>306178900</v>
      </c>
      <c r="E16" s="168">
        <f>'3.Felh.'!E7</f>
        <v>25894623</v>
      </c>
      <c r="F16" s="168">
        <f>'3.Felh.'!F7</f>
        <v>332073523</v>
      </c>
      <c r="G16" s="253" t="s">
        <v>42</v>
      </c>
      <c r="H16" s="252" t="s">
        <v>43</v>
      </c>
      <c r="I16" s="168">
        <f>'3.Felh.'!C35</f>
        <v>739308393</v>
      </c>
      <c r="J16" s="168">
        <f>'3.Felh.'!D35</f>
        <v>631836296</v>
      </c>
      <c r="K16" s="168">
        <f>'3.Felh.'!E35</f>
        <v>-31214722</v>
      </c>
      <c r="L16" s="168">
        <f>'3.Felh.'!F35</f>
        <v>600621574</v>
      </c>
      <c r="M16" s="163"/>
      <c r="N16" s="163"/>
      <c r="O16" s="16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1:48" x14ac:dyDescent="0.25">
      <c r="A17" s="231" t="s">
        <v>16</v>
      </c>
      <c r="B17" s="252" t="s">
        <v>17</v>
      </c>
      <c r="C17" s="168">
        <f>'3.Felh.'!C19</f>
        <v>0</v>
      </c>
      <c r="D17" s="168">
        <f>'3.Felh.'!D19</f>
        <v>0</v>
      </c>
      <c r="E17" s="168">
        <f>'3.Felh.'!E19</f>
        <v>0</v>
      </c>
      <c r="F17" s="168">
        <f>'3.Felh.'!F19</f>
        <v>0</v>
      </c>
      <c r="G17" s="253" t="s">
        <v>44</v>
      </c>
      <c r="H17" s="252" t="s">
        <v>45</v>
      </c>
      <c r="I17" s="168">
        <f>'3.Felh.'!C81</f>
        <v>2100000</v>
      </c>
      <c r="J17" s="168">
        <f>'3.Felh.'!D81</f>
        <v>0</v>
      </c>
      <c r="K17" s="168">
        <f>'3.Felh.'!E81</f>
        <v>23929349</v>
      </c>
      <c r="L17" s="168">
        <f>'3.Felh.'!F81</f>
        <v>23929349</v>
      </c>
      <c r="M17" s="163"/>
      <c r="N17" s="163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 spans="1:48" ht="13.5" customHeight="1" x14ac:dyDescent="0.25">
      <c r="A18" s="231" t="s">
        <v>18</v>
      </c>
      <c r="B18" s="252" t="s">
        <v>19</v>
      </c>
      <c r="C18" s="168">
        <f>'3.Felh.'!C25</f>
        <v>0</v>
      </c>
      <c r="D18" s="168">
        <f>'3.Felh.'!D25</f>
        <v>0</v>
      </c>
      <c r="E18" s="168">
        <f>'3.Felh.'!E25</f>
        <v>0</v>
      </c>
      <c r="F18" s="168">
        <f>'3.Felh.'!F25</f>
        <v>0</v>
      </c>
      <c r="G18" s="253" t="s">
        <v>46</v>
      </c>
      <c r="H18" s="252" t="s">
        <v>47</v>
      </c>
      <c r="I18" s="168">
        <f>SUM(I19:I20)</f>
        <v>18988722</v>
      </c>
      <c r="J18" s="168">
        <f>SUM(J19:J20)</f>
        <v>9588722</v>
      </c>
      <c r="K18" s="168">
        <f t="shared" ref="K18:L18" si="7">SUM(K19:K20)</f>
        <v>0</v>
      </c>
      <c r="L18" s="168">
        <f t="shared" si="7"/>
        <v>9588722</v>
      </c>
      <c r="M18" s="163"/>
      <c r="N18" s="163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ht="13.5" customHeight="1" x14ac:dyDescent="0.25">
      <c r="A19" s="231"/>
      <c r="B19" s="252"/>
      <c r="C19" s="168"/>
      <c r="D19" s="168"/>
      <c r="E19" s="168"/>
      <c r="F19" s="168"/>
      <c r="G19" s="253"/>
      <c r="H19" s="254" t="s">
        <v>48</v>
      </c>
      <c r="I19" s="168">
        <f>'3.Felh.'!C93</f>
        <v>7000000</v>
      </c>
      <c r="J19" s="168">
        <f>'3.Felh.'!D93</f>
        <v>0</v>
      </c>
      <c r="K19" s="168">
        <f>'3.Felh.'!E93</f>
        <v>0</v>
      </c>
      <c r="L19" s="168">
        <f>'3.Felh.'!F93</f>
        <v>0</v>
      </c>
      <c r="M19" s="163"/>
      <c r="N19" s="163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ht="13.5" customHeight="1" x14ac:dyDescent="0.25">
      <c r="A20" s="231"/>
      <c r="B20" s="252"/>
      <c r="C20" s="168"/>
      <c r="D20" s="168"/>
      <c r="E20" s="168"/>
      <c r="F20" s="168"/>
      <c r="G20" s="253"/>
      <c r="H20" s="254" t="s">
        <v>325</v>
      </c>
      <c r="I20" s="168">
        <f>'3.Felh.'!C96</f>
        <v>11988722</v>
      </c>
      <c r="J20" s="168">
        <f>'3.Felh.'!D96</f>
        <v>9588722</v>
      </c>
      <c r="K20" s="168">
        <f>'3.Felh.'!E96</f>
        <v>0</v>
      </c>
      <c r="L20" s="168">
        <f>'3.Felh.'!F96</f>
        <v>9588722</v>
      </c>
      <c r="M20" s="163"/>
      <c r="N20" s="163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ht="13.5" customHeight="1" x14ac:dyDescent="0.25">
      <c r="A21" s="231" t="s">
        <v>20</v>
      </c>
      <c r="B21" s="255" t="s">
        <v>21</v>
      </c>
      <c r="C21" s="250"/>
      <c r="D21" s="250"/>
      <c r="E21" s="250"/>
      <c r="F21" s="250"/>
      <c r="G21" s="253" t="s">
        <v>49</v>
      </c>
      <c r="H21" s="255" t="s">
        <v>50</v>
      </c>
      <c r="I21" s="250"/>
      <c r="J21" s="250"/>
      <c r="K21" s="153"/>
      <c r="L21" s="153"/>
      <c r="M21" s="163"/>
      <c r="N21" s="16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ht="13.5" customHeight="1" x14ac:dyDescent="0.25">
      <c r="A22" s="231"/>
      <c r="B22" s="251" t="s">
        <v>22</v>
      </c>
      <c r="C22" s="250">
        <f>C23+C26</f>
        <v>564033197</v>
      </c>
      <c r="D22" s="250">
        <f>D23+D26</f>
        <v>564033197</v>
      </c>
      <c r="E22" s="250">
        <f t="shared" ref="E22:F22" si="8">E23+E26</f>
        <v>11437419</v>
      </c>
      <c r="F22" s="250">
        <f t="shared" si="8"/>
        <v>575470616</v>
      </c>
      <c r="G22" s="253"/>
      <c r="H22" s="251" t="s">
        <v>51</v>
      </c>
      <c r="I22" s="250">
        <f>SUM(I23:I23)</f>
        <v>14628617</v>
      </c>
      <c r="J22" s="250">
        <f>SUM(J23:J23)</f>
        <v>14628617</v>
      </c>
      <c r="K22" s="250">
        <f t="shared" ref="K22:L22" si="9">SUM(K23:K23)</f>
        <v>0</v>
      </c>
      <c r="L22" s="250">
        <f t="shared" si="9"/>
        <v>14628617</v>
      </c>
      <c r="M22" s="163"/>
      <c r="N22" s="163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ht="13.5" customHeight="1" x14ac:dyDescent="0.25">
      <c r="A23" s="231"/>
      <c r="B23" s="252" t="s">
        <v>23</v>
      </c>
      <c r="C23" s="168">
        <f>SUM(C24:C25)</f>
        <v>564033197</v>
      </c>
      <c r="D23" s="168">
        <f>SUM(D24:D25)</f>
        <v>564033197</v>
      </c>
      <c r="E23" s="168">
        <f t="shared" ref="E23:F23" si="10">SUM(E24:E25)</f>
        <v>11437419</v>
      </c>
      <c r="F23" s="168">
        <f t="shared" si="10"/>
        <v>575470616</v>
      </c>
      <c r="G23" s="253" t="s">
        <v>52</v>
      </c>
      <c r="H23" s="256" t="s">
        <v>53</v>
      </c>
      <c r="I23" s="168">
        <f>'2.Műk.'!C74</f>
        <v>14628617</v>
      </c>
      <c r="J23" s="168">
        <f>'2.Műk.'!D74</f>
        <v>14628617</v>
      </c>
      <c r="K23" s="168">
        <f>'2.Műk.'!E74</f>
        <v>0</v>
      </c>
      <c r="L23" s="168">
        <f>'2.Műk.'!F74</f>
        <v>14628617</v>
      </c>
      <c r="M23" s="163"/>
      <c r="N23" s="163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x14ac:dyDescent="0.25">
      <c r="A24" s="231"/>
      <c r="B24" s="257" t="s">
        <v>24</v>
      </c>
      <c r="C24" s="168">
        <f>'2.Műk.'!C58</f>
        <v>250821382</v>
      </c>
      <c r="D24" s="168">
        <f>'2.Műk.'!D58</f>
        <v>250821382</v>
      </c>
      <c r="E24" s="168">
        <f>'2.Műk.'!E58</f>
        <v>11437419</v>
      </c>
      <c r="F24" s="168">
        <f>'2.Műk.'!F58</f>
        <v>262258801</v>
      </c>
      <c r="G24" s="253"/>
      <c r="H24" s="251" t="s">
        <v>54</v>
      </c>
      <c r="I24" s="250">
        <v>0</v>
      </c>
      <c r="J24" s="250">
        <v>0</v>
      </c>
      <c r="K24" s="250">
        <v>0</v>
      </c>
      <c r="L24" s="250">
        <v>0</v>
      </c>
      <c r="M24" s="163"/>
      <c r="N24" s="163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x14ac:dyDescent="0.25">
      <c r="A25" s="231"/>
      <c r="B25" s="257" t="s">
        <v>25</v>
      </c>
      <c r="C25" s="168">
        <f>'3.Felh.'!C30</f>
        <v>313211815</v>
      </c>
      <c r="D25" s="168">
        <f>'3.Felh.'!D30</f>
        <v>313211815</v>
      </c>
      <c r="E25" s="168">
        <f>'3.Felh.'!E30</f>
        <v>0</v>
      </c>
      <c r="F25" s="168">
        <f>'3.Felh.'!F30</f>
        <v>313211815</v>
      </c>
      <c r="G25" s="253"/>
      <c r="H25" s="251"/>
      <c r="I25" s="250"/>
      <c r="J25" s="250"/>
      <c r="K25" s="153"/>
      <c r="L25" s="153"/>
      <c r="M25" s="163"/>
      <c r="N25" s="163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x14ac:dyDescent="0.25">
      <c r="A26" s="231"/>
      <c r="B26" s="251" t="s">
        <v>26</v>
      </c>
      <c r="C26" s="168">
        <v>0</v>
      </c>
      <c r="D26" s="168"/>
      <c r="E26" s="168">
        <v>0</v>
      </c>
      <c r="F26" s="168">
        <v>0</v>
      </c>
      <c r="G26" s="253"/>
      <c r="H26" s="251"/>
      <c r="I26" s="250"/>
      <c r="J26" s="250"/>
      <c r="K26" s="153"/>
      <c r="L26" s="153"/>
      <c r="M26" s="163"/>
      <c r="N26" s="16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8" ht="13.5" customHeight="1" x14ac:dyDescent="0.25">
      <c r="A27" s="231"/>
      <c r="B27" s="258" t="s">
        <v>27</v>
      </c>
      <c r="C27" s="250">
        <f>C6+C22</f>
        <v>1907272605</v>
      </c>
      <c r="D27" s="250">
        <f>D6+D22</f>
        <v>1572719414</v>
      </c>
      <c r="E27" s="250">
        <f t="shared" ref="E27:F27" si="11">E6+E22</f>
        <v>159119148</v>
      </c>
      <c r="F27" s="250">
        <f t="shared" si="11"/>
        <v>1731838562</v>
      </c>
      <c r="G27" s="231"/>
      <c r="H27" s="258" t="s">
        <v>55</v>
      </c>
      <c r="I27" s="250">
        <f>I6+I22</f>
        <v>1907272604.6399999</v>
      </c>
      <c r="J27" s="250">
        <f>J6+J22</f>
        <v>1572719414</v>
      </c>
      <c r="K27" s="250">
        <f t="shared" ref="K27" si="12">K6+K22</f>
        <v>159119148</v>
      </c>
      <c r="L27" s="250">
        <f>L6+L22</f>
        <v>1731838562</v>
      </c>
      <c r="M27" s="163"/>
      <c r="N27" s="16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ht="13.5" customHeight="1" x14ac:dyDescent="0.25">
      <c r="G28" s="4"/>
      <c r="H28" s="4"/>
      <c r="I28" s="163"/>
      <c r="J28" s="163"/>
      <c r="K28" s="4"/>
      <c r="L28" s="4"/>
      <c r="M28" s="163"/>
      <c r="N28" s="163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ht="13.5" customHeight="1" x14ac:dyDescent="0.25">
      <c r="C29" s="26"/>
      <c r="D29" s="26"/>
      <c r="E29" s="26"/>
      <c r="F29" s="26"/>
      <c r="G29" s="4"/>
      <c r="H29" s="4"/>
      <c r="I29" s="163"/>
      <c r="J29" s="163"/>
      <c r="K29" s="4"/>
      <c r="L29" s="4"/>
      <c r="M29" s="163"/>
      <c r="N29" s="163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ht="13.5" customHeight="1" x14ac:dyDescent="0.25">
      <c r="G30" s="4"/>
      <c r="H30" s="163"/>
      <c r="I30" s="4"/>
      <c r="J30" s="4"/>
      <c r="K30" s="4"/>
      <c r="L30" s="163"/>
      <c r="M30" s="163"/>
      <c r="N30" s="163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s="6" customFormat="1" ht="13.5" customHeight="1" x14ac:dyDescent="0.25">
      <c r="A31"/>
      <c r="B31"/>
      <c r="C31" s="1"/>
      <c r="D31" s="1"/>
      <c r="E31" s="1"/>
      <c r="F31" s="1"/>
      <c r="G31" s="4"/>
      <c r="H31" s="4"/>
      <c r="I31" s="4"/>
      <c r="J31" s="4"/>
      <c r="K31" s="4"/>
      <c r="L31" s="4"/>
      <c r="M31" s="163"/>
      <c r="N31" s="163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s="6" customFormat="1" ht="16.5" customHeight="1" x14ac:dyDescent="0.25">
      <c r="A32"/>
      <c r="B32"/>
      <c r="C32" s="1"/>
      <c r="D32" s="1"/>
      <c r="E32" s="1"/>
      <c r="F32" s="1"/>
      <c r="G32" s="4"/>
      <c r="H32" s="4"/>
      <c r="I32" s="4"/>
      <c r="J32" s="4"/>
      <c r="K32" s="4"/>
      <c r="L32" s="4"/>
      <c r="M32" s="163"/>
      <c r="N32" s="163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s="6" customFormat="1" ht="13.5" customHeight="1" x14ac:dyDescent="0.25">
      <c r="A33"/>
      <c r="B33"/>
      <c r="C33" s="1"/>
      <c r="D33" s="1"/>
      <c r="E33" s="1"/>
      <c r="F33" s="1"/>
      <c r="G33" s="163"/>
      <c r="H33" s="4"/>
      <c r="I33" s="4"/>
      <c r="J33" s="4"/>
      <c r="K33" s="4"/>
      <c r="L33" s="4"/>
      <c r="M33" s="163"/>
      <c r="N33" s="163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s="6" customFormat="1" ht="13.5" customHeight="1" x14ac:dyDescent="0.25">
      <c r="A34"/>
      <c r="B34"/>
      <c r="C34" s="1"/>
      <c r="D34" s="1"/>
      <c r="E34" s="1"/>
      <c r="F34" s="1"/>
      <c r="G34" s="4"/>
      <c r="H34" s="4"/>
      <c r="I34" s="4"/>
      <c r="J34" s="4"/>
      <c r="K34" s="4"/>
      <c r="L34" s="4"/>
      <c r="M34" s="163"/>
      <c r="N34" s="163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48" s="9" customFormat="1" ht="13.5" customHeight="1" x14ac:dyDescent="0.25">
      <c r="A35"/>
      <c r="B35"/>
      <c r="C35" s="1"/>
      <c r="D35" s="1"/>
      <c r="E35" s="1"/>
      <c r="F35" s="1"/>
      <c r="G35" s="4"/>
      <c r="H35" s="4"/>
      <c r="I35" s="4"/>
      <c r="J35" s="4"/>
      <c r="K35" s="8"/>
      <c r="L35" s="8"/>
      <c r="M35" s="354"/>
      <c r="N35" s="354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</row>
    <row r="36" spans="1:48" ht="13.5" customHeight="1" x14ac:dyDescent="0.25">
      <c r="A36" s="6"/>
      <c r="B36" s="6"/>
      <c r="C36" s="6"/>
      <c r="D36" s="6"/>
      <c r="E36" s="6"/>
      <c r="F36" s="6"/>
      <c r="G36" s="4"/>
      <c r="H36" s="4"/>
      <c r="I36" s="4"/>
      <c r="J36" s="4"/>
      <c r="K36" s="4"/>
      <c r="L36" s="4"/>
      <c r="M36" s="163"/>
      <c r="N36" s="163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 spans="1:48" ht="13.5" customHeight="1" x14ac:dyDescent="0.25">
      <c r="A37" s="6"/>
      <c r="B37" s="6"/>
      <c r="C37" s="6"/>
      <c r="D37" s="6"/>
      <c r="E37" s="6"/>
      <c r="F37" s="6"/>
      <c r="G37" s="7"/>
      <c r="H37" s="4"/>
      <c r="I37" s="4"/>
      <c r="J37" s="4"/>
      <c r="K37" s="4"/>
      <c r="L37" s="4"/>
      <c r="M37" s="163"/>
      <c r="N37" s="163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spans="1:48" ht="16.5" customHeight="1" x14ac:dyDescent="0.25">
      <c r="A38" s="6"/>
      <c r="B38" s="6"/>
      <c r="C38" s="6"/>
      <c r="D38" s="6"/>
      <c r="E38" s="6"/>
      <c r="F38" s="6"/>
      <c r="G38" s="7"/>
      <c r="H38" s="4"/>
      <c r="I38" s="4"/>
      <c r="J38" s="4"/>
      <c r="K38" s="4"/>
      <c r="L38" s="4"/>
      <c r="M38" s="163"/>
      <c r="N38" s="163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spans="1:48" ht="16.5" customHeight="1" x14ac:dyDescent="0.25">
      <c r="A39" s="6"/>
      <c r="B39" s="6"/>
      <c r="C39" s="6"/>
      <c r="D39" s="6"/>
      <c r="E39" s="6"/>
      <c r="F39" s="6"/>
      <c r="G39" s="7"/>
      <c r="H39" s="8"/>
      <c r="I39" s="8"/>
      <c r="J39" s="8"/>
      <c r="K39" s="4"/>
      <c r="L39" s="4"/>
      <c r="M39" s="163"/>
      <c r="N39" s="163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 spans="1:48" ht="13.5" customHeight="1" x14ac:dyDescent="0.25">
      <c r="A40" s="9"/>
      <c r="B40" s="9"/>
      <c r="C40" s="9"/>
      <c r="D40" s="9"/>
      <c r="E40" s="9"/>
      <c r="F40" s="9"/>
      <c r="G40" s="7"/>
      <c r="H40" s="4"/>
      <c r="I40" s="4"/>
      <c r="J40" s="4"/>
      <c r="K40" s="4"/>
      <c r="L40" s="4"/>
      <c r="M40" s="163"/>
      <c r="N40" s="163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 spans="1:48" ht="16.5" customHeight="1" x14ac:dyDescent="0.25">
      <c r="G41" s="7"/>
      <c r="H41" s="4"/>
      <c r="I41" s="4"/>
      <c r="J41" s="4"/>
      <c r="K41" s="4"/>
      <c r="L41" s="4"/>
      <c r="M41" s="163"/>
      <c r="N41" s="163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</row>
    <row r="42" spans="1:48" ht="16.5" customHeight="1" x14ac:dyDescent="0.25">
      <c r="G42" s="4"/>
      <c r="H42" s="4"/>
      <c r="I42" s="4"/>
      <c r="J42" s="4"/>
      <c r="K42" s="4"/>
      <c r="L42" s="4"/>
      <c r="M42" s="163"/>
      <c r="N42" s="163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</row>
    <row r="43" spans="1:48" ht="15.75" customHeight="1" x14ac:dyDescent="0.25">
      <c r="G43" s="4"/>
      <c r="H43" s="4"/>
      <c r="I43" s="4"/>
      <c r="J43" s="4"/>
      <c r="K43" s="4"/>
      <c r="L43" s="4"/>
      <c r="M43" s="163"/>
      <c r="N43" s="163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</row>
    <row r="44" spans="1:48" ht="12.75" customHeight="1" x14ac:dyDescent="0.25">
      <c r="G44" s="4"/>
      <c r="H44" s="4"/>
      <c r="I44" s="4"/>
      <c r="J44" s="4"/>
      <c r="K44" s="4"/>
      <c r="L44" s="4"/>
      <c r="M44" s="163"/>
      <c r="N44" s="163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</row>
    <row r="45" spans="1:48" ht="15.75" customHeight="1" x14ac:dyDescent="0.25">
      <c r="G45" s="4"/>
      <c r="H45" s="4"/>
      <c r="I45" s="4"/>
      <c r="J45" s="4"/>
      <c r="K45" s="4"/>
      <c r="L45" s="4"/>
      <c r="M45" s="163"/>
      <c r="N45" s="163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 spans="1:48" ht="15.75" customHeight="1" x14ac:dyDescent="0.25">
      <c r="G46" s="4"/>
      <c r="H46" s="4"/>
      <c r="I46" s="4"/>
      <c r="J46" s="4"/>
      <c r="K46" s="4"/>
      <c r="L46" s="4"/>
      <c r="M46" s="163"/>
      <c r="N46" s="163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1:48" ht="15.75" customHeight="1" x14ac:dyDescent="0.25">
      <c r="G47" s="4"/>
      <c r="H47" s="4"/>
      <c r="I47" s="4"/>
      <c r="J47" s="4"/>
      <c r="K47" s="4"/>
      <c r="L47" s="4"/>
      <c r="M47" s="163"/>
      <c r="N47" s="163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1:48" ht="15.75" customHeight="1" x14ac:dyDescent="0.25">
      <c r="B48" s="10"/>
      <c r="C48" s="11"/>
      <c r="D48" s="11"/>
      <c r="E48" s="11"/>
      <c r="F48" s="11"/>
      <c r="G48" s="4"/>
      <c r="H48" s="4"/>
      <c r="I48" s="4"/>
      <c r="J48" s="4"/>
      <c r="K48" s="4"/>
      <c r="L48" s="4"/>
      <c r="M48" s="163"/>
      <c r="N48" s="163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 spans="2:48" ht="15.75" customHeight="1" x14ac:dyDescent="0.25">
      <c r="B49" s="12"/>
      <c r="C49" s="13"/>
      <c r="D49" s="13"/>
      <c r="E49" s="13"/>
      <c r="F49" s="13"/>
      <c r="G49" s="4"/>
      <c r="H49" s="4"/>
      <c r="I49" s="4"/>
      <c r="J49" s="4"/>
      <c r="K49" s="4"/>
      <c r="L49" s="4"/>
      <c r="M49" s="163"/>
      <c r="N49" s="163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2:48" ht="15.75" customHeight="1" x14ac:dyDescent="0.25">
      <c r="B50" s="4"/>
      <c r="C50" s="13"/>
      <c r="D50" s="13"/>
      <c r="E50" s="13"/>
      <c r="F50" s="13"/>
      <c r="G50" s="4"/>
      <c r="H50" s="4"/>
      <c r="I50" s="4"/>
      <c r="J50" s="4"/>
      <c r="K50" s="4"/>
      <c r="L50" s="4"/>
      <c r="M50" s="163"/>
      <c r="N50" s="163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  <row r="51" spans="2:48" ht="15.75" customHeight="1" x14ac:dyDescent="0.25">
      <c r="B51" s="4"/>
      <c r="C51" s="13"/>
      <c r="D51" s="13"/>
      <c r="E51" s="13"/>
      <c r="F51" s="13"/>
      <c r="G51" s="4"/>
      <c r="H51" s="4"/>
      <c r="I51" s="4"/>
      <c r="J51" s="4"/>
      <c r="K51" s="4"/>
      <c r="L51" s="4"/>
      <c r="M51" s="163"/>
      <c r="N51" s="163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</row>
    <row r="52" spans="2:48" ht="15.75" customHeight="1" x14ac:dyDescent="0.25">
      <c r="B52" s="4"/>
      <c r="C52" s="13"/>
      <c r="D52" s="13"/>
      <c r="E52" s="13"/>
      <c r="F52" s="13"/>
      <c r="G52" s="4"/>
      <c r="H52" s="4"/>
      <c r="I52" s="4"/>
      <c r="J52" s="4"/>
      <c r="K52" s="4"/>
      <c r="L52" s="4"/>
      <c r="M52" s="163"/>
      <c r="N52" s="163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</row>
    <row r="53" spans="2:48" ht="15.75" customHeight="1" x14ac:dyDescent="0.25">
      <c r="B53" s="4"/>
      <c r="C53" s="13"/>
      <c r="D53" s="13"/>
      <c r="E53" s="13"/>
      <c r="F53" s="13"/>
      <c r="G53" s="4"/>
      <c r="H53" s="4"/>
      <c r="I53" s="4"/>
      <c r="J53" s="4"/>
      <c r="K53" s="4"/>
      <c r="L53" s="4"/>
      <c r="M53" s="163"/>
      <c r="N53" s="163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</row>
    <row r="54" spans="2:48" ht="15.75" customHeight="1" x14ac:dyDescent="0.25">
      <c r="B54" s="4"/>
      <c r="C54" s="13"/>
      <c r="D54" s="13"/>
      <c r="E54" s="13"/>
      <c r="F54" s="13"/>
      <c r="G54" s="4"/>
      <c r="H54" s="4"/>
      <c r="I54" s="4"/>
      <c r="J54" s="4"/>
      <c r="K54" s="4"/>
      <c r="L54" s="4"/>
      <c r="M54" s="163"/>
      <c r="N54" s="163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</row>
    <row r="55" spans="2:48" ht="15.75" customHeight="1" x14ac:dyDescent="0.25">
      <c r="B55" s="4"/>
      <c r="C55" s="13"/>
      <c r="D55" s="13"/>
      <c r="E55" s="13"/>
      <c r="F55" s="13"/>
      <c r="G55" s="4"/>
      <c r="H55" s="4"/>
      <c r="I55" s="4"/>
      <c r="J55" s="4"/>
      <c r="K55" s="4"/>
      <c r="L55" s="4"/>
      <c r="M55" s="163"/>
      <c r="N55" s="16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 spans="2:48" ht="15.75" customHeight="1" x14ac:dyDescent="0.25">
      <c r="B56" s="4"/>
      <c r="C56" s="13"/>
      <c r="D56" s="13"/>
      <c r="E56" s="13"/>
      <c r="F56" s="13"/>
      <c r="G56" s="4"/>
      <c r="H56" s="4"/>
      <c r="I56" s="4"/>
      <c r="J56" s="4"/>
      <c r="K56" s="4"/>
      <c r="L56" s="4"/>
      <c r="M56" s="163"/>
      <c r="N56" s="163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 spans="2:48" ht="15.75" customHeight="1" x14ac:dyDescent="0.25">
      <c r="B57" s="4"/>
      <c r="C57" s="13"/>
      <c r="D57" s="13"/>
      <c r="E57" s="13"/>
      <c r="F57" s="13"/>
      <c r="G57" s="4"/>
      <c r="H57" s="4"/>
      <c r="I57" s="4"/>
      <c r="J57" s="4"/>
      <c r="K57" s="4"/>
      <c r="L57" s="4"/>
      <c r="M57" s="163"/>
      <c r="N57" s="163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</row>
    <row r="58" spans="2:48" ht="15.75" customHeight="1" x14ac:dyDescent="0.25">
      <c r="B58" s="4"/>
      <c r="C58" s="13"/>
      <c r="D58" s="13"/>
      <c r="E58" s="13"/>
      <c r="F58" s="13"/>
      <c r="G58" s="4"/>
      <c r="H58" s="4"/>
      <c r="I58" s="4"/>
      <c r="J58" s="4"/>
      <c r="K58" s="4"/>
      <c r="L58" s="4"/>
      <c r="M58" s="163"/>
      <c r="N58" s="163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</row>
    <row r="59" spans="2:48" ht="15.75" customHeight="1" x14ac:dyDescent="0.25">
      <c r="B59" s="4"/>
      <c r="C59" s="13"/>
      <c r="D59" s="13"/>
      <c r="E59" s="13"/>
      <c r="F59" s="13"/>
      <c r="G59" s="4"/>
      <c r="H59" s="4"/>
      <c r="I59" s="4"/>
      <c r="J59" s="4"/>
      <c r="K59" s="4"/>
      <c r="L59" s="4"/>
      <c r="M59" s="163"/>
      <c r="N59" s="163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</row>
    <row r="60" spans="2:48" ht="15.75" customHeight="1" x14ac:dyDescent="0.25">
      <c r="B60" s="4"/>
      <c r="C60" s="13"/>
      <c r="D60" s="13"/>
      <c r="E60" s="13"/>
      <c r="F60" s="13"/>
      <c r="G60" s="4"/>
      <c r="H60" s="4"/>
      <c r="I60" s="4"/>
      <c r="J60" s="4"/>
      <c r="K60" s="4"/>
      <c r="L60" s="4"/>
      <c r="M60" s="163"/>
      <c r="N60" s="163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</row>
    <row r="61" spans="2:48" ht="15.75" customHeight="1" x14ac:dyDescent="0.25">
      <c r="B61" s="4"/>
      <c r="C61" s="13"/>
      <c r="D61" s="13"/>
      <c r="E61" s="13"/>
      <c r="F61" s="13"/>
      <c r="G61" s="4"/>
      <c r="H61" s="4"/>
      <c r="I61" s="4"/>
      <c r="J61" s="4"/>
      <c r="K61" s="4"/>
      <c r="L61" s="4"/>
      <c r="M61" s="163"/>
      <c r="N61" s="163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</row>
    <row r="62" spans="2:48" ht="15.75" customHeight="1" x14ac:dyDescent="0.25">
      <c r="B62" s="4"/>
      <c r="C62" s="13"/>
      <c r="D62" s="13"/>
      <c r="E62" s="13"/>
      <c r="F62" s="13"/>
      <c r="G62" s="4"/>
      <c r="H62" s="4"/>
      <c r="I62" s="4"/>
      <c r="J62" s="4"/>
      <c r="K62" s="4"/>
      <c r="L62" s="4"/>
      <c r="M62" s="163"/>
      <c r="N62" s="163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</row>
    <row r="63" spans="2:48" ht="15.75" customHeight="1" x14ac:dyDescent="0.25">
      <c r="B63" s="4"/>
      <c r="C63" s="13"/>
      <c r="D63" s="13"/>
      <c r="E63" s="13"/>
      <c r="F63" s="13"/>
      <c r="G63" s="4"/>
      <c r="H63" s="4"/>
      <c r="I63" s="4"/>
      <c r="J63" s="4"/>
      <c r="K63" s="4"/>
      <c r="L63" s="4"/>
      <c r="M63" s="163"/>
      <c r="N63" s="163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</row>
    <row r="64" spans="2:48" ht="15.75" customHeight="1" x14ac:dyDescent="0.25">
      <c r="B64" s="4"/>
      <c r="C64" s="13"/>
      <c r="D64" s="13"/>
      <c r="E64" s="13"/>
      <c r="F64" s="13"/>
      <c r="G64" s="4"/>
      <c r="H64" s="4"/>
      <c r="I64" s="4"/>
      <c r="J64" s="4"/>
      <c r="K64" s="4"/>
      <c r="L64" s="4"/>
      <c r="M64" s="163"/>
      <c r="N64" s="163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</row>
    <row r="65" spans="2:48" ht="15.75" customHeight="1" x14ac:dyDescent="0.25">
      <c r="B65" s="4"/>
      <c r="C65" s="13"/>
      <c r="D65" s="13"/>
      <c r="E65" s="13"/>
      <c r="F65" s="13"/>
      <c r="G65" s="4"/>
      <c r="H65" s="4"/>
      <c r="I65" s="4"/>
      <c r="J65" s="4"/>
      <c r="K65" s="4"/>
      <c r="L65" s="4"/>
      <c r="M65" s="163"/>
      <c r="N65" s="163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  <row r="66" spans="2:48" ht="15.75" customHeight="1" x14ac:dyDescent="0.25">
      <c r="B66" s="4"/>
      <c r="C66" s="13"/>
      <c r="D66" s="13"/>
      <c r="E66" s="13"/>
      <c r="F66" s="13"/>
      <c r="G66" s="4"/>
      <c r="H66" s="4"/>
      <c r="I66" s="4"/>
      <c r="J66" s="4"/>
      <c r="K66" s="4"/>
      <c r="L66" s="4"/>
      <c r="M66" s="163"/>
      <c r="N66" s="163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</row>
    <row r="67" spans="2:48" ht="15.75" customHeight="1" x14ac:dyDescent="0.25">
      <c r="B67" s="4"/>
      <c r="C67" s="13"/>
      <c r="D67" s="13"/>
      <c r="E67" s="13"/>
      <c r="F67" s="13"/>
      <c r="G67" s="4"/>
      <c r="H67" s="4"/>
      <c r="I67" s="4"/>
      <c r="J67" s="4"/>
      <c r="K67" s="4"/>
      <c r="L67" s="4"/>
      <c r="M67" s="163"/>
      <c r="N67" s="163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</row>
    <row r="68" spans="2:48" ht="15.75" customHeight="1" x14ac:dyDescent="0.25">
      <c r="B68" s="4"/>
      <c r="C68" s="13"/>
      <c r="D68" s="13"/>
      <c r="E68" s="13"/>
      <c r="F68" s="13"/>
      <c r="G68" s="4"/>
      <c r="H68" s="4"/>
      <c r="I68" s="4"/>
      <c r="J68" s="4"/>
      <c r="K68" s="4"/>
      <c r="L68" s="4"/>
      <c r="M68" s="163"/>
      <c r="N68" s="163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</row>
    <row r="69" spans="2:48" ht="15.75" customHeight="1" x14ac:dyDescent="0.25">
      <c r="B69" s="4"/>
      <c r="C69" s="13"/>
      <c r="D69" s="13"/>
      <c r="E69" s="13"/>
      <c r="F69" s="13"/>
      <c r="G69" s="4"/>
      <c r="H69" s="4"/>
      <c r="I69" s="4"/>
      <c r="J69" s="4"/>
      <c r="K69" s="4"/>
      <c r="L69" s="4"/>
      <c r="M69" s="163"/>
      <c r="N69" s="16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</row>
    <row r="70" spans="2:48" ht="15.75" customHeight="1" x14ac:dyDescent="0.25">
      <c r="B70" s="4"/>
      <c r="C70" s="13"/>
      <c r="D70" s="13"/>
      <c r="E70" s="13"/>
      <c r="F70" s="13"/>
      <c r="G70" s="4"/>
      <c r="H70" s="4"/>
      <c r="I70" s="4"/>
      <c r="J70" s="4"/>
      <c r="K70" s="4"/>
      <c r="L70" s="4"/>
      <c r="M70" s="163"/>
      <c r="N70" s="163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</row>
    <row r="71" spans="2:48" ht="15.75" customHeight="1" x14ac:dyDescent="0.25">
      <c r="B71" s="4"/>
      <c r="C71" s="13"/>
      <c r="D71" s="13"/>
      <c r="E71" s="13"/>
      <c r="F71" s="13"/>
      <c r="G71" s="4"/>
      <c r="H71" s="4"/>
      <c r="I71" s="4"/>
      <c r="J71" s="4"/>
      <c r="K71" s="4"/>
      <c r="L71" s="4"/>
      <c r="M71" s="163"/>
      <c r="N71" s="163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</row>
    <row r="72" spans="2:48" ht="15.75" customHeight="1" x14ac:dyDescent="0.25">
      <c r="B72" s="4"/>
      <c r="C72" s="13"/>
      <c r="D72" s="13"/>
      <c r="E72" s="13"/>
      <c r="F72" s="13"/>
      <c r="G72" s="4"/>
      <c r="H72" s="4"/>
      <c r="I72" s="4"/>
      <c r="J72" s="4"/>
      <c r="K72" s="4"/>
      <c r="L72" s="4"/>
      <c r="M72" s="163"/>
      <c r="N72" s="163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</row>
    <row r="73" spans="2:48" ht="15.75" customHeight="1" x14ac:dyDescent="0.25">
      <c r="B73" s="4"/>
      <c r="C73" s="13"/>
      <c r="D73" s="13"/>
      <c r="E73" s="13"/>
      <c r="F73" s="13"/>
      <c r="G73" s="4"/>
      <c r="H73" s="4"/>
      <c r="I73" s="4"/>
      <c r="J73" s="4"/>
      <c r="K73" s="4"/>
      <c r="L73" s="4"/>
      <c r="M73" s="163"/>
      <c r="N73" s="163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</row>
    <row r="74" spans="2:48" ht="15.75" customHeight="1" x14ac:dyDescent="0.25">
      <c r="B74" s="4"/>
      <c r="C74" s="13"/>
      <c r="D74" s="13"/>
      <c r="E74" s="13"/>
      <c r="F74" s="13"/>
      <c r="G74" s="4"/>
      <c r="H74" s="4"/>
      <c r="I74" s="4"/>
      <c r="J74" s="4"/>
      <c r="K74" s="4"/>
      <c r="L74" s="4"/>
      <c r="M74" s="163"/>
      <c r="N74" s="163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 spans="2:48" ht="15.75" customHeight="1" x14ac:dyDescent="0.25">
      <c r="B75" s="4"/>
      <c r="C75" s="13"/>
      <c r="D75" s="13"/>
      <c r="E75" s="13"/>
      <c r="F75" s="13"/>
      <c r="G75" s="4"/>
      <c r="H75" s="4"/>
      <c r="I75" s="4"/>
      <c r="J75" s="4"/>
      <c r="K75" s="4"/>
      <c r="L75" s="4"/>
      <c r="M75" s="163"/>
      <c r="N75" s="163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</row>
    <row r="76" spans="2:48" ht="15.75" customHeight="1" x14ac:dyDescent="0.25">
      <c r="B76" s="4"/>
      <c r="C76" s="13"/>
      <c r="D76" s="13"/>
      <c r="E76" s="13"/>
      <c r="F76" s="13"/>
      <c r="G76" s="4"/>
      <c r="H76" s="4"/>
      <c r="I76" s="4"/>
      <c r="J76" s="4"/>
      <c r="K76" s="4"/>
      <c r="L76" s="4"/>
      <c r="M76" s="163"/>
      <c r="N76" s="163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</row>
    <row r="77" spans="2:48" ht="15.75" customHeight="1" x14ac:dyDescent="0.25">
      <c r="B77" s="4"/>
      <c r="C77" s="13"/>
      <c r="D77" s="13"/>
      <c r="E77" s="13"/>
      <c r="F77" s="13"/>
      <c r="G77" s="4"/>
      <c r="H77" s="4"/>
      <c r="I77" s="4"/>
      <c r="J77" s="4"/>
      <c r="K77" s="4"/>
      <c r="L77" s="4"/>
      <c r="M77" s="163"/>
      <c r="N77" s="163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</row>
    <row r="78" spans="2:48" ht="15.75" customHeight="1" x14ac:dyDescent="0.25">
      <c r="B78" s="4"/>
      <c r="C78" s="13"/>
      <c r="D78" s="13"/>
      <c r="E78" s="13"/>
      <c r="F78" s="13"/>
      <c r="G78" s="4"/>
      <c r="H78" s="4"/>
      <c r="I78" s="4"/>
      <c r="J78" s="4"/>
      <c r="K78" s="4"/>
      <c r="L78" s="4"/>
      <c r="M78" s="163"/>
      <c r="N78" s="163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</row>
    <row r="79" spans="2:48" ht="15.75" customHeight="1" x14ac:dyDescent="0.25">
      <c r="B79" s="4"/>
      <c r="C79" s="13"/>
      <c r="D79" s="13"/>
      <c r="E79" s="13"/>
      <c r="F79" s="13"/>
      <c r="G79" s="4"/>
      <c r="H79" s="4"/>
      <c r="I79" s="4"/>
      <c r="J79" s="4"/>
      <c r="K79" s="4"/>
      <c r="L79" s="4"/>
      <c r="M79" s="163"/>
      <c r="N79" s="163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</row>
    <row r="80" spans="2:48" ht="15.75" customHeight="1" x14ac:dyDescent="0.25">
      <c r="B80" s="4"/>
      <c r="C80" s="13"/>
      <c r="D80" s="13"/>
      <c r="E80" s="13"/>
      <c r="F80" s="13"/>
      <c r="G80" s="4"/>
      <c r="H80" s="4"/>
      <c r="I80" s="4"/>
      <c r="J80" s="4"/>
      <c r="K80" s="4"/>
      <c r="L80" s="4"/>
      <c r="M80" s="163"/>
      <c r="N80" s="163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</row>
    <row r="81" spans="2:48" ht="15.75" customHeight="1" x14ac:dyDescent="0.25">
      <c r="B81" s="4"/>
      <c r="C81" s="13"/>
      <c r="D81" s="13"/>
      <c r="E81" s="13"/>
      <c r="F81" s="13"/>
      <c r="G81" s="4"/>
      <c r="H81" s="4"/>
      <c r="I81" s="4"/>
      <c r="J81" s="4"/>
      <c r="K81" s="4"/>
      <c r="L81" s="4"/>
      <c r="M81" s="163"/>
      <c r="N81" s="163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</row>
    <row r="82" spans="2:48" ht="15.75" customHeight="1" x14ac:dyDescent="0.25">
      <c r="B82" s="4"/>
      <c r="C82" s="13"/>
      <c r="D82" s="13"/>
      <c r="E82" s="13"/>
      <c r="F82" s="13"/>
      <c r="G82" s="4"/>
      <c r="H82" s="4"/>
      <c r="I82" s="4"/>
      <c r="J82" s="4"/>
      <c r="K82" s="4"/>
      <c r="L82" s="4"/>
      <c r="M82" s="163"/>
      <c r="N82" s="163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</row>
    <row r="83" spans="2:48" ht="15.75" customHeight="1" x14ac:dyDescent="0.25">
      <c r="B83" s="4"/>
      <c r="C83" s="13"/>
      <c r="D83" s="13"/>
      <c r="E83" s="13"/>
      <c r="F83" s="13"/>
      <c r="G83" s="4"/>
      <c r="H83" s="4"/>
      <c r="I83" s="4"/>
      <c r="J83" s="4"/>
      <c r="K83" s="4"/>
      <c r="L83" s="4"/>
      <c r="M83" s="163"/>
      <c r="N83" s="163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</row>
    <row r="84" spans="2:48" ht="15.75" customHeight="1" x14ac:dyDescent="0.25">
      <c r="B84" s="4"/>
      <c r="C84" s="13"/>
      <c r="D84" s="13"/>
      <c r="E84" s="13"/>
      <c r="F84" s="13"/>
      <c r="G84" s="4"/>
      <c r="H84" s="4"/>
      <c r="I84" s="4"/>
      <c r="J84" s="4"/>
      <c r="K84" s="4"/>
      <c r="L84" s="4"/>
      <c r="M84" s="163"/>
      <c r="N84" s="163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</row>
    <row r="85" spans="2:48" ht="15.75" customHeight="1" x14ac:dyDescent="0.25">
      <c r="B85" s="4"/>
      <c r="C85" s="13"/>
      <c r="D85" s="13"/>
      <c r="E85" s="13"/>
      <c r="F85" s="13"/>
      <c r="G85" s="4"/>
      <c r="H85" s="4"/>
      <c r="I85" s="4"/>
      <c r="J85" s="4"/>
      <c r="K85" s="4"/>
      <c r="L85" s="4"/>
      <c r="M85" s="163"/>
      <c r="N85" s="163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</row>
    <row r="86" spans="2:48" ht="15.75" customHeight="1" x14ac:dyDescent="0.25">
      <c r="B86" s="4"/>
      <c r="C86" s="13"/>
      <c r="D86" s="13"/>
      <c r="E86" s="13"/>
      <c r="F86" s="13"/>
      <c r="G86" s="4"/>
      <c r="H86" s="4"/>
      <c r="I86" s="4"/>
      <c r="J86" s="4"/>
      <c r="K86" s="4"/>
      <c r="L86" s="4"/>
      <c r="M86" s="163"/>
      <c r="N86" s="163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</row>
    <row r="87" spans="2:48" ht="15.75" customHeight="1" x14ac:dyDescent="0.25">
      <c r="B87" s="4"/>
      <c r="C87" s="13"/>
      <c r="D87" s="13"/>
      <c r="E87" s="13"/>
      <c r="F87" s="13"/>
      <c r="G87" s="4"/>
      <c r="H87" s="4"/>
      <c r="I87" s="4"/>
      <c r="J87" s="4"/>
      <c r="K87" s="4"/>
      <c r="L87" s="4"/>
      <c r="M87" s="163"/>
      <c r="N87" s="163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</row>
    <row r="88" spans="2:48" ht="15.75" customHeight="1" x14ac:dyDescent="0.25">
      <c r="B88" s="4"/>
      <c r="C88" s="13"/>
      <c r="D88" s="13"/>
      <c r="E88" s="13"/>
      <c r="F88" s="13"/>
      <c r="G88" s="4"/>
      <c r="H88" s="4"/>
      <c r="I88" s="4"/>
      <c r="J88" s="4"/>
      <c r="K88" s="4"/>
      <c r="L88" s="4"/>
      <c r="M88" s="163"/>
      <c r="N88" s="163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</row>
    <row r="89" spans="2:48" ht="15.75" customHeight="1" x14ac:dyDescent="0.25">
      <c r="B89" s="4"/>
      <c r="C89" s="13"/>
      <c r="D89" s="13"/>
      <c r="E89" s="13"/>
      <c r="F89" s="13"/>
      <c r="G89" s="4"/>
      <c r="H89" s="4"/>
      <c r="I89" s="4"/>
      <c r="J89" s="4"/>
      <c r="K89" s="4"/>
      <c r="L89" s="4"/>
      <c r="M89" s="163"/>
      <c r="N89" s="163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</row>
    <row r="90" spans="2:48" ht="15.75" customHeight="1" x14ac:dyDescent="0.25">
      <c r="B90" s="4"/>
      <c r="C90" s="13"/>
      <c r="D90" s="13"/>
      <c r="E90" s="13"/>
      <c r="F90" s="13"/>
      <c r="G90" s="4"/>
      <c r="H90" s="4"/>
      <c r="I90" s="4"/>
      <c r="J90" s="4"/>
      <c r="K90" s="4"/>
      <c r="L90" s="4"/>
      <c r="M90" s="163"/>
      <c r="N90" s="16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</row>
    <row r="91" spans="2:48" ht="15.75" customHeight="1" x14ac:dyDescent="0.25">
      <c r="B91" s="4"/>
      <c r="C91" s="13"/>
      <c r="D91" s="13"/>
      <c r="E91" s="13"/>
      <c r="F91" s="13"/>
      <c r="G91" s="4"/>
      <c r="H91" s="4"/>
      <c r="I91" s="4"/>
      <c r="J91" s="4"/>
      <c r="K91" s="4"/>
      <c r="L91" s="4"/>
      <c r="M91" s="163"/>
      <c r="N91" s="163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</row>
    <row r="92" spans="2:48" ht="15.75" customHeight="1" x14ac:dyDescent="0.25">
      <c r="B92" s="4"/>
      <c r="C92" s="13"/>
      <c r="D92" s="13"/>
      <c r="E92" s="13"/>
      <c r="F92" s="13"/>
      <c r="G92" s="4"/>
      <c r="H92" s="4"/>
      <c r="I92" s="4"/>
      <c r="J92" s="4"/>
      <c r="K92" s="4"/>
      <c r="L92" s="4"/>
      <c r="M92" s="163"/>
      <c r="N92" s="163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</row>
    <row r="93" spans="2:48" ht="15.75" customHeight="1" x14ac:dyDescent="0.25">
      <c r="B93" s="4"/>
      <c r="C93" s="13"/>
      <c r="D93" s="13"/>
      <c r="E93" s="13"/>
      <c r="F93" s="13"/>
      <c r="G93" s="4"/>
      <c r="H93" s="4"/>
      <c r="I93" s="4"/>
      <c r="J93" s="4"/>
      <c r="K93" s="4"/>
      <c r="L93" s="4"/>
      <c r="M93" s="163"/>
      <c r="N93" s="163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</row>
    <row r="94" spans="2:48" ht="15.75" customHeight="1" x14ac:dyDescent="0.25">
      <c r="B94" s="4"/>
      <c r="C94" s="13"/>
      <c r="D94" s="13"/>
      <c r="E94" s="13"/>
      <c r="F94" s="13"/>
      <c r="G94" s="4"/>
      <c r="H94" s="4"/>
      <c r="I94" s="4"/>
      <c r="J94" s="4"/>
      <c r="K94" s="4"/>
      <c r="L94" s="4"/>
      <c r="M94" s="163"/>
      <c r="N94" s="163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</row>
    <row r="95" spans="2:48" ht="15.75" customHeight="1" x14ac:dyDescent="0.25">
      <c r="B95" s="4"/>
      <c r="C95" s="13"/>
      <c r="D95" s="13"/>
      <c r="E95" s="13"/>
      <c r="F95" s="13"/>
      <c r="G95" s="4"/>
      <c r="H95" s="4"/>
      <c r="I95" s="4"/>
      <c r="J95" s="4"/>
      <c r="K95" s="4"/>
      <c r="L95" s="4"/>
      <c r="M95" s="163"/>
      <c r="N95" s="163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</row>
    <row r="96" spans="2:48" ht="15.75" customHeight="1" x14ac:dyDescent="0.25">
      <c r="B96" s="4"/>
      <c r="C96" s="13"/>
      <c r="D96" s="13"/>
      <c r="E96" s="13"/>
      <c r="F96" s="13"/>
      <c r="G96" s="4"/>
      <c r="H96" s="4"/>
      <c r="I96" s="4"/>
      <c r="J96" s="4"/>
      <c r="K96" s="4"/>
      <c r="L96" s="4"/>
      <c r="M96" s="163"/>
      <c r="N96" s="163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</row>
    <row r="97" spans="2:48" ht="15.75" customHeight="1" x14ac:dyDescent="0.25">
      <c r="B97" s="4"/>
      <c r="C97" s="13"/>
      <c r="D97" s="13"/>
      <c r="E97" s="13"/>
      <c r="F97" s="13"/>
      <c r="G97" s="4"/>
      <c r="H97" s="4"/>
      <c r="I97" s="4"/>
      <c r="J97" s="4"/>
      <c r="K97" s="4"/>
      <c r="L97" s="4"/>
      <c r="M97" s="163"/>
      <c r="N97" s="163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</row>
    <row r="98" spans="2:48" ht="15.75" customHeight="1" x14ac:dyDescent="0.25">
      <c r="B98" s="4"/>
      <c r="C98" s="13"/>
      <c r="D98" s="13"/>
      <c r="E98" s="13"/>
      <c r="F98" s="13"/>
      <c r="G98" s="4"/>
      <c r="H98" s="4"/>
      <c r="I98" s="4"/>
      <c r="J98" s="4"/>
      <c r="K98" s="4"/>
      <c r="L98" s="4"/>
      <c r="M98" s="163"/>
      <c r="N98" s="16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</row>
    <row r="99" spans="2:48" ht="15.75" customHeight="1" x14ac:dyDescent="0.25">
      <c r="B99" s="4"/>
      <c r="C99" s="13"/>
      <c r="D99" s="13"/>
      <c r="E99" s="13"/>
      <c r="F99" s="13"/>
      <c r="G99" s="4"/>
      <c r="H99" s="4"/>
      <c r="I99" s="4"/>
      <c r="J99" s="4"/>
      <c r="K99" s="4"/>
      <c r="L99" s="4"/>
      <c r="M99" s="163"/>
      <c r="N99" s="163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</row>
    <row r="100" spans="2:48" ht="15.75" customHeight="1" x14ac:dyDescent="0.25">
      <c r="B100" s="4"/>
      <c r="C100" s="13"/>
      <c r="D100" s="13"/>
      <c r="E100" s="13"/>
      <c r="F100" s="13"/>
      <c r="G100" s="4"/>
      <c r="H100" s="4"/>
      <c r="I100" s="4"/>
      <c r="J100" s="4"/>
      <c r="K100" s="4"/>
      <c r="L100" s="4"/>
      <c r="M100" s="163"/>
      <c r="N100" s="163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</row>
    <row r="101" spans="2:48" ht="15.75" customHeight="1" x14ac:dyDescent="0.25">
      <c r="B101" s="4"/>
      <c r="C101" s="13"/>
      <c r="D101" s="13"/>
      <c r="E101" s="13"/>
      <c r="F101" s="13"/>
      <c r="G101" s="4"/>
      <c r="H101" s="4"/>
      <c r="I101" s="4"/>
      <c r="J101" s="4"/>
      <c r="K101" s="4"/>
      <c r="L101" s="4"/>
      <c r="M101" s="163"/>
      <c r="N101" s="163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</row>
    <row r="102" spans="2:48" ht="15.75" customHeight="1" x14ac:dyDescent="0.25">
      <c r="B102" s="4"/>
      <c r="C102" s="13"/>
      <c r="D102" s="13"/>
      <c r="E102" s="13"/>
      <c r="F102" s="13"/>
      <c r="G102" s="4"/>
      <c r="H102" s="4"/>
      <c r="I102" s="4"/>
      <c r="J102" s="4"/>
      <c r="K102" s="4"/>
      <c r="L102" s="4"/>
      <c r="M102" s="163"/>
      <c r="N102" s="163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</row>
    <row r="103" spans="2:48" ht="15.75" customHeight="1" x14ac:dyDescent="0.25">
      <c r="B103" s="4"/>
      <c r="C103" s="13"/>
      <c r="D103" s="13"/>
      <c r="E103" s="13"/>
      <c r="F103" s="13"/>
      <c r="G103" s="4"/>
      <c r="H103" s="4"/>
      <c r="I103" s="4"/>
      <c r="J103" s="4"/>
      <c r="K103" s="4"/>
      <c r="L103" s="4"/>
      <c r="M103" s="163"/>
      <c r="N103" s="163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</row>
    <row r="104" spans="2:48" ht="15.75" customHeight="1" x14ac:dyDescent="0.25">
      <c r="B104" s="4"/>
      <c r="C104" s="13"/>
      <c r="D104" s="13"/>
      <c r="E104" s="13"/>
      <c r="F104" s="13"/>
      <c r="G104" s="4"/>
      <c r="H104" s="4"/>
      <c r="I104" s="4"/>
      <c r="J104" s="4"/>
      <c r="K104" s="4"/>
      <c r="L104" s="4"/>
      <c r="M104" s="163"/>
      <c r="N104" s="163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</row>
    <row r="105" spans="2:48" ht="15.75" customHeight="1" x14ac:dyDescent="0.25">
      <c r="B105" s="4"/>
      <c r="C105" s="13"/>
      <c r="D105" s="13"/>
      <c r="E105" s="13"/>
      <c r="F105" s="13"/>
      <c r="G105" s="4"/>
      <c r="H105" s="4"/>
      <c r="I105" s="4"/>
      <c r="J105" s="4"/>
      <c r="K105" s="4"/>
      <c r="L105" s="4"/>
      <c r="M105" s="163"/>
      <c r="N105" s="163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</row>
    <row r="106" spans="2:48" ht="15.75" customHeight="1" x14ac:dyDescent="0.25">
      <c r="B106" s="4"/>
      <c r="C106" s="13"/>
      <c r="D106" s="13"/>
      <c r="E106" s="13"/>
      <c r="F106" s="13"/>
      <c r="G106" s="4"/>
      <c r="H106" s="4"/>
      <c r="I106" s="4"/>
      <c r="J106" s="4"/>
      <c r="K106" s="4"/>
      <c r="L106" s="4"/>
      <c r="M106" s="163"/>
      <c r="N106" s="163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</row>
    <row r="107" spans="2:48" ht="15.75" customHeight="1" x14ac:dyDescent="0.25">
      <c r="B107" s="4"/>
      <c r="C107" s="13"/>
      <c r="D107" s="13"/>
      <c r="E107" s="13"/>
      <c r="F107" s="13"/>
      <c r="G107" s="4"/>
      <c r="H107" s="4"/>
      <c r="I107" s="4"/>
      <c r="J107" s="4"/>
      <c r="K107" s="4"/>
      <c r="L107" s="4"/>
      <c r="M107" s="163"/>
      <c r="N107" s="163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</row>
    <row r="108" spans="2:48" ht="15.75" customHeight="1" x14ac:dyDescent="0.25">
      <c r="B108" s="4"/>
      <c r="C108" s="13"/>
      <c r="D108" s="13"/>
      <c r="E108" s="13"/>
      <c r="F108" s="13"/>
      <c r="G108" s="4"/>
      <c r="H108" s="4"/>
      <c r="I108" s="4"/>
      <c r="J108" s="4"/>
      <c r="K108" s="4"/>
      <c r="L108" s="4"/>
      <c r="M108" s="163"/>
      <c r="N108" s="163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</row>
    <row r="109" spans="2:48" ht="15.75" customHeight="1" x14ac:dyDescent="0.25">
      <c r="B109" s="4"/>
      <c r="C109" s="13"/>
      <c r="D109" s="13"/>
      <c r="E109" s="13"/>
      <c r="F109" s="13"/>
      <c r="G109" s="4"/>
      <c r="H109" s="4"/>
      <c r="I109" s="4"/>
      <c r="J109" s="4"/>
      <c r="K109" s="4"/>
      <c r="L109" s="4"/>
      <c r="M109" s="163"/>
      <c r="N109" s="163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</row>
    <row r="110" spans="2:48" ht="15.75" customHeight="1" x14ac:dyDescent="0.25">
      <c r="B110" s="4"/>
      <c r="C110" s="13"/>
      <c r="D110" s="13"/>
      <c r="E110" s="13"/>
      <c r="F110" s="13"/>
      <c r="G110" s="4"/>
      <c r="H110" s="4"/>
      <c r="I110" s="4"/>
      <c r="J110" s="4"/>
      <c r="K110" s="4"/>
      <c r="L110" s="4"/>
      <c r="M110" s="163"/>
      <c r="N110" s="163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</row>
    <row r="111" spans="2:48" ht="15.75" customHeight="1" x14ac:dyDescent="0.25">
      <c r="B111" s="4"/>
      <c r="C111" s="13"/>
      <c r="D111" s="13"/>
      <c r="E111" s="13"/>
      <c r="F111" s="13"/>
      <c r="G111" s="4"/>
      <c r="H111" s="4"/>
      <c r="I111" s="4"/>
      <c r="J111" s="4"/>
      <c r="K111" s="4"/>
      <c r="L111" s="4"/>
      <c r="M111" s="163"/>
      <c r="N111" s="163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</row>
    <row r="112" spans="2:48" ht="15.75" customHeight="1" x14ac:dyDescent="0.25">
      <c r="B112" s="4"/>
      <c r="C112" s="13"/>
      <c r="D112" s="13"/>
      <c r="E112" s="13"/>
      <c r="F112" s="13"/>
      <c r="G112" s="4"/>
      <c r="H112" s="4"/>
      <c r="I112" s="4"/>
      <c r="J112" s="4"/>
      <c r="K112" s="4"/>
      <c r="L112" s="4"/>
      <c r="M112" s="163"/>
      <c r="N112" s="163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</row>
    <row r="113" spans="2:48" ht="15.75" customHeight="1" x14ac:dyDescent="0.25">
      <c r="B113" s="4"/>
      <c r="C113" s="13"/>
      <c r="D113" s="13"/>
      <c r="E113" s="13"/>
      <c r="F113" s="13"/>
      <c r="G113" s="4"/>
      <c r="H113" s="4"/>
      <c r="I113" s="4"/>
      <c r="J113" s="4"/>
      <c r="K113" s="4"/>
      <c r="L113" s="4"/>
      <c r="M113" s="163"/>
      <c r="N113" s="163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</row>
    <row r="114" spans="2:48" ht="15.75" customHeight="1" x14ac:dyDescent="0.25">
      <c r="B114" s="4"/>
      <c r="C114" s="13"/>
      <c r="D114" s="13"/>
      <c r="E114" s="13"/>
      <c r="F114" s="13"/>
      <c r="G114" s="4"/>
      <c r="H114" s="4"/>
      <c r="I114" s="4"/>
      <c r="J114" s="4"/>
      <c r="K114" s="4"/>
      <c r="L114" s="4"/>
      <c r="M114" s="163"/>
      <c r="N114" s="163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</row>
    <row r="115" spans="2:48" ht="15.75" customHeight="1" x14ac:dyDescent="0.25">
      <c r="B115" s="4"/>
      <c r="C115" s="13"/>
      <c r="D115" s="13"/>
      <c r="E115" s="13"/>
      <c r="F115" s="13"/>
      <c r="G115" s="4"/>
      <c r="H115" s="4"/>
      <c r="I115" s="4"/>
      <c r="J115" s="4"/>
      <c r="K115" s="4"/>
      <c r="L115" s="4"/>
      <c r="M115" s="163"/>
      <c r="N115" s="163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</row>
    <row r="116" spans="2:48" ht="15.75" customHeight="1" x14ac:dyDescent="0.25">
      <c r="B116" s="4"/>
      <c r="C116" s="13"/>
      <c r="D116" s="13"/>
      <c r="E116" s="13"/>
      <c r="F116" s="13"/>
      <c r="G116" s="4"/>
      <c r="H116" s="4"/>
      <c r="I116" s="4"/>
      <c r="J116" s="4"/>
      <c r="K116" s="4"/>
      <c r="L116" s="4"/>
      <c r="M116" s="163"/>
      <c r="N116" s="163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</row>
    <row r="117" spans="2:48" ht="15.75" customHeight="1" x14ac:dyDescent="0.25">
      <c r="B117" s="4"/>
      <c r="C117" s="13"/>
      <c r="D117" s="13"/>
      <c r="E117" s="13"/>
      <c r="F117" s="13"/>
      <c r="G117" s="4"/>
      <c r="H117" s="4"/>
      <c r="I117" s="4"/>
      <c r="J117" s="4"/>
      <c r="K117" s="4"/>
      <c r="L117" s="4"/>
      <c r="M117" s="163"/>
      <c r="N117" s="163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</row>
    <row r="118" spans="2:48" ht="15.75" customHeight="1" x14ac:dyDescent="0.25">
      <c r="B118" s="4"/>
      <c r="C118" s="13"/>
      <c r="D118" s="13"/>
      <c r="E118" s="13"/>
      <c r="F118" s="13"/>
      <c r="G118" s="4"/>
      <c r="H118" s="4"/>
      <c r="I118" s="4"/>
      <c r="J118" s="4"/>
      <c r="K118" s="4"/>
      <c r="L118" s="4"/>
      <c r="M118" s="163"/>
      <c r="N118" s="163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</row>
    <row r="119" spans="2:48" ht="15.75" customHeight="1" x14ac:dyDescent="0.25">
      <c r="B119" s="4"/>
      <c r="C119" s="13"/>
      <c r="D119" s="13"/>
      <c r="E119" s="13"/>
      <c r="F119" s="13"/>
      <c r="G119" s="4"/>
      <c r="H119" s="4"/>
      <c r="I119" s="4"/>
      <c r="J119" s="4"/>
      <c r="K119" s="4"/>
      <c r="L119" s="4"/>
      <c r="M119" s="163"/>
      <c r="N119" s="163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</row>
    <row r="120" spans="2:48" ht="15.75" customHeight="1" x14ac:dyDescent="0.25">
      <c r="B120" s="4"/>
      <c r="C120" s="13"/>
      <c r="D120" s="13"/>
      <c r="E120" s="13"/>
      <c r="F120" s="13"/>
      <c r="G120" s="4"/>
      <c r="H120" s="4"/>
      <c r="I120" s="4"/>
      <c r="J120" s="4"/>
      <c r="K120" s="4"/>
      <c r="L120" s="4"/>
      <c r="M120" s="163"/>
      <c r="N120" s="163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</row>
    <row r="121" spans="2:48" ht="15.75" customHeight="1" x14ac:dyDescent="0.25">
      <c r="B121" s="4"/>
      <c r="C121" s="13"/>
      <c r="D121" s="13"/>
      <c r="E121" s="13"/>
      <c r="F121" s="13"/>
      <c r="G121" s="4"/>
      <c r="H121" s="4"/>
      <c r="I121" s="4"/>
      <c r="J121" s="4"/>
      <c r="K121" s="4"/>
      <c r="L121" s="4"/>
      <c r="M121" s="163"/>
      <c r="N121" s="163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</row>
    <row r="122" spans="2:48" ht="15.75" customHeight="1" x14ac:dyDescent="0.25">
      <c r="B122" s="4"/>
      <c r="C122" s="13"/>
      <c r="D122" s="13"/>
      <c r="E122" s="13"/>
      <c r="F122" s="13"/>
      <c r="G122" s="4"/>
      <c r="H122" s="4"/>
      <c r="I122" s="4"/>
      <c r="J122" s="4"/>
      <c r="K122" s="4"/>
      <c r="L122" s="4"/>
      <c r="M122" s="163"/>
      <c r="N122" s="163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</row>
    <row r="123" spans="2:48" ht="15.75" customHeight="1" x14ac:dyDescent="0.25">
      <c r="B123" s="4"/>
      <c r="C123" s="13"/>
      <c r="D123" s="13"/>
      <c r="E123" s="13"/>
      <c r="F123" s="13"/>
      <c r="G123" s="4"/>
      <c r="H123" s="4"/>
      <c r="I123" s="4"/>
      <c r="J123" s="4"/>
      <c r="K123" s="4"/>
      <c r="L123" s="4"/>
      <c r="M123" s="163"/>
      <c r="N123" s="163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</row>
    <row r="124" spans="2:48" ht="15.75" customHeight="1" x14ac:dyDescent="0.25">
      <c r="B124" s="4"/>
      <c r="C124" s="13"/>
      <c r="D124" s="13"/>
      <c r="E124" s="13"/>
      <c r="F124" s="13"/>
      <c r="G124" s="4"/>
      <c r="H124" s="4"/>
      <c r="I124" s="4"/>
      <c r="J124" s="4"/>
      <c r="K124" s="4"/>
      <c r="L124" s="4"/>
      <c r="M124" s="163"/>
      <c r="N124" s="163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</row>
    <row r="125" spans="2:48" ht="15.75" customHeight="1" x14ac:dyDescent="0.25">
      <c r="B125" s="4"/>
      <c r="C125" s="13"/>
      <c r="D125" s="13"/>
      <c r="E125" s="13"/>
      <c r="F125" s="13"/>
      <c r="G125" s="4"/>
      <c r="H125" s="4"/>
      <c r="I125" s="4"/>
      <c r="J125" s="4"/>
      <c r="K125" s="4"/>
      <c r="L125" s="4"/>
      <c r="M125" s="163"/>
      <c r="N125" s="163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</row>
    <row r="126" spans="2:48" ht="15.75" customHeight="1" x14ac:dyDescent="0.25">
      <c r="B126" s="4"/>
      <c r="C126" s="13"/>
      <c r="D126" s="13"/>
      <c r="E126" s="13"/>
      <c r="F126" s="13"/>
      <c r="G126" s="4"/>
      <c r="H126" s="4"/>
      <c r="I126" s="4"/>
      <c r="J126" s="4"/>
      <c r="K126" s="4"/>
      <c r="L126" s="4"/>
      <c r="M126" s="163"/>
      <c r="N126" s="163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</row>
    <row r="127" spans="2:48" ht="15.75" customHeight="1" x14ac:dyDescent="0.25">
      <c r="B127" s="4"/>
      <c r="C127" s="13"/>
      <c r="D127" s="13"/>
      <c r="E127" s="13"/>
      <c r="F127" s="13"/>
      <c r="G127" s="4"/>
      <c r="H127" s="4"/>
      <c r="I127" s="4"/>
      <c r="J127" s="4"/>
      <c r="K127" s="4"/>
      <c r="L127" s="4"/>
      <c r="M127" s="163"/>
      <c r="N127" s="163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</row>
    <row r="128" spans="2:48" ht="15.75" customHeight="1" x14ac:dyDescent="0.25">
      <c r="B128" s="4"/>
      <c r="C128" s="13"/>
      <c r="D128" s="13"/>
      <c r="E128" s="13"/>
      <c r="F128" s="13"/>
      <c r="G128" s="4"/>
      <c r="H128" s="4"/>
      <c r="I128" s="4"/>
      <c r="J128" s="4"/>
      <c r="K128" s="4"/>
      <c r="L128" s="4"/>
      <c r="M128" s="163"/>
      <c r="N128" s="163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</row>
    <row r="129" spans="2:48" ht="15.75" customHeight="1" x14ac:dyDescent="0.25">
      <c r="B129" s="4"/>
      <c r="C129" s="13"/>
      <c r="D129" s="13"/>
      <c r="E129" s="13"/>
      <c r="F129" s="13"/>
      <c r="G129" s="4"/>
      <c r="H129" s="4"/>
      <c r="I129" s="4"/>
      <c r="J129" s="4"/>
      <c r="K129" s="4"/>
      <c r="L129" s="4"/>
      <c r="M129" s="163"/>
      <c r="N129" s="163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</row>
    <row r="130" spans="2:48" ht="15.75" customHeight="1" x14ac:dyDescent="0.25">
      <c r="B130" s="4"/>
      <c r="C130" s="13"/>
      <c r="D130" s="13"/>
      <c r="E130" s="13"/>
      <c r="F130" s="13"/>
      <c r="G130" s="4"/>
      <c r="H130" s="4"/>
      <c r="I130" s="4"/>
      <c r="J130" s="4"/>
      <c r="K130" s="4"/>
      <c r="L130" s="4"/>
      <c r="M130" s="163"/>
      <c r="N130" s="163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</row>
    <row r="131" spans="2:48" ht="15.75" customHeight="1" x14ac:dyDescent="0.25">
      <c r="B131" s="4"/>
      <c r="C131" s="13"/>
      <c r="D131" s="13"/>
      <c r="E131" s="13"/>
      <c r="F131" s="13"/>
      <c r="G131" s="4"/>
      <c r="H131" s="4"/>
      <c r="I131" s="4"/>
      <c r="J131" s="4"/>
      <c r="K131" s="4"/>
      <c r="L131" s="4"/>
      <c r="M131" s="163"/>
      <c r="N131" s="163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</row>
    <row r="132" spans="2:48" ht="15.75" customHeight="1" x14ac:dyDescent="0.25">
      <c r="B132" s="4"/>
      <c r="C132" s="13"/>
      <c r="D132" s="13"/>
      <c r="E132" s="13"/>
      <c r="F132" s="13"/>
      <c r="G132" s="4"/>
      <c r="H132" s="4"/>
      <c r="I132" s="4"/>
      <c r="J132" s="4"/>
      <c r="K132" s="4"/>
      <c r="L132" s="4"/>
      <c r="M132" s="163"/>
      <c r="N132" s="163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</row>
    <row r="133" spans="2:48" ht="15.75" customHeight="1" x14ac:dyDescent="0.25">
      <c r="B133" s="4"/>
      <c r="C133" s="13"/>
      <c r="D133" s="13"/>
      <c r="E133" s="13"/>
      <c r="F133" s="13"/>
      <c r="G133" s="4"/>
      <c r="H133" s="4"/>
      <c r="I133" s="4"/>
      <c r="J133" s="4"/>
      <c r="K133" s="4"/>
      <c r="L133" s="4"/>
      <c r="M133" s="163"/>
      <c r="N133" s="163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</row>
    <row r="134" spans="2:48" ht="15.75" customHeight="1" x14ac:dyDescent="0.25">
      <c r="B134" s="4"/>
      <c r="C134" s="13"/>
      <c r="D134" s="13"/>
      <c r="E134" s="13"/>
      <c r="F134" s="13"/>
      <c r="G134" s="4"/>
      <c r="H134" s="4"/>
      <c r="I134" s="4"/>
      <c r="J134" s="4"/>
      <c r="K134" s="4"/>
      <c r="L134" s="4"/>
      <c r="M134" s="163"/>
      <c r="N134" s="163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</row>
    <row r="135" spans="2:48" ht="15.75" customHeight="1" x14ac:dyDescent="0.25">
      <c r="B135" s="4"/>
      <c r="C135" s="13"/>
      <c r="D135" s="13"/>
      <c r="E135" s="13"/>
      <c r="F135" s="13"/>
      <c r="G135" s="4"/>
      <c r="H135" s="4"/>
      <c r="I135" s="4"/>
      <c r="J135" s="4"/>
      <c r="K135" s="4"/>
      <c r="L135" s="4"/>
      <c r="M135" s="163"/>
      <c r="N135" s="163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</row>
    <row r="136" spans="2:48" ht="15.75" customHeight="1" x14ac:dyDescent="0.25">
      <c r="B136" s="4"/>
      <c r="C136" s="13"/>
      <c r="D136" s="13"/>
      <c r="E136" s="13"/>
      <c r="F136" s="13"/>
      <c r="G136" s="4"/>
      <c r="H136" s="4"/>
      <c r="I136" s="4"/>
      <c r="J136" s="4"/>
      <c r="K136" s="4"/>
      <c r="L136" s="4"/>
      <c r="M136" s="163"/>
      <c r="N136" s="163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</row>
    <row r="137" spans="2:48" ht="15.75" customHeight="1" x14ac:dyDescent="0.25">
      <c r="B137" s="4"/>
      <c r="C137" s="13"/>
      <c r="D137" s="13"/>
      <c r="E137" s="13"/>
      <c r="F137" s="13"/>
      <c r="G137" s="4"/>
      <c r="H137" s="4"/>
      <c r="I137" s="4"/>
      <c r="J137" s="4"/>
      <c r="K137" s="4"/>
      <c r="L137" s="4"/>
      <c r="M137" s="163"/>
      <c r="N137" s="163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</row>
    <row r="138" spans="2:48" ht="15.75" customHeight="1" x14ac:dyDescent="0.25">
      <c r="B138" s="4"/>
      <c r="C138" s="13"/>
      <c r="D138" s="13"/>
      <c r="E138" s="13"/>
      <c r="F138" s="13"/>
      <c r="G138" s="4"/>
      <c r="H138" s="4"/>
      <c r="I138" s="4"/>
      <c r="J138" s="4"/>
      <c r="K138" s="4"/>
      <c r="L138" s="4"/>
      <c r="M138" s="163"/>
      <c r="N138" s="163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</row>
    <row r="139" spans="2:48" ht="15.75" customHeight="1" x14ac:dyDescent="0.25">
      <c r="B139" s="4"/>
      <c r="C139" s="13"/>
      <c r="D139" s="13"/>
      <c r="E139" s="13"/>
      <c r="F139" s="13"/>
      <c r="G139" s="4"/>
      <c r="H139" s="4"/>
      <c r="I139" s="4"/>
      <c r="J139" s="4"/>
      <c r="K139" s="4"/>
      <c r="L139" s="4"/>
      <c r="M139" s="163"/>
      <c r="N139" s="163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</row>
    <row r="140" spans="2:48" ht="15.75" customHeight="1" x14ac:dyDescent="0.25">
      <c r="B140" s="4"/>
      <c r="C140" s="13"/>
      <c r="D140" s="13"/>
      <c r="E140" s="13"/>
      <c r="F140" s="13"/>
      <c r="G140" s="4"/>
      <c r="H140" s="4"/>
      <c r="I140" s="4"/>
      <c r="J140" s="4"/>
      <c r="K140" s="4"/>
      <c r="L140" s="4"/>
      <c r="M140" s="163"/>
      <c r="N140" s="163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</row>
    <row r="141" spans="2:48" ht="15.75" customHeight="1" x14ac:dyDescent="0.25">
      <c r="B141" s="4"/>
      <c r="C141" s="13"/>
      <c r="D141" s="13"/>
      <c r="E141" s="13"/>
      <c r="F141" s="13"/>
      <c r="G141" s="4"/>
      <c r="H141" s="4"/>
      <c r="I141" s="4"/>
      <c r="J141" s="4"/>
      <c r="K141" s="4"/>
      <c r="L141" s="4"/>
      <c r="M141" s="163"/>
      <c r="N141" s="163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</row>
    <row r="142" spans="2:48" ht="15.75" customHeight="1" x14ac:dyDescent="0.25">
      <c r="B142" s="4"/>
      <c r="C142" s="13"/>
      <c r="D142" s="13"/>
      <c r="E142" s="13"/>
      <c r="F142" s="13"/>
      <c r="G142" s="4"/>
      <c r="H142" s="4"/>
      <c r="I142" s="4"/>
      <c r="J142" s="4"/>
      <c r="K142" s="4"/>
      <c r="L142" s="4"/>
      <c r="M142" s="163"/>
      <c r="N142" s="163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</row>
    <row r="143" spans="2:48" ht="15.75" customHeight="1" x14ac:dyDescent="0.25">
      <c r="B143" s="4"/>
      <c r="C143" s="13"/>
      <c r="D143" s="13"/>
      <c r="E143" s="13"/>
      <c r="F143" s="13"/>
      <c r="G143" s="4"/>
      <c r="H143" s="4"/>
      <c r="I143" s="4"/>
      <c r="J143" s="4"/>
      <c r="K143" s="4"/>
      <c r="L143" s="4"/>
      <c r="M143" s="163"/>
      <c r="N143" s="163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</row>
    <row r="144" spans="2:48" ht="15.75" customHeight="1" x14ac:dyDescent="0.25">
      <c r="B144" s="4"/>
      <c r="C144" s="13"/>
      <c r="D144" s="13"/>
      <c r="E144" s="13"/>
      <c r="F144" s="13"/>
      <c r="G144" s="4"/>
      <c r="H144" s="4"/>
      <c r="I144" s="4"/>
      <c r="J144" s="4"/>
      <c r="K144" s="4"/>
      <c r="L144" s="4"/>
      <c r="M144" s="163"/>
      <c r="N144" s="163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</row>
    <row r="145" spans="2:48" ht="15.75" customHeight="1" x14ac:dyDescent="0.25">
      <c r="B145" s="4"/>
      <c r="C145" s="13"/>
      <c r="D145" s="13"/>
      <c r="E145" s="13"/>
      <c r="F145" s="13"/>
      <c r="G145" s="4"/>
      <c r="H145" s="4"/>
      <c r="I145" s="4"/>
      <c r="J145" s="4"/>
      <c r="K145" s="4"/>
      <c r="L145" s="4"/>
      <c r="M145" s="163"/>
      <c r="N145" s="163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</row>
    <row r="146" spans="2:48" ht="15.75" customHeight="1" x14ac:dyDescent="0.25">
      <c r="B146" s="4"/>
      <c r="C146" s="13"/>
      <c r="D146" s="13"/>
      <c r="E146" s="13"/>
      <c r="F146" s="13"/>
      <c r="G146" s="4"/>
      <c r="H146" s="4"/>
      <c r="I146" s="4"/>
      <c r="J146" s="4"/>
      <c r="K146" s="4"/>
      <c r="L146" s="4"/>
      <c r="M146" s="163"/>
      <c r="N146" s="163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</row>
    <row r="147" spans="2:48" ht="15.75" customHeight="1" x14ac:dyDescent="0.25">
      <c r="B147" s="4"/>
      <c r="C147" s="13"/>
      <c r="D147" s="13"/>
      <c r="E147" s="13"/>
      <c r="F147" s="13"/>
      <c r="G147" s="4"/>
      <c r="H147" s="4"/>
      <c r="I147" s="4"/>
      <c r="J147" s="4"/>
      <c r="K147" s="4"/>
      <c r="L147" s="4"/>
      <c r="M147" s="163"/>
      <c r="N147" s="163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</row>
    <row r="148" spans="2:48" ht="15.75" customHeight="1" x14ac:dyDescent="0.25">
      <c r="B148" s="4"/>
      <c r="C148" s="13"/>
      <c r="D148" s="13"/>
      <c r="E148" s="13"/>
      <c r="F148" s="13"/>
      <c r="G148" s="4"/>
      <c r="H148" s="4"/>
      <c r="I148" s="4"/>
      <c r="J148" s="4"/>
      <c r="K148" s="4"/>
      <c r="L148" s="4"/>
      <c r="M148" s="163"/>
      <c r="N148" s="163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</row>
    <row r="149" spans="2:48" ht="15.75" customHeight="1" x14ac:dyDescent="0.25">
      <c r="B149" s="4"/>
      <c r="C149" s="13"/>
      <c r="D149" s="13"/>
      <c r="E149" s="13"/>
      <c r="F149" s="13"/>
      <c r="G149" s="4"/>
      <c r="H149" s="4"/>
      <c r="I149" s="4"/>
      <c r="J149" s="4"/>
      <c r="K149" s="4"/>
      <c r="L149" s="4"/>
      <c r="M149" s="163"/>
      <c r="N149" s="16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</row>
    <row r="150" spans="2:48" ht="15.75" customHeight="1" x14ac:dyDescent="0.25">
      <c r="B150" s="4"/>
      <c r="C150" s="13"/>
      <c r="D150" s="13"/>
      <c r="E150" s="13"/>
      <c r="F150" s="13"/>
      <c r="G150" s="4"/>
      <c r="H150" s="4"/>
      <c r="I150" s="4"/>
      <c r="J150" s="4"/>
      <c r="K150" s="4"/>
      <c r="L150" s="4"/>
      <c r="M150" s="163"/>
      <c r="N150" s="16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</row>
    <row r="151" spans="2:48" ht="15.75" customHeight="1" x14ac:dyDescent="0.25">
      <c r="B151" s="4"/>
      <c r="C151" s="13"/>
      <c r="D151" s="13"/>
      <c r="E151" s="13"/>
      <c r="F151" s="13"/>
      <c r="G151" s="4"/>
      <c r="H151" s="4"/>
      <c r="I151" s="4"/>
      <c r="J151" s="4"/>
      <c r="K151" s="4"/>
      <c r="L151" s="4"/>
      <c r="M151" s="163"/>
      <c r="N151" s="163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</row>
    <row r="152" spans="2:48" ht="15.75" customHeight="1" x14ac:dyDescent="0.25">
      <c r="B152" s="4"/>
      <c r="C152" s="13"/>
      <c r="D152" s="13"/>
      <c r="E152" s="13"/>
      <c r="F152" s="13"/>
      <c r="G152" s="4"/>
      <c r="H152" s="4"/>
      <c r="I152" s="4"/>
      <c r="J152" s="4"/>
      <c r="K152" s="4"/>
      <c r="L152" s="4"/>
      <c r="M152" s="163"/>
      <c r="N152" s="163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</row>
    <row r="153" spans="2:48" ht="15.75" customHeight="1" x14ac:dyDescent="0.25">
      <c r="B153" s="4"/>
      <c r="C153" s="13"/>
      <c r="D153" s="13"/>
      <c r="E153" s="13"/>
      <c r="F153" s="13"/>
      <c r="G153" s="4"/>
      <c r="H153" s="4"/>
      <c r="I153" s="4"/>
      <c r="J153" s="4"/>
      <c r="K153" s="4"/>
      <c r="L153" s="4"/>
      <c r="M153" s="163"/>
      <c r="N153" s="163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</row>
    <row r="154" spans="2:48" ht="15.75" customHeight="1" x14ac:dyDescent="0.25">
      <c r="B154" s="4"/>
      <c r="C154" s="13"/>
      <c r="D154" s="13"/>
      <c r="E154" s="13"/>
      <c r="F154" s="13"/>
      <c r="G154" s="4"/>
      <c r="H154" s="4"/>
      <c r="I154" s="4"/>
      <c r="J154" s="4"/>
      <c r="K154" s="4"/>
      <c r="L154" s="4"/>
      <c r="M154" s="163"/>
      <c r="N154" s="163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</row>
    <row r="155" spans="2:48" ht="15.75" customHeight="1" x14ac:dyDescent="0.25">
      <c r="B155" s="4"/>
      <c r="C155" s="13"/>
      <c r="D155" s="13"/>
      <c r="E155" s="13"/>
      <c r="F155" s="13"/>
      <c r="G155" s="4"/>
      <c r="H155" s="4"/>
      <c r="I155" s="4"/>
      <c r="J155" s="4"/>
      <c r="K155" s="4"/>
      <c r="L155" s="4"/>
      <c r="M155" s="163"/>
      <c r="N155" s="163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</row>
    <row r="156" spans="2:48" ht="15.75" customHeight="1" x14ac:dyDescent="0.25">
      <c r="B156" s="4"/>
      <c r="C156" s="13"/>
      <c r="D156" s="13"/>
      <c r="E156" s="13"/>
      <c r="F156" s="13"/>
      <c r="G156" s="4"/>
      <c r="H156" s="4"/>
      <c r="I156" s="4"/>
      <c r="J156" s="4"/>
      <c r="K156" s="4"/>
      <c r="L156" s="4"/>
      <c r="M156" s="163"/>
      <c r="N156" s="163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</row>
    <row r="157" spans="2:48" ht="15.75" customHeight="1" x14ac:dyDescent="0.25">
      <c r="B157" s="4"/>
      <c r="C157" s="13"/>
      <c r="D157" s="13"/>
      <c r="E157" s="13"/>
      <c r="F157" s="13"/>
      <c r="G157" s="4"/>
      <c r="H157" s="4"/>
      <c r="I157" s="4"/>
      <c r="J157" s="4"/>
      <c r="K157" s="4"/>
      <c r="L157" s="4"/>
      <c r="M157" s="163"/>
      <c r="N157" s="163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</row>
    <row r="158" spans="2:48" ht="15.75" customHeight="1" x14ac:dyDescent="0.25">
      <c r="B158" s="4"/>
      <c r="C158" s="13"/>
      <c r="D158" s="13"/>
      <c r="E158" s="13"/>
      <c r="F158" s="13"/>
      <c r="G158" s="4"/>
      <c r="H158" s="4"/>
      <c r="I158" s="4"/>
      <c r="J158" s="4"/>
      <c r="K158" s="4"/>
      <c r="L158" s="4"/>
      <c r="M158" s="163"/>
      <c r="N158" s="163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</row>
    <row r="159" spans="2:48" ht="15.75" customHeight="1" x14ac:dyDescent="0.25">
      <c r="B159" s="4"/>
      <c r="C159" s="13"/>
      <c r="D159" s="13"/>
      <c r="E159" s="13"/>
      <c r="F159" s="13"/>
      <c r="G159" s="4"/>
      <c r="H159" s="4"/>
      <c r="I159" s="4"/>
      <c r="J159" s="4"/>
      <c r="K159" s="4"/>
      <c r="L159" s="4"/>
      <c r="M159" s="163"/>
      <c r="N159" s="163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</row>
    <row r="160" spans="2:48" ht="15.75" customHeight="1" x14ac:dyDescent="0.25">
      <c r="B160" s="4"/>
      <c r="C160" s="13"/>
      <c r="D160" s="13"/>
      <c r="E160" s="13"/>
      <c r="F160" s="13"/>
      <c r="G160" s="4"/>
      <c r="H160" s="4"/>
      <c r="I160" s="4"/>
      <c r="J160" s="4"/>
      <c r="K160" s="4"/>
      <c r="L160" s="4"/>
      <c r="M160" s="163"/>
      <c r="N160" s="163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</row>
    <row r="161" spans="2:48" ht="15.75" customHeight="1" x14ac:dyDescent="0.25">
      <c r="B161" s="4"/>
      <c r="C161" s="13"/>
      <c r="D161" s="13"/>
      <c r="E161" s="13"/>
      <c r="F161" s="13"/>
      <c r="G161" s="4"/>
      <c r="H161" s="4"/>
      <c r="I161" s="4"/>
      <c r="J161" s="4"/>
      <c r="K161" s="4"/>
      <c r="L161" s="4"/>
      <c r="M161" s="163"/>
      <c r="N161" s="163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</row>
    <row r="162" spans="2:48" ht="15.75" customHeight="1" x14ac:dyDescent="0.25">
      <c r="B162" s="4"/>
      <c r="C162" s="13"/>
      <c r="D162" s="13"/>
      <c r="E162" s="13"/>
      <c r="F162" s="13"/>
      <c r="G162" s="4"/>
      <c r="H162" s="4"/>
      <c r="I162" s="4"/>
      <c r="J162" s="4"/>
      <c r="K162" s="4"/>
      <c r="L162" s="4"/>
      <c r="M162" s="163"/>
      <c r="N162" s="163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</row>
    <row r="163" spans="2:48" ht="15.75" customHeight="1" x14ac:dyDescent="0.25">
      <c r="B163" s="4"/>
      <c r="C163" s="13"/>
      <c r="D163" s="13"/>
      <c r="E163" s="13"/>
      <c r="F163" s="13"/>
      <c r="G163" s="4"/>
      <c r="H163" s="4"/>
      <c r="I163" s="4"/>
      <c r="J163" s="4"/>
      <c r="K163" s="4"/>
      <c r="L163" s="4"/>
      <c r="M163" s="163"/>
      <c r="N163" s="163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</row>
    <row r="164" spans="2:48" ht="15.75" customHeight="1" x14ac:dyDescent="0.25">
      <c r="B164" s="4"/>
      <c r="C164" s="13"/>
      <c r="D164" s="13"/>
      <c r="E164" s="13"/>
      <c r="F164" s="13"/>
      <c r="G164" s="4"/>
      <c r="H164" s="4"/>
      <c r="I164" s="4"/>
      <c r="J164" s="4"/>
      <c r="K164" s="4"/>
      <c r="L164" s="4"/>
      <c r="M164" s="163"/>
      <c r="N164" s="163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</row>
    <row r="165" spans="2:48" ht="15.75" customHeight="1" x14ac:dyDescent="0.25">
      <c r="B165" s="4"/>
      <c r="C165" s="13"/>
      <c r="D165" s="13"/>
      <c r="E165" s="13"/>
      <c r="F165" s="13"/>
      <c r="G165" s="4"/>
      <c r="H165" s="4"/>
      <c r="I165" s="4"/>
      <c r="J165" s="4"/>
      <c r="K165" s="4"/>
      <c r="L165" s="4"/>
      <c r="M165" s="163"/>
      <c r="N165" s="163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</row>
    <row r="166" spans="2:48" ht="15.75" customHeight="1" x14ac:dyDescent="0.25">
      <c r="B166" s="4"/>
      <c r="C166" s="13"/>
      <c r="D166" s="13"/>
      <c r="E166" s="13"/>
      <c r="F166" s="13"/>
      <c r="G166" s="4"/>
      <c r="H166" s="4"/>
      <c r="I166" s="4"/>
      <c r="J166" s="4"/>
      <c r="K166" s="4"/>
      <c r="L166" s="4"/>
      <c r="M166" s="163"/>
      <c r="N166" s="163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</row>
    <row r="167" spans="2:48" ht="15.75" customHeight="1" x14ac:dyDescent="0.25">
      <c r="B167" s="4"/>
      <c r="C167" s="13"/>
      <c r="D167" s="13"/>
      <c r="E167" s="13"/>
      <c r="F167" s="13"/>
      <c r="G167" s="4"/>
      <c r="H167" s="4"/>
      <c r="I167" s="4"/>
      <c r="J167" s="4"/>
      <c r="K167" s="4"/>
      <c r="L167" s="4"/>
      <c r="M167" s="163"/>
      <c r="N167" s="163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</row>
    <row r="168" spans="2:48" ht="15.75" customHeight="1" x14ac:dyDescent="0.25">
      <c r="B168" s="4"/>
      <c r="C168" s="13"/>
      <c r="D168" s="13"/>
      <c r="E168" s="13"/>
      <c r="F168" s="13"/>
      <c r="G168" s="4"/>
      <c r="H168" s="4"/>
      <c r="I168" s="4"/>
      <c r="J168" s="4"/>
      <c r="K168" s="4"/>
      <c r="L168" s="4"/>
      <c r="M168" s="163"/>
      <c r="N168" s="163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</row>
    <row r="169" spans="2:48" ht="15.75" customHeight="1" x14ac:dyDescent="0.25">
      <c r="B169" s="4"/>
      <c r="C169" s="13"/>
      <c r="D169" s="13"/>
      <c r="E169" s="13"/>
      <c r="F169" s="13"/>
      <c r="G169" s="4"/>
      <c r="H169" s="4"/>
      <c r="I169" s="4"/>
      <c r="J169" s="4"/>
      <c r="K169" s="4"/>
      <c r="L169" s="4"/>
      <c r="M169" s="163"/>
      <c r="N169" s="163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</row>
    <row r="170" spans="2:48" ht="15.75" customHeight="1" x14ac:dyDescent="0.25">
      <c r="B170" s="4"/>
      <c r="C170" s="13"/>
      <c r="D170" s="13"/>
      <c r="E170" s="13"/>
      <c r="F170" s="13"/>
      <c r="G170" s="4"/>
      <c r="H170" s="4"/>
      <c r="I170" s="4"/>
      <c r="J170" s="4"/>
      <c r="K170" s="4"/>
      <c r="L170" s="4"/>
      <c r="M170" s="163"/>
      <c r="N170" s="163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</row>
    <row r="171" spans="2:48" ht="15.75" customHeight="1" x14ac:dyDescent="0.25">
      <c r="B171" s="4"/>
      <c r="C171" s="13"/>
      <c r="D171" s="13"/>
      <c r="E171" s="13"/>
      <c r="F171" s="13"/>
      <c r="G171" s="4"/>
      <c r="H171" s="4"/>
      <c r="I171" s="4"/>
      <c r="J171" s="4"/>
    </row>
    <row r="172" spans="2:48" ht="15.75" customHeight="1" x14ac:dyDescent="0.25">
      <c r="B172" s="4"/>
      <c r="C172" s="13"/>
      <c r="D172" s="13"/>
      <c r="E172" s="13"/>
      <c r="F172" s="13"/>
      <c r="G172" s="4"/>
      <c r="H172" s="4"/>
      <c r="I172" s="4"/>
      <c r="J172" s="4"/>
    </row>
    <row r="173" spans="2:48" ht="15.75" customHeight="1" x14ac:dyDescent="0.25">
      <c r="B173" s="4"/>
      <c r="C173" s="13"/>
      <c r="D173" s="13"/>
      <c r="E173" s="13"/>
      <c r="F173" s="13"/>
      <c r="G173" s="4"/>
      <c r="H173" s="4"/>
      <c r="I173" s="4"/>
      <c r="J173" s="4"/>
    </row>
    <row r="174" spans="2:48" ht="15.75" customHeight="1" x14ac:dyDescent="0.25">
      <c r="B174" s="4"/>
      <c r="C174" s="13"/>
      <c r="D174" s="13"/>
      <c r="E174" s="13"/>
      <c r="F174" s="13"/>
      <c r="G174" s="4"/>
      <c r="H174" s="4"/>
      <c r="I174" s="4"/>
      <c r="J174" s="4"/>
    </row>
    <row r="175" spans="2:48" ht="15.75" customHeight="1" x14ac:dyDescent="0.25">
      <c r="B175" s="4"/>
      <c r="C175" s="13"/>
      <c r="D175" s="13"/>
      <c r="E175" s="13"/>
      <c r="F175" s="13"/>
    </row>
    <row r="176" spans="2:48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</sheetData>
  <sheetProtection selectLockedCells="1" selectUnlockedCells="1"/>
  <mergeCells count="2">
    <mergeCell ref="A3:L3"/>
    <mergeCell ref="A2:L2"/>
  </mergeCells>
  <pageMargins left="0.39370078740157483" right="0.39370078740157483" top="0.15748031496062992" bottom="0.15748031496062992" header="0.51181102362204722" footer="0.51181102362204722"/>
  <pageSetup paperSize="9" scale="61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view="pageBreakPreview" zoomScaleSheetLayoutView="100" workbookViewId="0">
      <pane xSplit="1" ySplit="5" topLeftCell="B6" activePane="bottomRight" state="frozen"/>
      <selection activeCell="E41" activeCellId="1" sqref="L30 E41"/>
      <selection pane="topRight" activeCell="E41" activeCellId="1" sqref="L30 E41"/>
      <selection pane="bottomLeft" activeCell="E41" activeCellId="1" sqref="L30 E41"/>
      <selection pane="bottomRight" activeCell="E41" activeCellId="1" sqref="L30 E41"/>
    </sheetView>
  </sheetViews>
  <sheetFormatPr defaultRowHeight="13.2" x14ac:dyDescent="0.25"/>
  <cols>
    <col min="1" max="1" width="36.6640625" customWidth="1"/>
    <col min="2" max="8" width="12.44140625" bestFit="1" customWidth="1"/>
    <col min="9" max="13" width="13.33203125" bestFit="1" customWidth="1"/>
    <col min="14" max="14" width="14.33203125" bestFit="1" customWidth="1"/>
    <col min="15" max="16" width="13.44140625" bestFit="1" customWidth="1"/>
    <col min="17" max="17" width="12.33203125" customWidth="1"/>
  </cols>
  <sheetData>
    <row r="1" spans="1:17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M1" s="15"/>
      <c r="N1" s="31" t="s">
        <v>245</v>
      </c>
    </row>
    <row r="2" spans="1:17" ht="15.6" x14ac:dyDescent="0.25">
      <c r="A2" s="365" t="s">
        <v>362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</row>
    <row r="3" spans="1:17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31"/>
    </row>
    <row r="4" spans="1:17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31" t="s">
        <v>347</v>
      </c>
    </row>
    <row r="5" spans="1:17" ht="21.75" customHeight="1" x14ac:dyDescent="0.25">
      <c r="A5" s="125" t="s">
        <v>246</v>
      </c>
      <c r="B5" s="126" t="s">
        <v>440</v>
      </c>
      <c r="C5" s="126" t="s">
        <v>441</v>
      </c>
      <c r="D5" s="126" t="s">
        <v>442</v>
      </c>
      <c r="E5" s="126" t="s">
        <v>443</v>
      </c>
      <c r="F5" s="126" t="s">
        <v>247</v>
      </c>
      <c r="G5" s="126" t="s">
        <v>444</v>
      </c>
      <c r="H5" s="126" t="s">
        <v>445</v>
      </c>
      <c r="I5" s="126" t="s">
        <v>446</v>
      </c>
      <c r="J5" s="126" t="s">
        <v>447</v>
      </c>
      <c r="K5" s="126" t="s">
        <v>448</v>
      </c>
      <c r="L5" s="126" t="s">
        <v>449</v>
      </c>
      <c r="M5" s="126" t="s">
        <v>450</v>
      </c>
      <c r="N5" s="127" t="s">
        <v>202</v>
      </c>
    </row>
    <row r="6" spans="1:17" ht="15.9" customHeight="1" x14ac:dyDescent="0.25">
      <c r="A6" s="128" t="s">
        <v>200</v>
      </c>
      <c r="B6" s="129">
        <v>31342959</v>
      </c>
      <c r="C6" s="129">
        <v>31342959</v>
      </c>
      <c r="D6" s="129">
        <v>31342959</v>
      </c>
      <c r="E6" s="129">
        <v>31342959</v>
      </c>
      <c r="F6" s="129">
        <v>19004804</v>
      </c>
      <c r="G6" s="129">
        <v>19004804</v>
      </c>
      <c r="H6" s="129">
        <v>22527045</v>
      </c>
      <c r="I6" s="129">
        <v>22527045</v>
      </c>
      <c r="J6" s="129">
        <v>22527045</v>
      </c>
      <c r="K6" s="129">
        <v>22527045</v>
      </c>
      <c r="L6" s="129">
        <v>121810701</v>
      </c>
      <c r="M6" s="129">
        <v>22527045</v>
      </c>
      <c r="N6" s="130">
        <f t="shared" ref="N6:N13" si="0">SUM(B6:M6)</f>
        <v>397827370</v>
      </c>
      <c r="O6" s="17"/>
      <c r="P6" s="22"/>
    </row>
    <row r="7" spans="1:17" ht="15.9" customHeight="1" x14ac:dyDescent="0.25">
      <c r="A7" s="128" t="s">
        <v>203</v>
      </c>
      <c r="B7" s="129">
        <v>0</v>
      </c>
      <c r="C7" s="129">
        <v>0</v>
      </c>
      <c r="D7" s="129">
        <v>0</v>
      </c>
      <c r="E7" s="129">
        <v>102059633</v>
      </c>
      <c r="F7" s="129">
        <v>102059633</v>
      </c>
      <c r="G7" s="129">
        <v>102059634</v>
      </c>
      <c r="H7" s="129">
        <v>2106892</v>
      </c>
      <c r="I7" s="129">
        <v>0</v>
      </c>
      <c r="J7" s="129">
        <v>0</v>
      </c>
      <c r="K7" s="129">
        <v>0</v>
      </c>
      <c r="L7" s="129">
        <v>23787731</v>
      </c>
      <c r="M7" s="129">
        <v>0</v>
      </c>
      <c r="N7" s="130">
        <f t="shared" si="0"/>
        <v>332073523</v>
      </c>
      <c r="O7" s="17"/>
      <c r="P7" s="22"/>
    </row>
    <row r="8" spans="1:17" ht="15.9" customHeight="1" x14ac:dyDescent="0.25">
      <c r="A8" s="128" t="s">
        <v>177</v>
      </c>
      <c r="B8" s="129">
        <v>3797000</v>
      </c>
      <c r="C8" s="129">
        <v>30000000</v>
      </c>
      <c r="D8" s="129">
        <v>130541000</v>
      </c>
      <c r="E8" s="129">
        <v>30699000</v>
      </c>
      <c r="F8" s="129">
        <v>18190000</v>
      </c>
      <c r="G8" s="129">
        <v>6190000</v>
      </c>
      <c r="H8" s="129">
        <v>15000000</v>
      </c>
      <c r="I8" s="129">
        <v>5000000</v>
      </c>
      <c r="J8" s="129">
        <v>94825085</v>
      </c>
      <c r="K8" s="129">
        <v>10190000</v>
      </c>
      <c r="L8" s="129">
        <v>10000000</v>
      </c>
      <c r="M8" s="129">
        <v>5253000</v>
      </c>
      <c r="N8" s="130">
        <f t="shared" si="0"/>
        <v>359685085</v>
      </c>
      <c r="O8" s="131"/>
      <c r="P8" s="22"/>
    </row>
    <row r="9" spans="1:17" ht="18" customHeight="1" x14ac:dyDescent="0.25">
      <c r="A9" s="128" t="s">
        <v>178</v>
      </c>
      <c r="B9" s="129">
        <v>3444000</v>
      </c>
      <c r="C9" s="129">
        <v>3444000</v>
      </c>
      <c r="D9" s="129">
        <v>3444000</v>
      </c>
      <c r="E9" s="129">
        <v>20110000</v>
      </c>
      <c r="F9" s="129">
        <v>8201968</v>
      </c>
      <c r="G9" s="129">
        <v>4327500</v>
      </c>
      <c r="H9" s="129">
        <v>4327500</v>
      </c>
      <c r="I9" s="129">
        <v>4327500</v>
      </c>
      <c r="J9" s="129">
        <v>4327500</v>
      </c>
      <c r="K9" s="129">
        <v>3444000</v>
      </c>
      <c r="L9" s="129">
        <v>3444000</v>
      </c>
      <c r="M9" s="129">
        <v>3940000</v>
      </c>
      <c r="N9" s="130">
        <f t="shared" si="0"/>
        <v>66781968</v>
      </c>
      <c r="O9" s="17"/>
      <c r="P9" s="22"/>
    </row>
    <row r="10" spans="1:17" ht="15.9" customHeight="1" x14ac:dyDescent="0.25">
      <c r="A10" s="128" t="s">
        <v>180</v>
      </c>
      <c r="B10" s="129">
        <v>0</v>
      </c>
      <c r="C10" s="129">
        <v>0</v>
      </c>
      <c r="D10" s="129">
        <v>0</v>
      </c>
      <c r="E10" s="129">
        <v>0</v>
      </c>
      <c r="F10" s="129">
        <v>0</v>
      </c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30">
        <f t="shared" si="0"/>
        <v>0</v>
      </c>
      <c r="O10" s="131"/>
      <c r="P10" s="22"/>
    </row>
    <row r="11" spans="1:17" ht="15.9" customHeight="1" x14ac:dyDescent="0.25">
      <c r="A11" s="128" t="s">
        <v>179</v>
      </c>
      <c r="B11" s="129">
        <v>0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30">
        <f t="shared" si="0"/>
        <v>0</v>
      </c>
      <c r="O11" s="131"/>
      <c r="P11" s="22"/>
    </row>
    <row r="12" spans="1:17" ht="15.9" customHeight="1" x14ac:dyDescent="0.25">
      <c r="A12" s="128" t="s">
        <v>205</v>
      </c>
      <c r="B12" s="129">
        <v>0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30">
        <f t="shared" si="0"/>
        <v>0</v>
      </c>
      <c r="O12" s="131"/>
      <c r="P12" s="22"/>
    </row>
    <row r="13" spans="1:17" ht="15.9" customHeight="1" x14ac:dyDescent="0.25">
      <c r="A13" s="128" t="s">
        <v>181</v>
      </c>
      <c r="B13" s="129">
        <v>47002765</v>
      </c>
      <c r="C13" s="129">
        <v>47002765</v>
      </c>
      <c r="D13" s="129">
        <v>47002765</v>
      </c>
      <c r="E13" s="129">
        <v>47002765</v>
      </c>
      <c r="F13" s="129">
        <v>47002765</v>
      </c>
      <c r="G13" s="129">
        <v>47002766</v>
      </c>
      <c r="H13" s="129">
        <v>47002766</v>
      </c>
      <c r="I13" s="129">
        <v>47002768</v>
      </c>
      <c r="J13" s="129">
        <v>47002768</v>
      </c>
      <c r="K13" s="129">
        <v>47002768</v>
      </c>
      <c r="L13" s="129">
        <v>47002768</v>
      </c>
      <c r="M13" s="129">
        <f>47002768+11437419</f>
        <v>58440187</v>
      </c>
      <c r="N13" s="130">
        <f t="shared" si="0"/>
        <v>575470616</v>
      </c>
      <c r="O13" s="131"/>
      <c r="P13" s="22"/>
    </row>
    <row r="14" spans="1:17" ht="15.9" customHeight="1" x14ac:dyDescent="0.25">
      <c r="A14" s="132" t="s">
        <v>248</v>
      </c>
      <c r="B14" s="133">
        <f t="shared" ref="B14:N14" si="1">SUM(B6:B13)</f>
        <v>85586724</v>
      </c>
      <c r="C14" s="133">
        <f t="shared" si="1"/>
        <v>111789724</v>
      </c>
      <c r="D14" s="133">
        <f t="shared" si="1"/>
        <v>212330724</v>
      </c>
      <c r="E14" s="133">
        <f t="shared" si="1"/>
        <v>231214357</v>
      </c>
      <c r="F14" s="133">
        <f t="shared" si="1"/>
        <v>194459170</v>
      </c>
      <c r="G14" s="133">
        <f t="shared" si="1"/>
        <v>178584704</v>
      </c>
      <c r="H14" s="133">
        <f t="shared" si="1"/>
        <v>90964203</v>
      </c>
      <c r="I14" s="133">
        <f t="shared" si="1"/>
        <v>78857313</v>
      </c>
      <c r="J14" s="133">
        <f t="shared" si="1"/>
        <v>168682398</v>
      </c>
      <c r="K14" s="133">
        <f t="shared" si="1"/>
        <v>83163813</v>
      </c>
      <c r="L14" s="133">
        <f t="shared" si="1"/>
        <v>206045200</v>
      </c>
      <c r="M14" s="133">
        <f t="shared" si="1"/>
        <v>90160232</v>
      </c>
      <c r="N14" s="130">
        <f t="shared" si="1"/>
        <v>1731838562</v>
      </c>
      <c r="O14" s="134"/>
      <c r="P14" s="22"/>
    </row>
    <row r="15" spans="1:17" ht="15.75" customHeight="1" x14ac:dyDescent="0.25">
      <c r="A15" s="128" t="s">
        <v>188</v>
      </c>
      <c r="B15" s="129">
        <v>42797826</v>
      </c>
      <c r="C15" s="129">
        <v>42797826</v>
      </c>
      <c r="D15" s="129">
        <v>42797826</v>
      </c>
      <c r="E15" s="129">
        <v>42797826</v>
      </c>
      <c r="F15" s="129">
        <v>33628878</v>
      </c>
      <c r="G15" s="129">
        <v>33615882</v>
      </c>
      <c r="H15" s="129">
        <v>31804137</v>
      </c>
      <c r="I15" s="129">
        <v>31804137</v>
      </c>
      <c r="J15" s="129">
        <v>31804137</v>
      </c>
      <c r="K15" s="129">
        <v>31804137</v>
      </c>
      <c r="L15" s="129">
        <v>31804137</v>
      </c>
      <c r="M15" s="129">
        <v>31804136</v>
      </c>
      <c r="N15" s="130">
        <f t="shared" ref="N15:N24" si="2">SUM(B15:M15)</f>
        <v>429260885</v>
      </c>
      <c r="O15" s="17"/>
      <c r="P15" s="22"/>
      <c r="Q15" s="22"/>
    </row>
    <row r="16" spans="1:17" ht="27.75" customHeight="1" x14ac:dyDescent="0.25">
      <c r="A16" s="135" t="s">
        <v>221</v>
      </c>
      <c r="B16" s="129">
        <v>7923061</v>
      </c>
      <c r="C16" s="129">
        <v>7923061</v>
      </c>
      <c r="D16" s="129">
        <v>7923061</v>
      </c>
      <c r="E16" s="129">
        <v>7923061</v>
      </c>
      <c r="F16" s="129">
        <v>6222738</v>
      </c>
      <c r="G16" s="129">
        <v>6222738</v>
      </c>
      <c r="H16" s="129">
        <v>5361836</v>
      </c>
      <c r="I16" s="129">
        <v>5361836</v>
      </c>
      <c r="J16" s="129">
        <v>5361836</v>
      </c>
      <c r="K16" s="129">
        <v>5361836</v>
      </c>
      <c r="L16" s="129">
        <v>5361836</v>
      </c>
      <c r="M16" s="129">
        <v>5361823</v>
      </c>
      <c r="N16" s="130">
        <f t="shared" si="2"/>
        <v>76308723</v>
      </c>
      <c r="O16" s="131"/>
      <c r="P16" s="22"/>
      <c r="Q16" s="22"/>
    </row>
    <row r="17" spans="1:17" ht="15.9" customHeight="1" x14ac:dyDescent="0.25">
      <c r="A17" s="135" t="s">
        <v>190</v>
      </c>
      <c r="B17" s="129">
        <v>39510239</v>
      </c>
      <c r="C17" s="129">
        <v>39510239</v>
      </c>
      <c r="D17" s="129">
        <v>39510239</v>
      </c>
      <c r="E17" s="129">
        <v>39510239</v>
      </c>
      <c r="F17" s="129">
        <v>27159384</v>
      </c>
      <c r="G17" s="129">
        <v>29923590</v>
      </c>
      <c r="H17" s="129">
        <v>37574987</v>
      </c>
      <c r="I17" s="129">
        <v>40339186</v>
      </c>
      <c r="J17" s="129">
        <v>40339186</v>
      </c>
      <c r="K17" s="129">
        <v>40339186</v>
      </c>
      <c r="L17" s="129">
        <v>40339186</v>
      </c>
      <c r="M17" s="129">
        <v>40339186</v>
      </c>
      <c r="N17" s="130">
        <f t="shared" si="2"/>
        <v>454394847</v>
      </c>
      <c r="O17" s="131"/>
      <c r="P17" s="22"/>
      <c r="Q17" s="22"/>
    </row>
    <row r="18" spans="1:17" ht="15.75" customHeight="1" x14ac:dyDescent="0.25">
      <c r="A18" s="135" t="s">
        <v>191</v>
      </c>
      <c r="B18" s="129">
        <v>400000</v>
      </c>
      <c r="C18" s="129">
        <v>665000</v>
      </c>
      <c r="D18" s="129">
        <v>400000</v>
      </c>
      <c r="E18" s="129">
        <v>395000</v>
      </c>
      <c r="F18" s="129">
        <v>690000</v>
      </c>
      <c r="G18" s="129">
        <v>695000</v>
      </c>
      <c r="H18" s="129">
        <v>695000</v>
      </c>
      <c r="I18" s="129">
        <v>695000</v>
      </c>
      <c r="J18" s="129">
        <v>1100000</v>
      </c>
      <c r="K18" s="129">
        <v>395000</v>
      </c>
      <c r="L18" s="129">
        <v>2200000</v>
      </c>
      <c r="M18" s="129">
        <v>400000</v>
      </c>
      <c r="N18" s="130">
        <f t="shared" si="2"/>
        <v>8730000</v>
      </c>
      <c r="O18" s="17"/>
      <c r="P18" s="22"/>
    </row>
    <row r="19" spans="1:17" ht="15.75" customHeight="1" x14ac:dyDescent="0.25">
      <c r="A19" s="135" t="s">
        <v>192</v>
      </c>
      <c r="B19" s="129">
        <v>300000</v>
      </c>
      <c r="C19" s="129">
        <v>900000</v>
      </c>
      <c r="D19" s="129">
        <v>600000</v>
      </c>
      <c r="E19" s="129">
        <v>1050000</v>
      </c>
      <c r="F19" s="129">
        <v>500000</v>
      </c>
      <c r="G19" s="129">
        <v>1916065</v>
      </c>
      <c r="H19" s="129">
        <v>4060091</v>
      </c>
      <c r="I19" s="129">
        <v>4060091</v>
      </c>
      <c r="J19" s="129">
        <v>4060091</v>
      </c>
      <c r="K19" s="129">
        <v>96929507</v>
      </c>
      <c r="L19" s="129">
        <v>0</v>
      </c>
      <c r="M19" s="129">
        <v>0</v>
      </c>
      <c r="N19" s="130">
        <f t="shared" si="2"/>
        <v>114375845</v>
      </c>
      <c r="O19" s="17"/>
      <c r="P19" s="22"/>
    </row>
    <row r="20" spans="1:17" ht="15.75" customHeight="1" x14ac:dyDescent="0.25">
      <c r="A20" s="128" t="s">
        <v>193</v>
      </c>
      <c r="B20" s="129">
        <v>0</v>
      </c>
      <c r="C20" s="129">
        <v>75106000</v>
      </c>
      <c r="D20" s="129">
        <v>80312000</v>
      </c>
      <c r="E20" s="129">
        <v>90936000</v>
      </c>
      <c r="F20" s="129">
        <v>85651000</v>
      </c>
      <c r="G20" s="129">
        <v>0</v>
      </c>
      <c r="H20" s="129">
        <v>0</v>
      </c>
      <c r="I20" s="129">
        <v>77614005</v>
      </c>
      <c r="J20" s="129">
        <v>92487606</v>
      </c>
      <c r="K20" s="129">
        <v>95990163</v>
      </c>
      <c r="L20" s="129">
        <v>2524800</v>
      </c>
      <c r="M20" s="129">
        <v>0</v>
      </c>
      <c r="N20" s="245">
        <f t="shared" si="2"/>
        <v>600621574</v>
      </c>
      <c r="O20" s="17"/>
      <c r="P20" s="22"/>
    </row>
    <row r="21" spans="1:17" ht="15.75" customHeight="1" x14ac:dyDescent="0.25">
      <c r="A21" s="128" t="s">
        <v>194</v>
      </c>
      <c r="B21" s="129">
        <v>0</v>
      </c>
      <c r="C21" s="129">
        <v>0</v>
      </c>
      <c r="D21" s="129">
        <v>0</v>
      </c>
      <c r="E21" s="129">
        <v>0</v>
      </c>
      <c r="F21" s="129">
        <v>0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23929349</v>
      </c>
      <c r="M21" s="129">
        <v>0</v>
      </c>
      <c r="N21" s="130">
        <f t="shared" si="2"/>
        <v>23929349</v>
      </c>
      <c r="O21" s="17"/>
      <c r="P21" s="22"/>
    </row>
    <row r="22" spans="1:17" ht="15.75" customHeight="1" x14ac:dyDescent="0.25">
      <c r="A22" s="128" t="s">
        <v>195</v>
      </c>
      <c r="B22" s="129">
        <v>0</v>
      </c>
      <c r="C22" s="129">
        <v>0</v>
      </c>
      <c r="D22" s="129">
        <v>0</v>
      </c>
      <c r="E22" s="129">
        <v>0</v>
      </c>
      <c r="F22" s="129">
        <v>597179</v>
      </c>
      <c r="G22" s="129">
        <v>2997179</v>
      </c>
      <c r="H22" s="129">
        <v>2997182</v>
      </c>
      <c r="I22" s="129">
        <v>2997182</v>
      </c>
      <c r="J22" s="129">
        <v>0</v>
      </c>
      <c r="K22" s="129">
        <v>0</v>
      </c>
      <c r="L22" s="129">
        <v>0</v>
      </c>
      <c r="M22" s="129">
        <v>0</v>
      </c>
      <c r="N22" s="130">
        <f t="shared" si="2"/>
        <v>9588722</v>
      </c>
      <c r="O22" s="17"/>
      <c r="P22" s="22"/>
    </row>
    <row r="23" spans="1:17" ht="15.75" customHeight="1" x14ac:dyDescent="0.25">
      <c r="A23" s="135" t="s">
        <v>196</v>
      </c>
      <c r="B23" s="129">
        <v>14628617</v>
      </c>
      <c r="C23" s="129">
        <v>0</v>
      </c>
      <c r="D23" s="129">
        <v>0</v>
      </c>
      <c r="E23" s="129">
        <v>0</v>
      </c>
      <c r="F23" s="129">
        <v>0</v>
      </c>
      <c r="G23" s="129">
        <v>0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29">
        <v>0</v>
      </c>
      <c r="N23" s="130">
        <f t="shared" si="2"/>
        <v>14628617</v>
      </c>
      <c r="O23" s="17"/>
      <c r="P23" s="22"/>
    </row>
    <row r="24" spans="1:17" ht="15.9" customHeight="1" x14ac:dyDescent="0.25">
      <c r="A24" s="132" t="s">
        <v>249</v>
      </c>
      <c r="B24" s="133">
        <f t="shared" ref="B24:M24" si="3">SUM(B15:B23)</f>
        <v>105559743</v>
      </c>
      <c r="C24" s="133">
        <f t="shared" si="3"/>
        <v>166902126</v>
      </c>
      <c r="D24" s="133">
        <f t="shared" si="3"/>
        <v>171543126</v>
      </c>
      <c r="E24" s="133">
        <f t="shared" si="3"/>
        <v>182612126</v>
      </c>
      <c r="F24" s="133">
        <f t="shared" si="3"/>
        <v>154449179</v>
      </c>
      <c r="G24" s="133">
        <f t="shared" si="3"/>
        <v>75370454</v>
      </c>
      <c r="H24" s="133">
        <f t="shared" si="3"/>
        <v>82493233</v>
      </c>
      <c r="I24" s="133">
        <f t="shared" si="3"/>
        <v>162871437</v>
      </c>
      <c r="J24" s="133">
        <f t="shared" si="3"/>
        <v>175152856</v>
      </c>
      <c r="K24" s="133">
        <f t="shared" si="3"/>
        <v>270819829</v>
      </c>
      <c r="L24" s="133">
        <f t="shared" si="3"/>
        <v>106159308</v>
      </c>
      <c r="M24" s="133">
        <f t="shared" si="3"/>
        <v>77905145</v>
      </c>
      <c r="N24" s="130">
        <f t="shared" si="2"/>
        <v>1731838562</v>
      </c>
      <c r="O24" s="22"/>
      <c r="P24" s="22"/>
    </row>
    <row r="25" spans="1:17" ht="15.9" customHeight="1" x14ac:dyDescent="0.25">
      <c r="A25" s="136" t="s">
        <v>250</v>
      </c>
      <c r="B25" s="133">
        <f t="shared" ref="B25:N25" si="4">SUM(B14-B24)</f>
        <v>-19973019</v>
      </c>
      <c r="C25" s="133">
        <f t="shared" si="4"/>
        <v>-55112402</v>
      </c>
      <c r="D25" s="133">
        <f t="shared" si="4"/>
        <v>40787598</v>
      </c>
      <c r="E25" s="133">
        <f t="shared" si="4"/>
        <v>48602231</v>
      </c>
      <c r="F25" s="133">
        <f t="shared" si="4"/>
        <v>40009991</v>
      </c>
      <c r="G25" s="133">
        <f t="shared" si="4"/>
        <v>103214250</v>
      </c>
      <c r="H25" s="133">
        <f t="shared" si="4"/>
        <v>8470970</v>
      </c>
      <c r="I25" s="133">
        <f t="shared" si="4"/>
        <v>-84014124</v>
      </c>
      <c r="J25" s="133">
        <f t="shared" si="4"/>
        <v>-6470458</v>
      </c>
      <c r="K25" s="133">
        <f t="shared" si="4"/>
        <v>-187656016</v>
      </c>
      <c r="L25" s="133">
        <f t="shared" si="4"/>
        <v>99885892</v>
      </c>
      <c r="M25" s="133">
        <f t="shared" si="4"/>
        <v>12255087</v>
      </c>
      <c r="N25" s="130">
        <f t="shared" si="4"/>
        <v>0</v>
      </c>
      <c r="O25" s="22"/>
    </row>
    <row r="26" spans="1:17" ht="15.9" customHeight="1" x14ac:dyDescent="0.25">
      <c r="A26" s="137" t="s">
        <v>251</v>
      </c>
      <c r="B26" s="138">
        <f>SUM(B25)</f>
        <v>-19973019</v>
      </c>
      <c r="C26" s="138">
        <f t="shared" ref="C26:M26" si="5">B26+C14-C24</f>
        <v>-75085421</v>
      </c>
      <c r="D26" s="138">
        <f t="shared" si="5"/>
        <v>-34297823</v>
      </c>
      <c r="E26" s="138">
        <f t="shared" si="5"/>
        <v>14304408</v>
      </c>
      <c r="F26" s="138">
        <f t="shared" si="5"/>
        <v>54314399</v>
      </c>
      <c r="G26" s="138">
        <f t="shared" si="5"/>
        <v>157528649</v>
      </c>
      <c r="H26" s="138">
        <f t="shared" si="5"/>
        <v>165999619</v>
      </c>
      <c r="I26" s="138">
        <f t="shared" si="5"/>
        <v>81985495</v>
      </c>
      <c r="J26" s="138">
        <f t="shared" si="5"/>
        <v>75515037</v>
      </c>
      <c r="K26" s="138">
        <f t="shared" si="5"/>
        <v>-112140979</v>
      </c>
      <c r="L26" s="138">
        <f t="shared" si="5"/>
        <v>-12255087</v>
      </c>
      <c r="M26" s="138">
        <f t="shared" si="5"/>
        <v>0</v>
      </c>
      <c r="N26" s="139">
        <f>SUM(N25)</f>
        <v>0</v>
      </c>
    </row>
    <row r="27" spans="1:17" ht="18" customHeight="1" x14ac:dyDescent="0.25">
      <c r="A27" s="29"/>
      <c r="B27" s="29"/>
      <c r="C27" s="29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4"/>
      <c r="O27" s="26"/>
    </row>
    <row r="28" spans="1:17" ht="18" customHeight="1" x14ac:dyDescent="0.25">
      <c r="A28" s="29"/>
      <c r="B28" s="140"/>
      <c r="C28" s="140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4"/>
      <c r="O28" s="26"/>
    </row>
    <row r="29" spans="1:17" ht="15.9" customHeight="1" x14ac:dyDescent="0.25">
      <c r="A29" s="29"/>
      <c r="B29" s="29"/>
      <c r="C29" s="29"/>
      <c r="D29" s="183"/>
      <c r="E29" s="183"/>
      <c r="F29" s="183"/>
      <c r="G29" s="185"/>
      <c r="H29" s="183"/>
      <c r="I29" s="183"/>
      <c r="J29" s="183"/>
      <c r="K29" s="183"/>
      <c r="L29" s="183"/>
      <c r="M29" s="183"/>
      <c r="N29" s="184"/>
      <c r="O29" s="26"/>
    </row>
    <row r="30" spans="1:17" ht="15.9" customHeight="1" x14ac:dyDescent="0.25">
      <c r="A30" s="29"/>
      <c r="B30" s="29"/>
      <c r="C30" s="29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4"/>
      <c r="O30" s="26"/>
    </row>
    <row r="31" spans="1:17" ht="15.9" customHeight="1" x14ac:dyDescent="0.25">
      <c r="A31" s="29"/>
      <c r="B31" s="29"/>
      <c r="C31" s="29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4"/>
      <c r="O31" s="26"/>
    </row>
    <row r="32" spans="1:17" ht="15.9" customHeight="1" x14ac:dyDescent="0.25">
      <c r="A32" s="29"/>
      <c r="B32" s="29"/>
      <c r="C32" s="29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4"/>
      <c r="O32" s="26"/>
    </row>
    <row r="33" spans="1:15" ht="15.9" customHeight="1" x14ac:dyDescent="0.25">
      <c r="A33" s="29"/>
      <c r="B33" s="29"/>
      <c r="C33" s="29"/>
      <c r="D33" s="183"/>
      <c r="E33" s="183"/>
      <c r="F33" s="183"/>
      <c r="G33" s="183"/>
      <c r="H33" s="26"/>
      <c r="I33" s="26"/>
      <c r="J33" s="26"/>
      <c r="K33" s="26"/>
      <c r="L33" s="26"/>
      <c r="M33" s="183"/>
      <c r="N33" s="184"/>
      <c r="O33" s="26"/>
    </row>
    <row r="34" spans="1:15" ht="15" customHeight="1" x14ac:dyDescent="0.25">
      <c r="A34" s="29"/>
      <c r="B34" s="29"/>
      <c r="C34" s="29"/>
      <c r="D34" s="183"/>
      <c r="E34" s="183"/>
      <c r="F34" s="183"/>
      <c r="G34" s="183"/>
      <c r="H34" s="26"/>
      <c r="I34" s="26"/>
      <c r="J34" s="26"/>
      <c r="K34" s="26"/>
      <c r="L34" s="26"/>
      <c r="M34" s="183"/>
      <c r="N34" s="184"/>
      <c r="O34" s="26"/>
    </row>
    <row r="35" spans="1:15" ht="14.1" customHeight="1" x14ac:dyDescent="0.25">
      <c r="A35" s="29"/>
      <c r="B35" s="29"/>
      <c r="C35" s="29"/>
      <c r="D35" s="183"/>
      <c r="E35" s="183"/>
      <c r="F35" s="183"/>
      <c r="G35" s="183"/>
      <c r="H35" s="26"/>
      <c r="I35" s="26"/>
      <c r="J35" s="26"/>
      <c r="K35" s="26"/>
      <c r="L35" s="26"/>
      <c r="M35" s="183"/>
      <c r="N35" s="184"/>
      <c r="O35" s="26"/>
    </row>
    <row r="36" spans="1:15" ht="14.1" customHeight="1" x14ac:dyDescent="0.25">
      <c r="A36" s="29"/>
      <c r="B36" s="29"/>
      <c r="C36" s="29"/>
      <c r="D36" s="183"/>
      <c r="E36" s="183"/>
      <c r="F36" s="183"/>
      <c r="G36" s="183"/>
      <c r="H36" s="26"/>
      <c r="I36" s="26"/>
      <c r="J36" s="26"/>
      <c r="K36" s="26"/>
      <c r="L36" s="26"/>
      <c r="M36" s="183"/>
      <c r="N36" s="184"/>
      <c r="O36" s="26"/>
    </row>
    <row r="37" spans="1:15" ht="14.1" customHeight="1" x14ac:dyDescent="0.25"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184"/>
      <c r="O37" s="26"/>
    </row>
    <row r="38" spans="1:15" ht="14.1" customHeight="1" x14ac:dyDescent="0.25"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184"/>
      <c r="O38" s="26"/>
    </row>
    <row r="39" spans="1:15" x14ac:dyDescent="0.25"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184"/>
      <c r="O39" s="26"/>
    </row>
    <row r="40" spans="1:15" x14ac:dyDescent="0.25"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184"/>
      <c r="O40" s="26"/>
    </row>
    <row r="41" spans="1:15" x14ac:dyDescent="0.25"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184"/>
      <c r="O41" s="26"/>
    </row>
    <row r="42" spans="1:15" x14ac:dyDescent="0.25"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84"/>
      <c r="O42" s="26"/>
    </row>
    <row r="43" spans="1:15" x14ac:dyDescent="0.25"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184"/>
      <c r="O43" s="26"/>
    </row>
    <row r="44" spans="1:15" x14ac:dyDescent="0.25"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184"/>
      <c r="O44" s="26"/>
    </row>
    <row r="45" spans="1:15" x14ac:dyDescent="0.25"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184"/>
      <c r="O45" s="26"/>
    </row>
    <row r="46" spans="1:15" x14ac:dyDescent="0.25"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184"/>
      <c r="O46" s="26"/>
    </row>
    <row r="47" spans="1:15" x14ac:dyDescent="0.25"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184"/>
      <c r="O47" s="26"/>
    </row>
    <row r="48" spans="1:15" x14ac:dyDescent="0.25"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184"/>
      <c r="O48" s="26"/>
    </row>
    <row r="49" spans="4:15" x14ac:dyDescent="0.25"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184"/>
      <c r="O49" s="26"/>
    </row>
    <row r="50" spans="4:15" x14ac:dyDescent="0.25"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184"/>
      <c r="O50" s="26"/>
    </row>
    <row r="51" spans="4:15" x14ac:dyDescent="0.25"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184"/>
      <c r="O51" s="26"/>
    </row>
    <row r="52" spans="4:15" x14ac:dyDescent="0.25"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184"/>
      <c r="O52" s="26"/>
    </row>
    <row r="53" spans="4:15" x14ac:dyDescent="0.25"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184"/>
      <c r="O53" s="26"/>
    </row>
    <row r="54" spans="4:15" x14ac:dyDescent="0.25"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184"/>
      <c r="O54" s="26"/>
    </row>
    <row r="55" spans="4:15" x14ac:dyDescent="0.25"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84"/>
      <c r="O55" s="26"/>
    </row>
    <row r="56" spans="4:15" x14ac:dyDescent="0.25"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184"/>
      <c r="O56" s="26"/>
    </row>
    <row r="57" spans="4:15" x14ac:dyDescent="0.25"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184"/>
      <c r="O57" s="26"/>
    </row>
    <row r="58" spans="4:15" x14ac:dyDescent="0.25"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184"/>
      <c r="O58" s="26"/>
    </row>
    <row r="59" spans="4:15" x14ac:dyDescent="0.25"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184"/>
      <c r="O59" s="26"/>
    </row>
    <row r="60" spans="4:15" x14ac:dyDescent="0.25"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184"/>
      <c r="O60" s="26"/>
    </row>
    <row r="61" spans="4:15" x14ac:dyDescent="0.25"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184"/>
      <c r="O61" s="26"/>
    </row>
    <row r="62" spans="4:15" x14ac:dyDescent="0.25"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184"/>
      <c r="O62" s="26"/>
    </row>
    <row r="63" spans="4:15" x14ac:dyDescent="0.25"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184"/>
      <c r="O63" s="26"/>
    </row>
    <row r="64" spans="4:15" x14ac:dyDescent="0.25"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184"/>
      <c r="O64" s="26"/>
    </row>
    <row r="65" spans="4:15" x14ac:dyDescent="0.25"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184"/>
      <c r="O65" s="26"/>
    </row>
    <row r="66" spans="4:15" x14ac:dyDescent="0.25"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184"/>
      <c r="O66" s="26"/>
    </row>
    <row r="67" spans="4:15" x14ac:dyDescent="0.25"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184"/>
      <c r="O67" s="26"/>
    </row>
    <row r="68" spans="4:15" x14ac:dyDescent="0.25"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184"/>
      <c r="O68" s="26"/>
    </row>
    <row r="69" spans="4:15" x14ac:dyDescent="0.25"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184"/>
      <c r="O69" s="26"/>
    </row>
    <row r="70" spans="4:15" x14ac:dyDescent="0.25">
      <c r="D70" s="26"/>
      <c r="E70" s="26"/>
      <c r="F70" s="26"/>
      <c r="G70" s="26"/>
      <c r="H70" s="186"/>
      <c r="I70" s="186"/>
      <c r="J70" s="186"/>
      <c r="K70" s="186"/>
      <c r="L70" s="186"/>
      <c r="M70" s="26"/>
      <c r="N70" s="184"/>
      <c r="O70" s="26"/>
    </row>
    <row r="71" spans="4:15" x14ac:dyDescent="0.25"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184"/>
      <c r="O71" s="26"/>
    </row>
    <row r="72" spans="4:15" x14ac:dyDescent="0.25"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184"/>
      <c r="O72" s="26"/>
    </row>
    <row r="73" spans="4:15" x14ac:dyDescent="0.25"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184"/>
      <c r="O73" s="26"/>
    </row>
    <row r="74" spans="4:15" x14ac:dyDescent="0.25">
      <c r="D74" s="186"/>
      <c r="E74" s="186"/>
      <c r="F74" s="186"/>
      <c r="G74" s="186"/>
      <c r="H74" s="26"/>
      <c r="I74" s="26"/>
      <c r="J74" s="26"/>
      <c r="K74" s="26"/>
      <c r="L74" s="26"/>
      <c r="M74" s="186"/>
      <c r="N74" s="186"/>
      <c r="O74" s="26"/>
    </row>
    <row r="75" spans="4:15" x14ac:dyDescent="0.25"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184"/>
      <c r="O75" s="26"/>
    </row>
    <row r="76" spans="4:15" x14ac:dyDescent="0.25"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184"/>
      <c r="O76" s="26"/>
    </row>
    <row r="77" spans="4:15" x14ac:dyDescent="0.25">
      <c r="D77" s="26"/>
      <c r="E77" s="26"/>
      <c r="F77" s="26"/>
      <c r="G77" s="26"/>
      <c r="H77" s="186"/>
      <c r="I77" s="186"/>
      <c r="J77" s="186"/>
      <c r="K77" s="186"/>
      <c r="L77" s="186"/>
      <c r="M77" s="26"/>
      <c r="N77" s="184"/>
      <c r="O77" s="26"/>
    </row>
    <row r="78" spans="4:15" x14ac:dyDescent="0.25"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184"/>
      <c r="O78" s="26"/>
    </row>
    <row r="79" spans="4:15" x14ac:dyDescent="0.25"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184"/>
      <c r="O79" s="26"/>
    </row>
    <row r="80" spans="4:15" x14ac:dyDescent="0.25"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184"/>
      <c r="O80" s="26"/>
    </row>
    <row r="81" spans="4:15" x14ac:dyDescent="0.25">
      <c r="D81" s="26"/>
      <c r="E81" s="26"/>
      <c r="F81" s="186"/>
      <c r="G81" s="186"/>
      <c r="H81" s="26"/>
      <c r="I81" s="26"/>
      <c r="J81" s="26"/>
      <c r="K81" s="26"/>
      <c r="L81" s="26"/>
      <c r="M81" s="186"/>
      <c r="N81" s="184"/>
      <c r="O81" s="26"/>
    </row>
    <row r="82" spans="4:15" x14ac:dyDescent="0.25"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4:15" x14ac:dyDescent="0.25"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184"/>
      <c r="O83" s="26"/>
    </row>
    <row r="84" spans="4:15" x14ac:dyDescent="0.25">
      <c r="D84" s="26"/>
      <c r="E84" s="26"/>
      <c r="F84" s="26"/>
      <c r="G84" s="26"/>
      <c r="M84" s="26"/>
      <c r="N84" s="184"/>
      <c r="O84" s="26"/>
    </row>
    <row r="85" spans="4:15" x14ac:dyDescent="0.25">
      <c r="D85" s="26"/>
      <c r="E85" s="26"/>
      <c r="F85" s="26"/>
      <c r="G85" s="26"/>
      <c r="M85" s="26"/>
      <c r="N85" s="184"/>
      <c r="O85" s="26"/>
    </row>
    <row r="86" spans="4:15" x14ac:dyDescent="0.25">
      <c r="D86" s="26"/>
      <c r="E86" s="26"/>
      <c r="F86" s="26"/>
      <c r="G86" s="26"/>
      <c r="M86" s="26"/>
      <c r="N86" s="184"/>
      <c r="O86" s="26"/>
    </row>
    <row r="87" spans="4:15" x14ac:dyDescent="0.25">
      <c r="D87" s="26"/>
      <c r="E87" s="26"/>
      <c r="F87" s="26"/>
      <c r="G87" s="26"/>
      <c r="M87" s="26"/>
      <c r="N87" s="184"/>
      <c r="O87" s="26"/>
    </row>
  </sheetData>
  <sheetProtection selectLockedCells="1" selectUnlockedCells="1"/>
  <mergeCells count="1">
    <mergeCell ref="A2:N2"/>
  </mergeCells>
  <pageMargins left="0.39370078740157483" right="0.39370078740157483" top="0.47244094488188981" bottom="0.47244094488188981" header="0.78740157480314965" footer="0.78740157480314965"/>
  <pageSetup paperSize="9" scale="65" firstPageNumber="0" orientation="landscape" r:id="rId1"/>
  <headerFooter alignWithMargins="0">
    <oddHeader>&amp;C&amp;"Times New Roman,Normál"&amp;12&amp;A</oddHeader>
    <oddFooter>&amp;C&amp;"Times New Roman,Normál"&amp;12Oldal &amp;P</oddFooter>
  </headerFooter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SheetLayoutView="100" workbookViewId="0">
      <selection activeCell="E41" activeCellId="1" sqref="L30 E41"/>
    </sheetView>
  </sheetViews>
  <sheetFormatPr defaultColWidth="11.5546875" defaultRowHeight="13.2" x14ac:dyDescent="0.25"/>
  <cols>
    <col min="1" max="1" width="5.33203125" customWidth="1"/>
    <col min="2" max="2" width="61.6640625" customWidth="1"/>
    <col min="3" max="6" width="12.44140625" bestFit="1" customWidth="1"/>
    <col min="7" max="254" width="9.109375" customWidth="1"/>
  </cols>
  <sheetData>
    <row r="1" spans="1:7" x14ac:dyDescent="0.25">
      <c r="F1" s="31" t="s">
        <v>252</v>
      </c>
    </row>
    <row r="3" spans="1:7" x14ac:dyDescent="0.25">
      <c r="A3" s="388" t="s">
        <v>363</v>
      </c>
      <c r="B3" s="388"/>
      <c r="C3" s="388"/>
      <c r="D3" s="388"/>
      <c r="E3" s="388"/>
      <c r="F3" s="388"/>
      <c r="G3" s="141"/>
    </row>
    <row r="4" spans="1:7" ht="27.6" customHeight="1" x14ac:dyDescent="0.25">
      <c r="A4" s="389" t="s">
        <v>253</v>
      </c>
      <c r="B4" s="389"/>
      <c r="C4" s="389"/>
      <c r="D4" s="389"/>
      <c r="E4" s="389"/>
      <c r="F4" s="389"/>
      <c r="G4" s="142"/>
    </row>
    <row r="6" spans="1:7" x14ac:dyDescent="0.25">
      <c r="F6" s="31" t="s">
        <v>347</v>
      </c>
    </row>
    <row r="7" spans="1:7" ht="27.6" x14ac:dyDescent="0.25">
      <c r="A7" s="143" t="s">
        <v>254</v>
      </c>
      <c r="B7" s="181" t="s">
        <v>246</v>
      </c>
      <c r="C7" s="181">
        <v>2020</v>
      </c>
      <c r="D7" s="181">
        <v>2021</v>
      </c>
      <c r="E7" s="181">
        <v>2022</v>
      </c>
      <c r="F7" s="181">
        <v>2023</v>
      </c>
    </row>
    <row r="8" spans="1:7" ht="13.8" x14ac:dyDescent="0.25">
      <c r="A8" s="144" t="s">
        <v>255</v>
      </c>
      <c r="B8" s="144" t="s">
        <v>256</v>
      </c>
      <c r="C8" s="145">
        <v>356785085</v>
      </c>
      <c r="D8" s="145">
        <v>505000000</v>
      </c>
      <c r="E8" s="145">
        <v>505000000</v>
      </c>
      <c r="F8" s="145">
        <v>505000000</v>
      </c>
    </row>
    <row r="9" spans="1:7" ht="13.8" x14ac:dyDescent="0.25">
      <c r="A9" s="144" t="s">
        <v>257</v>
      </c>
      <c r="B9" s="146" t="s">
        <v>258</v>
      </c>
      <c r="C9" s="145"/>
      <c r="D9" s="145"/>
      <c r="E9" s="145"/>
      <c r="F9" s="145"/>
    </row>
    <row r="10" spans="1:7" ht="13.8" x14ac:dyDescent="0.25">
      <c r="A10" s="144" t="s">
        <v>259</v>
      </c>
      <c r="B10" s="144" t="s">
        <v>260</v>
      </c>
      <c r="C10" s="145">
        <v>2900000</v>
      </c>
      <c r="D10" s="145">
        <v>2900000</v>
      </c>
      <c r="E10" s="145">
        <v>2900000</v>
      </c>
      <c r="F10" s="145">
        <v>2900000</v>
      </c>
    </row>
    <row r="11" spans="1:7" ht="15.75" customHeight="1" x14ac:dyDescent="0.25">
      <c r="A11" s="144" t="s">
        <v>261</v>
      </c>
      <c r="B11" s="146" t="s">
        <v>262</v>
      </c>
      <c r="C11" s="147">
        <v>0</v>
      </c>
      <c r="D11" s="145">
        <v>0</v>
      </c>
      <c r="E11" s="145">
        <v>0</v>
      </c>
      <c r="F11" s="145">
        <v>0</v>
      </c>
    </row>
    <row r="12" spans="1:7" ht="13.8" x14ac:dyDescent="0.25">
      <c r="A12" s="144" t="s">
        <v>263</v>
      </c>
      <c r="B12" s="144" t="s">
        <v>264</v>
      </c>
      <c r="C12" s="145"/>
      <c r="D12" s="145"/>
      <c r="E12" s="145"/>
      <c r="F12" s="145"/>
    </row>
    <row r="13" spans="1:7" ht="15.75" customHeight="1" x14ac:dyDescent="0.25">
      <c r="A13" s="144" t="s">
        <v>265</v>
      </c>
      <c r="B13" s="144" t="s">
        <v>266</v>
      </c>
      <c r="C13" s="145"/>
      <c r="D13" s="145"/>
      <c r="E13" s="145"/>
      <c r="F13" s="145"/>
    </row>
    <row r="14" spans="1:7" ht="13.8" x14ac:dyDescent="0.25">
      <c r="A14" s="144" t="s">
        <v>267</v>
      </c>
      <c r="B14" s="144" t="s">
        <v>268</v>
      </c>
      <c r="C14" s="145"/>
      <c r="D14" s="145"/>
      <c r="E14" s="145"/>
      <c r="F14" s="145"/>
    </row>
    <row r="15" spans="1:7" ht="13.8" x14ac:dyDescent="0.25">
      <c r="A15" s="144" t="s">
        <v>269</v>
      </c>
      <c r="B15" s="148" t="s">
        <v>270</v>
      </c>
      <c r="C15" s="149">
        <f>SUM(C8:C14)</f>
        <v>359685085</v>
      </c>
      <c r="D15" s="149">
        <f>SUM(D8:D14)</f>
        <v>507900000</v>
      </c>
      <c r="E15" s="149">
        <f>SUM(E8:E14)</f>
        <v>507900000</v>
      </c>
      <c r="F15" s="149">
        <f>SUM(F8:F14)</f>
        <v>507900000</v>
      </c>
    </row>
    <row r="16" spans="1:7" ht="13.8" x14ac:dyDescent="0.25">
      <c r="A16" s="144" t="s">
        <v>271</v>
      </c>
      <c r="B16" s="148" t="s">
        <v>272</v>
      </c>
      <c r="C16" s="149">
        <f>C15*0.5</f>
        <v>179842542.5</v>
      </c>
      <c r="D16" s="149">
        <f>D15*0.5</f>
        <v>253950000</v>
      </c>
      <c r="E16" s="149">
        <f>E15*0.5</f>
        <v>253950000</v>
      </c>
      <c r="F16" s="149">
        <f>F15*0.5</f>
        <v>253950000</v>
      </c>
    </row>
    <row r="17" spans="1:6" ht="13.8" x14ac:dyDescent="0.25">
      <c r="A17" s="144" t="s">
        <v>273</v>
      </c>
      <c r="B17" s="148" t="s">
        <v>274</v>
      </c>
      <c r="C17" s="149">
        <f>SUM(C18:C25)</f>
        <v>0</v>
      </c>
      <c r="D17" s="149">
        <f>SUM(D18:D25)</f>
        <v>0</v>
      </c>
      <c r="E17" s="149">
        <f>SUM(E18:E25)</f>
        <v>0</v>
      </c>
      <c r="F17" s="149">
        <f>SUM(F18:F25)</f>
        <v>0</v>
      </c>
    </row>
    <row r="18" spans="1:6" ht="13.8" x14ac:dyDescent="0.25">
      <c r="A18" s="144" t="s">
        <v>275</v>
      </c>
      <c r="B18" s="144" t="s">
        <v>276</v>
      </c>
      <c r="C18" s="145">
        <v>0</v>
      </c>
      <c r="D18" s="145">
        <v>0</v>
      </c>
      <c r="E18" s="145">
        <v>0</v>
      </c>
      <c r="F18" s="145">
        <v>0</v>
      </c>
    </row>
    <row r="19" spans="1:6" ht="13.8" x14ac:dyDescent="0.25">
      <c r="A19" s="144" t="s">
        <v>277</v>
      </c>
      <c r="B19" s="144" t="s">
        <v>278</v>
      </c>
      <c r="C19" s="145">
        <v>0</v>
      </c>
      <c r="D19" s="145">
        <v>0</v>
      </c>
      <c r="E19" s="145">
        <v>0</v>
      </c>
      <c r="F19" s="145">
        <v>0</v>
      </c>
    </row>
    <row r="20" spans="1:6" ht="13.8" x14ac:dyDescent="0.25">
      <c r="A20" s="144" t="s">
        <v>279</v>
      </c>
      <c r="B20" s="144" t="s">
        <v>280</v>
      </c>
      <c r="C20" s="145">
        <v>0</v>
      </c>
      <c r="D20" s="145">
        <v>0</v>
      </c>
      <c r="E20" s="145">
        <v>0</v>
      </c>
      <c r="F20" s="145">
        <v>0</v>
      </c>
    </row>
    <row r="21" spans="1:6" ht="13.8" x14ac:dyDescent="0.25">
      <c r="A21" s="144" t="s">
        <v>281</v>
      </c>
      <c r="B21" s="144" t="s">
        <v>282</v>
      </c>
      <c r="C21" s="145">
        <v>0</v>
      </c>
      <c r="D21" s="145">
        <v>0</v>
      </c>
      <c r="E21" s="145">
        <v>0</v>
      </c>
      <c r="F21" s="145">
        <v>0</v>
      </c>
    </row>
    <row r="22" spans="1:6" ht="13.8" x14ac:dyDescent="0.25">
      <c r="A22" s="144" t="s">
        <v>283</v>
      </c>
      <c r="B22" s="144" t="s">
        <v>284</v>
      </c>
      <c r="C22" s="145">
        <v>0</v>
      </c>
      <c r="D22" s="145">
        <v>0</v>
      </c>
      <c r="E22" s="145">
        <v>0</v>
      </c>
      <c r="F22" s="145">
        <v>0</v>
      </c>
    </row>
    <row r="23" spans="1:6" ht="13.8" x14ac:dyDescent="0.25">
      <c r="A23" s="144" t="s">
        <v>285</v>
      </c>
      <c r="B23" s="144" t="s">
        <v>286</v>
      </c>
      <c r="C23" s="145">
        <v>0</v>
      </c>
      <c r="D23" s="145">
        <v>0</v>
      </c>
      <c r="E23" s="145">
        <v>0</v>
      </c>
      <c r="F23" s="145">
        <v>0</v>
      </c>
    </row>
    <row r="24" spans="1:6" ht="13.8" x14ac:dyDescent="0.25">
      <c r="A24" s="144" t="s">
        <v>287</v>
      </c>
      <c r="B24" s="144" t="s">
        <v>288</v>
      </c>
      <c r="C24" s="145">
        <v>0</v>
      </c>
      <c r="D24" s="145">
        <v>0</v>
      </c>
      <c r="E24" s="145">
        <v>0</v>
      </c>
      <c r="F24" s="145">
        <v>0</v>
      </c>
    </row>
    <row r="25" spans="1:6" ht="13.8" x14ac:dyDescent="0.25">
      <c r="A25" s="144" t="s">
        <v>289</v>
      </c>
      <c r="B25" s="144" t="s">
        <v>290</v>
      </c>
      <c r="C25" s="145"/>
      <c r="D25" s="145"/>
      <c r="E25" s="145"/>
      <c r="F25" s="145"/>
    </row>
    <row r="26" spans="1:6" ht="27.6" x14ac:dyDescent="0.25">
      <c r="A26" s="144" t="s">
        <v>291</v>
      </c>
      <c r="B26" s="150" t="s">
        <v>292</v>
      </c>
      <c r="C26" s="151">
        <f>SUM(C27:C34)</f>
        <v>0</v>
      </c>
      <c r="D26" s="151">
        <f>SUM(D27:D34)</f>
        <v>0</v>
      </c>
      <c r="E26" s="151">
        <f>SUM(E27:E34)</f>
        <v>0</v>
      </c>
      <c r="F26" s="151">
        <f>SUM(F27:F34)</f>
        <v>0</v>
      </c>
    </row>
    <row r="27" spans="1:6" ht="13.8" x14ac:dyDescent="0.25">
      <c r="A27" s="144" t="s">
        <v>293</v>
      </c>
      <c r="B27" s="144" t="s">
        <v>276</v>
      </c>
      <c r="C27" s="145">
        <v>0</v>
      </c>
      <c r="D27" s="145"/>
      <c r="E27" s="145"/>
      <c r="F27" s="145"/>
    </row>
    <row r="28" spans="1:6" ht="13.5" customHeight="1" x14ac:dyDescent="0.25">
      <c r="A28" s="144" t="s">
        <v>294</v>
      </c>
      <c r="B28" s="144" t="s">
        <v>278</v>
      </c>
      <c r="C28" s="145"/>
      <c r="D28" s="145"/>
      <c r="E28" s="145"/>
      <c r="F28" s="145"/>
    </row>
    <row r="29" spans="1:6" ht="13.8" x14ac:dyDescent="0.25">
      <c r="A29" s="144" t="s">
        <v>295</v>
      </c>
      <c r="B29" s="144" t="s">
        <v>280</v>
      </c>
      <c r="C29" s="145"/>
      <c r="D29" s="145"/>
      <c r="E29" s="145"/>
      <c r="F29" s="145"/>
    </row>
    <row r="30" spans="1:6" ht="13.8" x14ac:dyDescent="0.25">
      <c r="A30" s="144" t="s">
        <v>296</v>
      </c>
      <c r="B30" s="144" t="s">
        <v>282</v>
      </c>
      <c r="C30" s="145">
        <v>0</v>
      </c>
      <c r="D30" s="145">
        <v>0</v>
      </c>
      <c r="E30" s="145">
        <v>0</v>
      </c>
      <c r="F30" s="145">
        <v>0</v>
      </c>
    </row>
    <row r="31" spans="1:6" ht="13.8" x14ac:dyDescent="0.25">
      <c r="A31" s="144" t="s">
        <v>297</v>
      </c>
      <c r="B31" s="144" t="s">
        <v>284</v>
      </c>
      <c r="C31" s="145">
        <v>0</v>
      </c>
      <c r="D31" s="145">
        <v>0</v>
      </c>
      <c r="E31" s="145">
        <v>0</v>
      </c>
      <c r="F31" s="145">
        <v>0</v>
      </c>
    </row>
    <row r="32" spans="1:6" ht="13.8" x14ac:dyDescent="0.25">
      <c r="A32" s="144" t="s">
        <v>298</v>
      </c>
      <c r="B32" s="144" t="s">
        <v>286</v>
      </c>
      <c r="C32" s="145">
        <v>0</v>
      </c>
      <c r="D32" s="145">
        <v>0</v>
      </c>
      <c r="E32" s="145">
        <v>0</v>
      </c>
      <c r="F32" s="145">
        <v>0</v>
      </c>
    </row>
    <row r="33" spans="1:6" ht="13.8" x14ac:dyDescent="0.25">
      <c r="A33" s="144" t="s">
        <v>299</v>
      </c>
      <c r="B33" s="144" t="s">
        <v>288</v>
      </c>
      <c r="C33" s="145">
        <v>0</v>
      </c>
      <c r="D33" s="145">
        <v>0</v>
      </c>
      <c r="E33" s="145">
        <v>0</v>
      </c>
      <c r="F33" s="145">
        <v>0</v>
      </c>
    </row>
    <row r="34" spans="1:6" ht="13.8" x14ac:dyDescent="0.25">
      <c r="A34" s="144" t="s">
        <v>300</v>
      </c>
      <c r="B34" s="146" t="s">
        <v>290</v>
      </c>
      <c r="C34" s="145">
        <v>0</v>
      </c>
      <c r="D34" s="145">
        <v>0</v>
      </c>
      <c r="E34" s="145">
        <v>0</v>
      </c>
      <c r="F34" s="145">
        <v>0</v>
      </c>
    </row>
    <row r="35" spans="1:6" ht="13.8" x14ac:dyDescent="0.25">
      <c r="A35" s="144" t="s">
        <v>301</v>
      </c>
      <c r="B35" s="148" t="s">
        <v>302</v>
      </c>
      <c r="C35" s="149">
        <f>C17+C26</f>
        <v>0</v>
      </c>
      <c r="D35" s="149">
        <f>D17+D26</f>
        <v>0</v>
      </c>
      <c r="E35" s="149">
        <f>E17+E26</f>
        <v>0</v>
      </c>
      <c r="F35" s="149">
        <f>F17+F26</f>
        <v>0</v>
      </c>
    </row>
    <row r="36" spans="1:6" ht="17.25" customHeight="1" x14ac:dyDescent="0.25">
      <c r="A36" s="144" t="s">
        <v>303</v>
      </c>
      <c r="B36" s="152" t="s">
        <v>304</v>
      </c>
      <c r="C36" s="149">
        <f>C16-C35</f>
        <v>179842542.5</v>
      </c>
      <c r="D36" s="149">
        <f>D16-D35</f>
        <v>253950000</v>
      </c>
      <c r="E36" s="149">
        <f>E16-E35</f>
        <v>253950000</v>
      </c>
      <c r="F36" s="149">
        <f>F16-F35</f>
        <v>253950000</v>
      </c>
    </row>
    <row r="38" spans="1:6" ht="19.5" customHeight="1" x14ac:dyDescent="0.25"/>
  </sheetData>
  <sheetProtection selectLockedCells="1" selectUnlockedCells="1"/>
  <mergeCells count="2">
    <mergeCell ref="A3:F3"/>
    <mergeCell ref="A4:F4"/>
  </mergeCells>
  <pageMargins left="0.39370078740157483" right="0.39370078740157483" top="0.47244094488188981" bottom="0.47244094488188981" header="0.78740157480314965" footer="0.78740157480314965"/>
  <pageSetup paperSize="9" scale="80" firstPageNumber="0" orientation="portrait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view="pageBreakPreview" topLeftCell="A7" zoomScaleSheetLayoutView="100" workbookViewId="0">
      <selection activeCell="E41" activeCellId="1" sqref="L30 E41"/>
    </sheetView>
  </sheetViews>
  <sheetFormatPr defaultRowHeight="13.2" x14ac:dyDescent="0.25"/>
  <cols>
    <col min="1" max="1" width="6.109375" customWidth="1"/>
    <col min="2" max="2" width="103.44140625" customWidth="1"/>
    <col min="3" max="4" width="13.109375" customWidth="1"/>
    <col min="5" max="5" width="11.6640625" bestFit="1" customWidth="1"/>
    <col min="6" max="6" width="12.33203125" bestFit="1" customWidth="1"/>
    <col min="7" max="7" width="11.109375" bestFit="1" customWidth="1"/>
    <col min="8" max="8" width="11" bestFit="1" customWidth="1"/>
    <col min="9" max="9" width="10.5546875" bestFit="1" customWidth="1"/>
    <col min="10" max="10" width="10" bestFit="1" customWidth="1"/>
  </cols>
  <sheetData>
    <row r="1" spans="1:7" x14ac:dyDescent="0.25">
      <c r="A1" s="4"/>
      <c r="B1" s="5"/>
      <c r="C1" s="3"/>
      <c r="D1" s="3"/>
      <c r="E1" s="4"/>
      <c r="F1" s="3" t="s">
        <v>56</v>
      </c>
    </row>
    <row r="2" spans="1:7" ht="6" hidden="1" customHeight="1" x14ac:dyDescent="0.25">
      <c r="A2" s="4"/>
      <c r="B2" s="5" t="s">
        <v>57</v>
      </c>
      <c r="C2" s="4"/>
      <c r="D2" s="4"/>
      <c r="E2" s="4"/>
      <c r="F2" s="4"/>
    </row>
    <row r="3" spans="1:7" ht="19.5" customHeight="1" x14ac:dyDescent="0.25">
      <c r="A3" s="364" t="s">
        <v>1</v>
      </c>
      <c r="B3" s="364"/>
      <c r="C3" s="364"/>
      <c r="D3" s="364"/>
      <c r="E3" s="364"/>
      <c r="F3" s="364"/>
    </row>
    <row r="4" spans="1:7" ht="19.5" customHeight="1" x14ac:dyDescent="0.25">
      <c r="A4" s="364" t="s">
        <v>368</v>
      </c>
      <c r="B4" s="364"/>
      <c r="C4" s="364"/>
      <c r="D4" s="364"/>
      <c r="E4" s="364"/>
      <c r="F4" s="364"/>
    </row>
    <row r="5" spans="1:7" x14ac:dyDescent="0.25">
      <c r="A5" s="4"/>
      <c r="B5" s="5"/>
      <c r="C5" s="16"/>
      <c r="D5" s="16"/>
      <c r="E5" s="4"/>
      <c r="F5" s="16" t="s">
        <v>347</v>
      </c>
    </row>
    <row r="6" spans="1:7" ht="43.5" customHeight="1" x14ac:dyDescent="0.25">
      <c r="A6" s="340"/>
      <c r="B6" s="247" t="s">
        <v>58</v>
      </c>
      <c r="C6" s="247" t="s">
        <v>364</v>
      </c>
      <c r="D6" s="328" t="s">
        <v>374</v>
      </c>
      <c r="E6" s="328" t="s">
        <v>456</v>
      </c>
      <c r="F6" s="328" t="s">
        <v>374</v>
      </c>
    </row>
    <row r="7" spans="1:7" ht="14.1" customHeight="1" x14ac:dyDescent="0.25">
      <c r="A7" s="153" t="s">
        <v>2</v>
      </c>
      <c r="B7" s="248" t="s">
        <v>59</v>
      </c>
      <c r="C7" s="249">
        <f>C8+C41+C52+C53</f>
        <v>1037060508</v>
      </c>
      <c r="D7" s="249">
        <f>D8+D41+D52+D53</f>
        <v>702507317</v>
      </c>
      <c r="E7" s="249">
        <f t="shared" ref="E7:F7" si="0">E8+E41+E52+E53</f>
        <v>121787106</v>
      </c>
      <c r="F7" s="249">
        <f t="shared" si="0"/>
        <v>824294423</v>
      </c>
    </row>
    <row r="8" spans="1:7" ht="14.1" customHeight="1" x14ac:dyDescent="0.25">
      <c r="A8" s="153" t="s">
        <v>5</v>
      </c>
      <c r="B8" s="259" t="s">
        <v>60</v>
      </c>
      <c r="C8" s="249">
        <f>C9+C36</f>
        <v>376115508</v>
      </c>
      <c r="D8" s="249">
        <f>D9+D36</f>
        <v>277410264</v>
      </c>
      <c r="E8" s="249">
        <f t="shared" ref="E8:F8" si="1">E9+E36</f>
        <v>120417106</v>
      </c>
      <c r="F8" s="249">
        <f t="shared" si="1"/>
        <v>397827370</v>
      </c>
    </row>
    <row r="9" spans="1:7" ht="13.5" customHeight="1" x14ac:dyDescent="0.25">
      <c r="A9" s="153" t="s">
        <v>61</v>
      </c>
      <c r="B9" s="252" t="s">
        <v>62</v>
      </c>
      <c r="C9" s="176">
        <f>C10+C23+C24+C31+C35+C32</f>
        <v>365715444</v>
      </c>
      <c r="D9" s="176">
        <f t="shared" ref="D9:F9" si="2">D10+D23+D24+D31+D35+D32</f>
        <v>267010200</v>
      </c>
      <c r="E9" s="176">
        <f t="shared" si="2"/>
        <v>119242106</v>
      </c>
      <c r="F9" s="176">
        <f t="shared" si="2"/>
        <v>386252306</v>
      </c>
    </row>
    <row r="10" spans="1:7" ht="13.5" customHeight="1" x14ac:dyDescent="0.25">
      <c r="A10" s="153" t="s">
        <v>63</v>
      </c>
      <c r="B10" s="260" t="s">
        <v>64</v>
      </c>
      <c r="C10" s="176">
        <f>C11+C12+C17+C18+C19+C22+C20+C21</f>
        <v>274432906</v>
      </c>
      <c r="D10" s="176">
        <f t="shared" ref="D10:F10" si="3">D11+D12+D17+D18+D19+D22+D20+D21</f>
        <v>177965662</v>
      </c>
      <c r="E10" s="176">
        <f t="shared" si="3"/>
        <v>443824</v>
      </c>
      <c r="F10" s="176">
        <f t="shared" si="3"/>
        <v>178409486</v>
      </c>
    </row>
    <row r="11" spans="1:7" ht="13.5" customHeight="1" x14ac:dyDescent="0.25">
      <c r="A11" s="153"/>
      <c r="B11" s="261" t="s">
        <v>65</v>
      </c>
      <c r="C11" s="176">
        <v>61875800</v>
      </c>
      <c r="D11" s="342">
        <v>73956500</v>
      </c>
      <c r="E11" s="348">
        <v>339250</v>
      </c>
      <c r="F11" s="355">
        <f t="shared" ref="F11:F16" si="4">E11+D11</f>
        <v>74295750</v>
      </c>
      <c r="G11" s="22"/>
    </row>
    <row r="12" spans="1:7" ht="13.5" customHeight="1" x14ac:dyDescent="0.25">
      <c r="A12" s="153"/>
      <c r="B12" s="261" t="s">
        <v>66</v>
      </c>
      <c r="C12" s="176">
        <f>SUM(C13:C16)</f>
        <v>74159224</v>
      </c>
      <c r="D12" s="176">
        <f>SUM(D13:D16)</f>
        <v>74159224</v>
      </c>
      <c r="E12" s="176">
        <f>SUM(E13:E16)</f>
        <v>0</v>
      </c>
      <c r="F12" s="176">
        <f t="shared" ref="F12" si="5">SUM(F13:F16)</f>
        <v>74159224</v>
      </c>
    </row>
    <row r="13" spans="1:7" ht="13.5" customHeight="1" x14ac:dyDescent="0.25">
      <c r="A13" s="153"/>
      <c r="B13" s="262" t="s">
        <v>67</v>
      </c>
      <c r="C13" s="176">
        <v>16878960</v>
      </c>
      <c r="D13" s="176">
        <v>16878960</v>
      </c>
      <c r="E13" s="348">
        <v>0</v>
      </c>
      <c r="F13" s="355">
        <f t="shared" si="4"/>
        <v>16878960</v>
      </c>
    </row>
    <row r="14" spans="1:7" ht="13.5" customHeight="1" x14ac:dyDescent="0.25">
      <c r="A14" s="153"/>
      <c r="B14" s="262" t="s">
        <v>68</v>
      </c>
      <c r="C14" s="176">
        <v>36256000</v>
      </c>
      <c r="D14" s="176">
        <v>36256000</v>
      </c>
      <c r="E14" s="348">
        <v>0</v>
      </c>
      <c r="F14" s="355">
        <f t="shared" si="4"/>
        <v>36256000</v>
      </c>
    </row>
    <row r="15" spans="1:7" ht="13.5" customHeight="1" x14ac:dyDescent="0.25">
      <c r="A15" s="153"/>
      <c r="B15" s="262" t="s">
        <v>69</v>
      </c>
      <c r="C15" s="176">
        <v>2194614</v>
      </c>
      <c r="D15" s="176">
        <v>2194614</v>
      </c>
      <c r="E15" s="348">
        <v>0</v>
      </c>
      <c r="F15" s="355">
        <f t="shared" si="4"/>
        <v>2194614</v>
      </c>
    </row>
    <row r="16" spans="1:7" ht="13.5" customHeight="1" x14ac:dyDescent="0.25">
      <c r="A16" s="153"/>
      <c r="B16" s="262" t="s">
        <v>70</v>
      </c>
      <c r="C16" s="176">
        <v>18829650</v>
      </c>
      <c r="D16" s="176">
        <v>18829650</v>
      </c>
      <c r="E16" s="348">
        <v>0</v>
      </c>
      <c r="F16" s="355">
        <f t="shared" si="4"/>
        <v>18829650</v>
      </c>
    </row>
    <row r="17" spans="1:7" ht="13.5" customHeight="1" x14ac:dyDescent="0.25">
      <c r="A17" s="153"/>
      <c r="B17" s="261" t="s">
        <v>71</v>
      </c>
      <c r="C17" s="176">
        <v>7119900</v>
      </c>
      <c r="D17" s="176">
        <v>7119900</v>
      </c>
      <c r="E17" s="348">
        <v>0</v>
      </c>
      <c r="F17" s="355">
        <f t="shared" ref="F17:F22" si="6">E17+D17</f>
        <v>7119900</v>
      </c>
    </row>
    <row r="18" spans="1:7" ht="13.5" customHeight="1" x14ac:dyDescent="0.25">
      <c r="A18" s="153"/>
      <c r="B18" s="261" t="s">
        <v>72</v>
      </c>
      <c r="C18" s="298">
        <v>166825734</v>
      </c>
      <c r="D18" s="298">
        <v>58277790</v>
      </c>
      <c r="E18" s="348">
        <v>0</v>
      </c>
      <c r="F18" s="355">
        <f t="shared" si="6"/>
        <v>58277790</v>
      </c>
      <c r="G18" s="22"/>
    </row>
    <row r="19" spans="1:7" ht="13.5" customHeight="1" x14ac:dyDescent="0.25">
      <c r="A19" s="153"/>
      <c r="B19" s="261" t="s">
        <v>73</v>
      </c>
      <c r="C19" s="176">
        <v>183600</v>
      </c>
      <c r="D19" s="176">
        <v>183600</v>
      </c>
      <c r="E19" s="348">
        <v>0</v>
      </c>
      <c r="F19" s="355">
        <f t="shared" si="6"/>
        <v>183600</v>
      </c>
    </row>
    <row r="20" spans="1:7" ht="13.5" customHeight="1" x14ac:dyDescent="0.25">
      <c r="A20" s="153"/>
      <c r="B20" s="261" t="s">
        <v>336</v>
      </c>
      <c r="C20" s="176">
        <v>0</v>
      </c>
      <c r="D20" s="176">
        <v>0</v>
      </c>
      <c r="E20" s="348">
        <v>0</v>
      </c>
      <c r="F20" s="355">
        <f t="shared" si="6"/>
        <v>0</v>
      </c>
    </row>
    <row r="21" spans="1:7" ht="13.5" customHeight="1" x14ac:dyDescent="0.25">
      <c r="A21" s="153"/>
      <c r="B21" s="261" t="s">
        <v>472</v>
      </c>
      <c r="C21" s="176">
        <v>0</v>
      </c>
      <c r="D21" s="176">
        <v>0</v>
      </c>
      <c r="E21" s="348">
        <v>104574</v>
      </c>
      <c r="F21" s="355">
        <f t="shared" si="6"/>
        <v>104574</v>
      </c>
    </row>
    <row r="22" spans="1:7" ht="13.5" customHeight="1" x14ac:dyDescent="0.25">
      <c r="A22" s="153"/>
      <c r="B22" s="263" t="s">
        <v>74</v>
      </c>
      <c r="C22" s="264">
        <v>-35731352</v>
      </c>
      <c r="D22" s="264">
        <v>-35731352</v>
      </c>
      <c r="E22" s="348">
        <v>0</v>
      </c>
      <c r="F22" s="355">
        <f t="shared" si="6"/>
        <v>-35731352</v>
      </c>
    </row>
    <row r="23" spans="1:7" ht="13.5" customHeight="1" x14ac:dyDescent="0.25">
      <c r="A23" s="153" t="s">
        <v>75</v>
      </c>
      <c r="B23" s="254" t="s">
        <v>76</v>
      </c>
      <c r="C23" s="176">
        <v>56797350</v>
      </c>
      <c r="D23" s="176">
        <v>56797350</v>
      </c>
      <c r="E23" s="348">
        <f>4216350+534550</f>
        <v>4750900</v>
      </c>
      <c r="F23" s="355">
        <f>E23+D23</f>
        <v>61548250</v>
      </c>
    </row>
    <row r="24" spans="1:7" ht="13.5" customHeight="1" x14ac:dyDescent="0.25">
      <c r="A24" s="153" t="s">
        <v>77</v>
      </c>
      <c r="B24" s="254" t="s">
        <v>78</v>
      </c>
      <c r="C24" s="176">
        <f>SUM(C25:C30)</f>
        <v>31186301</v>
      </c>
      <c r="D24" s="176">
        <f>SUM(D25:D30)</f>
        <v>28948301</v>
      </c>
      <c r="E24" s="176">
        <f t="shared" ref="E24" si="7">SUM(E25:E30)</f>
        <v>5364569</v>
      </c>
      <c r="F24" s="176">
        <f>SUM(F25:F30)</f>
        <v>34312870</v>
      </c>
    </row>
    <row r="25" spans="1:7" ht="13.5" customHeight="1" x14ac:dyDescent="0.25">
      <c r="A25" s="153"/>
      <c r="B25" s="153" t="s">
        <v>79</v>
      </c>
      <c r="C25" s="176">
        <v>4290000</v>
      </c>
      <c r="D25" s="176">
        <v>4290000</v>
      </c>
      <c r="E25" s="348">
        <v>0</v>
      </c>
      <c r="F25" s="355">
        <f t="shared" ref="F25:F30" si="8">E25+D25</f>
        <v>4290000</v>
      </c>
    </row>
    <row r="26" spans="1:7" ht="13.5" customHeight="1" x14ac:dyDescent="0.25">
      <c r="A26" s="153"/>
      <c r="B26" s="153" t="s">
        <v>80</v>
      </c>
      <c r="C26" s="176">
        <v>3400000</v>
      </c>
      <c r="D26" s="176">
        <v>3780000</v>
      </c>
      <c r="E26" s="348">
        <f>320000+429000</f>
        <v>749000</v>
      </c>
      <c r="F26" s="355">
        <f t="shared" si="8"/>
        <v>4529000</v>
      </c>
      <c r="G26" s="22"/>
    </row>
    <row r="27" spans="1:7" ht="13.5" customHeight="1" x14ac:dyDescent="0.25">
      <c r="A27" s="153"/>
      <c r="B27" s="153" t="s">
        <v>473</v>
      </c>
      <c r="C27" s="176">
        <v>0</v>
      </c>
      <c r="D27" s="176">
        <v>0</v>
      </c>
      <c r="E27" s="348">
        <v>1289002</v>
      </c>
      <c r="F27" s="355">
        <f t="shared" si="8"/>
        <v>1289002</v>
      </c>
      <c r="G27" s="22"/>
    </row>
    <row r="28" spans="1:7" ht="13.5" customHeight="1" x14ac:dyDescent="0.25">
      <c r="A28" s="153"/>
      <c r="B28" s="153" t="s">
        <v>457</v>
      </c>
      <c r="C28" s="176">
        <v>14916000</v>
      </c>
      <c r="D28" s="176">
        <v>12298000</v>
      </c>
      <c r="E28" s="348">
        <v>983840</v>
      </c>
      <c r="F28" s="355">
        <f t="shared" si="8"/>
        <v>13281840</v>
      </c>
    </row>
    <row r="29" spans="1:7" ht="13.5" customHeight="1" x14ac:dyDescent="0.25">
      <c r="A29" s="153"/>
      <c r="B29" s="153" t="s">
        <v>81</v>
      </c>
      <c r="C29" s="176">
        <v>8580301</v>
      </c>
      <c r="D29" s="176">
        <v>8580301</v>
      </c>
      <c r="E29" s="348">
        <v>2342727</v>
      </c>
      <c r="F29" s="355">
        <f t="shared" si="8"/>
        <v>10923028</v>
      </c>
    </row>
    <row r="30" spans="1:7" ht="13.5" customHeight="1" x14ac:dyDescent="0.25">
      <c r="A30" s="153"/>
      <c r="B30" s="153" t="s">
        <v>337</v>
      </c>
      <c r="C30" s="176">
        <v>0</v>
      </c>
      <c r="D30" s="176">
        <v>0</v>
      </c>
      <c r="E30" s="348">
        <v>0</v>
      </c>
      <c r="F30" s="355">
        <f t="shared" si="8"/>
        <v>0</v>
      </c>
    </row>
    <row r="31" spans="1:7" ht="13.5" customHeight="1" x14ac:dyDescent="0.25">
      <c r="A31" s="153" t="s">
        <v>82</v>
      </c>
      <c r="B31" s="254" t="s">
        <v>83</v>
      </c>
      <c r="C31" s="176">
        <v>3298887</v>
      </c>
      <c r="D31" s="176">
        <v>3298887</v>
      </c>
      <c r="E31" s="348">
        <f>1133910+1294803</f>
        <v>2428713</v>
      </c>
      <c r="F31" s="348">
        <f t="shared" ref="F31:F40" si="9">E31+C31</f>
        <v>5727600</v>
      </c>
    </row>
    <row r="32" spans="1:7" ht="13.5" customHeight="1" x14ac:dyDescent="0.25">
      <c r="A32" s="153" t="s">
        <v>459</v>
      </c>
      <c r="B32" s="254" t="s">
        <v>474</v>
      </c>
      <c r="C32" s="176">
        <f>SUM(C33:C34)</f>
        <v>0</v>
      </c>
      <c r="D32" s="176">
        <f t="shared" ref="D32:F32" si="10">SUM(D33:D34)</f>
        <v>0</v>
      </c>
      <c r="E32" s="176">
        <f t="shared" si="10"/>
        <v>106254100</v>
      </c>
      <c r="F32" s="176">
        <f t="shared" si="10"/>
        <v>106254100</v>
      </c>
    </row>
    <row r="33" spans="1:6" ht="13.5" customHeight="1" x14ac:dyDescent="0.25">
      <c r="A33" s="153"/>
      <c r="B33" s="153" t="s">
        <v>475</v>
      </c>
      <c r="C33" s="176">
        <v>0</v>
      </c>
      <c r="D33" s="176">
        <v>0</v>
      </c>
      <c r="E33" s="348">
        <v>97016500</v>
      </c>
      <c r="F33" s="355">
        <f>E33+D33</f>
        <v>97016500</v>
      </c>
    </row>
    <row r="34" spans="1:6" ht="13.5" customHeight="1" x14ac:dyDescent="0.25">
      <c r="A34" s="153"/>
      <c r="B34" s="153" t="s">
        <v>476</v>
      </c>
      <c r="C34" s="176">
        <v>0</v>
      </c>
      <c r="D34" s="176">
        <v>0</v>
      </c>
      <c r="E34" s="348">
        <v>9237600</v>
      </c>
      <c r="F34" s="355">
        <f>E34+D34</f>
        <v>9237600</v>
      </c>
    </row>
    <row r="35" spans="1:6" ht="13.5" customHeight="1" x14ac:dyDescent="0.25">
      <c r="A35" s="153" t="s">
        <v>326</v>
      </c>
      <c r="B35" s="254" t="s">
        <v>458</v>
      </c>
      <c r="C35" s="176">
        <v>0</v>
      </c>
      <c r="D35" s="176">
        <v>0</v>
      </c>
      <c r="E35" s="348">
        <v>0</v>
      </c>
      <c r="F35" s="355">
        <f>E35+D35</f>
        <v>0</v>
      </c>
    </row>
    <row r="36" spans="1:6" ht="13.5" customHeight="1" x14ac:dyDescent="0.25">
      <c r="A36" s="153" t="s">
        <v>84</v>
      </c>
      <c r="B36" s="241" t="s">
        <v>306</v>
      </c>
      <c r="C36" s="176">
        <f>SUM(C37:C39)</f>
        <v>10400064</v>
      </c>
      <c r="D36" s="176">
        <f>SUM(D37:D39)</f>
        <v>10400064</v>
      </c>
      <c r="E36" s="176">
        <f t="shared" ref="E36:F36" si="11">SUM(E37:E39)</f>
        <v>1175000</v>
      </c>
      <c r="F36" s="176">
        <f t="shared" si="11"/>
        <v>11575064</v>
      </c>
    </row>
    <row r="37" spans="1:6" ht="13.5" customHeight="1" x14ac:dyDescent="0.25">
      <c r="A37" s="153"/>
      <c r="B37" s="254" t="s">
        <v>85</v>
      </c>
      <c r="C37" s="176">
        <v>8052000</v>
      </c>
      <c r="D37" s="176">
        <v>8052000</v>
      </c>
      <c r="E37" s="348">
        <v>1175000</v>
      </c>
      <c r="F37" s="355">
        <f>E37+D37</f>
        <v>9227000</v>
      </c>
    </row>
    <row r="38" spans="1:6" ht="14.25" hidden="1" customHeight="1" x14ac:dyDescent="0.25">
      <c r="A38" s="153"/>
      <c r="B38" s="265" t="s">
        <v>328</v>
      </c>
      <c r="C38" s="176"/>
      <c r="D38" s="176"/>
      <c r="E38" s="348"/>
      <c r="F38" s="348">
        <f t="shared" si="9"/>
        <v>0</v>
      </c>
    </row>
    <row r="39" spans="1:6" ht="13.5" customHeight="1" x14ac:dyDescent="0.25">
      <c r="A39" s="153"/>
      <c r="B39" s="266" t="s">
        <v>329</v>
      </c>
      <c r="C39" s="176">
        <v>2348064</v>
      </c>
      <c r="D39" s="176">
        <v>2348064</v>
      </c>
      <c r="E39" s="348">
        <v>0</v>
      </c>
      <c r="F39" s="355">
        <f>E39+D39</f>
        <v>2348064</v>
      </c>
    </row>
    <row r="40" spans="1:6" ht="14.25" hidden="1" customHeight="1" x14ac:dyDescent="0.25">
      <c r="A40" s="153"/>
      <c r="B40" s="267" t="s">
        <v>327</v>
      </c>
      <c r="C40" s="268"/>
      <c r="D40" s="343"/>
      <c r="E40" s="303"/>
      <c r="F40" s="348">
        <f t="shared" si="9"/>
        <v>0</v>
      </c>
    </row>
    <row r="41" spans="1:6" ht="14.1" customHeight="1" x14ac:dyDescent="0.25">
      <c r="A41" s="153" t="s">
        <v>7</v>
      </c>
      <c r="B41" s="269" t="s">
        <v>86</v>
      </c>
      <c r="C41" s="270">
        <f>C42+C45+C47+C48+C50+C51</f>
        <v>519100000</v>
      </c>
      <c r="D41" s="270">
        <f>D42+D45+D47+D48+D50+D51</f>
        <v>359685085</v>
      </c>
      <c r="E41" s="270">
        <f t="shared" ref="E41:F41" si="12">E42+E45+E47+E48+E50+E51</f>
        <v>0</v>
      </c>
      <c r="F41" s="270">
        <f t="shared" si="12"/>
        <v>359685085</v>
      </c>
    </row>
    <row r="42" spans="1:6" ht="13.5" customHeight="1" x14ac:dyDescent="0.25">
      <c r="A42" s="153" t="s">
        <v>87</v>
      </c>
      <c r="B42" s="252" t="s">
        <v>88</v>
      </c>
      <c r="C42" s="176">
        <f>SUM(C43:C44)</f>
        <v>255000000</v>
      </c>
      <c r="D42" s="176">
        <f>SUM(D43:D44)</f>
        <v>255000000</v>
      </c>
      <c r="E42" s="176">
        <f t="shared" ref="E42:F42" si="13">SUM(E43:E44)</f>
        <v>0</v>
      </c>
      <c r="F42" s="176">
        <f t="shared" si="13"/>
        <v>255000000</v>
      </c>
    </row>
    <row r="43" spans="1:6" ht="15" customHeight="1" x14ac:dyDescent="0.25">
      <c r="A43" s="153"/>
      <c r="B43" s="260" t="s">
        <v>89</v>
      </c>
      <c r="C43" s="176">
        <v>251500000</v>
      </c>
      <c r="D43" s="176">
        <v>251500000</v>
      </c>
      <c r="E43" s="348">
        <v>0</v>
      </c>
      <c r="F43" s="355">
        <f>E43+D43</f>
        <v>251500000</v>
      </c>
    </row>
    <row r="44" spans="1:6" ht="15" customHeight="1" x14ac:dyDescent="0.25">
      <c r="A44" s="153"/>
      <c r="B44" s="260" t="s">
        <v>330</v>
      </c>
      <c r="C44" s="176">
        <v>3500000</v>
      </c>
      <c r="D44" s="176">
        <v>3500000</v>
      </c>
      <c r="E44" s="348">
        <v>0</v>
      </c>
      <c r="F44" s="355">
        <f>E44+D44</f>
        <v>3500000</v>
      </c>
    </row>
    <row r="45" spans="1:6" ht="13.5" customHeight="1" x14ac:dyDescent="0.25">
      <c r="A45" s="153" t="s">
        <v>90</v>
      </c>
      <c r="B45" s="252" t="s">
        <v>91</v>
      </c>
      <c r="C45" s="176">
        <f>C46</f>
        <v>120000000</v>
      </c>
      <c r="D45" s="176">
        <f>D46</f>
        <v>95000000</v>
      </c>
      <c r="E45" s="176">
        <f t="shared" ref="E45:F45" si="14">E46</f>
        <v>0</v>
      </c>
      <c r="F45" s="176">
        <f t="shared" si="14"/>
        <v>95000000</v>
      </c>
    </row>
    <row r="46" spans="1:6" ht="13.5" customHeight="1" x14ac:dyDescent="0.25">
      <c r="A46" s="153"/>
      <c r="B46" s="260" t="s">
        <v>92</v>
      </c>
      <c r="C46" s="176">
        <v>120000000</v>
      </c>
      <c r="D46" s="176">
        <v>95000000</v>
      </c>
      <c r="E46" s="348">
        <v>0</v>
      </c>
      <c r="F46" s="355">
        <f>E46+D46</f>
        <v>95000000</v>
      </c>
    </row>
    <row r="47" spans="1:6" ht="13.5" customHeight="1" x14ac:dyDescent="0.25">
      <c r="A47" s="153" t="s">
        <v>93</v>
      </c>
      <c r="B47" s="252" t="s">
        <v>94</v>
      </c>
      <c r="C47" s="176">
        <v>11200000</v>
      </c>
      <c r="D47" s="176">
        <v>0</v>
      </c>
      <c r="E47" s="348">
        <v>0</v>
      </c>
      <c r="F47" s="355">
        <f>E47+D47</f>
        <v>0</v>
      </c>
    </row>
    <row r="48" spans="1:6" ht="13.5" customHeight="1" x14ac:dyDescent="0.25">
      <c r="A48" s="153" t="s">
        <v>95</v>
      </c>
      <c r="B48" s="252" t="s">
        <v>96</v>
      </c>
      <c r="C48" s="176">
        <f>C49</f>
        <v>130000000</v>
      </c>
      <c r="D48" s="176">
        <f>D49</f>
        <v>6785085</v>
      </c>
      <c r="E48" s="176">
        <f t="shared" ref="E48:F48" si="15">E49</f>
        <v>0</v>
      </c>
      <c r="F48" s="339">
        <f t="shared" si="15"/>
        <v>6785085</v>
      </c>
    </row>
    <row r="49" spans="1:7" ht="13.5" customHeight="1" x14ac:dyDescent="0.25">
      <c r="A49" s="153"/>
      <c r="B49" s="260" t="s">
        <v>97</v>
      </c>
      <c r="C49" s="176">
        <v>130000000</v>
      </c>
      <c r="D49" s="176">
        <v>6785085</v>
      </c>
      <c r="E49" s="348">
        <v>0</v>
      </c>
      <c r="F49" s="355">
        <f>E49+D49</f>
        <v>6785085</v>
      </c>
      <c r="G49" s="22"/>
    </row>
    <row r="50" spans="1:7" ht="13.5" customHeight="1" x14ac:dyDescent="0.25">
      <c r="A50" s="153" t="s">
        <v>98</v>
      </c>
      <c r="B50" s="252" t="s">
        <v>99</v>
      </c>
      <c r="C50" s="176">
        <v>2000000</v>
      </c>
      <c r="D50" s="176">
        <v>2000000</v>
      </c>
      <c r="E50" s="348">
        <v>0</v>
      </c>
      <c r="F50" s="355">
        <f>E50+D50</f>
        <v>2000000</v>
      </c>
    </row>
    <row r="51" spans="1:7" ht="13.5" customHeight="1" x14ac:dyDescent="0.25">
      <c r="A51" s="153"/>
      <c r="B51" s="252" t="s">
        <v>348</v>
      </c>
      <c r="C51" s="176">
        <f>'5.finanszírozás'!C12</f>
        <v>900000</v>
      </c>
      <c r="D51" s="176">
        <v>900000</v>
      </c>
      <c r="E51" s="348">
        <v>0</v>
      </c>
      <c r="F51" s="355">
        <f>E51+D51</f>
        <v>900000</v>
      </c>
    </row>
    <row r="52" spans="1:7" ht="15.6" customHeight="1" x14ac:dyDescent="0.25">
      <c r="A52" s="153" t="s">
        <v>9</v>
      </c>
      <c r="B52" s="259" t="s">
        <v>100</v>
      </c>
      <c r="C52" s="270">
        <f>'5.finanszírozás'!H17</f>
        <v>141845000</v>
      </c>
      <c r="D52" s="270">
        <f>'5.finanszírozás'!H18</f>
        <v>65411968</v>
      </c>
      <c r="E52" s="270">
        <f>'5.finanszírozás'!H19</f>
        <v>1370000</v>
      </c>
      <c r="F52" s="270">
        <f>'5.finanszírozás'!H20</f>
        <v>66781968</v>
      </c>
    </row>
    <row r="53" spans="1:7" ht="14.1" customHeight="1" x14ac:dyDescent="0.25">
      <c r="A53" s="153" t="s">
        <v>11</v>
      </c>
      <c r="B53" s="259" t="s">
        <v>101</v>
      </c>
      <c r="C53" s="270">
        <f>SUM(C54)</f>
        <v>0</v>
      </c>
      <c r="D53" s="270">
        <f>SUM(D54)</f>
        <v>0</v>
      </c>
      <c r="E53" s="270">
        <f t="shared" ref="E53:F53" si="16">SUM(E54)</f>
        <v>0</v>
      </c>
      <c r="F53" s="270">
        <f t="shared" si="16"/>
        <v>0</v>
      </c>
    </row>
    <row r="54" spans="1:7" ht="13.5" customHeight="1" x14ac:dyDescent="0.25">
      <c r="A54" s="153"/>
      <c r="B54" s="254" t="s">
        <v>410</v>
      </c>
      <c r="C54" s="176">
        <v>0</v>
      </c>
      <c r="D54" s="176">
        <v>0</v>
      </c>
      <c r="E54" s="176">
        <v>0</v>
      </c>
      <c r="F54" s="331">
        <f>E54+D54</f>
        <v>0</v>
      </c>
    </row>
    <row r="55" spans="1:7" ht="13.5" customHeight="1" x14ac:dyDescent="0.25">
      <c r="A55" s="231"/>
      <c r="B55" s="254"/>
      <c r="C55" s="176"/>
      <c r="D55" s="176"/>
      <c r="E55" s="335"/>
      <c r="F55" s="335"/>
    </row>
    <row r="56" spans="1:7" ht="18.75" customHeight="1" x14ac:dyDescent="0.25">
      <c r="A56" s="231" t="s">
        <v>20</v>
      </c>
      <c r="B56" s="255" t="s">
        <v>21</v>
      </c>
      <c r="C56" s="249">
        <f>C57+C59</f>
        <v>250821382</v>
      </c>
      <c r="D56" s="249">
        <f>D57+D59</f>
        <v>250821382</v>
      </c>
      <c r="E56" s="249">
        <f t="shared" ref="E56:F56" si="17">E57+E59</f>
        <v>11437419</v>
      </c>
      <c r="F56" s="249">
        <f t="shared" si="17"/>
        <v>262258801</v>
      </c>
    </row>
    <row r="57" spans="1:7" ht="14.85" customHeight="1" x14ac:dyDescent="0.25">
      <c r="A57" s="231"/>
      <c r="B57" s="251" t="s">
        <v>102</v>
      </c>
      <c r="C57" s="249">
        <f>SUM(C58:C58)</f>
        <v>250821382</v>
      </c>
      <c r="D57" s="249">
        <f>SUM(D58:D58)</f>
        <v>250821382</v>
      </c>
      <c r="E57" s="249">
        <f t="shared" ref="E57:F57" si="18">SUM(E58:E58)</f>
        <v>11437419</v>
      </c>
      <c r="F57" s="249">
        <f t="shared" si="18"/>
        <v>262258801</v>
      </c>
    </row>
    <row r="58" spans="1:7" ht="13.35" customHeight="1" x14ac:dyDescent="0.25">
      <c r="A58" s="231"/>
      <c r="B58" s="252" t="s">
        <v>103</v>
      </c>
      <c r="C58" s="299">
        <v>250821382</v>
      </c>
      <c r="D58" s="299">
        <v>250821382</v>
      </c>
      <c r="E58" s="299">
        <v>11437419</v>
      </c>
      <c r="F58" s="331">
        <f>E58+D58</f>
        <v>262258801</v>
      </c>
    </row>
    <row r="59" spans="1:7" ht="14.85" customHeight="1" x14ac:dyDescent="0.25">
      <c r="A59" s="231"/>
      <c r="B59" s="251" t="s">
        <v>26</v>
      </c>
      <c r="C59" s="249"/>
      <c r="D59" s="249"/>
      <c r="E59" s="335"/>
      <c r="F59" s="335"/>
    </row>
    <row r="60" spans="1:7" ht="14.1" customHeight="1" x14ac:dyDescent="0.25">
      <c r="A60" s="231"/>
      <c r="B60" s="258" t="s">
        <v>104</v>
      </c>
      <c r="C60" s="249">
        <f>C7+C56</f>
        <v>1287881890</v>
      </c>
      <c r="D60" s="249">
        <f>D7+D56</f>
        <v>953328699</v>
      </c>
      <c r="E60" s="249">
        <f t="shared" ref="E60:F60" si="19">E7+E56</f>
        <v>133224525</v>
      </c>
      <c r="F60" s="249">
        <f t="shared" si="19"/>
        <v>1086553224</v>
      </c>
    </row>
    <row r="61" spans="1:7" ht="17.100000000000001" customHeight="1" x14ac:dyDescent="0.25">
      <c r="A61" s="231" t="s">
        <v>28</v>
      </c>
      <c r="B61" s="248" t="s">
        <v>105</v>
      </c>
      <c r="C61" s="249">
        <f>C62+C63+C64+C65+C66</f>
        <v>1132246872.6399999</v>
      </c>
      <c r="D61" s="249">
        <f t="shared" ref="D61:F61" si="20">D62+D63+D64+D65+D66</f>
        <v>916665779</v>
      </c>
      <c r="E61" s="249">
        <f t="shared" si="20"/>
        <v>166404521</v>
      </c>
      <c r="F61" s="249">
        <f t="shared" si="20"/>
        <v>1083070300</v>
      </c>
    </row>
    <row r="62" spans="1:7" ht="16.5" customHeight="1" x14ac:dyDescent="0.25">
      <c r="A62" s="253" t="s">
        <v>31</v>
      </c>
      <c r="B62" s="269" t="s">
        <v>106</v>
      </c>
      <c r="C62" s="176">
        <f>'5.finanszírozás'!H77</f>
        <v>513573917</v>
      </c>
      <c r="D62" s="176">
        <f>'5.finanszírozás'!H78</f>
        <v>437656926</v>
      </c>
      <c r="E62" s="176">
        <f>'5.finanszírozás'!H79</f>
        <v>-8396041</v>
      </c>
      <c r="F62" s="176">
        <f t="shared" ref="F62:F67" si="21">E62+D62</f>
        <v>429260885</v>
      </c>
    </row>
    <row r="63" spans="1:7" ht="14.1" customHeight="1" x14ac:dyDescent="0.25">
      <c r="A63" s="253" t="s">
        <v>33</v>
      </c>
      <c r="B63" s="269" t="s">
        <v>107</v>
      </c>
      <c r="C63" s="176">
        <f>'5.finanszírozás'!H82</f>
        <v>95076732</v>
      </c>
      <c r="D63" s="176">
        <f>'5.finanszírozás'!H83</f>
        <v>81049544</v>
      </c>
      <c r="E63" s="176">
        <f>'5.finanszírozás'!H84</f>
        <v>-4740821</v>
      </c>
      <c r="F63" s="176">
        <f t="shared" si="21"/>
        <v>76308723</v>
      </c>
    </row>
    <row r="64" spans="1:7" ht="14.85" customHeight="1" x14ac:dyDescent="0.25">
      <c r="A64" s="253" t="s">
        <v>35</v>
      </c>
      <c r="B64" s="269" t="s">
        <v>108</v>
      </c>
      <c r="C64" s="176">
        <f>'5.finanszírozás'!H87</f>
        <v>474122873.63999999</v>
      </c>
      <c r="D64" s="176">
        <f>'5.finanszírozás'!H88</f>
        <v>380166009</v>
      </c>
      <c r="E64" s="176">
        <f>'5.finanszírozás'!H89</f>
        <v>74228838</v>
      </c>
      <c r="F64" s="176">
        <f t="shared" si="21"/>
        <v>454394847</v>
      </c>
    </row>
    <row r="65" spans="1:6" ht="15.6" customHeight="1" x14ac:dyDescent="0.25">
      <c r="A65" s="253" t="s">
        <v>37</v>
      </c>
      <c r="B65" s="269" t="s">
        <v>109</v>
      </c>
      <c r="C65" s="176">
        <f>'5.finanszírozás'!H92</f>
        <v>7630000</v>
      </c>
      <c r="D65" s="176">
        <f>'5.finanszírozás'!H93</f>
        <v>7630000</v>
      </c>
      <c r="E65" s="176">
        <f>'5.finanszírozás'!H94</f>
        <v>1100000</v>
      </c>
      <c r="F65" s="176">
        <f t="shared" si="21"/>
        <v>8730000</v>
      </c>
    </row>
    <row r="66" spans="1:6" ht="14.85" customHeight="1" x14ac:dyDescent="0.25">
      <c r="A66" s="253" t="s">
        <v>39</v>
      </c>
      <c r="B66" s="269" t="s">
        <v>110</v>
      </c>
      <c r="C66" s="176">
        <f>C67+C68</f>
        <v>41843350</v>
      </c>
      <c r="D66" s="176">
        <f>D67+D68</f>
        <v>10163300</v>
      </c>
      <c r="E66" s="176">
        <f t="shared" ref="E66" si="22">E67+E68</f>
        <v>104212545</v>
      </c>
      <c r="F66" s="176">
        <f t="shared" si="21"/>
        <v>114375845</v>
      </c>
    </row>
    <row r="67" spans="1:6" ht="14.85" customHeight="1" x14ac:dyDescent="0.25">
      <c r="A67" s="253"/>
      <c r="B67" s="241" t="s">
        <v>352</v>
      </c>
      <c r="C67" s="176">
        <v>17300050</v>
      </c>
      <c r="D67" s="176">
        <v>1000000</v>
      </c>
      <c r="E67" s="176">
        <v>94167695</v>
      </c>
      <c r="F67" s="176">
        <f t="shared" si="21"/>
        <v>95167695</v>
      </c>
    </row>
    <row r="68" spans="1:6" ht="14.85" customHeight="1" x14ac:dyDescent="0.25">
      <c r="A68" s="253"/>
      <c r="B68" s="224" t="s">
        <v>353</v>
      </c>
      <c r="C68" s="176">
        <f>C69+C70</f>
        <v>24543300</v>
      </c>
      <c r="D68" s="176">
        <f t="shared" ref="D68:F68" si="23">D69+D70</f>
        <v>9163300</v>
      </c>
      <c r="E68" s="176">
        <f t="shared" si="23"/>
        <v>10044850</v>
      </c>
      <c r="F68" s="176">
        <f t="shared" si="23"/>
        <v>19208150</v>
      </c>
    </row>
    <row r="69" spans="1:6" ht="14.1" customHeight="1" x14ac:dyDescent="0.25">
      <c r="A69" s="231"/>
      <c r="B69" s="224" t="s">
        <v>354</v>
      </c>
      <c r="C69" s="176">
        <f>'4. Átadott p.eszk.'!C47</f>
        <v>24543300</v>
      </c>
      <c r="D69" s="176">
        <f>'4. Átadott p.eszk.'!D47</f>
        <v>9163300</v>
      </c>
      <c r="E69" s="176">
        <f>'4. Átadott p.eszk.'!E47+57250</f>
        <v>10044850</v>
      </c>
      <c r="F69" s="176">
        <f>E69+D69</f>
        <v>19208150</v>
      </c>
    </row>
    <row r="70" spans="1:6" ht="14.1" customHeight="1" x14ac:dyDescent="0.25">
      <c r="A70" s="231"/>
      <c r="B70" s="241" t="s">
        <v>355</v>
      </c>
      <c r="C70" s="176">
        <v>0</v>
      </c>
      <c r="D70" s="176">
        <v>0</v>
      </c>
      <c r="E70" s="176">
        <v>0</v>
      </c>
      <c r="F70" s="176">
        <f>E70+D70</f>
        <v>0</v>
      </c>
    </row>
    <row r="71" spans="1:6" ht="13.5" customHeight="1" x14ac:dyDescent="0.25">
      <c r="A71" s="231"/>
      <c r="B71" s="254"/>
      <c r="C71" s="176"/>
      <c r="D71" s="176"/>
      <c r="E71" s="176"/>
      <c r="F71" s="176"/>
    </row>
    <row r="72" spans="1:6" ht="16.5" customHeight="1" x14ac:dyDescent="0.25">
      <c r="A72" s="253" t="s">
        <v>49</v>
      </c>
      <c r="B72" s="255" t="s">
        <v>50</v>
      </c>
      <c r="C72" s="297">
        <f>SUM(C73:C74)</f>
        <v>14628617</v>
      </c>
      <c r="D72" s="297">
        <f>SUM(D73:D74)</f>
        <v>14628617</v>
      </c>
      <c r="E72" s="297">
        <f t="shared" ref="E72:F72" si="24">SUM(E73:E74)</f>
        <v>0</v>
      </c>
      <c r="F72" s="297">
        <f t="shared" si="24"/>
        <v>14628617</v>
      </c>
    </row>
    <row r="73" spans="1:6" ht="16.5" customHeight="1" x14ac:dyDescent="0.25">
      <c r="A73" s="231"/>
      <c r="B73" s="251" t="s">
        <v>111</v>
      </c>
      <c r="C73" s="297">
        <v>0</v>
      </c>
      <c r="D73" s="297">
        <v>0</v>
      </c>
      <c r="E73" s="297">
        <v>0</v>
      </c>
      <c r="F73" s="297">
        <v>0</v>
      </c>
    </row>
    <row r="74" spans="1:6" ht="14.85" customHeight="1" x14ac:dyDescent="0.25">
      <c r="A74" s="231" t="s">
        <v>52</v>
      </c>
      <c r="B74" s="256" t="s">
        <v>53</v>
      </c>
      <c r="C74" s="168">
        <v>14628617</v>
      </c>
      <c r="D74" s="168">
        <v>14628617</v>
      </c>
      <c r="E74" s="168">
        <v>0</v>
      </c>
      <c r="F74" s="331">
        <f t="shared" ref="F74" si="25">E74+C74</f>
        <v>14628617</v>
      </c>
    </row>
    <row r="75" spans="1:6" ht="18.75" customHeight="1" x14ac:dyDescent="0.25">
      <c r="A75" s="231"/>
      <c r="B75" s="258" t="s">
        <v>112</v>
      </c>
      <c r="C75" s="249">
        <f>C61+C72</f>
        <v>1146875489.6399999</v>
      </c>
      <c r="D75" s="249">
        <f>D61+D72</f>
        <v>931294396</v>
      </c>
      <c r="E75" s="249">
        <f t="shared" ref="E75:F75" si="26">E61+E72</f>
        <v>166404521</v>
      </c>
      <c r="F75" s="249">
        <f t="shared" si="26"/>
        <v>1097698917</v>
      </c>
    </row>
    <row r="76" spans="1:6" ht="14.1" customHeight="1" x14ac:dyDescent="0.25">
      <c r="B76" s="4"/>
    </row>
    <row r="77" spans="1:6" ht="14.1" customHeight="1" x14ac:dyDescent="0.25">
      <c r="B77" s="18"/>
      <c r="C77" s="19"/>
      <c r="D77" s="19"/>
    </row>
    <row r="78" spans="1:6" ht="14.1" customHeight="1" x14ac:dyDescent="0.25">
      <c r="B78" s="4"/>
    </row>
    <row r="79" spans="1:6" ht="14.1" customHeight="1" x14ac:dyDescent="0.25">
      <c r="B79" s="4"/>
    </row>
    <row r="80" spans="1:6" ht="14.1" customHeight="1" x14ac:dyDescent="0.25">
      <c r="B80" s="4"/>
    </row>
    <row r="81" spans="2:2" ht="14.1" customHeight="1" x14ac:dyDescent="0.25">
      <c r="B81" s="4"/>
    </row>
    <row r="82" spans="2:2" ht="14.1" customHeight="1" x14ac:dyDescent="0.25">
      <c r="B82" s="4"/>
    </row>
    <row r="83" spans="2:2" ht="14.1" customHeight="1" x14ac:dyDescent="0.25">
      <c r="B83" s="4"/>
    </row>
    <row r="84" spans="2:2" ht="14.1" customHeight="1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</sheetData>
  <sheetProtection selectLockedCells="1" selectUnlockedCells="1"/>
  <mergeCells count="2">
    <mergeCell ref="A4:F4"/>
    <mergeCell ref="A3:F3"/>
  </mergeCells>
  <pageMargins left="0.39370078740157483" right="0.39370078740157483" top="0.15748031496062992" bottom="0.15748031496062992" header="0.51181102362204722" footer="0.51181102362204722"/>
  <pageSetup paperSize="9" scale="60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view="pageBreakPreview" topLeftCell="A19" zoomScaleSheetLayoutView="100" workbookViewId="0">
      <selection activeCell="E41" activeCellId="1" sqref="L30 E41"/>
    </sheetView>
  </sheetViews>
  <sheetFormatPr defaultRowHeight="13.2" x14ac:dyDescent="0.25"/>
  <cols>
    <col min="1" max="1" width="5.6640625" customWidth="1"/>
    <col min="2" max="2" width="96.88671875" customWidth="1"/>
    <col min="3" max="4" width="14.6640625" style="1" customWidth="1"/>
    <col min="5" max="5" width="14.44140625" style="1" customWidth="1"/>
    <col min="6" max="6" width="13.6640625" bestFit="1" customWidth="1"/>
    <col min="7" max="7" width="14.44140625" customWidth="1"/>
  </cols>
  <sheetData>
    <row r="1" spans="1:6" x14ac:dyDescent="0.25">
      <c r="B1" s="15"/>
      <c r="C1" s="20"/>
      <c r="D1" s="20"/>
      <c r="E1" s="20"/>
      <c r="F1" s="20" t="s">
        <v>113</v>
      </c>
    </row>
    <row r="2" spans="1:6" ht="15.6" x14ac:dyDescent="0.3">
      <c r="A2" s="363" t="s">
        <v>1</v>
      </c>
      <c r="B2" s="363"/>
      <c r="C2" s="363"/>
      <c r="D2" s="363"/>
      <c r="E2" s="363"/>
      <c r="F2" s="363"/>
    </row>
    <row r="3" spans="1:6" ht="15.6" x14ac:dyDescent="0.3">
      <c r="A3" s="363" t="s">
        <v>367</v>
      </c>
      <c r="B3" s="363"/>
      <c r="C3" s="363"/>
      <c r="D3" s="363"/>
      <c r="E3" s="363"/>
      <c r="F3" s="363"/>
    </row>
    <row r="4" spans="1:6" x14ac:dyDescent="0.25">
      <c r="B4" s="15"/>
      <c r="C4" s="20"/>
      <c r="D4" s="20"/>
      <c r="E4" s="20"/>
      <c r="F4" s="20" t="s">
        <v>347</v>
      </c>
    </row>
    <row r="5" spans="1:6" ht="30.75" customHeight="1" x14ac:dyDescent="0.25">
      <c r="A5" s="246"/>
      <c r="B5" s="271" t="s">
        <v>114</v>
      </c>
      <c r="C5" s="247" t="s">
        <v>364</v>
      </c>
      <c r="D5" s="328" t="s">
        <v>374</v>
      </c>
      <c r="E5" s="328" t="s">
        <v>456</v>
      </c>
      <c r="F5" s="328" t="s">
        <v>374</v>
      </c>
    </row>
    <row r="6" spans="1:6" ht="16.5" customHeight="1" x14ac:dyDescent="0.25">
      <c r="A6" s="231" t="s">
        <v>2</v>
      </c>
      <c r="B6" s="248" t="s">
        <v>115</v>
      </c>
      <c r="C6" s="249">
        <f>C7+C19+C25</f>
        <v>306178900</v>
      </c>
      <c r="D6" s="249">
        <f>D7+D19+D25</f>
        <v>306178900</v>
      </c>
      <c r="E6" s="249">
        <f t="shared" ref="E6:F6" si="0">E7+E19+E25</f>
        <v>25894623</v>
      </c>
      <c r="F6" s="249">
        <f t="shared" si="0"/>
        <v>332073523</v>
      </c>
    </row>
    <row r="7" spans="1:6" ht="16.5" customHeight="1" x14ac:dyDescent="0.25">
      <c r="A7" s="231" t="s">
        <v>14</v>
      </c>
      <c r="B7" s="251" t="s">
        <v>116</v>
      </c>
      <c r="C7" s="250">
        <f>C8+C13</f>
        <v>306178900</v>
      </c>
      <c r="D7" s="250">
        <f>D8+D13</f>
        <v>306178900</v>
      </c>
      <c r="E7" s="250">
        <f t="shared" ref="E7:F7" si="1">E8+E13</f>
        <v>25894623</v>
      </c>
      <c r="F7" s="250">
        <f t="shared" si="1"/>
        <v>332073523</v>
      </c>
    </row>
    <row r="8" spans="1:6" ht="13.5" customHeight="1" x14ac:dyDescent="0.25">
      <c r="A8" s="231"/>
      <c r="B8" s="252" t="s">
        <v>117</v>
      </c>
      <c r="C8" s="250">
        <f>SUM(C9:C12)</f>
        <v>266498900</v>
      </c>
      <c r="D8" s="250">
        <f>SUM(D9:D12)</f>
        <v>266498900</v>
      </c>
      <c r="E8" s="250">
        <f t="shared" ref="E8:F8" si="2">SUM(E9:E12)</f>
        <v>0</v>
      </c>
      <c r="F8" s="250">
        <f t="shared" si="2"/>
        <v>266498900</v>
      </c>
    </row>
    <row r="9" spans="1:6" ht="13.5" customHeight="1" x14ac:dyDescent="0.25">
      <c r="A9" s="231"/>
      <c r="B9" s="272" t="s">
        <v>319</v>
      </c>
      <c r="C9" s="168">
        <f>'9. Eu projekt'!E17</f>
        <v>4165100</v>
      </c>
      <c r="D9" s="168">
        <v>4165100</v>
      </c>
      <c r="E9" s="168">
        <v>0</v>
      </c>
      <c r="F9" s="331">
        <f>E9+D9</f>
        <v>4165100</v>
      </c>
    </row>
    <row r="10" spans="1:6" ht="13.5" customHeight="1" x14ac:dyDescent="0.25">
      <c r="A10" s="231"/>
      <c r="B10" s="272" t="s">
        <v>320</v>
      </c>
      <c r="C10" s="168">
        <f>'9. Eu projekt'!E39</f>
        <v>36750000</v>
      </c>
      <c r="D10" s="168">
        <v>36750000</v>
      </c>
      <c r="E10" s="168">
        <v>0</v>
      </c>
      <c r="F10" s="331">
        <f t="shared" ref="F10:F11" si="3">E10+D10</f>
        <v>36750000</v>
      </c>
    </row>
    <row r="11" spans="1:6" ht="13.5" customHeight="1" x14ac:dyDescent="0.25">
      <c r="A11" s="231"/>
      <c r="B11" s="272" t="s">
        <v>331</v>
      </c>
      <c r="C11" s="168">
        <v>0</v>
      </c>
      <c r="D11" s="168">
        <v>0</v>
      </c>
      <c r="E11" s="168">
        <v>0</v>
      </c>
      <c r="F11" s="331">
        <f t="shared" si="3"/>
        <v>0</v>
      </c>
    </row>
    <row r="12" spans="1:6" ht="13.5" customHeight="1" x14ac:dyDescent="0.25">
      <c r="A12" s="231"/>
      <c r="B12" s="272" t="s">
        <v>382</v>
      </c>
      <c r="C12" s="168">
        <v>225583800</v>
      </c>
      <c r="D12" s="168">
        <v>225583800</v>
      </c>
      <c r="E12" s="168">
        <v>0</v>
      </c>
      <c r="F12" s="331">
        <f>E12+D12</f>
        <v>225583800</v>
      </c>
    </row>
    <row r="13" spans="1:6" ht="13.5" customHeight="1" x14ac:dyDescent="0.25">
      <c r="A13" s="231"/>
      <c r="B13" s="273" t="s">
        <v>118</v>
      </c>
      <c r="C13" s="250">
        <f>SUM(C14:C16)</f>
        <v>39680000</v>
      </c>
      <c r="D13" s="250">
        <f t="shared" ref="D13" si="4">SUM(D14:D16)</f>
        <v>39680000</v>
      </c>
      <c r="E13" s="250">
        <f>SUM(E14:E17)</f>
        <v>25894623</v>
      </c>
      <c r="F13" s="250">
        <f>SUM(F14:F17)</f>
        <v>65574623</v>
      </c>
    </row>
    <row r="14" spans="1:6" ht="13.5" customHeight="1" x14ac:dyDescent="0.25">
      <c r="A14" s="231"/>
      <c r="B14" s="274" t="s">
        <v>376</v>
      </c>
      <c r="C14" s="168">
        <v>39680000</v>
      </c>
      <c r="D14" s="168">
        <v>39680000</v>
      </c>
      <c r="E14" s="168">
        <v>0</v>
      </c>
      <c r="F14" s="331">
        <f t="shared" ref="F14:F17" si="5">E14+D14</f>
        <v>39680000</v>
      </c>
    </row>
    <row r="15" spans="1:6" ht="13.5" customHeight="1" x14ac:dyDescent="0.25">
      <c r="A15" s="231"/>
      <c r="B15" s="274" t="s">
        <v>463</v>
      </c>
      <c r="C15" s="168">
        <v>0</v>
      </c>
      <c r="D15" s="168">
        <v>0</v>
      </c>
      <c r="E15" s="19">
        <v>0</v>
      </c>
      <c r="F15" s="331">
        <v>0</v>
      </c>
    </row>
    <row r="16" spans="1:6" ht="13.5" customHeight="1" x14ac:dyDescent="0.25">
      <c r="A16" s="231"/>
      <c r="B16" s="274" t="s">
        <v>464</v>
      </c>
      <c r="C16" s="168">
        <v>0</v>
      </c>
      <c r="D16" s="168">
        <v>0</v>
      </c>
      <c r="E16" s="168">
        <v>2106892</v>
      </c>
      <c r="F16" s="331">
        <f t="shared" si="5"/>
        <v>2106892</v>
      </c>
    </row>
    <row r="17" spans="1:6" ht="13.5" customHeight="1" x14ac:dyDescent="0.25">
      <c r="A17" s="231"/>
      <c r="B17" s="274" t="s">
        <v>465</v>
      </c>
      <c r="C17" s="168"/>
      <c r="D17" s="168"/>
      <c r="E17" s="168">
        <v>23787731</v>
      </c>
      <c r="F17" s="331">
        <f t="shared" si="5"/>
        <v>23787731</v>
      </c>
    </row>
    <row r="18" spans="1:6" ht="13.5" customHeight="1" x14ac:dyDescent="0.25">
      <c r="A18" s="231"/>
      <c r="B18" s="274" t="s">
        <v>466</v>
      </c>
      <c r="C18" s="168">
        <v>0</v>
      </c>
      <c r="D18" s="168">
        <v>0</v>
      </c>
      <c r="E18" s="168">
        <v>0</v>
      </c>
      <c r="F18" s="331">
        <v>0</v>
      </c>
    </row>
    <row r="19" spans="1:6" x14ac:dyDescent="0.25">
      <c r="A19" s="231" t="s">
        <v>16</v>
      </c>
      <c r="B19" s="275" t="s">
        <v>119</v>
      </c>
      <c r="C19" s="250">
        <f>SUM(C20:C24)</f>
        <v>0</v>
      </c>
      <c r="D19" s="250">
        <f>SUM(D20:D24)</f>
        <v>0</v>
      </c>
      <c r="E19" s="250">
        <f t="shared" ref="E19:F19" si="6">SUM(E20:E24)</f>
        <v>0</v>
      </c>
      <c r="F19" s="250">
        <f t="shared" si="6"/>
        <v>0</v>
      </c>
    </row>
    <row r="20" spans="1:6" ht="13.5" customHeight="1" x14ac:dyDescent="0.25">
      <c r="A20" s="231" t="s">
        <v>120</v>
      </c>
      <c r="B20" s="241" t="s">
        <v>121</v>
      </c>
      <c r="C20" s="168">
        <v>0</v>
      </c>
      <c r="D20" s="168">
        <v>0</v>
      </c>
      <c r="E20" s="168">
        <v>0</v>
      </c>
      <c r="F20" s="331">
        <f t="shared" ref="F20:F26" si="7">E20+D20</f>
        <v>0</v>
      </c>
    </row>
    <row r="21" spans="1:6" ht="13.5" customHeight="1" x14ac:dyDescent="0.25">
      <c r="A21" s="231" t="s">
        <v>122</v>
      </c>
      <c r="B21" s="241" t="s">
        <v>436</v>
      </c>
      <c r="C21" s="168">
        <v>0</v>
      </c>
      <c r="D21" s="168">
        <v>0</v>
      </c>
      <c r="E21" s="168">
        <v>0</v>
      </c>
      <c r="F21" s="331">
        <f t="shared" si="7"/>
        <v>0</v>
      </c>
    </row>
    <row r="22" spans="1:6" ht="13.5" customHeight="1" x14ac:dyDescent="0.25">
      <c r="A22" s="231" t="s">
        <v>123</v>
      </c>
      <c r="B22" s="241" t="s">
        <v>124</v>
      </c>
      <c r="C22" s="168">
        <v>0</v>
      </c>
      <c r="D22" s="168">
        <v>0</v>
      </c>
      <c r="E22" s="168">
        <v>0</v>
      </c>
      <c r="F22" s="331">
        <f t="shared" si="7"/>
        <v>0</v>
      </c>
    </row>
    <row r="23" spans="1:6" ht="13.5" customHeight="1" x14ac:dyDescent="0.25">
      <c r="A23" s="231" t="s">
        <v>125</v>
      </c>
      <c r="B23" s="241" t="s">
        <v>126</v>
      </c>
      <c r="C23" s="168">
        <v>0</v>
      </c>
      <c r="D23" s="168">
        <v>0</v>
      </c>
      <c r="E23" s="168">
        <v>0</v>
      </c>
      <c r="F23" s="331">
        <f t="shared" si="7"/>
        <v>0</v>
      </c>
    </row>
    <row r="24" spans="1:6" ht="13.5" customHeight="1" x14ac:dyDescent="0.25">
      <c r="A24" s="231" t="s">
        <v>127</v>
      </c>
      <c r="B24" s="241" t="s">
        <v>128</v>
      </c>
      <c r="C24" s="168">
        <v>0</v>
      </c>
      <c r="D24" s="168">
        <v>0</v>
      </c>
      <c r="E24" s="168">
        <v>0</v>
      </c>
      <c r="F24" s="331">
        <f t="shared" si="7"/>
        <v>0</v>
      </c>
    </row>
    <row r="25" spans="1:6" ht="16.5" customHeight="1" x14ac:dyDescent="0.25">
      <c r="A25" s="231" t="s">
        <v>18</v>
      </c>
      <c r="B25" s="275" t="s">
        <v>129</v>
      </c>
      <c r="C25" s="250">
        <f>SUM(C26)</f>
        <v>0</v>
      </c>
      <c r="D25" s="250">
        <f>SUM(D26)</f>
        <v>0</v>
      </c>
      <c r="E25" s="250">
        <f t="shared" ref="E25:F25" si="8">SUM(E26)</f>
        <v>0</v>
      </c>
      <c r="F25" s="250">
        <f t="shared" si="8"/>
        <v>0</v>
      </c>
    </row>
    <row r="26" spans="1:6" ht="13.5" customHeight="1" x14ac:dyDescent="0.25">
      <c r="A26" s="231" t="s">
        <v>130</v>
      </c>
      <c r="B26" s="241" t="s">
        <v>131</v>
      </c>
      <c r="C26" s="168">
        <v>0</v>
      </c>
      <c r="D26" s="168">
        <v>0</v>
      </c>
      <c r="E26" s="168">
        <v>0</v>
      </c>
      <c r="F26" s="331">
        <f t="shared" si="7"/>
        <v>0</v>
      </c>
    </row>
    <row r="27" spans="1:6" ht="14.25" customHeight="1" x14ac:dyDescent="0.25">
      <c r="A27" s="231"/>
      <c r="B27" s="241"/>
      <c r="C27" s="168"/>
      <c r="D27" s="168"/>
      <c r="E27" s="168"/>
      <c r="F27" s="168"/>
    </row>
    <row r="28" spans="1:6" ht="16.5" customHeight="1" x14ac:dyDescent="0.25">
      <c r="A28" s="231"/>
      <c r="B28" s="255" t="s">
        <v>21</v>
      </c>
      <c r="C28" s="250">
        <f>C29+C31</f>
        <v>313211815</v>
      </c>
      <c r="D28" s="250">
        <f>D29+D31</f>
        <v>313211815</v>
      </c>
      <c r="E28" s="250">
        <f t="shared" ref="E28:F28" si="9">E29+E31</f>
        <v>0</v>
      </c>
      <c r="F28" s="250">
        <f t="shared" si="9"/>
        <v>313211815</v>
      </c>
    </row>
    <row r="29" spans="1:6" ht="16.5" customHeight="1" x14ac:dyDescent="0.25">
      <c r="A29" s="231"/>
      <c r="B29" s="251" t="s">
        <v>22</v>
      </c>
      <c r="C29" s="250">
        <f>SUM(C30:C31)</f>
        <v>313211815</v>
      </c>
      <c r="D29" s="250">
        <f>SUM(D30:D31)</f>
        <v>313211815</v>
      </c>
      <c r="E29" s="250">
        <f t="shared" ref="E29:F29" si="10">SUM(E30:E31)</f>
        <v>0</v>
      </c>
      <c r="F29" s="250">
        <f t="shared" si="10"/>
        <v>313211815</v>
      </c>
    </row>
    <row r="30" spans="1:6" ht="15.6" customHeight="1" x14ac:dyDescent="0.25">
      <c r="A30" s="231"/>
      <c r="B30" s="252" t="s">
        <v>132</v>
      </c>
      <c r="C30" s="168">
        <v>313211815</v>
      </c>
      <c r="D30" s="168">
        <v>313211815</v>
      </c>
      <c r="E30" s="168">
        <v>0</v>
      </c>
      <c r="F30" s="331">
        <f>E30+D30</f>
        <v>313211815</v>
      </c>
    </row>
    <row r="31" spans="1:6" ht="14.1" customHeight="1" x14ac:dyDescent="0.25">
      <c r="A31" s="231"/>
      <c r="B31" s="251" t="s">
        <v>26</v>
      </c>
      <c r="C31" s="250">
        <f>SUM(C32)</f>
        <v>0</v>
      </c>
      <c r="D31" s="250">
        <f>SUM(D32)</f>
        <v>0</v>
      </c>
      <c r="E31" s="250">
        <f t="shared" ref="E31:F31" si="11">SUM(E32)</f>
        <v>0</v>
      </c>
      <c r="F31" s="250">
        <f t="shared" si="11"/>
        <v>0</v>
      </c>
    </row>
    <row r="32" spans="1:6" ht="16.5" customHeight="1" x14ac:dyDescent="0.25">
      <c r="A32" s="231"/>
      <c r="B32" s="241" t="s">
        <v>133</v>
      </c>
      <c r="C32" s="168">
        <v>0</v>
      </c>
      <c r="D32" s="168">
        <v>0</v>
      </c>
      <c r="E32" s="168">
        <v>0</v>
      </c>
      <c r="F32" s="331">
        <f t="shared" ref="F32" si="12">E32+D32</f>
        <v>0</v>
      </c>
    </row>
    <row r="33" spans="1:6" ht="16.5" customHeight="1" x14ac:dyDescent="0.25">
      <c r="A33" s="231"/>
      <c r="B33" s="258" t="s">
        <v>134</v>
      </c>
      <c r="C33" s="250">
        <f>C28+C6</f>
        <v>619390715</v>
      </c>
      <c r="D33" s="250">
        <f>D28+D6</f>
        <v>619390715</v>
      </c>
      <c r="E33" s="250">
        <f t="shared" ref="E33:F33" si="13">E28+E6</f>
        <v>25894623</v>
      </c>
      <c r="F33" s="250">
        <f t="shared" si="13"/>
        <v>645285338</v>
      </c>
    </row>
    <row r="34" spans="1:6" ht="16.5" customHeight="1" x14ac:dyDescent="0.25">
      <c r="A34" s="231" t="s">
        <v>28</v>
      </c>
      <c r="B34" s="248" t="s">
        <v>135</v>
      </c>
      <c r="C34" s="250">
        <f>C35+C81+C92</f>
        <v>760397115</v>
      </c>
      <c r="D34" s="250">
        <f>D35+D81+D92</f>
        <v>641425018</v>
      </c>
      <c r="E34" s="250">
        <f>E35+E81+E92</f>
        <v>-7285373</v>
      </c>
      <c r="F34" s="250">
        <f>F35+F81+F92</f>
        <v>634139645</v>
      </c>
    </row>
    <row r="35" spans="1:6" ht="16.5" customHeight="1" x14ac:dyDescent="0.25">
      <c r="A35" s="253" t="s">
        <v>42</v>
      </c>
      <c r="B35" s="251" t="s">
        <v>136</v>
      </c>
      <c r="C35" s="250">
        <f>C36+C74</f>
        <v>739308393</v>
      </c>
      <c r="D35" s="250">
        <f>D36+D74</f>
        <v>631836296</v>
      </c>
      <c r="E35" s="250">
        <f>E36+E74</f>
        <v>-31214722</v>
      </c>
      <c r="F35" s="250">
        <f>F36+F74</f>
        <v>600621574</v>
      </c>
    </row>
    <row r="36" spans="1:6" ht="16.5" customHeight="1" x14ac:dyDescent="0.25">
      <c r="A36" s="253"/>
      <c r="B36" s="276" t="s">
        <v>137</v>
      </c>
      <c r="C36" s="250">
        <f>C37+C43+C46</f>
        <v>708486893</v>
      </c>
      <c r="D36" s="250">
        <f>D37+D43+D46</f>
        <v>629629553</v>
      </c>
      <c r="E36" s="250">
        <f>E37+E43+E46</f>
        <v>-32554339</v>
      </c>
      <c r="F36" s="250">
        <f>F37+F43+F46</f>
        <v>597075214</v>
      </c>
    </row>
    <row r="37" spans="1:6" ht="13.5" customHeight="1" x14ac:dyDescent="0.25">
      <c r="A37" s="253"/>
      <c r="B37" s="277" t="s">
        <v>138</v>
      </c>
      <c r="C37" s="250">
        <f>SUM(C38:C42)</f>
        <v>419755659</v>
      </c>
      <c r="D37" s="250">
        <f>SUM(D38:D42)</f>
        <v>419755659</v>
      </c>
      <c r="E37" s="250">
        <f t="shared" ref="E37:F37" si="14">SUM(E38:E42)</f>
        <v>-12324842</v>
      </c>
      <c r="F37" s="250">
        <f t="shared" si="14"/>
        <v>407430817</v>
      </c>
    </row>
    <row r="38" spans="1:6" ht="13.5" customHeight="1" x14ac:dyDescent="0.25">
      <c r="A38" s="253"/>
      <c r="B38" s="278" t="s">
        <v>321</v>
      </c>
      <c r="C38" s="168">
        <v>26351318</v>
      </c>
      <c r="D38" s="168">
        <v>26351318</v>
      </c>
      <c r="E38" s="168">
        <v>0</v>
      </c>
      <c r="F38" s="331">
        <f>E38+D38</f>
        <v>26351318</v>
      </c>
    </row>
    <row r="39" spans="1:6" ht="13.5" customHeight="1" x14ac:dyDescent="0.25">
      <c r="A39" s="253"/>
      <c r="B39" s="278" t="s">
        <v>322</v>
      </c>
      <c r="C39" s="168">
        <v>102023807</v>
      </c>
      <c r="D39" s="168">
        <v>102023807</v>
      </c>
      <c r="E39" s="168">
        <v>0</v>
      </c>
      <c r="F39" s="331">
        <f t="shared" ref="F39:F80" si="15">E39+D39</f>
        <v>102023807</v>
      </c>
    </row>
    <row r="40" spans="1:6" ht="13.5" customHeight="1" x14ac:dyDescent="0.25">
      <c r="A40" s="279"/>
      <c r="B40" s="278" t="s">
        <v>323</v>
      </c>
      <c r="C40" s="168">
        <v>45895068</v>
      </c>
      <c r="D40" s="168">
        <v>45895068</v>
      </c>
      <c r="E40" s="168">
        <v>-567756</v>
      </c>
      <c r="F40" s="331">
        <f t="shared" si="15"/>
        <v>45327312</v>
      </c>
    </row>
    <row r="41" spans="1:6" ht="13.5" customHeight="1" x14ac:dyDescent="0.25">
      <c r="A41" s="279"/>
      <c r="B41" s="278" t="s">
        <v>383</v>
      </c>
      <c r="C41" s="168">
        <v>225583800</v>
      </c>
      <c r="D41" s="168">
        <v>225583800</v>
      </c>
      <c r="E41" s="168">
        <v>-11757086</v>
      </c>
      <c r="F41" s="331">
        <f t="shared" si="15"/>
        <v>213826714</v>
      </c>
    </row>
    <row r="42" spans="1:6" ht="13.5" customHeight="1" x14ac:dyDescent="0.25">
      <c r="A42" s="279"/>
      <c r="B42" s="278" t="s">
        <v>409</v>
      </c>
      <c r="C42" s="168">
        <f>'9. Eu projekt'!C91</f>
        <v>19901666</v>
      </c>
      <c r="D42" s="168">
        <v>19901666</v>
      </c>
      <c r="E42" s="168">
        <v>0</v>
      </c>
      <c r="F42" s="331">
        <f t="shared" si="15"/>
        <v>19901666</v>
      </c>
    </row>
    <row r="43" spans="1:6" ht="13.5" customHeight="1" x14ac:dyDescent="0.25">
      <c r="A43" s="279"/>
      <c r="B43" s="280" t="s">
        <v>139</v>
      </c>
      <c r="C43" s="250">
        <f>SUM(C44:C45)</f>
        <v>39680000</v>
      </c>
      <c r="D43" s="250">
        <f t="shared" ref="D43:F43" si="16">SUM(D44:D45)</f>
        <v>39680000</v>
      </c>
      <c r="E43" s="250">
        <f t="shared" si="16"/>
        <v>2106892</v>
      </c>
      <c r="F43" s="250">
        <f t="shared" si="16"/>
        <v>41786892</v>
      </c>
    </row>
    <row r="44" spans="1:6" ht="13.5" customHeight="1" x14ac:dyDescent="0.25">
      <c r="A44" s="279"/>
      <c r="B44" s="285" t="s">
        <v>377</v>
      </c>
      <c r="C44" s="168">
        <v>39680000</v>
      </c>
      <c r="D44" s="168">
        <v>39680000</v>
      </c>
      <c r="E44" s="19">
        <v>0</v>
      </c>
      <c r="F44" s="331">
        <f t="shared" si="15"/>
        <v>39680000</v>
      </c>
    </row>
    <row r="45" spans="1:6" ht="13.5" customHeight="1" x14ac:dyDescent="0.25">
      <c r="A45" s="279"/>
      <c r="B45" s="285" t="s">
        <v>460</v>
      </c>
      <c r="C45" s="168">
        <v>0</v>
      </c>
      <c r="D45" s="168">
        <v>0</v>
      </c>
      <c r="E45" s="168">
        <v>2106892</v>
      </c>
      <c r="F45" s="331">
        <f t="shared" si="15"/>
        <v>2106892</v>
      </c>
    </row>
    <row r="46" spans="1:6" ht="13.5" customHeight="1" x14ac:dyDescent="0.25">
      <c r="A46" s="279"/>
      <c r="B46" s="277" t="s">
        <v>140</v>
      </c>
      <c r="C46" s="250">
        <f>SUM(C47:C73)</f>
        <v>249051234</v>
      </c>
      <c r="D46" s="250">
        <f>SUM(D47:D73)</f>
        <v>170193894</v>
      </c>
      <c r="E46" s="250">
        <f>SUM(E47:E73)</f>
        <v>-22336389</v>
      </c>
      <c r="F46" s="250">
        <f>SUM(F47:F73)</f>
        <v>147857505</v>
      </c>
    </row>
    <row r="47" spans="1:6" ht="13.5" customHeight="1" x14ac:dyDescent="0.25">
      <c r="A47" s="279"/>
      <c r="B47" s="227" t="s">
        <v>414</v>
      </c>
      <c r="C47" s="168">
        <v>38200000</v>
      </c>
      <c r="D47" s="168">
        <v>0</v>
      </c>
      <c r="E47" s="168">
        <v>0</v>
      </c>
      <c r="F47" s="331">
        <f t="shared" si="15"/>
        <v>0</v>
      </c>
    </row>
    <row r="48" spans="1:6" ht="13.5" customHeight="1" x14ac:dyDescent="0.25">
      <c r="A48" s="279"/>
      <c r="B48" s="227" t="s">
        <v>415</v>
      </c>
      <c r="C48" s="168">
        <v>2500000</v>
      </c>
      <c r="D48" s="168">
        <v>0</v>
      </c>
      <c r="E48" s="168">
        <v>0</v>
      </c>
      <c r="F48" s="331">
        <f t="shared" si="15"/>
        <v>0</v>
      </c>
    </row>
    <row r="49" spans="1:6" ht="13.5" customHeight="1" x14ac:dyDescent="0.25">
      <c r="A49" s="279"/>
      <c r="B49" s="227" t="s">
        <v>416</v>
      </c>
      <c r="C49" s="307">
        <v>200000</v>
      </c>
      <c r="D49" s="168">
        <v>0</v>
      </c>
      <c r="E49" s="168">
        <v>0</v>
      </c>
      <c r="F49" s="331">
        <f t="shared" si="15"/>
        <v>0</v>
      </c>
    </row>
    <row r="50" spans="1:6" ht="13.5" customHeight="1" x14ac:dyDescent="0.25">
      <c r="A50" s="279"/>
      <c r="B50" s="227" t="s">
        <v>417</v>
      </c>
      <c r="C50" s="307">
        <v>985000</v>
      </c>
      <c r="D50" s="168">
        <v>0</v>
      </c>
      <c r="E50" s="168">
        <v>0</v>
      </c>
      <c r="F50" s="331">
        <f t="shared" si="15"/>
        <v>0</v>
      </c>
    </row>
    <row r="51" spans="1:6" ht="13.5" customHeight="1" x14ac:dyDescent="0.25">
      <c r="A51" s="279"/>
      <c r="B51" s="227" t="s">
        <v>418</v>
      </c>
      <c r="C51" s="307">
        <v>700000</v>
      </c>
      <c r="D51" s="168">
        <v>0</v>
      </c>
      <c r="E51" s="168">
        <v>0</v>
      </c>
      <c r="F51" s="331">
        <f t="shared" si="15"/>
        <v>0</v>
      </c>
    </row>
    <row r="52" spans="1:6" ht="13.5" customHeight="1" x14ac:dyDescent="0.25">
      <c r="A52" s="279"/>
      <c r="B52" s="227" t="s">
        <v>419</v>
      </c>
      <c r="C52" s="307">
        <v>450000</v>
      </c>
      <c r="D52" s="168">
        <v>0</v>
      </c>
      <c r="E52" s="168">
        <v>0</v>
      </c>
      <c r="F52" s="331">
        <f t="shared" si="15"/>
        <v>0</v>
      </c>
    </row>
    <row r="53" spans="1:6" ht="13.5" customHeight="1" x14ac:dyDescent="0.25">
      <c r="A53" s="279"/>
      <c r="B53" s="227" t="s">
        <v>420</v>
      </c>
      <c r="C53" s="307">
        <v>1000000</v>
      </c>
      <c r="D53" s="168">
        <v>0</v>
      </c>
      <c r="E53" s="168">
        <v>0</v>
      </c>
      <c r="F53" s="331">
        <f t="shared" si="15"/>
        <v>0</v>
      </c>
    </row>
    <row r="54" spans="1:6" ht="13.5" customHeight="1" x14ac:dyDescent="0.25">
      <c r="A54" s="279"/>
      <c r="B54" s="227" t="s">
        <v>421</v>
      </c>
      <c r="C54" s="307">
        <v>2000000</v>
      </c>
      <c r="D54" s="168">
        <v>0</v>
      </c>
      <c r="E54" s="168">
        <v>0</v>
      </c>
      <c r="F54" s="331">
        <f t="shared" si="15"/>
        <v>0</v>
      </c>
    </row>
    <row r="55" spans="1:6" ht="13.5" customHeight="1" x14ac:dyDescent="0.25">
      <c r="A55" s="279"/>
      <c r="B55" s="227" t="s">
        <v>422</v>
      </c>
      <c r="C55" s="307">
        <v>14100000</v>
      </c>
      <c r="D55" s="168">
        <v>0</v>
      </c>
      <c r="E55" s="168">
        <v>0</v>
      </c>
      <c r="F55" s="331">
        <f t="shared" si="15"/>
        <v>0</v>
      </c>
    </row>
    <row r="56" spans="1:6" ht="13.5" customHeight="1" x14ac:dyDescent="0.25">
      <c r="A56" s="279"/>
      <c r="B56" s="227" t="s">
        <v>468</v>
      </c>
      <c r="C56" s="307">
        <v>0</v>
      </c>
      <c r="D56" s="168">
        <v>0</v>
      </c>
      <c r="E56" s="168">
        <v>378143</v>
      </c>
      <c r="F56" s="355">
        <f t="shared" si="15"/>
        <v>378143</v>
      </c>
    </row>
    <row r="57" spans="1:6" ht="13.5" customHeight="1" x14ac:dyDescent="0.25">
      <c r="A57" s="279"/>
      <c r="B57" s="227" t="s">
        <v>423</v>
      </c>
      <c r="C57" s="307">
        <v>350000</v>
      </c>
      <c r="D57" s="168">
        <v>0</v>
      </c>
      <c r="E57" s="168">
        <v>0</v>
      </c>
      <c r="F57" s="355">
        <f t="shared" si="15"/>
        <v>0</v>
      </c>
    </row>
    <row r="58" spans="1:6" ht="13.5" customHeight="1" x14ac:dyDescent="0.25">
      <c r="A58" s="279"/>
      <c r="B58" s="227" t="s">
        <v>424</v>
      </c>
      <c r="C58" s="307">
        <v>1000000</v>
      </c>
      <c r="D58" s="168">
        <v>0</v>
      </c>
      <c r="E58" s="168">
        <v>0</v>
      </c>
      <c r="F58" s="355">
        <f t="shared" si="15"/>
        <v>0</v>
      </c>
    </row>
    <row r="59" spans="1:6" ht="13.5" customHeight="1" x14ac:dyDescent="0.25">
      <c r="A59" s="279"/>
      <c r="B59" s="227" t="s">
        <v>467</v>
      </c>
      <c r="C59" s="307">
        <v>0</v>
      </c>
      <c r="D59" s="168">
        <v>0</v>
      </c>
      <c r="E59" s="168">
        <v>124053</v>
      </c>
      <c r="F59" s="355">
        <f t="shared" si="15"/>
        <v>124053</v>
      </c>
    </row>
    <row r="60" spans="1:6" ht="13.5" customHeight="1" x14ac:dyDescent="0.25">
      <c r="A60" s="279"/>
      <c r="B60" s="227" t="s">
        <v>435</v>
      </c>
      <c r="C60" s="307">
        <v>3500000</v>
      </c>
      <c r="D60" s="168">
        <v>0</v>
      </c>
      <c r="E60" s="168">
        <v>0</v>
      </c>
      <c r="F60" s="355">
        <f t="shared" si="15"/>
        <v>0</v>
      </c>
    </row>
    <row r="61" spans="1:6" ht="13.5" customHeight="1" x14ac:dyDescent="0.25">
      <c r="A61" s="279"/>
      <c r="B61" s="227" t="s">
        <v>425</v>
      </c>
      <c r="C61" s="307">
        <v>2500000</v>
      </c>
      <c r="D61" s="168">
        <v>0</v>
      </c>
      <c r="E61" s="168">
        <v>0</v>
      </c>
      <c r="F61" s="355">
        <f t="shared" si="15"/>
        <v>0</v>
      </c>
    </row>
    <row r="62" spans="1:6" ht="13.5" customHeight="1" x14ac:dyDescent="0.25">
      <c r="A62" s="279"/>
      <c r="B62" s="227" t="s">
        <v>427</v>
      </c>
      <c r="C62" s="307">
        <v>1100000</v>
      </c>
      <c r="D62" s="168">
        <v>991362</v>
      </c>
      <c r="E62" s="168">
        <v>0</v>
      </c>
      <c r="F62" s="355">
        <f t="shared" si="15"/>
        <v>991362</v>
      </c>
    </row>
    <row r="63" spans="1:6" ht="13.5" customHeight="1" x14ac:dyDescent="0.25">
      <c r="A63" s="279"/>
      <c r="B63" s="227" t="s">
        <v>433</v>
      </c>
      <c r="C63" s="308">
        <v>800000</v>
      </c>
      <c r="D63" s="168">
        <v>273000</v>
      </c>
      <c r="E63" s="168">
        <v>0</v>
      </c>
      <c r="F63" s="355">
        <f t="shared" si="15"/>
        <v>273000</v>
      </c>
    </row>
    <row r="64" spans="1:6" ht="13.5" customHeight="1" x14ac:dyDescent="0.25">
      <c r="A64" s="279"/>
      <c r="B64" s="227" t="s">
        <v>469</v>
      </c>
      <c r="C64" s="307">
        <v>2000000</v>
      </c>
      <c r="D64" s="168">
        <v>0</v>
      </c>
      <c r="E64" s="168">
        <v>273000</v>
      </c>
      <c r="F64" s="355">
        <f t="shared" si="15"/>
        <v>273000</v>
      </c>
    </row>
    <row r="65" spans="1:6" ht="13.5" customHeight="1" x14ac:dyDescent="0.25">
      <c r="A65" s="279"/>
      <c r="B65" s="227" t="s">
        <v>434</v>
      </c>
      <c r="C65" s="168">
        <f>19446500+280000</f>
        <v>19726500</v>
      </c>
      <c r="D65" s="168">
        <v>19726500</v>
      </c>
      <c r="E65" s="168">
        <v>0</v>
      </c>
      <c r="F65" s="355">
        <f t="shared" si="15"/>
        <v>19726500</v>
      </c>
    </row>
    <row r="66" spans="1:6" ht="13.5" customHeight="1" x14ac:dyDescent="0.25">
      <c r="A66" s="279"/>
      <c r="B66" s="285" t="s">
        <v>477</v>
      </c>
      <c r="C66" s="168">
        <v>0</v>
      </c>
      <c r="D66" s="168">
        <v>0</v>
      </c>
      <c r="E66" s="168">
        <v>993439</v>
      </c>
      <c r="F66" s="355">
        <f t="shared" si="15"/>
        <v>993439</v>
      </c>
    </row>
    <row r="67" spans="1:6" ht="13.5" customHeight="1" x14ac:dyDescent="0.25">
      <c r="A67" s="279"/>
      <c r="B67" s="227" t="s">
        <v>428</v>
      </c>
      <c r="C67" s="307">
        <v>1000000</v>
      </c>
      <c r="D67" s="168">
        <v>0</v>
      </c>
      <c r="E67" s="168">
        <v>0</v>
      </c>
      <c r="F67" s="331">
        <f t="shared" si="15"/>
        <v>0</v>
      </c>
    </row>
    <row r="68" spans="1:6" ht="13.5" customHeight="1" x14ac:dyDescent="0.25">
      <c r="A68" s="279"/>
      <c r="B68" s="227" t="s">
        <v>429</v>
      </c>
      <c r="C68" s="307">
        <v>6000000</v>
      </c>
      <c r="D68" s="168">
        <v>0</v>
      </c>
      <c r="E68" s="168">
        <v>0</v>
      </c>
      <c r="F68" s="331">
        <f t="shared" si="15"/>
        <v>0</v>
      </c>
    </row>
    <row r="69" spans="1:6" ht="13.5" customHeight="1" x14ac:dyDescent="0.25">
      <c r="A69" s="279"/>
      <c r="B69" s="227" t="s">
        <v>430</v>
      </c>
      <c r="C69" s="307">
        <v>1000000</v>
      </c>
      <c r="D69" s="168">
        <v>0</v>
      </c>
      <c r="E69" s="168">
        <v>0</v>
      </c>
      <c r="F69" s="331">
        <f t="shared" si="15"/>
        <v>0</v>
      </c>
    </row>
    <row r="70" spans="1:6" ht="13.5" customHeight="1" x14ac:dyDescent="0.25">
      <c r="A70" s="279"/>
      <c r="B70" s="227" t="s">
        <v>431</v>
      </c>
      <c r="C70" s="307">
        <v>3952500</v>
      </c>
      <c r="D70" s="168">
        <v>952500</v>
      </c>
      <c r="E70" s="168">
        <v>0</v>
      </c>
      <c r="F70" s="331">
        <f t="shared" si="15"/>
        <v>952500</v>
      </c>
    </row>
    <row r="71" spans="1:6" ht="13.5" customHeight="1" x14ac:dyDescent="0.25">
      <c r="A71" s="279"/>
      <c r="B71" s="227" t="s">
        <v>342</v>
      </c>
      <c r="C71" s="168">
        <v>11913859</v>
      </c>
      <c r="D71" s="168">
        <v>11913859</v>
      </c>
      <c r="E71" s="168">
        <v>0</v>
      </c>
      <c r="F71" s="331">
        <f t="shared" si="15"/>
        <v>11913859</v>
      </c>
    </row>
    <row r="72" spans="1:6" ht="13.5" customHeight="1" x14ac:dyDescent="0.25">
      <c r="A72" s="279"/>
      <c r="B72" s="227" t="s">
        <v>343</v>
      </c>
      <c r="C72" s="168">
        <v>64073375</v>
      </c>
      <c r="D72" s="168">
        <v>64073375</v>
      </c>
      <c r="E72" s="168">
        <v>0</v>
      </c>
      <c r="F72" s="331">
        <f t="shared" si="15"/>
        <v>64073375</v>
      </c>
    </row>
    <row r="73" spans="1:6" ht="13.5" customHeight="1" x14ac:dyDescent="0.25">
      <c r="A73" s="279"/>
      <c r="B73" s="227" t="s">
        <v>344</v>
      </c>
      <c r="C73" s="168">
        <v>70000000</v>
      </c>
      <c r="D73" s="168">
        <v>72263298</v>
      </c>
      <c r="E73" s="168">
        <f>(-12336390*2)+567756</f>
        <v>-24105024</v>
      </c>
      <c r="F73" s="331">
        <f t="shared" si="15"/>
        <v>48158274</v>
      </c>
    </row>
    <row r="74" spans="1:6" ht="13.5" customHeight="1" x14ac:dyDescent="0.25">
      <c r="A74" s="279"/>
      <c r="B74" s="276" t="s">
        <v>141</v>
      </c>
      <c r="C74" s="250">
        <f>SUM(C75:C80)</f>
        <v>30821500</v>
      </c>
      <c r="D74" s="250">
        <f>SUM(D75:D80)</f>
        <v>2206743</v>
      </c>
      <c r="E74" s="250">
        <f t="shared" ref="E74:F74" si="17">SUM(E75:E80)</f>
        <v>1339617</v>
      </c>
      <c r="F74" s="250">
        <f t="shared" si="17"/>
        <v>3546360</v>
      </c>
    </row>
    <row r="75" spans="1:6" ht="13.5" customHeight="1" x14ac:dyDescent="0.25">
      <c r="A75" s="279"/>
      <c r="B75" s="257" t="s">
        <v>142</v>
      </c>
      <c r="C75" s="168">
        <f>'5.finanszírozás'!C102</f>
        <v>1270000</v>
      </c>
      <c r="D75" s="168">
        <f>'5.finanszírozás'!C103</f>
        <v>127000</v>
      </c>
      <c r="E75" s="168">
        <f>'5.finanszírozás'!C104</f>
        <v>0</v>
      </c>
      <c r="F75" s="331">
        <f>'5.finanszírozás'!C105</f>
        <v>127000</v>
      </c>
    </row>
    <row r="76" spans="1:6" ht="13.5" customHeight="1" x14ac:dyDescent="0.25">
      <c r="A76" s="279"/>
      <c r="B76" s="257" t="s">
        <v>143</v>
      </c>
      <c r="C76" s="168">
        <f>'5.finanszírozás'!D102</f>
        <v>22701000</v>
      </c>
      <c r="D76" s="168">
        <f>'5.finanszírozás'!D103</f>
        <v>363099</v>
      </c>
      <c r="E76" s="168">
        <f>'5.finanszírozás'!D104</f>
        <v>285568</v>
      </c>
      <c r="F76" s="331">
        <f>'5.finanszírozás'!D105</f>
        <v>648667</v>
      </c>
    </row>
    <row r="77" spans="1:6" ht="13.5" customHeight="1" x14ac:dyDescent="0.25">
      <c r="A77" s="279"/>
      <c r="B77" s="257" t="s">
        <v>144</v>
      </c>
      <c r="C77" s="168">
        <f>'5.finanszírozás'!E102</f>
        <v>3214500</v>
      </c>
      <c r="D77" s="168">
        <f>'5.finanszírozás'!E103</f>
        <v>0</v>
      </c>
      <c r="E77" s="168">
        <f>'5.finanszírozás'!E104</f>
        <v>50099</v>
      </c>
      <c r="F77" s="331">
        <f>'5.finanszírozás'!E105</f>
        <v>50099</v>
      </c>
    </row>
    <row r="78" spans="1:6" ht="13.5" customHeight="1" x14ac:dyDescent="0.25">
      <c r="A78" s="279"/>
      <c r="B78" s="257" t="s">
        <v>145</v>
      </c>
      <c r="C78" s="168">
        <f>'5.finanszírozás'!F102</f>
        <v>3636000</v>
      </c>
      <c r="D78" s="168">
        <f>'5.finanszírozás'!F103</f>
        <v>1716644</v>
      </c>
      <c r="E78" s="168">
        <f>'5.finanszírozás'!F104</f>
        <v>1003950</v>
      </c>
      <c r="F78" s="331">
        <f>'5.finanszírozás'!F105</f>
        <v>2720594</v>
      </c>
    </row>
    <row r="79" spans="1:6" ht="13.5" customHeight="1" x14ac:dyDescent="0.25">
      <c r="A79" s="279"/>
      <c r="B79" s="257" t="s">
        <v>146</v>
      </c>
      <c r="C79" s="168">
        <v>0</v>
      </c>
      <c r="D79" s="168">
        <v>0</v>
      </c>
      <c r="E79" s="168">
        <v>0</v>
      </c>
      <c r="F79" s="331">
        <f t="shared" si="15"/>
        <v>0</v>
      </c>
    </row>
    <row r="80" spans="1:6" ht="13.5" customHeight="1" x14ac:dyDescent="0.25">
      <c r="A80" s="279"/>
      <c r="B80" s="257" t="s">
        <v>147</v>
      </c>
      <c r="C80" s="168">
        <v>0</v>
      </c>
      <c r="D80" s="168">
        <v>0</v>
      </c>
      <c r="E80" s="168">
        <v>0</v>
      </c>
      <c r="F80" s="331">
        <f t="shared" si="15"/>
        <v>0</v>
      </c>
    </row>
    <row r="81" spans="1:6" x14ac:dyDescent="0.25">
      <c r="A81" s="279" t="s">
        <v>44</v>
      </c>
      <c r="B81" s="251" t="s">
        <v>148</v>
      </c>
      <c r="C81" s="250">
        <f>C82+C90</f>
        <v>2100000</v>
      </c>
      <c r="D81" s="250">
        <f>D82+D90</f>
        <v>0</v>
      </c>
      <c r="E81" s="250">
        <f>E82+E90</f>
        <v>23929349</v>
      </c>
      <c r="F81" s="250">
        <f>F82+F90</f>
        <v>23929349</v>
      </c>
    </row>
    <row r="82" spans="1:6" ht="16.5" customHeight="1" x14ac:dyDescent="0.25">
      <c r="A82" s="279"/>
      <c r="B82" s="276" t="s">
        <v>149</v>
      </c>
      <c r="C82" s="250">
        <f>C84+C83</f>
        <v>1800000</v>
      </c>
      <c r="D82" s="250">
        <f>D84+D83</f>
        <v>0</v>
      </c>
      <c r="E82" s="250">
        <f t="shared" ref="E82:F82" si="18">E84+E83</f>
        <v>23929349</v>
      </c>
      <c r="F82" s="250">
        <f t="shared" si="18"/>
        <v>23929349</v>
      </c>
    </row>
    <row r="83" spans="1:6" ht="13.5" customHeight="1" x14ac:dyDescent="0.25">
      <c r="A83" s="279"/>
      <c r="B83" s="277" t="s">
        <v>150</v>
      </c>
      <c r="C83" s="250">
        <v>0</v>
      </c>
      <c r="D83" s="250">
        <v>0</v>
      </c>
      <c r="E83" s="250">
        <v>0</v>
      </c>
      <c r="F83" s="250">
        <v>0</v>
      </c>
    </row>
    <row r="84" spans="1:6" ht="13.5" customHeight="1" x14ac:dyDescent="0.25">
      <c r="A84" s="279"/>
      <c r="B84" s="277" t="s">
        <v>151</v>
      </c>
      <c r="C84" s="250">
        <f>SUM(C85:C89)</f>
        <v>1800000</v>
      </c>
      <c r="D84" s="250">
        <f>SUM(D85:D89)</f>
        <v>0</v>
      </c>
      <c r="E84" s="250">
        <f>SUM(E85:E89)</f>
        <v>23929349</v>
      </c>
      <c r="F84" s="250">
        <f>SUM(F85:F89)</f>
        <v>23929349</v>
      </c>
    </row>
    <row r="85" spans="1:6" s="6" customFormat="1" ht="13.5" customHeight="1" x14ac:dyDescent="0.25">
      <c r="A85" s="279"/>
      <c r="B85" s="227" t="s">
        <v>413</v>
      </c>
      <c r="C85" s="168">
        <v>0</v>
      </c>
      <c r="D85" s="332">
        <v>0</v>
      </c>
      <c r="E85" s="332">
        <v>0</v>
      </c>
      <c r="F85" s="331">
        <f t="shared" ref="F85:F89" si="19">E85+D85</f>
        <v>0</v>
      </c>
    </row>
    <row r="86" spans="1:6" s="6" customFormat="1" ht="13.5" customHeight="1" x14ac:dyDescent="0.25">
      <c r="A86" s="279"/>
      <c r="B86" s="227" t="s">
        <v>471</v>
      </c>
      <c r="C86" s="168">
        <v>0</v>
      </c>
      <c r="D86" s="332">
        <v>0</v>
      </c>
      <c r="E86" s="332">
        <v>141618</v>
      </c>
      <c r="F86" s="331">
        <f t="shared" si="19"/>
        <v>141618</v>
      </c>
    </row>
    <row r="87" spans="1:6" s="6" customFormat="1" ht="13.5" customHeight="1" x14ac:dyDescent="0.25">
      <c r="A87" s="279"/>
      <c r="B87" s="227" t="s">
        <v>470</v>
      </c>
      <c r="C87" s="168">
        <v>0</v>
      </c>
      <c r="D87" s="332">
        <v>0</v>
      </c>
      <c r="E87" s="332">
        <v>23787731</v>
      </c>
      <c r="F87" s="331">
        <f t="shared" si="19"/>
        <v>23787731</v>
      </c>
    </row>
    <row r="88" spans="1:6" s="6" customFormat="1" ht="13.5" customHeight="1" x14ac:dyDescent="0.25">
      <c r="A88" s="279"/>
      <c r="B88" s="227" t="s">
        <v>426</v>
      </c>
      <c r="C88" s="307">
        <v>1000000</v>
      </c>
      <c r="D88" s="333">
        <v>0</v>
      </c>
      <c r="E88" s="333">
        <v>0</v>
      </c>
      <c r="F88" s="331">
        <f t="shared" si="19"/>
        <v>0</v>
      </c>
    </row>
    <row r="89" spans="1:6" s="6" customFormat="1" ht="13.5" customHeight="1" x14ac:dyDescent="0.25">
      <c r="A89" s="279"/>
      <c r="B89" s="227" t="s">
        <v>432</v>
      </c>
      <c r="C89" s="307">
        <v>800000</v>
      </c>
      <c r="D89" s="333">
        <v>0</v>
      </c>
      <c r="E89" s="333">
        <v>0</v>
      </c>
      <c r="F89" s="331">
        <f t="shared" si="19"/>
        <v>0</v>
      </c>
    </row>
    <row r="90" spans="1:6" s="6" customFormat="1" ht="13.5" customHeight="1" x14ac:dyDescent="0.25">
      <c r="A90" s="279"/>
      <c r="B90" s="276" t="s">
        <v>152</v>
      </c>
      <c r="C90" s="250">
        <f>SUM(C91:C91)</f>
        <v>300000</v>
      </c>
      <c r="D90" s="250">
        <f>SUM(D91:D91)</f>
        <v>0</v>
      </c>
      <c r="E90" s="334">
        <f t="shared" ref="E90:F90" si="20">SUM(E91:E91)</f>
        <v>0</v>
      </c>
      <c r="F90" s="250">
        <f t="shared" si="20"/>
        <v>0</v>
      </c>
    </row>
    <row r="91" spans="1:6" s="6" customFormat="1" ht="13.5" customHeight="1" x14ac:dyDescent="0.25">
      <c r="A91" s="279"/>
      <c r="B91" s="257" t="s">
        <v>142</v>
      </c>
      <c r="C91" s="168">
        <f>'5.finanszírozás'!C107</f>
        <v>300000</v>
      </c>
      <c r="D91" s="168">
        <f>'5.finanszírozás'!C108</f>
        <v>0</v>
      </c>
      <c r="E91" s="168">
        <f>'5.finanszírozás'!C109</f>
        <v>0</v>
      </c>
      <c r="F91" s="331">
        <f>'5.finanszírozás'!C110</f>
        <v>0</v>
      </c>
    </row>
    <row r="92" spans="1:6" s="6" customFormat="1" ht="13.5" customHeight="1" x14ac:dyDescent="0.25">
      <c r="A92" s="279" t="s">
        <v>46</v>
      </c>
      <c r="B92" s="251" t="s">
        <v>153</v>
      </c>
      <c r="C92" s="250">
        <f>C93+C96</f>
        <v>18988722</v>
      </c>
      <c r="D92" s="250">
        <f>D93+D96</f>
        <v>9588722</v>
      </c>
      <c r="E92" s="334">
        <f t="shared" ref="E92:F92" si="21">E93+E96</f>
        <v>0</v>
      </c>
      <c r="F92" s="250">
        <f t="shared" si="21"/>
        <v>9588722</v>
      </c>
    </row>
    <row r="93" spans="1:6" s="6" customFormat="1" ht="13.5" customHeight="1" x14ac:dyDescent="0.25">
      <c r="A93" s="279"/>
      <c r="B93" s="276" t="s">
        <v>154</v>
      </c>
      <c r="C93" s="250">
        <f>SUM(C94:C95)</f>
        <v>7000000</v>
      </c>
      <c r="D93" s="250">
        <f>SUM(D94:D95)</f>
        <v>0</v>
      </c>
      <c r="E93" s="334">
        <f t="shared" ref="E93:F93" si="22">SUM(E94:E95)</f>
        <v>0</v>
      </c>
      <c r="F93" s="250">
        <f t="shared" si="22"/>
        <v>0</v>
      </c>
    </row>
    <row r="94" spans="1:6" ht="26.1" customHeight="1" x14ac:dyDescent="0.25">
      <c r="A94" s="279"/>
      <c r="B94" s="281" t="s">
        <v>324</v>
      </c>
      <c r="C94" s="168">
        <v>7000000</v>
      </c>
      <c r="D94" s="168">
        <v>0</v>
      </c>
      <c r="E94" s="168">
        <v>0</v>
      </c>
      <c r="F94" s="345">
        <f t="shared" ref="F94:F95" si="23">E94+D94</f>
        <v>0</v>
      </c>
    </row>
    <row r="95" spans="1:6" ht="14.1" customHeight="1" x14ac:dyDescent="0.25">
      <c r="A95" s="279"/>
      <c r="B95" s="281" t="s">
        <v>349</v>
      </c>
      <c r="C95" s="168">
        <v>0</v>
      </c>
      <c r="D95" s="168">
        <v>0</v>
      </c>
      <c r="E95" s="168">
        <v>0</v>
      </c>
      <c r="F95" s="331">
        <f t="shared" si="23"/>
        <v>0</v>
      </c>
    </row>
    <row r="96" spans="1:6" ht="14.1" customHeight="1" x14ac:dyDescent="0.25">
      <c r="A96" s="279"/>
      <c r="B96" s="282" t="s">
        <v>305</v>
      </c>
      <c r="C96" s="250">
        <f>SUM(C97:C98)</f>
        <v>11988722</v>
      </c>
      <c r="D96" s="250">
        <f>SUM(D97:D98)</f>
        <v>9588722</v>
      </c>
      <c r="E96" s="250">
        <f t="shared" ref="E96:F96" si="24">SUM(E97:E98)</f>
        <v>0</v>
      </c>
      <c r="F96" s="250">
        <f t="shared" si="24"/>
        <v>9588722</v>
      </c>
    </row>
    <row r="97" spans="1:6" ht="14.1" customHeight="1" x14ac:dyDescent="0.25">
      <c r="A97" s="279"/>
      <c r="B97" s="233" t="s">
        <v>411</v>
      </c>
      <c r="C97" s="168">
        <v>2400000</v>
      </c>
      <c r="D97" s="168">
        <v>0</v>
      </c>
      <c r="E97" s="168">
        <v>0</v>
      </c>
      <c r="F97" s="331">
        <f t="shared" ref="F97:F98" si="25">E97+D97</f>
        <v>0</v>
      </c>
    </row>
    <row r="98" spans="1:6" ht="14.1" customHeight="1" x14ac:dyDescent="0.25">
      <c r="A98" s="279"/>
      <c r="B98" s="232" t="s">
        <v>412</v>
      </c>
      <c r="C98" s="168">
        <v>9588722</v>
      </c>
      <c r="D98" s="168">
        <v>9588722</v>
      </c>
      <c r="E98" s="168">
        <v>0</v>
      </c>
      <c r="F98" s="331">
        <f t="shared" si="25"/>
        <v>9588722</v>
      </c>
    </row>
    <row r="99" spans="1:6" ht="14.1" customHeight="1" x14ac:dyDescent="0.25">
      <c r="A99" s="279"/>
      <c r="B99" s="255" t="s">
        <v>50</v>
      </c>
      <c r="C99" s="216">
        <v>0</v>
      </c>
      <c r="D99" s="216">
        <v>0</v>
      </c>
      <c r="E99" s="216">
        <v>0</v>
      </c>
      <c r="F99" s="216">
        <v>0</v>
      </c>
    </row>
    <row r="100" spans="1:6" ht="14.1" customHeight="1" x14ac:dyDescent="0.25">
      <c r="A100" s="279"/>
      <c r="B100" s="251" t="s">
        <v>51</v>
      </c>
      <c r="C100" s="218">
        <v>0</v>
      </c>
      <c r="D100" s="218">
        <v>0</v>
      </c>
      <c r="E100" s="218">
        <v>0</v>
      </c>
      <c r="F100" s="331">
        <f t="shared" ref="F100:F101" si="26">E100+D100</f>
        <v>0</v>
      </c>
    </row>
    <row r="101" spans="1:6" ht="16.5" customHeight="1" x14ac:dyDescent="0.25">
      <c r="A101" s="279" t="s">
        <v>49</v>
      </c>
      <c r="B101" s="251" t="s">
        <v>54</v>
      </c>
      <c r="C101" s="218">
        <v>0</v>
      </c>
      <c r="D101" s="218">
        <v>0</v>
      </c>
      <c r="E101" s="218">
        <v>0</v>
      </c>
      <c r="F101" s="345">
        <f t="shared" si="26"/>
        <v>0</v>
      </c>
    </row>
    <row r="102" spans="1:6" ht="14.1" customHeight="1" x14ac:dyDescent="0.25">
      <c r="A102" s="279"/>
      <c r="B102" s="258" t="s">
        <v>155</v>
      </c>
      <c r="C102" s="216">
        <f>C34+C99</f>
        <v>760397115</v>
      </c>
      <c r="D102" s="216">
        <f>D34+D99</f>
        <v>641425018</v>
      </c>
      <c r="E102" s="216">
        <f>E34+E99</f>
        <v>-7285373</v>
      </c>
      <c r="F102" s="216">
        <f>F34+F99</f>
        <v>634139645</v>
      </c>
    </row>
    <row r="103" spans="1:6" ht="14.1" customHeight="1" x14ac:dyDescent="0.25">
      <c r="A103" s="326"/>
      <c r="B103" s="4"/>
      <c r="C103" s="26"/>
      <c r="D103" s="26"/>
      <c r="E103" s="26"/>
      <c r="F103" s="26"/>
    </row>
    <row r="104" spans="1:6" ht="18" customHeight="1" x14ac:dyDescent="0.25">
      <c r="A104" s="326"/>
      <c r="B104" s="27"/>
      <c r="C104" s="23"/>
      <c r="D104" s="23"/>
      <c r="E104" s="228"/>
      <c r="F104" s="21"/>
    </row>
    <row r="105" spans="1:6" x14ac:dyDescent="0.25">
      <c r="B105" s="27"/>
      <c r="C105" s="23"/>
      <c r="D105" s="23"/>
      <c r="E105" s="26"/>
    </row>
    <row r="106" spans="1:6" x14ac:dyDescent="0.25">
      <c r="B106" s="21"/>
      <c r="C106" s="23"/>
      <c r="D106" s="23"/>
      <c r="E106" s="23"/>
    </row>
    <row r="107" spans="1:6" x14ac:dyDescent="0.25">
      <c r="B107" s="21"/>
      <c r="C107" s="23"/>
      <c r="D107" s="23"/>
      <c r="E107" s="23"/>
    </row>
    <row r="108" spans="1:6" x14ac:dyDescent="0.25">
      <c r="E108" s="23"/>
    </row>
    <row r="109" spans="1:6" ht="14.4" x14ac:dyDescent="0.3">
      <c r="B109" s="222"/>
      <c r="E109" s="23"/>
    </row>
    <row r="110" spans="1:6" ht="14.4" x14ac:dyDescent="0.25">
      <c r="B110" s="225"/>
    </row>
    <row r="111" spans="1:6" ht="14.4" x14ac:dyDescent="0.25">
      <c r="B111" s="225"/>
      <c r="C111" s="26"/>
      <c r="D111" s="26"/>
    </row>
    <row r="112" spans="1:6" ht="14.4" x14ac:dyDescent="0.25">
      <c r="B112" s="225"/>
    </row>
    <row r="113" spans="2:5" ht="14.4" x14ac:dyDescent="0.25">
      <c r="B113" s="225"/>
      <c r="E113" s="26"/>
    </row>
    <row r="114" spans="2:5" ht="14.4" x14ac:dyDescent="0.25">
      <c r="B114" s="225"/>
    </row>
    <row r="115" spans="2:5" ht="14.4" x14ac:dyDescent="0.25">
      <c r="B115" s="225"/>
    </row>
    <row r="116" spans="2:5" x14ac:dyDescent="0.25">
      <c r="B116" s="223"/>
    </row>
    <row r="117" spans="2:5" x14ac:dyDescent="0.25">
      <c r="B117" s="223"/>
    </row>
    <row r="118" spans="2:5" x14ac:dyDescent="0.25">
      <c r="B118" s="223"/>
    </row>
    <row r="119" spans="2:5" x14ac:dyDescent="0.25">
      <c r="B119" s="223"/>
    </row>
    <row r="120" spans="2:5" x14ac:dyDescent="0.25">
      <c r="B120" s="223"/>
    </row>
    <row r="121" spans="2:5" x14ac:dyDescent="0.25">
      <c r="B121" s="223"/>
    </row>
    <row r="122" spans="2:5" x14ac:dyDescent="0.25">
      <c r="B122" s="223"/>
    </row>
  </sheetData>
  <sheetProtection selectLockedCells="1" selectUnlockedCells="1"/>
  <mergeCells count="2">
    <mergeCell ref="A3:F3"/>
    <mergeCell ref="A2:F2"/>
  </mergeCells>
  <pageMargins left="0.39370078740157483" right="0" top="0.15748031496062992" bottom="0.15748031496062992" header="0.51181102362204722" footer="0.51181102362204722"/>
  <pageSetup paperSize="9" scale="56" firstPageNumber="0" orientation="portrait" r:id="rId1"/>
  <headerFooter alignWithMargins="0"/>
  <rowBreaks count="1" manualBreakCount="1">
    <brk id="10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13" workbookViewId="0">
      <selection activeCell="E41" activeCellId="1" sqref="L30 E41"/>
    </sheetView>
  </sheetViews>
  <sheetFormatPr defaultColWidth="0" defaultRowHeight="13.2" x14ac:dyDescent="0.25"/>
  <cols>
    <col min="1" max="1" width="2.88671875" customWidth="1"/>
    <col min="2" max="2" width="97" customWidth="1"/>
    <col min="3" max="3" width="16" customWidth="1"/>
    <col min="4" max="4" width="10.109375" bestFit="1" customWidth="1"/>
    <col min="5" max="5" width="12" style="22" bestFit="1" customWidth="1"/>
    <col min="6" max="6" width="11.33203125" bestFit="1" customWidth="1"/>
    <col min="7" max="218" width="9.109375" customWidth="1"/>
  </cols>
  <sheetData>
    <row r="1" spans="1:7" ht="15.75" customHeight="1" x14ac:dyDescent="0.25">
      <c r="B1" s="28"/>
      <c r="C1" s="16"/>
      <c r="D1" s="16"/>
      <c r="F1" s="16" t="s">
        <v>156</v>
      </c>
    </row>
    <row r="2" spans="1:7" ht="15.6" x14ac:dyDescent="0.25">
      <c r="A2" s="365" t="s">
        <v>157</v>
      </c>
      <c r="B2" s="365"/>
      <c r="C2" s="365"/>
      <c r="D2" s="365"/>
      <c r="E2" s="365"/>
      <c r="F2" s="365"/>
    </row>
    <row r="3" spans="1:7" ht="15.6" x14ac:dyDescent="0.3">
      <c r="A3" s="363" t="s">
        <v>365</v>
      </c>
      <c r="B3" s="363"/>
      <c r="C3" s="363"/>
      <c r="D3" s="363"/>
      <c r="E3" s="363"/>
      <c r="F3" s="363"/>
    </row>
    <row r="4" spans="1:7" x14ac:dyDescent="0.25">
      <c r="B4" s="28"/>
      <c r="C4" s="29"/>
      <c r="D4" s="29"/>
    </row>
    <row r="5" spans="1:7" ht="16.5" customHeight="1" x14ac:dyDescent="0.25">
      <c r="A5" s="6"/>
      <c r="B5" s="6"/>
      <c r="C5" s="30"/>
      <c r="D5" s="30"/>
      <c r="E5" s="284"/>
      <c r="F5" s="30" t="s">
        <v>339</v>
      </c>
    </row>
    <row r="6" spans="1:7" ht="33.6" customHeight="1" x14ac:dyDescent="0.25">
      <c r="A6" s="229"/>
      <c r="B6" s="230" t="s">
        <v>158</v>
      </c>
      <c r="C6" s="247" t="s">
        <v>364</v>
      </c>
      <c r="D6" s="328" t="s">
        <v>374</v>
      </c>
      <c r="E6" s="328" t="s">
        <v>456</v>
      </c>
      <c r="F6" s="328" t="s">
        <v>374</v>
      </c>
    </row>
    <row r="7" spans="1:7" ht="13.8" x14ac:dyDescent="0.25">
      <c r="A7" s="310"/>
      <c r="B7" s="325" t="s">
        <v>160</v>
      </c>
      <c r="C7" s="312"/>
      <c r="D7" s="312"/>
      <c r="E7" s="350"/>
      <c r="F7" s="351"/>
    </row>
    <row r="8" spans="1:7" ht="13.8" x14ac:dyDescent="0.25">
      <c r="A8" s="310">
        <v>1</v>
      </c>
      <c r="B8" s="313" t="s">
        <v>384</v>
      </c>
      <c r="C8" s="314">
        <v>50000</v>
      </c>
      <c r="D8" s="314">
        <v>0</v>
      </c>
      <c r="E8" s="350">
        <v>0</v>
      </c>
      <c r="F8" s="350">
        <f>D8+E8</f>
        <v>0</v>
      </c>
    </row>
    <row r="9" spans="1:7" ht="13.8" x14ac:dyDescent="0.25">
      <c r="A9" s="310">
        <v>2</v>
      </c>
      <c r="B9" s="313" t="s">
        <v>385</v>
      </c>
      <c r="C9" s="314">
        <v>150000</v>
      </c>
      <c r="D9" s="314">
        <v>0</v>
      </c>
      <c r="E9" s="350">
        <v>0</v>
      </c>
      <c r="F9" s="350">
        <f t="shared" ref="F9:F46" si="0">D9+E9</f>
        <v>0</v>
      </c>
    </row>
    <row r="10" spans="1:7" ht="13.8" x14ac:dyDescent="0.25">
      <c r="A10" s="310">
        <v>3</v>
      </c>
      <c r="B10" s="315" t="s">
        <v>386</v>
      </c>
      <c r="C10" s="314">
        <v>150000</v>
      </c>
      <c r="D10" s="314">
        <v>0</v>
      </c>
      <c r="E10" s="350">
        <v>0</v>
      </c>
      <c r="F10" s="350">
        <f t="shared" si="0"/>
        <v>0</v>
      </c>
    </row>
    <row r="11" spans="1:7" ht="13.8" x14ac:dyDescent="0.25">
      <c r="A11" s="310">
        <v>4</v>
      </c>
      <c r="B11" s="313" t="s">
        <v>387</v>
      </c>
      <c r="C11" s="314">
        <v>150000</v>
      </c>
      <c r="D11" s="314">
        <v>0</v>
      </c>
      <c r="E11" s="350">
        <v>0</v>
      </c>
      <c r="F11" s="350">
        <f t="shared" si="0"/>
        <v>0</v>
      </c>
    </row>
    <row r="12" spans="1:7" ht="13.8" x14ac:dyDescent="0.25">
      <c r="A12" s="310">
        <v>5</v>
      </c>
      <c r="B12" s="316" t="s">
        <v>388</v>
      </c>
      <c r="C12" s="314">
        <v>1000000</v>
      </c>
      <c r="D12" s="314">
        <v>0</v>
      </c>
      <c r="E12" s="350">
        <v>0</v>
      </c>
      <c r="F12" s="350">
        <f t="shared" si="0"/>
        <v>0</v>
      </c>
    </row>
    <row r="13" spans="1:7" ht="13.8" x14ac:dyDescent="0.25">
      <c r="A13" s="310">
        <v>6</v>
      </c>
      <c r="B13" s="315" t="s">
        <v>389</v>
      </c>
      <c r="C13" s="314">
        <v>200000</v>
      </c>
      <c r="D13" s="314">
        <v>100000</v>
      </c>
      <c r="E13" s="350">
        <v>0</v>
      </c>
      <c r="F13" s="359">
        <f t="shared" si="0"/>
        <v>100000</v>
      </c>
      <c r="G13" s="302"/>
    </row>
    <row r="14" spans="1:7" ht="13.8" x14ac:dyDescent="0.25">
      <c r="A14" s="310">
        <v>7</v>
      </c>
      <c r="B14" s="311" t="s">
        <v>159</v>
      </c>
      <c r="C14" s="312">
        <v>7000000</v>
      </c>
      <c r="D14" s="314">
        <v>3000000</v>
      </c>
      <c r="E14" s="350">
        <v>-200000</v>
      </c>
      <c r="F14" s="359">
        <f t="shared" si="0"/>
        <v>2800000</v>
      </c>
      <c r="G14" s="360"/>
    </row>
    <row r="15" spans="1:7" ht="13.8" x14ac:dyDescent="0.25">
      <c r="A15" s="310">
        <v>8</v>
      </c>
      <c r="B15" s="315" t="s">
        <v>390</v>
      </c>
      <c r="C15" s="314">
        <v>150000</v>
      </c>
      <c r="D15" s="314">
        <v>0</v>
      </c>
      <c r="E15" s="350">
        <v>0</v>
      </c>
      <c r="F15" s="359">
        <f t="shared" si="0"/>
        <v>0</v>
      </c>
      <c r="G15" s="302"/>
    </row>
    <row r="16" spans="1:7" ht="13.8" x14ac:dyDescent="0.25">
      <c r="A16" s="310">
        <v>9</v>
      </c>
      <c r="B16" s="316" t="s">
        <v>391</v>
      </c>
      <c r="C16" s="314">
        <v>200000</v>
      </c>
      <c r="D16" s="314">
        <v>0</v>
      </c>
      <c r="E16" s="350">
        <v>0</v>
      </c>
      <c r="F16" s="359">
        <f t="shared" si="0"/>
        <v>0</v>
      </c>
      <c r="G16" s="302"/>
    </row>
    <row r="17" spans="1:7" ht="13.8" x14ac:dyDescent="0.25">
      <c r="A17" s="310">
        <v>10</v>
      </c>
      <c r="B17" s="315" t="s">
        <v>392</v>
      </c>
      <c r="C17" s="314">
        <v>500000</v>
      </c>
      <c r="D17" s="314">
        <v>500000</v>
      </c>
      <c r="E17" s="350">
        <v>0</v>
      </c>
      <c r="F17" s="359">
        <f t="shared" si="0"/>
        <v>500000</v>
      </c>
      <c r="G17" s="302"/>
    </row>
    <row r="18" spans="1:7" ht="13.8" x14ac:dyDescent="0.25">
      <c r="A18" s="310">
        <v>11</v>
      </c>
      <c r="B18" s="313" t="s">
        <v>393</v>
      </c>
      <c r="C18" s="314">
        <v>1900000</v>
      </c>
      <c r="D18" s="314">
        <v>0</v>
      </c>
      <c r="E18" s="350">
        <v>0</v>
      </c>
      <c r="F18" s="359">
        <f t="shared" si="0"/>
        <v>0</v>
      </c>
      <c r="G18" s="302"/>
    </row>
    <row r="19" spans="1:7" ht="13.8" x14ac:dyDescent="0.25">
      <c r="A19" s="310"/>
      <c r="B19" s="325" t="s">
        <v>451</v>
      </c>
      <c r="C19" s="312"/>
      <c r="D19" s="314"/>
      <c r="E19" s="350"/>
      <c r="F19" s="359"/>
      <c r="G19" s="302"/>
    </row>
    <row r="20" spans="1:7" ht="13.8" x14ac:dyDescent="0.25">
      <c r="A20" s="310">
        <v>12</v>
      </c>
      <c r="B20" s="315" t="s">
        <v>394</v>
      </c>
      <c r="C20" s="314">
        <v>600000</v>
      </c>
      <c r="D20" s="314">
        <v>0</v>
      </c>
      <c r="E20" s="350">
        <v>0</v>
      </c>
      <c r="F20" s="359">
        <f t="shared" si="0"/>
        <v>0</v>
      </c>
      <c r="G20" s="302"/>
    </row>
    <row r="21" spans="1:7" ht="13.8" x14ac:dyDescent="0.25">
      <c r="A21" s="310">
        <v>13</v>
      </c>
      <c r="B21" s="315" t="s">
        <v>395</v>
      </c>
      <c r="C21" s="314">
        <v>800000</v>
      </c>
      <c r="D21" s="314">
        <v>0</v>
      </c>
      <c r="E21" s="350">
        <v>0</v>
      </c>
      <c r="F21" s="359">
        <f t="shared" si="0"/>
        <v>0</v>
      </c>
      <c r="G21" s="302"/>
    </row>
    <row r="22" spans="1:7" ht="13.8" x14ac:dyDescent="0.25">
      <c r="A22" s="310">
        <v>14</v>
      </c>
      <c r="B22" s="315" t="s">
        <v>396</v>
      </c>
      <c r="C22" s="314">
        <v>500000</v>
      </c>
      <c r="D22" s="314">
        <v>0</v>
      </c>
      <c r="E22" s="350">
        <v>0</v>
      </c>
      <c r="F22" s="359">
        <f t="shared" si="0"/>
        <v>0</v>
      </c>
      <c r="G22" s="302"/>
    </row>
    <row r="23" spans="1:7" ht="13.8" x14ac:dyDescent="0.25">
      <c r="A23" s="310">
        <v>15</v>
      </c>
      <c r="B23" s="313" t="s">
        <v>397</v>
      </c>
      <c r="C23" s="314">
        <v>390000</v>
      </c>
      <c r="D23" s="314">
        <v>0</v>
      </c>
      <c r="E23" s="350">
        <v>0</v>
      </c>
      <c r="F23" s="359">
        <f t="shared" si="0"/>
        <v>0</v>
      </c>
      <c r="G23" s="302"/>
    </row>
    <row r="24" spans="1:7" ht="13.8" x14ac:dyDescent="0.25">
      <c r="A24" s="310">
        <v>16</v>
      </c>
      <c r="B24" s="315" t="s">
        <v>398</v>
      </c>
      <c r="C24" s="314">
        <v>150000</v>
      </c>
      <c r="D24" s="314">
        <v>0</v>
      </c>
      <c r="E24" s="350">
        <v>0</v>
      </c>
      <c r="F24" s="359">
        <f t="shared" si="0"/>
        <v>0</v>
      </c>
      <c r="G24" s="302"/>
    </row>
    <row r="25" spans="1:7" ht="13.8" x14ac:dyDescent="0.25">
      <c r="A25" s="310">
        <v>17</v>
      </c>
      <c r="B25" s="316" t="s">
        <v>338</v>
      </c>
      <c r="C25" s="314">
        <v>100000</v>
      </c>
      <c r="D25" s="314">
        <v>0</v>
      </c>
      <c r="E25" s="350">
        <v>0</v>
      </c>
      <c r="F25" s="359">
        <f t="shared" si="0"/>
        <v>0</v>
      </c>
      <c r="G25" s="302"/>
    </row>
    <row r="26" spans="1:7" ht="13.8" x14ac:dyDescent="0.25">
      <c r="A26" s="310">
        <v>18</v>
      </c>
      <c r="B26" s="317" t="s">
        <v>399</v>
      </c>
      <c r="C26" s="314">
        <v>800000</v>
      </c>
      <c r="D26" s="314">
        <v>400000</v>
      </c>
      <c r="E26" s="350">
        <v>0</v>
      </c>
      <c r="F26" s="359">
        <f t="shared" si="0"/>
        <v>400000</v>
      </c>
      <c r="G26" s="302"/>
    </row>
    <row r="27" spans="1:7" ht="13.8" x14ac:dyDescent="0.25">
      <c r="A27" s="310">
        <v>19</v>
      </c>
      <c r="B27" s="316" t="s">
        <v>400</v>
      </c>
      <c r="C27" s="314">
        <v>400000</v>
      </c>
      <c r="D27" s="314">
        <v>0</v>
      </c>
      <c r="E27" s="350">
        <v>0</v>
      </c>
      <c r="F27" s="359">
        <f t="shared" si="0"/>
        <v>0</v>
      </c>
      <c r="G27" s="302"/>
    </row>
    <row r="28" spans="1:7" ht="13.8" x14ac:dyDescent="0.25">
      <c r="A28" s="310">
        <v>20</v>
      </c>
      <c r="B28" s="321" t="s">
        <v>163</v>
      </c>
      <c r="C28" s="312">
        <v>250000</v>
      </c>
      <c r="D28" s="314">
        <v>250000</v>
      </c>
      <c r="E28" s="350">
        <v>0</v>
      </c>
      <c r="F28" s="359">
        <f t="shared" si="0"/>
        <v>250000</v>
      </c>
      <c r="G28" s="302"/>
    </row>
    <row r="29" spans="1:7" ht="13.8" x14ac:dyDescent="0.25">
      <c r="A29" s="310">
        <v>21</v>
      </c>
      <c r="B29" s="321" t="s">
        <v>453</v>
      </c>
      <c r="C29" s="312">
        <v>100000</v>
      </c>
      <c r="D29" s="314">
        <v>0</v>
      </c>
      <c r="E29" s="350">
        <v>0</v>
      </c>
      <c r="F29" s="359">
        <f t="shared" si="0"/>
        <v>0</v>
      </c>
      <c r="G29" s="302"/>
    </row>
    <row r="30" spans="1:7" ht="13.8" x14ac:dyDescent="0.25">
      <c r="A30" s="310">
        <v>22</v>
      </c>
      <c r="B30" s="321" t="s">
        <v>454</v>
      </c>
      <c r="C30" s="312">
        <v>600000</v>
      </c>
      <c r="D30" s="314">
        <v>0</v>
      </c>
      <c r="E30" s="350">
        <v>0</v>
      </c>
      <c r="F30" s="359">
        <f t="shared" si="0"/>
        <v>0</v>
      </c>
      <c r="G30" s="302"/>
    </row>
    <row r="31" spans="1:7" ht="13.8" x14ac:dyDescent="0.25">
      <c r="A31" s="310">
        <v>23</v>
      </c>
      <c r="B31" s="316" t="s">
        <v>401</v>
      </c>
      <c r="C31" s="314">
        <v>900000</v>
      </c>
      <c r="D31" s="314">
        <v>0</v>
      </c>
      <c r="E31" s="350">
        <v>0</v>
      </c>
      <c r="F31" s="359">
        <f t="shared" si="0"/>
        <v>0</v>
      </c>
      <c r="G31" s="302"/>
    </row>
    <row r="32" spans="1:7" ht="13.8" x14ac:dyDescent="0.25">
      <c r="A32" s="310">
        <v>24</v>
      </c>
      <c r="B32" s="315" t="s">
        <v>402</v>
      </c>
      <c r="C32" s="314">
        <v>300000</v>
      </c>
      <c r="D32" s="314">
        <v>0</v>
      </c>
      <c r="E32" s="350">
        <v>0</v>
      </c>
      <c r="F32" s="359">
        <f t="shared" si="0"/>
        <v>0</v>
      </c>
      <c r="G32" s="302"/>
    </row>
    <row r="33" spans="1:7" ht="13.8" x14ac:dyDescent="0.25">
      <c r="A33" s="310">
        <v>25</v>
      </c>
      <c r="B33" s="315" t="s">
        <v>403</v>
      </c>
      <c r="C33" s="314">
        <v>240000</v>
      </c>
      <c r="D33" s="314">
        <v>0</v>
      </c>
      <c r="E33" s="350">
        <v>0</v>
      </c>
      <c r="F33" s="359">
        <f t="shared" si="0"/>
        <v>0</v>
      </c>
      <c r="G33" s="302"/>
    </row>
    <row r="34" spans="1:7" ht="13.8" x14ac:dyDescent="0.25">
      <c r="A34" s="310">
        <v>26</v>
      </c>
      <c r="B34" s="316" t="s">
        <v>404</v>
      </c>
      <c r="C34" s="314">
        <v>700000</v>
      </c>
      <c r="D34" s="314">
        <v>0</v>
      </c>
      <c r="E34" s="350">
        <v>0</v>
      </c>
      <c r="F34" s="359">
        <f t="shared" si="0"/>
        <v>0</v>
      </c>
      <c r="G34" s="302"/>
    </row>
    <row r="35" spans="1:7" ht="13.8" x14ac:dyDescent="0.25">
      <c r="A35" s="310">
        <v>27</v>
      </c>
      <c r="B35" s="316" t="s">
        <v>405</v>
      </c>
      <c r="C35" s="312">
        <v>100000</v>
      </c>
      <c r="D35" s="314">
        <v>0</v>
      </c>
      <c r="E35" s="350">
        <v>0</v>
      </c>
      <c r="F35" s="359">
        <f t="shared" si="0"/>
        <v>0</v>
      </c>
      <c r="G35" s="302"/>
    </row>
    <row r="36" spans="1:7" ht="13.8" x14ac:dyDescent="0.25">
      <c r="A36" s="310">
        <v>28</v>
      </c>
      <c r="B36" s="316" t="s">
        <v>350</v>
      </c>
      <c r="C36" s="312">
        <v>200000</v>
      </c>
      <c r="D36" s="314">
        <v>0</v>
      </c>
      <c r="E36" s="350">
        <v>0</v>
      </c>
      <c r="F36" s="359">
        <f t="shared" si="0"/>
        <v>0</v>
      </c>
      <c r="G36" s="302"/>
    </row>
    <row r="37" spans="1:7" ht="13.8" x14ac:dyDescent="0.25">
      <c r="A37" s="310">
        <v>29</v>
      </c>
      <c r="B37" s="318" t="s">
        <v>340</v>
      </c>
      <c r="C37" s="312">
        <v>100000</v>
      </c>
      <c r="D37" s="314">
        <v>0</v>
      </c>
      <c r="E37" s="350">
        <v>0</v>
      </c>
      <c r="F37" s="359">
        <f t="shared" si="0"/>
        <v>0</v>
      </c>
      <c r="G37" s="302"/>
    </row>
    <row r="38" spans="1:7" ht="13.8" x14ac:dyDescent="0.25">
      <c r="A38" s="310">
        <v>30</v>
      </c>
      <c r="B38" s="316" t="s">
        <v>341</v>
      </c>
      <c r="C38" s="312">
        <v>100000</v>
      </c>
      <c r="D38" s="314">
        <v>0</v>
      </c>
      <c r="E38" s="350">
        <v>0</v>
      </c>
      <c r="F38" s="359">
        <f t="shared" si="0"/>
        <v>0</v>
      </c>
      <c r="G38" s="302"/>
    </row>
    <row r="39" spans="1:7" ht="13.8" x14ac:dyDescent="0.25">
      <c r="A39" s="310">
        <v>31</v>
      </c>
      <c r="B39" s="319" t="s">
        <v>161</v>
      </c>
      <c r="C39" s="312">
        <v>100000</v>
      </c>
      <c r="D39" s="314">
        <v>0</v>
      </c>
      <c r="E39" s="350">
        <v>100000</v>
      </c>
      <c r="F39" s="359">
        <f t="shared" si="0"/>
        <v>100000</v>
      </c>
      <c r="G39" s="302"/>
    </row>
    <row r="40" spans="1:7" ht="13.8" x14ac:dyDescent="0.25">
      <c r="A40" s="310">
        <v>32</v>
      </c>
      <c r="B40" s="320" t="s">
        <v>162</v>
      </c>
      <c r="C40" s="312">
        <v>250000</v>
      </c>
      <c r="D40" s="314">
        <v>0</v>
      </c>
      <c r="E40" s="350">
        <v>250000</v>
      </c>
      <c r="F40" s="359">
        <f t="shared" si="0"/>
        <v>250000</v>
      </c>
      <c r="G40" s="226"/>
    </row>
    <row r="41" spans="1:7" ht="13.8" x14ac:dyDescent="0.25">
      <c r="A41" s="310">
        <v>33</v>
      </c>
      <c r="B41" s="320" t="s">
        <v>439</v>
      </c>
      <c r="C41" s="312">
        <f>250000*2</f>
        <v>500000</v>
      </c>
      <c r="D41" s="314">
        <v>0</v>
      </c>
      <c r="E41" s="350">
        <v>500000</v>
      </c>
      <c r="F41" s="359">
        <f t="shared" si="0"/>
        <v>500000</v>
      </c>
      <c r="G41" s="226"/>
    </row>
    <row r="42" spans="1:7" ht="13.8" x14ac:dyDescent="0.25">
      <c r="A42" s="310">
        <v>34</v>
      </c>
      <c r="B42" s="316" t="s">
        <v>164</v>
      </c>
      <c r="C42" s="312">
        <v>200000</v>
      </c>
      <c r="D42" s="314">
        <v>200000</v>
      </c>
      <c r="E42" s="350">
        <v>0</v>
      </c>
      <c r="F42" s="359">
        <f t="shared" si="0"/>
        <v>200000</v>
      </c>
      <c r="G42" s="302"/>
    </row>
    <row r="43" spans="1:7" ht="13.8" x14ac:dyDescent="0.25">
      <c r="A43" s="310">
        <v>35</v>
      </c>
      <c r="B43" s="316" t="s">
        <v>452</v>
      </c>
      <c r="C43" s="312">
        <v>1200000</v>
      </c>
      <c r="D43" s="314">
        <v>1200000</v>
      </c>
      <c r="E43" s="350">
        <v>0</v>
      </c>
      <c r="F43" s="359">
        <f t="shared" si="0"/>
        <v>1200000</v>
      </c>
      <c r="G43" s="302"/>
    </row>
    <row r="44" spans="1:7" ht="13.8" x14ac:dyDescent="0.25">
      <c r="A44" s="310">
        <v>36</v>
      </c>
      <c r="B44" s="316" t="s">
        <v>373</v>
      </c>
      <c r="C44" s="312">
        <v>3513300</v>
      </c>
      <c r="D44" s="314">
        <v>3513300</v>
      </c>
      <c r="E44" s="350">
        <v>0</v>
      </c>
      <c r="F44" s="359">
        <f t="shared" si="0"/>
        <v>3513300</v>
      </c>
      <c r="G44" s="302"/>
    </row>
    <row r="45" spans="1:7" ht="13.8" x14ac:dyDescent="0.25">
      <c r="A45" s="351">
        <v>37</v>
      </c>
      <c r="B45" s="352" t="s">
        <v>462</v>
      </c>
      <c r="C45" s="312">
        <v>0</v>
      </c>
      <c r="D45" s="314">
        <v>0</v>
      </c>
      <c r="E45" s="350">
        <v>100000</v>
      </c>
      <c r="F45" s="359">
        <f t="shared" si="0"/>
        <v>100000</v>
      </c>
      <c r="G45" s="302"/>
    </row>
    <row r="46" spans="1:7" ht="13.8" x14ac:dyDescent="0.25">
      <c r="A46" s="310">
        <v>38</v>
      </c>
      <c r="B46" s="316" t="s">
        <v>461</v>
      </c>
      <c r="C46" s="312">
        <v>0</v>
      </c>
      <c r="D46" s="314">
        <v>0</v>
      </c>
      <c r="E46" s="350">
        <v>9237600</v>
      </c>
      <c r="F46" s="359">
        <f t="shared" si="0"/>
        <v>9237600</v>
      </c>
      <c r="G46" s="302"/>
    </row>
    <row r="47" spans="1:7" ht="17.100000000000001" customHeight="1" x14ac:dyDescent="0.25">
      <c r="A47" s="322"/>
      <c r="B47" s="323" t="s">
        <v>165</v>
      </c>
      <c r="C47" s="324">
        <f>SUM(C7:C46)</f>
        <v>24543300</v>
      </c>
      <c r="D47" s="324">
        <f t="shared" ref="D47:F47" si="1">SUM(D7:D46)</f>
        <v>9163300</v>
      </c>
      <c r="E47" s="349">
        <f t="shared" si="1"/>
        <v>9987600</v>
      </c>
      <c r="F47" s="349">
        <f t="shared" si="1"/>
        <v>19150900</v>
      </c>
    </row>
    <row r="48" spans="1:7" ht="17.100000000000001" customHeight="1" x14ac:dyDescent="0.25">
      <c r="A48" s="154"/>
      <c r="B48" s="242"/>
      <c r="C48" s="155"/>
      <c r="D48" s="155"/>
    </row>
  </sheetData>
  <sheetProtection selectLockedCells="1" selectUnlockedCells="1"/>
  <mergeCells count="2">
    <mergeCell ref="A3:F3"/>
    <mergeCell ref="A2:F2"/>
  </mergeCells>
  <pageMargins left="0.39370078740157483" right="0.15748031496062992" top="0.15748031496062992" bottom="0.15748031496062992" header="0.51181102362204722" footer="0.51181102362204722"/>
  <pageSetup paperSize="9" scale="64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tabSelected="1" view="pageBreakPreview" zoomScale="115" zoomScaleSheetLayoutView="115" workbookViewId="0">
      <selection activeCell="J102" sqref="J102"/>
    </sheetView>
  </sheetViews>
  <sheetFormatPr defaultColWidth="11.5546875" defaultRowHeight="13.2" x14ac:dyDescent="0.25"/>
  <cols>
    <col min="1" max="1" width="39.33203125" bestFit="1" customWidth="1"/>
    <col min="2" max="2" width="12.88671875" bestFit="1" customWidth="1"/>
    <col min="3" max="3" width="11.5546875" bestFit="1" customWidth="1"/>
    <col min="4" max="5" width="11.33203125" bestFit="1" customWidth="1"/>
    <col min="6" max="6" width="14" bestFit="1" customWidth="1"/>
    <col min="7" max="8" width="12.88671875" bestFit="1" customWidth="1"/>
    <col min="9" max="9" width="9.109375" customWidth="1"/>
    <col min="10" max="10" width="10.33203125" bestFit="1" customWidth="1"/>
    <col min="11" max="251" width="9.109375" customWidth="1"/>
  </cols>
  <sheetData>
    <row r="1" spans="1:8" x14ac:dyDescent="0.25">
      <c r="A1" s="15"/>
      <c r="B1" s="15"/>
      <c r="C1" s="15"/>
      <c r="D1" s="15"/>
      <c r="E1" s="15"/>
      <c r="F1" s="15"/>
      <c r="G1" s="15"/>
      <c r="H1" s="31" t="s">
        <v>166</v>
      </c>
    </row>
    <row r="2" spans="1:8" ht="27.75" customHeight="1" x14ac:dyDescent="0.25">
      <c r="A2" s="366" t="s">
        <v>369</v>
      </c>
      <c r="B2" s="366"/>
      <c r="C2" s="366"/>
      <c r="D2" s="366"/>
      <c r="E2" s="366"/>
      <c r="F2" s="366"/>
      <c r="G2" s="366"/>
      <c r="H2" s="366"/>
    </row>
    <row r="3" spans="1:8" x14ac:dyDescent="0.25">
      <c r="A3" s="15"/>
      <c r="B3" s="15"/>
      <c r="C3" s="15"/>
      <c r="D3" s="15"/>
      <c r="E3" s="15"/>
      <c r="F3" s="15"/>
      <c r="G3" s="15"/>
      <c r="H3" s="31" t="s">
        <v>347</v>
      </c>
    </row>
    <row r="4" spans="1:8" ht="12.75" customHeight="1" x14ac:dyDescent="0.25">
      <c r="A4" s="367" t="s">
        <v>167</v>
      </c>
      <c r="B4" s="368" t="s">
        <v>168</v>
      </c>
      <c r="C4" s="369" t="s">
        <v>169</v>
      </c>
      <c r="D4" s="369"/>
      <c r="E4" s="369"/>
      <c r="F4" s="369"/>
      <c r="G4" s="368" t="s">
        <v>170</v>
      </c>
      <c r="H4" s="368" t="s">
        <v>171</v>
      </c>
    </row>
    <row r="5" spans="1:8" ht="30.75" customHeight="1" x14ac:dyDescent="0.25">
      <c r="A5" s="367"/>
      <c r="B5" s="368"/>
      <c r="C5" s="32" t="s">
        <v>172</v>
      </c>
      <c r="D5" s="32" t="s">
        <v>173</v>
      </c>
      <c r="E5" s="32" t="s">
        <v>174</v>
      </c>
      <c r="F5" s="32" t="s">
        <v>175</v>
      </c>
      <c r="G5" s="368"/>
      <c r="H5" s="368"/>
    </row>
    <row r="6" spans="1:8" ht="12.75" customHeight="1" x14ac:dyDescent="0.25">
      <c r="A6" s="33" t="s">
        <v>176</v>
      </c>
      <c r="B6" s="34"/>
      <c r="C6" s="35"/>
      <c r="D6" s="35"/>
      <c r="E6" s="35"/>
      <c r="F6" s="35"/>
      <c r="G6" s="34"/>
      <c r="H6" s="34"/>
    </row>
    <row r="7" spans="1:8" ht="13.5" customHeight="1" x14ac:dyDescent="0.25">
      <c r="A7" s="36" t="s">
        <v>370</v>
      </c>
      <c r="B7" s="34">
        <f>'2.Műk.'!C8-'2.Műk.'!C39</f>
        <v>373767444</v>
      </c>
      <c r="C7" s="35">
        <v>0</v>
      </c>
      <c r="D7" s="35">
        <f>'2.Műk.'!C39</f>
        <v>2348064</v>
      </c>
      <c r="E7" s="35">
        <v>0</v>
      </c>
      <c r="F7" s="35">
        <v>0</v>
      </c>
      <c r="G7" s="34">
        <f>SUM(C7:F7)</f>
        <v>2348064</v>
      </c>
      <c r="H7" s="34">
        <f>B7+G7</f>
        <v>376115508</v>
      </c>
    </row>
    <row r="8" spans="1:8" ht="13.5" customHeight="1" x14ac:dyDescent="0.25">
      <c r="A8" s="329" t="s">
        <v>374</v>
      </c>
      <c r="B8" s="34">
        <f>'2.Műk.'!D8-'2.Műk.'!D39</f>
        <v>275062200</v>
      </c>
      <c r="C8" s="35">
        <v>0</v>
      </c>
      <c r="D8" s="35">
        <f>'2.Műk.'!D39</f>
        <v>2348064</v>
      </c>
      <c r="E8" s="35">
        <v>0</v>
      </c>
      <c r="F8" s="35">
        <v>0</v>
      </c>
      <c r="G8" s="34">
        <f t="shared" ref="G8:G9" si="0">SUM(C8:F8)</f>
        <v>2348064</v>
      </c>
      <c r="H8" s="34">
        <f t="shared" ref="H8:H9" si="1">B8+G8</f>
        <v>277410264</v>
      </c>
    </row>
    <row r="9" spans="1:8" ht="13.5" customHeight="1" x14ac:dyDescent="0.25">
      <c r="A9" s="329" t="s">
        <v>456</v>
      </c>
      <c r="B9" s="34">
        <f>'2.Műk.'!E8-'2.Műk.'!E39</f>
        <v>120417106</v>
      </c>
      <c r="C9" s="35">
        <v>0</v>
      </c>
      <c r="D9" s="35">
        <f>'2.Műk.'!E39</f>
        <v>0</v>
      </c>
      <c r="E9" s="35">
        <v>0</v>
      </c>
      <c r="F9" s="35">
        <v>0</v>
      </c>
      <c r="G9" s="34">
        <f t="shared" si="0"/>
        <v>0</v>
      </c>
      <c r="H9" s="34">
        <f t="shared" si="1"/>
        <v>120417106</v>
      </c>
    </row>
    <row r="10" spans="1:8" ht="13.5" customHeight="1" x14ac:dyDescent="0.25">
      <c r="A10" s="329" t="s">
        <v>374</v>
      </c>
      <c r="B10" s="34">
        <f>'2.Műk.'!F8-'2.Műk.'!F39</f>
        <v>395479306</v>
      </c>
      <c r="C10" s="35">
        <f>C9+C8</f>
        <v>0</v>
      </c>
      <c r="D10" s="35">
        <f>'2.Műk.'!F39</f>
        <v>2348064</v>
      </c>
      <c r="E10" s="35">
        <f>E9+E8</f>
        <v>0</v>
      </c>
      <c r="F10" s="35">
        <f>F9+F8</f>
        <v>0</v>
      </c>
      <c r="G10" s="34">
        <f t="shared" ref="G10" si="2">SUM(C10:F10)</f>
        <v>2348064</v>
      </c>
      <c r="H10" s="34">
        <f t="shared" ref="H10" si="3">B10+G10</f>
        <v>397827370</v>
      </c>
    </row>
    <row r="11" spans="1:8" ht="15" customHeight="1" x14ac:dyDescent="0.25">
      <c r="A11" s="33" t="s">
        <v>177</v>
      </c>
      <c r="B11" s="34"/>
      <c r="C11" s="35"/>
      <c r="D11" s="35"/>
      <c r="E11" s="35"/>
      <c r="F11" s="35"/>
      <c r="G11" s="34"/>
      <c r="H11" s="34"/>
    </row>
    <row r="12" spans="1:8" ht="13.5" customHeight="1" x14ac:dyDescent="0.25">
      <c r="A12" s="36" t="s">
        <v>370</v>
      </c>
      <c r="B12" s="39">
        <f>'2.Műk.'!C41-'2.Műk.'!C51</f>
        <v>518200000</v>
      </c>
      <c r="C12" s="39">
        <v>900000</v>
      </c>
      <c r="D12" s="39">
        <v>0</v>
      </c>
      <c r="E12" s="39">
        <v>0</v>
      </c>
      <c r="F12" s="39">
        <v>0</v>
      </c>
      <c r="G12" s="34">
        <f>SUM(C12:F12)</f>
        <v>900000</v>
      </c>
      <c r="H12" s="34">
        <f>B12+G12</f>
        <v>519100000</v>
      </c>
    </row>
    <row r="13" spans="1:8" ht="13.5" customHeight="1" x14ac:dyDescent="0.25">
      <c r="A13" s="329" t="s">
        <v>374</v>
      </c>
      <c r="B13" s="39">
        <f>'2.Műk.'!D41-'2.Műk.'!D51</f>
        <v>358785085</v>
      </c>
      <c r="C13" s="39">
        <v>900000</v>
      </c>
      <c r="D13" s="39">
        <v>0</v>
      </c>
      <c r="E13" s="39">
        <v>0</v>
      </c>
      <c r="F13" s="39">
        <v>0</v>
      </c>
      <c r="G13" s="34">
        <f t="shared" ref="G13:G14" si="4">SUM(C13:F13)</f>
        <v>900000</v>
      </c>
      <c r="H13" s="34">
        <f t="shared" ref="H13:H14" si="5">B13+G13</f>
        <v>359685085</v>
      </c>
    </row>
    <row r="14" spans="1:8" ht="13.5" customHeight="1" x14ac:dyDescent="0.25">
      <c r="A14" s="329" t="s">
        <v>456</v>
      </c>
      <c r="B14" s="39">
        <f>'2.Műk.'!E41-'2.Műk.'!E51</f>
        <v>0</v>
      </c>
      <c r="C14" s="39">
        <v>0</v>
      </c>
      <c r="D14" s="39">
        <v>0</v>
      </c>
      <c r="E14" s="39">
        <v>0</v>
      </c>
      <c r="F14" s="39">
        <v>0</v>
      </c>
      <c r="G14" s="34">
        <f t="shared" si="4"/>
        <v>0</v>
      </c>
      <c r="H14" s="34">
        <f t="shared" si="5"/>
        <v>0</v>
      </c>
    </row>
    <row r="15" spans="1:8" ht="13.5" customHeight="1" x14ac:dyDescent="0.25">
      <c r="A15" s="329" t="s">
        <v>374</v>
      </c>
      <c r="B15" s="39">
        <f>'2.Műk.'!F41-'2.Műk.'!F51</f>
        <v>358785085</v>
      </c>
      <c r="C15" s="39">
        <f>C14+C13</f>
        <v>900000</v>
      </c>
      <c r="D15" s="39">
        <f t="shared" ref="D15:F15" si="6">D14+D13</f>
        <v>0</v>
      </c>
      <c r="E15" s="39">
        <f t="shared" si="6"/>
        <v>0</v>
      </c>
      <c r="F15" s="39">
        <f t="shared" si="6"/>
        <v>0</v>
      </c>
      <c r="G15" s="34">
        <f t="shared" ref="G15" si="7">SUM(C15:F15)</f>
        <v>900000</v>
      </c>
      <c r="H15" s="34">
        <f t="shared" ref="H15" si="8">B15+G15</f>
        <v>359685085</v>
      </c>
    </row>
    <row r="16" spans="1:8" ht="13.5" customHeight="1" x14ac:dyDescent="0.25">
      <c r="A16" s="38" t="s">
        <v>178</v>
      </c>
      <c r="B16" s="39"/>
      <c r="C16" s="39"/>
      <c r="D16" s="39"/>
      <c r="E16" s="39"/>
      <c r="F16" s="39"/>
      <c r="G16" s="34"/>
      <c r="H16" s="34"/>
    </row>
    <row r="17" spans="1:8" ht="13.5" customHeight="1" x14ac:dyDescent="0.25">
      <c r="A17" s="36" t="s">
        <v>370</v>
      </c>
      <c r="B17" s="39">
        <v>111729000</v>
      </c>
      <c r="C17" s="39">
        <v>1560000</v>
      </c>
      <c r="D17" s="39">
        <v>17135000</v>
      </c>
      <c r="E17" s="39">
        <v>2921000</v>
      </c>
      <c r="F17" s="39">
        <v>8500000</v>
      </c>
      <c r="G17" s="34">
        <f>SUM(C17:F17)</f>
        <v>30116000</v>
      </c>
      <c r="H17" s="34">
        <f>B17+G17</f>
        <v>141845000</v>
      </c>
    </row>
    <row r="18" spans="1:8" ht="13.5" customHeight="1" x14ac:dyDescent="0.25">
      <c r="A18" s="329" t="s">
        <v>374</v>
      </c>
      <c r="B18" s="39">
        <v>39295968</v>
      </c>
      <c r="C18" s="39">
        <v>1560000</v>
      </c>
      <c r="D18" s="39">
        <v>17135000</v>
      </c>
      <c r="E18" s="39">
        <v>2921000</v>
      </c>
      <c r="F18" s="39">
        <v>4500000</v>
      </c>
      <c r="G18" s="34">
        <f t="shared" ref="G18:G19" si="9">SUM(C18:F18)</f>
        <v>26116000</v>
      </c>
      <c r="H18" s="34">
        <f t="shared" ref="H18:H19" si="10">B18+G18</f>
        <v>65411968</v>
      </c>
    </row>
    <row r="19" spans="1:8" ht="13.5" customHeight="1" x14ac:dyDescent="0.25">
      <c r="A19" s="329" t="s">
        <v>456</v>
      </c>
      <c r="B19" s="39">
        <v>0</v>
      </c>
      <c r="C19" s="39">
        <v>500000</v>
      </c>
      <c r="D19" s="39">
        <v>0</v>
      </c>
      <c r="E19" s="39">
        <v>0</v>
      </c>
      <c r="F19" s="39">
        <v>870000</v>
      </c>
      <c r="G19" s="34">
        <f t="shared" si="9"/>
        <v>1370000</v>
      </c>
      <c r="H19" s="34">
        <f t="shared" si="10"/>
        <v>1370000</v>
      </c>
    </row>
    <row r="20" spans="1:8" ht="13.5" customHeight="1" x14ac:dyDescent="0.25">
      <c r="A20" s="329" t="s">
        <v>374</v>
      </c>
      <c r="B20" s="39">
        <f>B19+B18</f>
        <v>39295968</v>
      </c>
      <c r="C20" s="39">
        <f t="shared" ref="C20:F20" si="11">C19+C18</f>
        <v>2060000</v>
      </c>
      <c r="D20" s="39">
        <f t="shared" si="11"/>
        <v>17135000</v>
      </c>
      <c r="E20" s="39">
        <f t="shared" si="11"/>
        <v>2921000</v>
      </c>
      <c r="F20" s="39">
        <f t="shared" si="11"/>
        <v>5370000</v>
      </c>
      <c r="G20" s="34">
        <f t="shared" ref="G20" si="12">SUM(C20:F20)</f>
        <v>27486000</v>
      </c>
      <c r="H20" s="34">
        <f t="shared" ref="H20" si="13">B20+G20</f>
        <v>66781968</v>
      </c>
    </row>
    <row r="21" spans="1:8" ht="13.5" customHeight="1" x14ac:dyDescent="0.25">
      <c r="A21" s="38" t="s">
        <v>179</v>
      </c>
      <c r="B21" s="39"/>
      <c r="C21" s="39"/>
      <c r="D21" s="39"/>
      <c r="E21" s="39"/>
      <c r="F21" s="39"/>
      <c r="G21" s="34"/>
      <c r="H21" s="34"/>
    </row>
    <row r="22" spans="1:8" ht="13.5" customHeight="1" x14ac:dyDescent="0.25">
      <c r="A22" s="36" t="s">
        <v>370</v>
      </c>
      <c r="B22" s="39">
        <f>'2.Műk.'!C53</f>
        <v>0</v>
      </c>
      <c r="C22" s="39">
        <v>0</v>
      </c>
      <c r="D22" s="39">
        <v>0</v>
      </c>
      <c r="E22" s="39">
        <v>0</v>
      </c>
      <c r="F22" s="39">
        <v>0</v>
      </c>
      <c r="G22" s="34">
        <f>SUM(C22:F22)</f>
        <v>0</v>
      </c>
      <c r="H22" s="34">
        <f>B22+G22</f>
        <v>0</v>
      </c>
    </row>
    <row r="23" spans="1:8" ht="13.5" customHeight="1" x14ac:dyDescent="0.25">
      <c r="A23" s="329" t="s">
        <v>374</v>
      </c>
      <c r="B23" s="39">
        <f>'2.Műk.'!D53</f>
        <v>0</v>
      </c>
      <c r="C23" s="39">
        <v>0</v>
      </c>
      <c r="D23" s="39">
        <v>0</v>
      </c>
      <c r="E23" s="39">
        <v>0</v>
      </c>
      <c r="F23" s="39">
        <v>0</v>
      </c>
      <c r="G23" s="34">
        <f t="shared" ref="G23:G24" si="14">SUM(C23:F23)</f>
        <v>0</v>
      </c>
      <c r="H23" s="34">
        <f t="shared" ref="H23:H24" si="15">B23+G23</f>
        <v>0</v>
      </c>
    </row>
    <row r="24" spans="1:8" ht="13.5" customHeight="1" x14ac:dyDescent="0.25">
      <c r="A24" s="329" t="s">
        <v>456</v>
      </c>
      <c r="B24" s="39">
        <f>'2.Műk.'!E53</f>
        <v>0</v>
      </c>
      <c r="C24" s="39">
        <v>0</v>
      </c>
      <c r="D24" s="39">
        <v>0</v>
      </c>
      <c r="E24" s="39">
        <v>0</v>
      </c>
      <c r="F24" s="39">
        <v>0</v>
      </c>
      <c r="G24" s="34">
        <f t="shared" si="14"/>
        <v>0</v>
      </c>
      <c r="H24" s="34">
        <f t="shared" si="15"/>
        <v>0</v>
      </c>
    </row>
    <row r="25" spans="1:8" ht="13.5" customHeight="1" x14ac:dyDescent="0.25">
      <c r="A25" s="329" t="s">
        <v>374</v>
      </c>
      <c r="B25" s="39">
        <f>'2.Műk.'!F53</f>
        <v>0</v>
      </c>
      <c r="C25" s="39">
        <f>C24+C23</f>
        <v>0</v>
      </c>
      <c r="D25" s="39">
        <f t="shared" ref="D25:F25" si="16">D24+D23</f>
        <v>0</v>
      </c>
      <c r="E25" s="39">
        <f t="shared" si="16"/>
        <v>0</v>
      </c>
      <c r="F25" s="39">
        <f t="shared" si="16"/>
        <v>0</v>
      </c>
      <c r="G25" s="34">
        <f t="shared" ref="G25" si="17">SUM(C25:F25)</f>
        <v>0</v>
      </c>
      <c r="H25" s="34">
        <f t="shared" ref="H25" si="18">B25+G25</f>
        <v>0</v>
      </c>
    </row>
    <row r="26" spans="1:8" ht="13.5" customHeight="1" x14ac:dyDescent="0.25">
      <c r="A26" s="40" t="s">
        <v>180</v>
      </c>
      <c r="B26" s="39"/>
      <c r="C26" s="39"/>
      <c r="D26" s="39"/>
      <c r="E26" s="39"/>
      <c r="F26" s="39"/>
      <c r="G26" s="34"/>
      <c r="H26" s="34"/>
    </row>
    <row r="27" spans="1:8" ht="13.5" customHeight="1" x14ac:dyDescent="0.25">
      <c r="A27" s="36" t="s">
        <v>370</v>
      </c>
      <c r="B27" s="39">
        <f>'3.Felh.'!C7+'3.Felh.'!C19+'3.Felh.'!C25</f>
        <v>306178900</v>
      </c>
      <c r="C27" s="39">
        <v>0</v>
      </c>
      <c r="D27" s="39">
        <v>0</v>
      </c>
      <c r="E27" s="39">
        <v>0</v>
      </c>
      <c r="F27" s="39">
        <v>0</v>
      </c>
      <c r="G27" s="34">
        <f>SUM(C27:F27)</f>
        <v>0</v>
      </c>
      <c r="H27" s="34">
        <f>B27+G27</f>
        <v>306178900</v>
      </c>
    </row>
    <row r="28" spans="1:8" ht="13.5" customHeight="1" x14ac:dyDescent="0.25">
      <c r="A28" s="329" t="s">
        <v>374</v>
      </c>
      <c r="B28" s="39">
        <f>'3.Felh.'!D7+'3.Felh.'!D19+'3.Felh.'!D25</f>
        <v>306178900</v>
      </c>
      <c r="C28" s="39">
        <v>0</v>
      </c>
      <c r="D28" s="39">
        <v>0</v>
      </c>
      <c r="E28" s="39">
        <v>0</v>
      </c>
      <c r="F28" s="39">
        <v>0</v>
      </c>
      <c r="G28" s="34">
        <f t="shared" ref="G28:G29" si="19">SUM(C28:F28)</f>
        <v>0</v>
      </c>
      <c r="H28" s="34">
        <f t="shared" ref="H28:H29" si="20">B28+G28</f>
        <v>306178900</v>
      </c>
    </row>
    <row r="29" spans="1:8" ht="13.5" customHeight="1" x14ac:dyDescent="0.25">
      <c r="A29" s="329" t="s">
        <v>456</v>
      </c>
      <c r="B29" s="39">
        <f>'3.Felh.'!E7+'3.Felh.'!E19+'3.Felh.'!E25</f>
        <v>25894623</v>
      </c>
      <c r="C29" s="39">
        <v>0</v>
      </c>
      <c r="D29" s="39">
        <v>0</v>
      </c>
      <c r="E29" s="39">
        <v>0</v>
      </c>
      <c r="F29" s="39">
        <v>0</v>
      </c>
      <c r="G29" s="34">
        <f t="shared" si="19"/>
        <v>0</v>
      </c>
      <c r="H29" s="34">
        <f t="shared" si="20"/>
        <v>25894623</v>
      </c>
    </row>
    <row r="30" spans="1:8" ht="13.5" customHeight="1" x14ac:dyDescent="0.25">
      <c r="A30" s="329" t="s">
        <v>374</v>
      </c>
      <c r="B30" s="39">
        <f>'3.Felh.'!F7+'3.Felh.'!F19+'3.Felh.'!F25</f>
        <v>332073523</v>
      </c>
      <c r="C30" s="39">
        <f>C29+C28</f>
        <v>0</v>
      </c>
      <c r="D30" s="39">
        <f t="shared" ref="D30:F30" si="21">D29+D28</f>
        <v>0</v>
      </c>
      <c r="E30" s="39">
        <f t="shared" si="21"/>
        <v>0</v>
      </c>
      <c r="F30" s="39">
        <f t="shared" si="21"/>
        <v>0</v>
      </c>
      <c r="G30" s="34">
        <f t="shared" ref="G30" si="22">SUM(C30:F30)</f>
        <v>0</v>
      </c>
      <c r="H30" s="34">
        <f t="shared" ref="H30" si="23">B30+G30</f>
        <v>332073523</v>
      </c>
    </row>
    <row r="31" spans="1:8" ht="15.75" customHeight="1" x14ac:dyDescent="0.25">
      <c r="A31" s="40" t="s">
        <v>181</v>
      </c>
      <c r="B31" s="39"/>
      <c r="C31" s="39"/>
      <c r="D31" s="39"/>
      <c r="E31" s="39"/>
      <c r="F31" s="39"/>
      <c r="G31" s="34"/>
      <c r="H31" s="34"/>
    </row>
    <row r="32" spans="1:8" ht="14.25" customHeight="1" x14ac:dyDescent="0.25">
      <c r="A32" s="36" t="s">
        <v>370</v>
      </c>
      <c r="B32" s="164">
        <f t="shared" ref="B32:F33" si="24">B37+B42</f>
        <v>558874189</v>
      </c>
      <c r="C32" s="164">
        <f t="shared" si="24"/>
        <v>179643942</v>
      </c>
      <c r="D32" s="164">
        <f t="shared" si="24"/>
        <v>459142631</v>
      </c>
      <c r="E32" s="164">
        <f t="shared" si="24"/>
        <v>108442930</v>
      </c>
      <c r="F32" s="164">
        <f t="shared" si="24"/>
        <v>79807196</v>
      </c>
      <c r="G32" s="165">
        <f>SUM(C32:F32)</f>
        <v>827036699</v>
      </c>
      <c r="H32" s="165">
        <f>B32+G32</f>
        <v>1385910888</v>
      </c>
    </row>
    <row r="33" spans="1:8" ht="14.25" customHeight="1" x14ac:dyDescent="0.25">
      <c r="A33" s="329" t="s">
        <v>374</v>
      </c>
      <c r="B33" s="164">
        <f t="shared" si="24"/>
        <v>558874189</v>
      </c>
      <c r="C33" s="164">
        <f t="shared" si="24"/>
        <v>160987136</v>
      </c>
      <c r="D33" s="164">
        <f t="shared" si="24"/>
        <v>376130757</v>
      </c>
      <c r="E33" s="164">
        <f t="shared" si="24"/>
        <v>95775490</v>
      </c>
      <c r="F33" s="164">
        <f t="shared" si="24"/>
        <v>46930248</v>
      </c>
      <c r="G33" s="165">
        <f t="shared" ref="G33:G34" si="25">SUM(C33:F33)</f>
        <v>679823631</v>
      </c>
      <c r="H33" s="165">
        <f t="shared" ref="H33:H34" si="26">B33+G33</f>
        <v>1238697820</v>
      </c>
    </row>
    <row r="34" spans="1:8" ht="14.25" customHeight="1" x14ac:dyDescent="0.25">
      <c r="A34" s="329" t="s">
        <v>456</v>
      </c>
      <c r="B34" s="164">
        <f t="shared" ref="B34:F35" si="27">B39+B44</f>
        <v>-8268176</v>
      </c>
      <c r="C34" s="164">
        <f t="shared" si="27"/>
        <v>-203919</v>
      </c>
      <c r="D34" s="164">
        <f t="shared" si="27"/>
        <v>13452762</v>
      </c>
      <c r="E34" s="164">
        <f t="shared" si="27"/>
        <v>2507725</v>
      </c>
      <c r="F34" s="164">
        <f t="shared" si="27"/>
        <v>836687</v>
      </c>
      <c r="G34" s="165">
        <f t="shared" si="25"/>
        <v>16593255</v>
      </c>
      <c r="H34" s="165">
        <f t="shared" si="26"/>
        <v>8325079</v>
      </c>
    </row>
    <row r="35" spans="1:8" ht="14.25" customHeight="1" x14ac:dyDescent="0.25">
      <c r="A35" s="329" t="s">
        <v>374</v>
      </c>
      <c r="B35" s="164">
        <f t="shared" si="27"/>
        <v>550606013</v>
      </c>
      <c r="C35" s="164">
        <f t="shared" si="27"/>
        <v>160783217</v>
      </c>
      <c r="D35" s="164">
        <f t="shared" si="27"/>
        <v>389583519</v>
      </c>
      <c r="E35" s="164">
        <f t="shared" si="27"/>
        <v>98283215</v>
      </c>
      <c r="F35" s="164">
        <f t="shared" si="27"/>
        <v>47766935</v>
      </c>
      <c r="G35" s="165">
        <f t="shared" ref="G35" si="28">SUM(C35:F35)</f>
        <v>696416886</v>
      </c>
      <c r="H35" s="165">
        <f t="shared" ref="H35" si="29">B35+G35</f>
        <v>1247022899</v>
      </c>
    </row>
    <row r="36" spans="1:8" ht="14.25" customHeight="1" x14ac:dyDescent="0.25">
      <c r="A36" s="175" t="s">
        <v>182</v>
      </c>
      <c r="B36" s="176"/>
      <c r="C36" s="176"/>
      <c r="D36" s="176"/>
      <c r="E36" s="176"/>
      <c r="F36" s="176"/>
      <c r="G36" s="169"/>
      <c r="H36" s="168"/>
    </row>
    <row r="37" spans="1:8" ht="14.25" customHeight="1" x14ac:dyDescent="0.25">
      <c r="A37" s="36" t="s">
        <v>370</v>
      </c>
      <c r="B37" s="176">
        <v>558874189</v>
      </c>
      <c r="C37" s="176">
        <v>2505261</v>
      </c>
      <c r="D37" s="176">
        <v>1182364</v>
      </c>
      <c r="E37" s="176">
        <v>28008</v>
      </c>
      <c r="F37" s="176">
        <v>1443375</v>
      </c>
      <c r="G37" s="168">
        <f>SUM(C37:F37)</f>
        <v>5159008</v>
      </c>
      <c r="H37" s="168">
        <f>B37+G37</f>
        <v>564033197</v>
      </c>
    </row>
    <row r="38" spans="1:8" ht="14.25" customHeight="1" x14ac:dyDescent="0.25">
      <c r="A38" s="329" t="s">
        <v>374</v>
      </c>
      <c r="B38" s="176">
        <v>558874189</v>
      </c>
      <c r="C38" s="176">
        <v>2505261</v>
      </c>
      <c r="D38" s="176">
        <v>1182364</v>
      </c>
      <c r="E38" s="176">
        <v>28008</v>
      </c>
      <c r="F38" s="176">
        <v>1443375</v>
      </c>
      <c r="G38" s="168">
        <f t="shared" ref="G38:G39" si="30">SUM(C38:F38)</f>
        <v>5159008</v>
      </c>
      <c r="H38" s="168">
        <f t="shared" ref="H38:H39" si="31">B38+G38</f>
        <v>564033197</v>
      </c>
    </row>
    <row r="39" spans="1:8" ht="14.25" customHeight="1" x14ac:dyDescent="0.25">
      <c r="A39" s="329" t="s">
        <v>456</v>
      </c>
      <c r="B39" s="176">
        <v>-8268176</v>
      </c>
      <c r="C39" s="176">
        <v>3744081</v>
      </c>
      <c r="D39" s="176">
        <v>12617102</v>
      </c>
      <c r="E39" s="176">
        <v>2507725</v>
      </c>
      <c r="F39" s="176">
        <v>836687</v>
      </c>
      <c r="G39" s="168">
        <f t="shared" si="30"/>
        <v>19705595</v>
      </c>
      <c r="H39" s="168">
        <f t="shared" si="31"/>
        <v>11437419</v>
      </c>
    </row>
    <row r="40" spans="1:8" ht="14.25" customHeight="1" x14ac:dyDescent="0.25">
      <c r="A40" s="329" t="s">
        <v>374</v>
      </c>
      <c r="B40" s="176">
        <f>B39+B38</f>
        <v>550606013</v>
      </c>
      <c r="C40" s="176">
        <f t="shared" ref="C40:F40" si="32">C39+C38</f>
        <v>6249342</v>
      </c>
      <c r="D40" s="176">
        <f t="shared" si="32"/>
        <v>13799466</v>
      </c>
      <c r="E40" s="176">
        <f t="shared" si="32"/>
        <v>2535733</v>
      </c>
      <c r="F40" s="176">
        <f t="shared" si="32"/>
        <v>2280062</v>
      </c>
      <c r="G40" s="168">
        <f t="shared" ref="G40" si="33">SUM(C40:F40)</f>
        <v>24864603</v>
      </c>
      <c r="H40" s="168">
        <f t="shared" ref="H40" si="34">B40+G40</f>
        <v>575470616</v>
      </c>
    </row>
    <row r="41" spans="1:8" ht="14.25" customHeight="1" x14ac:dyDescent="0.25">
      <c r="A41" s="175" t="s">
        <v>183</v>
      </c>
      <c r="B41" s="176"/>
      <c r="C41" s="176"/>
      <c r="D41" s="176"/>
      <c r="E41" s="176"/>
      <c r="F41" s="176"/>
      <c r="G41" s="169"/>
      <c r="H41" s="168"/>
    </row>
    <row r="42" spans="1:8" ht="14.25" customHeight="1" x14ac:dyDescent="0.25">
      <c r="A42" s="36" t="s">
        <v>370</v>
      </c>
      <c r="B42" s="176">
        <v>0</v>
      </c>
      <c r="C42" s="176">
        <v>177138681</v>
      </c>
      <c r="D42" s="176">
        <v>457960267</v>
      </c>
      <c r="E42" s="176">
        <v>108414922</v>
      </c>
      <c r="F42" s="176">
        <v>78363821</v>
      </c>
      <c r="G42" s="170">
        <f>SUM(C42:F42)</f>
        <v>821877691</v>
      </c>
      <c r="H42" s="166">
        <f>B42+G42</f>
        <v>821877691</v>
      </c>
    </row>
    <row r="43" spans="1:8" ht="14.25" customHeight="1" x14ac:dyDescent="0.25">
      <c r="A43" s="329" t="s">
        <v>374</v>
      </c>
      <c r="B43" s="176">
        <v>0</v>
      </c>
      <c r="C43" s="176">
        <v>158481875</v>
      </c>
      <c r="D43" s="176">
        <v>374948393</v>
      </c>
      <c r="E43" s="176">
        <v>95747482</v>
      </c>
      <c r="F43" s="176">
        <v>45486873</v>
      </c>
      <c r="G43" s="170">
        <f t="shared" ref="G43:G44" si="35">SUM(C43:F43)</f>
        <v>674664623</v>
      </c>
      <c r="H43" s="166">
        <f t="shared" ref="H43:H44" si="36">B43+G43</f>
        <v>674664623</v>
      </c>
    </row>
    <row r="44" spans="1:8" ht="14.25" customHeight="1" x14ac:dyDescent="0.25">
      <c r="A44" s="329" t="s">
        <v>456</v>
      </c>
      <c r="B44" s="176">
        <v>0</v>
      </c>
      <c r="C44" s="176">
        <v>-3948000</v>
      </c>
      <c r="D44" s="176">
        <v>835660</v>
      </c>
      <c r="E44" s="176">
        <v>0</v>
      </c>
      <c r="F44" s="176">
        <v>0</v>
      </c>
      <c r="G44" s="170">
        <f t="shared" si="35"/>
        <v>-3112340</v>
      </c>
      <c r="H44" s="166">
        <f t="shared" si="36"/>
        <v>-3112340</v>
      </c>
    </row>
    <row r="45" spans="1:8" ht="14.25" customHeight="1" x14ac:dyDescent="0.25">
      <c r="A45" s="329" t="s">
        <v>374</v>
      </c>
      <c r="B45" s="176">
        <f>B44+B43</f>
        <v>0</v>
      </c>
      <c r="C45" s="176">
        <f t="shared" ref="C45:F45" si="37">C44+C43</f>
        <v>154533875</v>
      </c>
      <c r="D45" s="176">
        <f t="shared" si="37"/>
        <v>375784053</v>
      </c>
      <c r="E45" s="176">
        <f t="shared" si="37"/>
        <v>95747482</v>
      </c>
      <c r="F45" s="176">
        <f t="shared" si="37"/>
        <v>45486873</v>
      </c>
      <c r="G45" s="170">
        <f t="shared" ref="G45" si="38">SUM(C45:F45)</f>
        <v>671552283</v>
      </c>
      <c r="H45" s="166">
        <f t="shared" ref="H45" si="39">B45+G45</f>
        <v>671552283</v>
      </c>
    </row>
    <row r="46" spans="1:8" ht="14.25" customHeight="1" x14ac:dyDescent="0.25">
      <c r="A46" s="177" t="s">
        <v>184</v>
      </c>
      <c r="B46" s="178"/>
      <c r="C46" s="179"/>
      <c r="D46" s="179"/>
      <c r="E46" s="179"/>
      <c r="F46" s="179"/>
      <c r="G46" s="171"/>
      <c r="H46" s="43"/>
    </row>
    <row r="47" spans="1:8" ht="14.25" customHeight="1" x14ac:dyDescent="0.25">
      <c r="A47" s="180" t="s">
        <v>370</v>
      </c>
      <c r="B47" s="178">
        <f t="shared" ref="B47:F50" si="40">B7+B12+B17+B22+B27+B32</f>
        <v>1868749533</v>
      </c>
      <c r="C47" s="178">
        <f t="shared" si="40"/>
        <v>182103942</v>
      </c>
      <c r="D47" s="178">
        <f t="shared" si="40"/>
        <v>478625695</v>
      </c>
      <c r="E47" s="178">
        <f t="shared" si="40"/>
        <v>111363930</v>
      </c>
      <c r="F47" s="178">
        <f t="shared" si="40"/>
        <v>88307196</v>
      </c>
      <c r="G47" s="172">
        <f>SUM(C47:F47)</f>
        <v>860400763</v>
      </c>
      <c r="H47" s="44">
        <f>B47+G47</f>
        <v>2729150296</v>
      </c>
    </row>
    <row r="48" spans="1:8" ht="14.25" customHeight="1" x14ac:dyDescent="0.25">
      <c r="A48" s="330" t="s">
        <v>374</v>
      </c>
      <c r="B48" s="178">
        <f t="shared" si="40"/>
        <v>1538196342</v>
      </c>
      <c r="C48" s="178">
        <f t="shared" si="40"/>
        <v>163447136</v>
      </c>
      <c r="D48" s="178">
        <f t="shared" si="40"/>
        <v>395613821</v>
      </c>
      <c r="E48" s="178">
        <f t="shared" si="40"/>
        <v>98696490</v>
      </c>
      <c r="F48" s="178">
        <f t="shared" si="40"/>
        <v>51430248</v>
      </c>
      <c r="G48" s="172">
        <f t="shared" ref="G48:G49" si="41">SUM(C48:F48)</f>
        <v>709187695</v>
      </c>
      <c r="H48" s="44">
        <f t="shared" ref="H48:H49" si="42">B48+G48</f>
        <v>2247384037</v>
      </c>
    </row>
    <row r="49" spans="1:8" ht="14.25" customHeight="1" x14ac:dyDescent="0.25">
      <c r="A49" s="330" t="s">
        <v>455</v>
      </c>
      <c r="B49" s="178">
        <f t="shared" si="40"/>
        <v>138043553</v>
      </c>
      <c r="C49" s="178">
        <f t="shared" si="40"/>
        <v>296081</v>
      </c>
      <c r="D49" s="178">
        <f t="shared" si="40"/>
        <v>13452762</v>
      </c>
      <c r="E49" s="178">
        <f t="shared" si="40"/>
        <v>2507725</v>
      </c>
      <c r="F49" s="178">
        <f t="shared" si="40"/>
        <v>1706687</v>
      </c>
      <c r="G49" s="172">
        <f t="shared" si="41"/>
        <v>17963255</v>
      </c>
      <c r="H49" s="44">
        <f t="shared" si="42"/>
        <v>156006808</v>
      </c>
    </row>
    <row r="50" spans="1:8" ht="14.25" customHeight="1" x14ac:dyDescent="0.25">
      <c r="A50" s="330" t="s">
        <v>374</v>
      </c>
      <c r="B50" s="178">
        <f t="shared" si="40"/>
        <v>1676239895</v>
      </c>
      <c r="C50" s="178">
        <f t="shared" si="40"/>
        <v>163743217</v>
      </c>
      <c r="D50" s="178">
        <f t="shared" si="40"/>
        <v>409066583</v>
      </c>
      <c r="E50" s="178">
        <f t="shared" si="40"/>
        <v>101204215</v>
      </c>
      <c r="F50" s="178">
        <f t="shared" si="40"/>
        <v>53136935</v>
      </c>
      <c r="G50" s="172">
        <f t="shared" ref="G50" si="43">SUM(C50:F50)</f>
        <v>727150950</v>
      </c>
      <c r="H50" s="44">
        <f t="shared" ref="H50" si="44">B50+G50</f>
        <v>2403390845</v>
      </c>
    </row>
    <row r="51" spans="1:8" ht="14.25" customHeight="1" x14ac:dyDescent="0.25">
      <c r="A51" s="177" t="s">
        <v>183</v>
      </c>
      <c r="B51" s="178"/>
      <c r="C51" s="178"/>
      <c r="D51" s="178"/>
      <c r="E51" s="178"/>
      <c r="F51" s="178"/>
      <c r="G51" s="172"/>
      <c r="H51" s="43"/>
    </row>
    <row r="52" spans="1:8" ht="14.25" customHeight="1" x14ac:dyDescent="0.25">
      <c r="A52" s="180" t="s">
        <v>370</v>
      </c>
      <c r="B52" s="178"/>
      <c r="C52" s="178"/>
      <c r="D52" s="178"/>
      <c r="E52" s="178"/>
      <c r="F52" s="178"/>
      <c r="G52" s="172"/>
      <c r="H52" s="43">
        <f>H42*-1</f>
        <v>-821877691</v>
      </c>
    </row>
    <row r="53" spans="1:8" ht="14.25" customHeight="1" x14ac:dyDescent="0.25">
      <c r="A53" s="330" t="s">
        <v>374</v>
      </c>
      <c r="B53" s="178"/>
      <c r="C53" s="178"/>
      <c r="D53" s="178"/>
      <c r="E53" s="178"/>
      <c r="F53" s="178"/>
      <c r="G53" s="172"/>
      <c r="H53" s="43">
        <f>H43*-1</f>
        <v>-674664623</v>
      </c>
    </row>
    <row r="54" spans="1:8" ht="14.25" customHeight="1" x14ac:dyDescent="0.25">
      <c r="A54" s="330" t="s">
        <v>455</v>
      </c>
      <c r="B54" s="178"/>
      <c r="C54" s="178"/>
      <c r="D54" s="178"/>
      <c r="E54" s="178"/>
      <c r="F54" s="178"/>
      <c r="G54" s="172"/>
      <c r="H54" s="43">
        <f>H44*-1</f>
        <v>3112340</v>
      </c>
    </row>
    <row r="55" spans="1:8" ht="14.25" customHeight="1" x14ac:dyDescent="0.25">
      <c r="A55" s="330" t="s">
        <v>374</v>
      </c>
      <c r="B55" s="178"/>
      <c r="C55" s="178"/>
      <c r="D55" s="178"/>
      <c r="E55" s="178"/>
      <c r="F55" s="178"/>
      <c r="G55" s="172"/>
      <c r="H55" s="43">
        <f>H45*-1</f>
        <v>-671552283</v>
      </c>
    </row>
    <row r="56" spans="1:8" ht="14.25" customHeight="1" x14ac:dyDescent="0.25">
      <c r="A56" s="177" t="s">
        <v>185</v>
      </c>
      <c r="B56" s="178"/>
      <c r="C56" s="178"/>
      <c r="D56" s="178"/>
      <c r="E56" s="178"/>
      <c r="F56" s="178"/>
      <c r="G56" s="172"/>
      <c r="H56" s="43"/>
    </row>
    <row r="57" spans="1:8" ht="14.25" customHeight="1" x14ac:dyDescent="0.25">
      <c r="A57" s="180" t="s">
        <v>370</v>
      </c>
      <c r="B57" s="178"/>
      <c r="C57" s="178"/>
      <c r="D57" s="178"/>
      <c r="E57" s="178"/>
      <c r="F57" s="178"/>
      <c r="G57" s="172"/>
      <c r="H57" s="44">
        <f>H47+H52</f>
        <v>1907272605</v>
      </c>
    </row>
    <row r="58" spans="1:8" ht="14.25" customHeight="1" x14ac:dyDescent="0.25">
      <c r="A58" s="330" t="s">
        <v>374</v>
      </c>
      <c r="B58" s="178"/>
      <c r="C58" s="178"/>
      <c r="D58" s="178"/>
      <c r="E58" s="178"/>
      <c r="F58" s="178"/>
      <c r="G58" s="172"/>
      <c r="H58" s="44">
        <f>H48+H53</f>
        <v>1572719414</v>
      </c>
    </row>
    <row r="59" spans="1:8" ht="14.25" customHeight="1" x14ac:dyDescent="0.25">
      <c r="A59" s="330" t="s">
        <v>455</v>
      </c>
      <c r="B59" s="346"/>
      <c r="C59" s="346"/>
      <c r="D59" s="346"/>
      <c r="E59" s="346"/>
      <c r="F59" s="346"/>
      <c r="G59" s="347"/>
      <c r="H59" s="44">
        <f>H49+H54</f>
        <v>159119148</v>
      </c>
    </row>
    <row r="60" spans="1:8" ht="14.25" customHeight="1" x14ac:dyDescent="0.25">
      <c r="A60" s="338" t="s">
        <v>374</v>
      </c>
      <c r="B60" s="178"/>
      <c r="C60" s="178"/>
      <c r="D60" s="178"/>
      <c r="E60" s="178"/>
      <c r="F60" s="178"/>
      <c r="G60" s="178"/>
      <c r="H60" s="44">
        <f>H50+H55</f>
        <v>1731838562</v>
      </c>
    </row>
    <row r="61" spans="1:8" ht="14.25" customHeight="1" x14ac:dyDescent="0.25">
      <c r="A61" s="173" t="s">
        <v>55</v>
      </c>
      <c r="B61" s="174"/>
      <c r="C61" s="174"/>
      <c r="D61" s="174"/>
      <c r="E61" s="174"/>
      <c r="F61" s="174"/>
      <c r="G61" s="174"/>
      <c r="H61" s="43"/>
    </row>
    <row r="62" spans="1:8" ht="14.25" customHeight="1" x14ac:dyDescent="0.25">
      <c r="A62" s="180" t="s">
        <v>370</v>
      </c>
      <c r="B62" s="41">
        <f t="shared" ref="B62:G62" si="45">B77+B82+B87+B92+B97+B102+B107+B112+B117+B122</f>
        <v>1868749533</v>
      </c>
      <c r="C62" s="41">
        <f t="shared" si="45"/>
        <v>182103942</v>
      </c>
      <c r="D62" s="41">
        <f t="shared" si="45"/>
        <v>478625695</v>
      </c>
      <c r="E62" s="41">
        <f t="shared" si="45"/>
        <v>111363930</v>
      </c>
      <c r="F62" s="41">
        <f t="shared" si="45"/>
        <v>88307195.640000001</v>
      </c>
      <c r="G62" s="41">
        <f t="shared" si="45"/>
        <v>860400762.63999999</v>
      </c>
      <c r="H62" s="44">
        <f>B62+G62</f>
        <v>2729150295.6399999</v>
      </c>
    </row>
    <row r="63" spans="1:8" ht="14.25" customHeight="1" x14ac:dyDescent="0.25">
      <c r="A63" s="330" t="s">
        <v>374</v>
      </c>
      <c r="B63" s="41">
        <f>B78+B83+B88+B93+B98+B103+B108+B113+B118+B123</f>
        <v>1538196342</v>
      </c>
      <c r="C63" s="41">
        <f t="shared" ref="C63:G63" si="46">C78+C83+C88+C93+C98+C103+C108+C113+C118+C123</f>
        <v>163447136</v>
      </c>
      <c r="D63" s="41">
        <f t="shared" si="46"/>
        <v>395613821</v>
      </c>
      <c r="E63" s="41">
        <f t="shared" si="46"/>
        <v>98696490</v>
      </c>
      <c r="F63" s="41">
        <f t="shared" si="46"/>
        <v>51430248</v>
      </c>
      <c r="G63" s="41">
        <f t="shared" si="46"/>
        <v>709187695</v>
      </c>
      <c r="H63" s="44">
        <f t="shared" ref="H63:H64" si="47">B63+G63</f>
        <v>2247384037</v>
      </c>
    </row>
    <row r="64" spans="1:8" ht="14.25" customHeight="1" x14ac:dyDescent="0.25">
      <c r="A64" s="330" t="s">
        <v>455</v>
      </c>
      <c r="B64" s="41">
        <f t="shared" ref="B64:G65" si="48">B79+B84+B89+B94+B99+B104+B109+B114+B119+B124</f>
        <v>138543553</v>
      </c>
      <c r="C64" s="41">
        <f t="shared" si="48"/>
        <v>296081</v>
      </c>
      <c r="D64" s="41">
        <f t="shared" si="48"/>
        <v>13452762</v>
      </c>
      <c r="E64" s="41">
        <f t="shared" si="48"/>
        <v>2507725</v>
      </c>
      <c r="F64" s="41">
        <f t="shared" si="48"/>
        <v>1706687</v>
      </c>
      <c r="G64" s="41">
        <f t="shared" si="48"/>
        <v>17963255</v>
      </c>
      <c r="H64" s="44">
        <f t="shared" si="47"/>
        <v>156506808</v>
      </c>
    </row>
    <row r="65" spans="1:8" ht="14.25" customHeight="1" x14ac:dyDescent="0.25">
      <c r="A65" s="330" t="s">
        <v>374</v>
      </c>
      <c r="B65" s="41">
        <f t="shared" si="48"/>
        <v>1676239895</v>
      </c>
      <c r="C65" s="41">
        <f t="shared" si="48"/>
        <v>163743217</v>
      </c>
      <c r="D65" s="41">
        <f t="shared" si="48"/>
        <v>409066583</v>
      </c>
      <c r="E65" s="41">
        <f t="shared" si="48"/>
        <v>101204215</v>
      </c>
      <c r="F65" s="41">
        <f t="shared" si="48"/>
        <v>53136935</v>
      </c>
      <c r="G65" s="41">
        <f t="shared" si="48"/>
        <v>727150950</v>
      </c>
      <c r="H65" s="44">
        <f t="shared" ref="H65" si="49">B65+G65</f>
        <v>2403390845</v>
      </c>
    </row>
    <row r="66" spans="1:8" ht="15.6" customHeight="1" x14ac:dyDescent="0.25">
      <c r="A66" s="45" t="s">
        <v>186</v>
      </c>
      <c r="B66" s="41"/>
      <c r="C66" s="41"/>
      <c r="D66" s="41"/>
      <c r="E66" s="41"/>
      <c r="F66" s="41"/>
      <c r="G66" s="41"/>
      <c r="H66" s="43"/>
    </row>
    <row r="67" spans="1:8" ht="15.6" customHeight="1" x14ac:dyDescent="0.25">
      <c r="A67" s="180" t="s">
        <v>370</v>
      </c>
      <c r="B67" s="41"/>
      <c r="C67" s="41"/>
      <c r="D67" s="41"/>
      <c r="E67" s="41"/>
      <c r="F67" s="41"/>
      <c r="G67" s="41"/>
      <c r="H67" s="43">
        <f>H42*-1</f>
        <v>-821877691</v>
      </c>
    </row>
    <row r="68" spans="1:8" ht="15.6" customHeight="1" x14ac:dyDescent="0.25">
      <c r="A68" s="330" t="s">
        <v>374</v>
      </c>
      <c r="B68" s="41"/>
      <c r="C68" s="41"/>
      <c r="D68" s="41"/>
      <c r="E68" s="41"/>
      <c r="F68" s="41"/>
      <c r="G68" s="41"/>
      <c r="H68" s="43">
        <f>H43*-1</f>
        <v>-674664623</v>
      </c>
    </row>
    <row r="69" spans="1:8" ht="15.6" customHeight="1" x14ac:dyDescent="0.25">
      <c r="A69" s="330" t="s">
        <v>455</v>
      </c>
      <c r="B69" s="41"/>
      <c r="C69" s="41"/>
      <c r="D69" s="41"/>
      <c r="E69" s="41"/>
      <c r="F69" s="41"/>
      <c r="G69" s="41"/>
      <c r="H69" s="43">
        <f>H44*-1</f>
        <v>3112340</v>
      </c>
    </row>
    <row r="70" spans="1:8" ht="15.6" customHeight="1" x14ac:dyDescent="0.25">
      <c r="A70" s="330" t="s">
        <v>374</v>
      </c>
      <c r="B70" s="41"/>
      <c r="C70" s="41"/>
      <c r="D70" s="41"/>
      <c r="E70" s="41"/>
      <c r="F70" s="41"/>
      <c r="G70" s="41"/>
      <c r="H70" s="43">
        <f>H45*-1</f>
        <v>-671552283</v>
      </c>
    </row>
    <row r="71" spans="1:8" ht="15.6" customHeight="1" x14ac:dyDescent="0.25">
      <c r="A71" s="45" t="s">
        <v>187</v>
      </c>
      <c r="B71" s="41"/>
      <c r="C71" s="41"/>
      <c r="D71" s="41"/>
      <c r="E71" s="41"/>
      <c r="F71" s="41"/>
      <c r="G71" s="42"/>
      <c r="H71" s="43"/>
    </row>
    <row r="72" spans="1:8" ht="15.6" customHeight="1" x14ac:dyDescent="0.25">
      <c r="A72" s="180" t="s">
        <v>370</v>
      </c>
      <c r="B72" s="41"/>
      <c r="C72" s="41"/>
      <c r="D72" s="41"/>
      <c r="E72" s="41"/>
      <c r="F72" s="41"/>
      <c r="G72" s="42"/>
      <c r="H72" s="44">
        <f>H62+H67</f>
        <v>1907272604.6399999</v>
      </c>
    </row>
    <row r="73" spans="1:8" ht="15.6" customHeight="1" x14ac:dyDescent="0.25">
      <c r="A73" s="330" t="s">
        <v>374</v>
      </c>
      <c r="B73" s="41"/>
      <c r="C73" s="41"/>
      <c r="D73" s="41"/>
      <c r="E73" s="41"/>
      <c r="F73" s="41"/>
      <c r="G73" s="42"/>
      <c r="H73" s="44">
        <f>H63+H68</f>
        <v>1572719414</v>
      </c>
    </row>
    <row r="74" spans="1:8" ht="15.6" customHeight="1" x14ac:dyDescent="0.25">
      <c r="A74" s="330" t="s">
        <v>455</v>
      </c>
      <c r="B74" s="41"/>
      <c r="C74" s="41"/>
      <c r="D74" s="41"/>
      <c r="E74" s="41"/>
      <c r="F74" s="41"/>
      <c r="G74" s="42"/>
      <c r="H74" s="44">
        <f>H64+H69</f>
        <v>159619148</v>
      </c>
    </row>
    <row r="75" spans="1:8" ht="15.6" customHeight="1" x14ac:dyDescent="0.25">
      <c r="A75" s="330" t="s">
        <v>374</v>
      </c>
      <c r="B75" s="41"/>
      <c r="C75" s="41"/>
      <c r="D75" s="41"/>
      <c r="E75" s="41"/>
      <c r="F75" s="41"/>
      <c r="G75" s="42"/>
      <c r="H75" s="44">
        <f>H65+H70</f>
        <v>1731838562</v>
      </c>
    </row>
    <row r="76" spans="1:8" ht="13.5" customHeight="1" x14ac:dyDescent="0.25">
      <c r="A76" s="46" t="s">
        <v>188</v>
      </c>
      <c r="B76" s="37"/>
      <c r="C76" s="37"/>
      <c r="D76" s="37"/>
      <c r="E76" s="37"/>
      <c r="F76" s="37"/>
      <c r="G76" s="39"/>
      <c r="H76" s="37"/>
    </row>
    <row r="77" spans="1:8" ht="12.6" customHeight="1" x14ac:dyDescent="0.25">
      <c r="A77" s="36" t="s">
        <v>370</v>
      </c>
      <c r="B77" s="39">
        <v>69217851</v>
      </c>
      <c r="C77" s="39">
        <v>127024200</v>
      </c>
      <c r="D77" s="39">
        <v>217444630</v>
      </c>
      <c r="E77" s="39">
        <v>75615906</v>
      </c>
      <c r="F77" s="39">
        <v>24271330</v>
      </c>
      <c r="G77" s="39">
        <f>SUM(C77:F77)</f>
        <v>444356066</v>
      </c>
      <c r="H77" s="37">
        <f>B77+G77</f>
        <v>513573917</v>
      </c>
    </row>
    <row r="78" spans="1:8" ht="12.6" customHeight="1" x14ac:dyDescent="0.25">
      <c r="A78" s="329" t="s">
        <v>374</v>
      </c>
      <c r="B78" s="39">
        <v>46548349</v>
      </c>
      <c r="C78" s="39">
        <v>114982800</v>
      </c>
      <c r="D78" s="39">
        <v>189219130</v>
      </c>
      <c r="E78" s="39">
        <v>67385012</v>
      </c>
      <c r="F78" s="39">
        <v>19521635</v>
      </c>
      <c r="G78" s="39">
        <f t="shared" ref="G78:G79" si="50">SUM(C78:F78)</f>
        <v>391108577</v>
      </c>
      <c r="H78" s="37">
        <f t="shared" ref="H78:H79" si="51">B78+G78</f>
        <v>437656926</v>
      </c>
    </row>
    <row r="79" spans="1:8" ht="12.6" customHeight="1" x14ac:dyDescent="0.25">
      <c r="A79" s="329" t="s">
        <v>456</v>
      </c>
      <c r="B79" s="39">
        <v>3296515</v>
      </c>
      <c r="C79" s="39">
        <f>-9023903</f>
        <v>-9023903</v>
      </c>
      <c r="D79" s="39">
        <v>0</v>
      </c>
      <c r="E79" s="39">
        <v>-2078613</v>
      </c>
      <c r="F79" s="39">
        <v>-590040</v>
      </c>
      <c r="G79" s="39">
        <f t="shared" si="50"/>
        <v>-11692556</v>
      </c>
      <c r="H79" s="37">
        <f t="shared" si="51"/>
        <v>-8396041</v>
      </c>
    </row>
    <row r="80" spans="1:8" ht="12.6" customHeight="1" x14ac:dyDescent="0.25">
      <c r="A80" s="329" t="s">
        <v>374</v>
      </c>
      <c r="B80" s="39">
        <f>B79+B78</f>
        <v>49844864</v>
      </c>
      <c r="C80" s="39">
        <f t="shared" ref="C80:F80" si="52">C79+C78</f>
        <v>105958897</v>
      </c>
      <c r="D80" s="39">
        <f t="shared" si="52"/>
        <v>189219130</v>
      </c>
      <c r="E80" s="39">
        <f t="shared" si="52"/>
        <v>65306399</v>
      </c>
      <c r="F80" s="39">
        <f t="shared" si="52"/>
        <v>18931595</v>
      </c>
      <c r="G80" s="39">
        <f t="shared" ref="G80" si="53">SUM(C80:F80)</f>
        <v>379416021</v>
      </c>
      <c r="H80" s="37">
        <f t="shared" ref="H80" si="54">B80+G80</f>
        <v>429260885</v>
      </c>
    </row>
    <row r="81" spans="1:8" x14ac:dyDescent="0.25">
      <c r="A81" s="341" t="s">
        <v>189</v>
      </c>
      <c r="B81" s="39"/>
      <c r="C81" s="39"/>
      <c r="D81" s="39"/>
      <c r="E81" s="39"/>
      <c r="F81" s="39"/>
      <c r="G81" s="39"/>
      <c r="H81" s="37"/>
    </row>
    <row r="82" spans="1:8" ht="13.5" customHeight="1" x14ac:dyDescent="0.25">
      <c r="A82" s="36" t="s">
        <v>370</v>
      </c>
      <c r="B82" s="39">
        <v>11314819</v>
      </c>
      <c r="C82" s="39">
        <v>22381952</v>
      </c>
      <c r="D82" s="39">
        <v>43533245</v>
      </c>
      <c r="E82" s="39">
        <v>13621484</v>
      </c>
      <c r="F82" s="39">
        <v>4225232</v>
      </c>
      <c r="G82" s="39">
        <f>SUM(C82:F82)</f>
        <v>83761913</v>
      </c>
      <c r="H82" s="37">
        <f>B82+G82</f>
        <v>95076732</v>
      </c>
    </row>
    <row r="83" spans="1:8" ht="13.5" customHeight="1" x14ac:dyDescent="0.25">
      <c r="A83" s="329" t="s">
        <v>374</v>
      </c>
      <c r="B83" s="39">
        <v>7414842</v>
      </c>
      <c r="C83" s="39">
        <v>19731106</v>
      </c>
      <c r="D83" s="39">
        <v>37746566</v>
      </c>
      <c r="E83" s="39">
        <v>12699438</v>
      </c>
      <c r="F83" s="39">
        <v>3457592</v>
      </c>
      <c r="G83" s="39">
        <f t="shared" ref="G83:G84" si="55">SUM(C83:F83)</f>
        <v>73634702</v>
      </c>
      <c r="H83" s="37">
        <f t="shared" ref="H83:H84" si="56">B83+G83</f>
        <v>81049544</v>
      </c>
    </row>
    <row r="84" spans="1:8" ht="13.5" customHeight="1" x14ac:dyDescent="0.25">
      <c r="A84" s="329" t="s">
        <v>456</v>
      </c>
      <c r="B84" s="39">
        <v>343535</v>
      </c>
      <c r="C84" s="39">
        <v>-2832518</v>
      </c>
      <c r="D84" s="39">
        <v>0</v>
      </c>
      <c r="E84" s="39">
        <v>-1706603</v>
      </c>
      <c r="F84" s="39">
        <v>-545235</v>
      </c>
      <c r="G84" s="39">
        <f t="shared" si="55"/>
        <v>-5084356</v>
      </c>
      <c r="H84" s="37">
        <f t="shared" si="56"/>
        <v>-4740821</v>
      </c>
    </row>
    <row r="85" spans="1:8" ht="13.5" customHeight="1" x14ac:dyDescent="0.25">
      <c r="A85" s="329" t="s">
        <v>374</v>
      </c>
      <c r="B85" s="39">
        <f>B84+B83</f>
        <v>7758377</v>
      </c>
      <c r="C85" s="39">
        <f t="shared" ref="C85:F85" si="57">C84+C83</f>
        <v>16898588</v>
      </c>
      <c r="D85" s="39">
        <f t="shared" si="57"/>
        <v>37746566</v>
      </c>
      <c r="E85" s="39">
        <f t="shared" si="57"/>
        <v>10992835</v>
      </c>
      <c r="F85" s="39">
        <f t="shared" si="57"/>
        <v>2912357</v>
      </c>
      <c r="G85" s="39">
        <f t="shared" ref="G85" si="58">SUM(C85:F85)</f>
        <v>68550346</v>
      </c>
      <c r="H85" s="37">
        <f t="shared" ref="H85" si="59">B85+G85</f>
        <v>76308723</v>
      </c>
    </row>
    <row r="86" spans="1:8" ht="13.5" customHeight="1" x14ac:dyDescent="0.25">
      <c r="A86" s="46" t="s">
        <v>190</v>
      </c>
      <c r="B86" s="39"/>
      <c r="C86" s="39"/>
      <c r="D86" s="39"/>
      <c r="E86" s="39"/>
      <c r="F86" s="39"/>
      <c r="G86" s="39"/>
      <c r="H86" s="37"/>
    </row>
    <row r="87" spans="1:8" ht="13.5" customHeight="1" x14ac:dyDescent="0.25">
      <c r="A87" s="36" t="s">
        <v>370</v>
      </c>
      <c r="B87" s="39">
        <v>172961590</v>
      </c>
      <c r="C87" s="39">
        <v>31127790</v>
      </c>
      <c r="D87" s="39">
        <v>194946820</v>
      </c>
      <c r="E87" s="39">
        <v>18912040</v>
      </c>
      <c r="F87" s="39">
        <v>56174633.640000001</v>
      </c>
      <c r="G87" s="39">
        <f>SUM(C87:F87)</f>
        <v>301161283.63999999</v>
      </c>
      <c r="H87" s="37">
        <f>B87+G87</f>
        <v>474122873.63999999</v>
      </c>
    </row>
    <row r="88" spans="1:8" ht="13.5" customHeight="1" x14ac:dyDescent="0.25">
      <c r="A88" s="329" t="s">
        <v>374</v>
      </c>
      <c r="B88" s="39">
        <v>137928336</v>
      </c>
      <c r="C88" s="39">
        <v>28606230</v>
      </c>
      <c r="D88" s="164">
        <v>168285026</v>
      </c>
      <c r="E88" s="39">
        <v>18612040</v>
      </c>
      <c r="F88" s="164">
        <v>26734377</v>
      </c>
      <c r="G88" s="39">
        <f t="shared" ref="G88:G89" si="60">SUM(C88:F88)</f>
        <v>242237673</v>
      </c>
      <c r="H88" s="37">
        <f t="shared" ref="H88:H89" si="61">B88+G88</f>
        <v>380166009</v>
      </c>
    </row>
    <row r="89" spans="1:8" ht="13.5" customHeight="1" x14ac:dyDescent="0.25">
      <c r="A89" s="329" t="s">
        <v>456</v>
      </c>
      <c r="B89" s="39">
        <v>40828288</v>
      </c>
      <c r="C89" s="362">
        <v>12152502</v>
      </c>
      <c r="D89" s="357">
        <v>13167194</v>
      </c>
      <c r="E89" s="163">
        <v>6242842</v>
      </c>
      <c r="F89" s="357">
        <v>1838012</v>
      </c>
      <c r="G89" s="356">
        <f t="shared" si="60"/>
        <v>33400550</v>
      </c>
      <c r="H89" s="37">
        <f t="shared" si="61"/>
        <v>74228838</v>
      </c>
    </row>
    <row r="90" spans="1:8" ht="13.5" customHeight="1" x14ac:dyDescent="0.25">
      <c r="A90" s="329" t="s">
        <v>374</v>
      </c>
      <c r="B90" s="39">
        <f>B89+B88</f>
        <v>178756624</v>
      </c>
      <c r="C90" s="39">
        <f t="shared" ref="C90:F90" si="62">C89+C88</f>
        <v>40758732</v>
      </c>
      <c r="D90" s="361">
        <f t="shared" si="62"/>
        <v>181452220</v>
      </c>
      <c r="E90" s="39">
        <f t="shared" si="62"/>
        <v>24854882</v>
      </c>
      <c r="F90" s="361">
        <f t="shared" si="62"/>
        <v>28572389</v>
      </c>
      <c r="G90" s="39">
        <f t="shared" ref="G90" si="63">SUM(C90:F90)</f>
        <v>275638223</v>
      </c>
      <c r="H90" s="37">
        <f t="shared" ref="H90" si="64">B90+G90</f>
        <v>454394847</v>
      </c>
    </row>
    <row r="91" spans="1:8" ht="13.5" customHeight="1" x14ac:dyDescent="0.25">
      <c r="A91" s="46" t="s">
        <v>191</v>
      </c>
      <c r="B91" s="39"/>
      <c r="C91" s="39"/>
      <c r="D91" s="39"/>
      <c r="E91" s="39"/>
      <c r="F91" s="39"/>
      <c r="G91" s="39"/>
      <c r="H91" s="37"/>
    </row>
    <row r="92" spans="1:8" ht="13.5" customHeight="1" x14ac:dyDescent="0.25">
      <c r="A92" s="36" t="s">
        <v>370</v>
      </c>
      <c r="B92" s="39">
        <v>7630000</v>
      </c>
      <c r="C92" s="39">
        <v>0</v>
      </c>
      <c r="D92" s="39">
        <v>0</v>
      </c>
      <c r="E92" s="39">
        <v>0</v>
      </c>
      <c r="F92" s="39">
        <v>0</v>
      </c>
      <c r="G92" s="39">
        <f>SUM(C92:F92)</f>
        <v>0</v>
      </c>
      <c r="H92" s="37">
        <f>B92+G92</f>
        <v>7630000</v>
      </c>
    </row>
    <row r="93" spans="1:8" ht="13.5" customHeight="1" x14ac:dyDescent="0.25">
      <c r="A93" s="329" t="s">
        <v>374</v>
      </c>
      <c r="B93" s="39">
        <v>7630000</v>
      </c>
      <c r="C93" s="39">
        <v>0</v>
      </c>
      <c r="D93" s="39">
        <v>0</v>
      </c>
      <c r="E93" s="39">
        <v>0</v>
      </c>
      <c r="F93" s="39">
        <v>0</v>
      </c>
      <c r="G93" s="39">
        <f t="shared" ref="G93:G94" si="65">SUM(C93:F93)</f>
        <v>0</v>
      </c>
      <c r="H93" s="37">
        <f t="shared" ref="H93:H94" si="66">B93+G93</f>
        <v>7630000</v>
      </c>
    </row>
    <row r="94" spans="1:8" ht="13.5" customHeight="1" x14ac:dyDescent="0.25">
      <c r="A94" s="329" t="s">
        <v>456</v>
      </c>
      <c r="B94" s="39">
        <v>1100000</v>
      </c>
      <c r="C94" s="39">
        <v>0</v>
      </c>
      <c r="D94" s="39">
        <v>0</v>
      </c>
      <c r="E94" s="39">
        <v>0</v>
      </c>
      <c r="F94" s="39">
        <v>0</v>
      </c>
      <c r="G94" s="39">
        <f t="shared" si="65"/>
        <v>0</v>
      </c>
      <c r="H94" s="37">
        <f t="shared" si="66"/>
        <v>1100000</v>
      </c>
    </row>
    <row r="95" spans="1:8" ht="13.5" customHeight="1" x14ac:dyDescent="0.25">
      <c r="A95" s="329" t="s">
        <v>374</v>
      </c>
      <c r="B95" s="39">
        <f>B94+B93</f>
        <v>8730000</v>
      </c>
      <c r="C95" s="39">
        <f t="shared" ref="C95:F95" si="67">C94+C93</f>
        <v>0</v>
      </c>
      <c r="D95" s="39">
        <f t="shared" si="67"/>
        <v>0</v>
      </c>
      <c r="E95" s="39">
        <f t="shared" si="67"/>
        <v>0</v>
      </c>
      <c r="F95" s="39">
        <f t="shared" si="67"/>
        <v>0</v>
      </c>
      <c r="G95" s="39">
        <f t="shared" ref="G95" si="68">SUM(C95:F95)</f>
        <v>0</v>
      </c>
      <c r="H95" s="37">
        <f t="shared" ref="H95" si="69">B95+G95</f>
        <v>8730000</v>
      </c>
    </row>
    <row r="96" spans="1:8" x14ac:dyDescent="0.25">
      <c r="A96" s="46" t="s">
        <v>192</v>
      </c>
      <c r="B96" s="39"/>
      <c r="C96" s="39"/>
      <c r="D96" s="39"/>
      <c r="E96" s="39"/>
      <c r="F96" s="39"/>
      <c r="G96" s="39"/>
      <c r="H96" s="37"/>
    </row>
    <row r="97" spans="1:8" ht="13.5" customHeight="1" x14ac:dyDescent="0.25">
      <c r="A97" s="36" t="s">
        <v>370</v>
      </c>
      <c r="B97" s="39">
        <f>'2.Műk.'!C68</f>
        <v>24543300</v>
      </c>
      <c r="C97" s="39">
        <v>0</v>
      </c>
      <c r="D97" s="39">
        <v>0</v>
      </c>
      <c r="E97" s="39">
        <v>0</v>
      </c>
      <c r="F97" s="39">
        <v>0</v>
      </c>
      <c r="G97" s="39">
        <f>SUM(C97:F97)</f>
        <v>0</v>
      </c>
      <c r="H97" s="37">
        <f>B97+G97</f>
        <v>24543300</v>
      </c>
    </row>
    <row r="98" spans="1:8" ht="13.5" customHeight="1" x14ac:dyDescent="0.25">
      <c r="A98" s="329" t="s">
        <v>374</v>
      </c>
      <c r="B98" s="39">
        <f>'2.Műk.'!D68</f>
        <v>9163300</v>
      </c>
      <c r="C98" s="39">
        <v>0</v>
      </c>
      <c r="D98" s="39">
        <v>0</v>
      </c>
      <c r="E98" s="39">
        <v>0</v>
      </c>
      <c r="F98" s="39">
        <v>0</v>
      </c>
      <c r="G98" s="39">
        <f t="shared" ref="G98:G99" si="70">SUM(C98:F98)</f>
        <v>0</v>
      </c>
      <c r="H98" s="37">
        <f t="shared" ref="H98:H99" si="71">B98+G98</f>
        <v>9163300</v>
      </c>
    </row>
    <row r="99" spans="1:8" ht="13.5" customHeight="1" x14ac:dyDescent="0.25">
      <c r="A99" s="329" t="s">
        <v>456</v>
      </c>
      <c r="B99" s="39">
        <v>10544850</v>
      </c>
      <c r="C99" s="39">
        <v>0</v>
      </c>
      <c r="D99" s="39">
        <v>0</v>
      </c>
      <c r="E99" s="39">
        <v>0</v>
      </c>
      <c r="F99" s="39">
        <v>0</v>
      </c>
      <c r="G99" s="39">
        <f t="shared" si="70"/>
        <v>0</v>
      </c>
      <c r="H99" s="37">
        <f t="shared" si="71"/>
        <v>10544850</v>
      </c>
    </row>
    <row r="100" spans="1:8" ht="13.5" customHeight="1" x14ac:dyDescent="0.25">
      <c r="A100" s="329" t="s">
        <v>374</v>
      </c>
      <c r="B100" s="39">
        <f>'2.Műk.'!F68</f>
        <v>19208150</v>
      </c>
      <c r="C100" s="39">
        <f>C99+C98</f>
        <v>0</v>
      </c>
      <c r="D100" s="39">
        <f t="shared" ref="D100:F100" si="72">D99+D98</f>
        <v>0</v>
      </c>
      <c r="E100" s="39">
        <f t="shared" si="72"/>
        <v>0</v>
      </c>
      <c r="F100" s="39">
        <f t="shared" si="72"/>
        <v>0</v>
      </c>
      <c r="G100" s="39">
        <f t="shared" ref="G100" si="73">SUM(C100:F100)</f>
        <v>0</v>
      </c>
      <c r="H100" s="37">
        <f t="shared" ref="H100" si="74">B100+G100</f>
        <v>19208150</v>
      </c>
    </row>
    <row r="101" spans="1:8" ht="13.5" customHeight="1" x14ac:dyDescent="0.25">
      <c r="A101" s="46" t="s">
        <v>193</v>
      </c>
      <c r="B101" s="39"/>
      <c r="C101" s="39"/>
      <c r="D101" s="39"/>
      <c r="E101" s="39"/>
      <c r="F101" s="39"/>
      <c r="G101" s="39"/>
      <c r="H101" s="37"/>
    </row>
    <row r="102" spans="1:8" ht="13.5" customHeight="1" x14ac:dyDescent="0.25">
      <c r="A102" s="36" t="s">
        <v>370</v>
      </c>
      <c r="B102" s="39">
        <f>'3.Felh.'!C36+'3.Felh.'!C79</f>
        <v>708486893</v>
      </c>
      <c r="C102" s="39">
        <v>1270000</v>
      </c>
      <c r="D102" s="39">
        <v>22701000</v>
      </c>
      <c r="E102" s="39">
        <v>3214500</v>
      </c>
      <c r="F102" s="39">
        <v>3636000</v>
      </c>
      <c r="G102" s="39">
        <f>SUM(C102:F102)</f>
        <v>30821500</v>
      </c>
      <c r="H102" s="37">
        <f>B102+G102</f>
        <v>739308393</v>
      </c>
    </row>
    <row r="103" spans="1:8" ht="13.5" customHeight="1" x14ac:dyDescent="0.25">
      <c r="A103" s="329" t="s">
        <v>374</v>
      </c>
      <c r="B103" s="39">
        <f>'3.Felh.'!D36+'3.Felh.'!D79</f>
        <v>629629553</v>
      </c>
      <c r="C103" s="39">
        <v>127000</v>
      </c>
      <c r="D103" s="39">
        <v>363099</v>
      </c>
      <c r="E103" s="39">
        <v>0</v>
      </c>
      <c r="F103" s="39">
        <v>1716644</v>
      </c>
      <c r="G103" s="39">
        <f t="shared" ref="G103:G104" si="75">SUM(C103:F103)</f>
        <v>2206743</v>
      </c>
      <c r="H103" s="37">
        <f t="shared" ref="H103:H104" si="76">B103+G103</f>
        <v>631836296</v>
      </c>
    </row>
    <row r="104" spans="1:8" ht="13.5" customHeight="1" x14ac:dyDescent="0.25">
      <c r="A104" s="329" t="s">
        <v>456</v>
      </c>
      <c r="B104" s="39">
        <f>'3.Felh.'!E36+'3.Felh.'!E79</f>
        <v>-32554339</v>
      </c>
      <c r="C104" s="39">
        <v>0</v>
      </c>
      <c r="D104" s="39">
        <v>285568</v>
      </c>
      <c r="E104" s="39">
        <v>50099</v>
      </c>
      <c r="F104" s="39">
        <v>1003950</v>
      </c>
      <c r="G104" s="39">
        <f t="shared" si="75"/>
        <v>1339617</v>
      </c>
      <c r="H104" s="37">
        <f t="shared" si="76"/>
        <v>-31214722</v>
      </c>
    </row>
    <row r="105" spans="1:8" ht="13.5" customHeight="1" x14ac:dyDescent="0.25">
      <c r="A105" s="329" t="s">
        <v>374</v>
      </c>
      <c r="B105" s="39">
        <f>'3.Felh.'!F36+'3.Felh.'!F79</f>
        <v>597075214</v>
      </c>
      <c r="C105" s="39">
        <f>C104+C103</f>
        <v>127000</v>
      </c>
      <c r="D105" s="39">
        <f t="shared" ref="D105:F105" si="77">D104+D103</f>
        <v>648667</v>
      </c>
      <c r="E105" s="39">
        <f t="shared" si="77"/>
        <v>50099</v>
      </c>
      <c r="F105" s="39">
        <f t="shared" si="77"/>
        <v>2720594</v>
      </c>
      <c r="G105" s="39">
        <f t="shared" ref="G105" si="78">SUM(C105:F105)</f>
        <v>3546360</v>
      </c>
      <c r="H105" s="37">
        <f t="shared" ref="H105" si="79">B105+G105</f>
        <v>600621574</v>
      </c>
    </row>
    <row r="106" spans="1:8" ht="13.5" customHeight="1" x14ac:dyDescent="0.25">
      <c r="A106" s="33" t="s">
        <v>194</v>
      </c>
      <c r="B106" s="39"/>
      <c r="C106" s="39"/>
      <c r="D106" s="39"/>
      <c r="E106" s="39"/>
      <c r="F106" s="39"/>
      <c r="G106" s="39"/>
      <c r="H106" s="37"/>
    </row>
    <row r="107" spans="1:8" ht="13.5" customHeight="1" x14ac:dyDescent="0.25">
      <c r="A107" s="36" t="s">
        <v>370</v>
      </c>
      <c r="B107" s="39">
        <f>'3.Felh.'!C82</f>
        <v>1800000</v>
      </c>
      <c r="C107" s="39">
        <v>300000</v>
      </c>
      <c r="D107" s="39">
        <v>0</v>
      </c>
      <c r="E107" s="39">
        <v>0</v>
      </c>
      <c r="F107" s="39">
        <v>0</v>
      </c>
      <c r="G107" s="39">
        <f>SUM(C107:F107)</f>
        <v>300000</v>
      </c>
      <c r="H107" s="37">
        <f>B107+G107</f>
        <v>2100000</v>
      </c>
    </row>
    <row r="108" spans="1:8" ht="13.5" customHeight="1" x14ac:dyDescent="0.25">
      <c r="A108" s="329" t="s">
        <v>374</v>
      </c>
      <c r="B108" s="39">
        <f>'3.Felh.'!D82</f>
        <v>0</v>
      </c>
      <c r="C108" s="39">
        <v>0</v>
      </c>
      <c r="D108" s="39">
        <v>0</v>
      </c>
      <c r="E108" s="39">
        <v>0</v>
      </c>
      <c r="F108" s="39">
        <v>0</v>
      </c>
      <c r="G108" s="39">
        <f t="shared" ref="G108:G109" si="80">SUM(C108:F108)</f>
        <v>0</v>
      </c>
      <c r="H108" s="37">
        <f t="shared" ref="H108:H109" si="81">B108+G108</f>
        <v>0</v>
      </c>
    </row>
    <row r="109" spans="1:8" ht="13.5" customHeight="1" x14ac:dyDescent="0.25">
      <c r="A109" s="329" t="s">
        <v>456</v>
      </c>
      <c r="B109" s="39">
        <f>'3.Felh.'!E82</f>
        <v>23929349</v>
      </c>
      <c r="C109" s="39">
        <v>0</v>
      </c>
      <c r="D109" s="39">
        <f t="shared" ref="D109:F109" si="82">D107+D108</f>
        <v>0</v>
      </c>
      <c r="E109" s="39">
        <f t="shared" si="82"/>
        <v>0</v>
      </c>
      <c r="F109" s="39">
        <f t="shared" si="82"/>
        <v>0</v>
      </c>
      <c r="G109" s="39">
        <f t="shared" si="80"/>
        <v>0</v>
      </c>
      <c r="H109" s="37">
        <f t="shared" si="81"/>
        <v>23929349</v>
      </c>
    </row>
    <row r="110" spans="1:8" ht="13.5" customHeight="1" x14ac:dyDescent="0.25">
      <c r="A110" s="329" t="s">
        <v>374</v>
      </c>
      <c r="B110" s="39">
        <f>'3.Felh.'!F82</f>
        <v>23929349</v>
      </c>
      <c r="C110" s="39">
        <f>C109+C108</f>
        <v>0</v>
      </c>
      <c r="D110" s="39">
        <f t="shared" ref="D110:F110" si="83">D109+D108</f>
        <v>0</v>
      </c>
      <c r="E110" s="39">
        <f t="shared" si="83"/>
        <v>0</v>
      </c>
      <c r="F110" s="39">
        <f t="shared" si="83"/>
        <v>0</v>
      </c>
      <c r="G110" s="39">
        <f t="shared" ref="G110" si="84">SUM(C110:F110)</f>
        <v>0</v>
      </c>
      <c r="H110" s="37">
        <f t="shared" ref="H110" si="85">B110+G110</f>
        <v>23929349</v>
      </c>
    </row>
    <row r="111" spans="1:8" ht="13.5" customHeight="1" x14ac:dyDescent="0.25">
      <c r="A111" s="33" t="s">
        <v>195</v>
      </c>
      <c r="B111" s="39"/>
      <c r="C111" s="39"/>
      <c r="D111" s="39"/>
      <c r="E111" s="39"/>
      <c r="F111" s="39"/>
      <c r="G111" s="39"/>
      <c r="H111" s="37"/>
    </row>
    <row r="112" spans="1:8" ht="13.5" customHeight="1" x14ac:dyDescent="0.25">
      <c r="A112" s="36" t="s">
        <v>370</v>
      </c>
      <c r="B112" s="39">
        <f>'3.Felh.'!C96</f>
        <v>11988722</v>
      </c>
      <c r="C112" s="39">
        <v>0</v>
      </c>
      <c r="D112" s="39">
        <v>0</v>
      </c>
      <c r="E112" s="39">
        <v>0</v>
      </c>
      <c r="F112" s="39">
        <v>0</v>
      </c>
      <c r="G112" s="39">
        <f>SUM(C112:F112)</f>
        <v>0</v>
      </c>
      <c r="H112" s="37">
        <f>B112+G112</f>
        <v>11988722</v>
      </c>
    </row>
    <row r="113" spans="1:8" ht="13.5" customHeight="1" x14ac:dyDescent="0.25">
      <c r="A113" s="329" t="s">
        <v>374</v>
      </c>
      <c r="B113" s="39">
        <f>'3.Felh.'!D96</f>
        <v>9588722</v>
      </c>
      <c r="C113" s="39">
        <v>0</v>
      </c>
      <c r="D113" s="39">
        <v>0</v>
      </c>
      <c r="E113" s="39">
        <v>0</v>
      </c>
      <c r="F113" s="39">
        <v>0</v>
      </c>
      <c r="G113" s="39">
        <f t="shared" ref="G113:G114" si="86">SUM(C113:F113)</f>
        <v>0</v>
      </c>
      <c r="H113" s="37">
        <f t="shared" ref="H113:H114" si="87">B113+G113</f>
        <v>9588722</v>
      </c>
    </row>
    <row r="114" spans="1:8" ht="13.5" customHeight="1" x14ac:dyDescent="0.25">
      <c r="A114" s="329" t="s">
        <v>456</v>
      </c>
      <c r="B114" s="39">
        <f>'3.Felh.'!E96</f>
        <v>0</v>
      </c>
      <c r="C114" s="39">
        <v>0</v>
      </c>
      <c r="D114" s="39">
        <v>0</v>
      </c>
      <c r="E114" s="39">
        <v>0</v>
      </c>
      <c r="F114" s="39">
        <v>0</v>
      </c>
      <c r="G114" s="39">
        <f t="shared" si="86"/>
        <v>0</v>
      </c>
      <c r="H114" s="37">
        <f t="shared" si="87"/>
        <v>0</v>
      </c>
    </row>
    <row r="115" spans="1:8" ht="13.5" customHeight="1" x14ac:dyDescent="0.25">
      <c r="A115" s="329" t="s">
        <v>374</v>
      </c>
      <c r="B115" s="39">
        <f>'3.Felh.'!F96</f>
        <v>9588722</v>
      </c>
      <c r="C115" s="39">
        <f>C114+C113</f>
        <v>0</v>
      </c>
      <c r="D115" s="39">
        <f t="shared" ref="D115:F115" si="88">D114+D113</f>
        <v>0</v>
      </c>
      <c r="E115" s="39">
        <f t="shared" si="88"/>
        <v>0</v>
      </c>
      <c r="F115" s="39">
        <f t="shared" si="88"/>
        <v>0</v>
      </c>
      <c r="G115" s="39">
        <f t="shared" ref="G115" si="89">SUM(C115:F115)</f>
        <v>0</v>
      </c>
      <c r="H115" s="37">
        <f t="shared" ref="H115" si="90">B115+G115</f>
        <v>9588722</v>
      </c>
    </row>
    <row r="116" spans="1:8" ht="16.350000000000001" customHeight="1" x14ac:dyDescent="0.25">
      <c r="A116" s="46" t="s">
        <v>196</v>
      </c>
      <c r="B116" s="39"/>
      <c r="C116" s="39"/>
      <c r="D116" s="39"/>
      <c r="E116" s="39"/>
      <c r="F116" s="39"/>
      <c r="G116" s="39"/>
      <c r="H116" s="37"/>
    </row>
    <row r="117" spans="1:8" ht="13.5" customHeight="1" x14ac:dyDescent="0.25">
      <c r="A117" s="36" t="s">
        <v>370</v>
      </c>
      <c r="B117" s="39">
        <f>H42+'2.Műk.'!C74</f>
        <v>836506308</v>
      </c>
      <c r="C117" s="39">
        <v>0</v>
      </c>
      <c r="D117" s="39">
        <v>0</v>
      </c>
      <c r="E117" s="39">
        <v>0</v>
      </c>
      <c r="F117" s="39">
        <v>0</v>
      </c>
      <c r="G117" s="39">
        <f>SUM(C117:F117)</f>
        <v>0</v>
      </c>
      <c r="H117" s="37">
        <f>B117+G117</f>
        <v>836506308</v>
      </c>
    </row>
    <row r="118" spans="1:8" ht="13.5" customHeight="1" x14ac:dyDescent="0.25">
      <c r="A118" s="329" t="s">
        <v>374</v>
      </c>
      <c r="B118" s="39">
        <f>H43+'2.Műk.'!D74</f>
        <v>689293240</v>
      </c>
      <c r="C118" s="39">
        <v>0</v>
      </c>
      <c r="D118" s="39">
        <v>0</v>
      </c>
      <c r="E118" s="39">
        <v>0</v>
      </c>
      <c r="F118" s="39">
        <v>0</v>
      </c>
      <c r="G118" s="39">
        <f t="shared" ref="G118:G119" si="91">SUM(C118:F118)</f>
        <v>0</v>
      </c>
      <c r="H118" s="37">
        <f t="shared" ref="H118:H119" si="92">B118+G118</f>
        <v>689293240</v>
      </c>
    </row>
    <row r="119" spans="1:8" ht="13.5" customHeight="1" x14ac:dyDescent="0.25">
      <c r="A119" s="329" t="s">
        <v>456</v>
      </c>
      <c r="B119" s="39">
        <f>H44+'2.Műk.'!E74</f>
        <v>-3112340</v>
      </c>
      <c r="C119" s="39">
        <v>0</v>
      </c>
      <c r="D119" s="39">
        <v>0</v>
      </c>
      <c r="E119" s="39">
        <v>0</v>
      </c>
      <c r="F119" s="39">
        <v>0</v>
      </c>
      <c r="G119" s="39">
        <f t="shared" si="91"/>
        <v>0</v>
      </c>
      <c r="H119" s="37">
        <f t="shared" si="92"/>
        <v>-3112340</v>
      </c>
    </row>
    <row r="120" spans="1:8" ht="13.5" customHeight="1" x14ac:dyDescent="0.25">
      <c r="A120" s="329" t="s">
        <v>374</v>
      </c>
      <c r="B120" s="39">
        <f>H45+'2.Műk.'!F74</f>
        <v>686180900</v>
      </c>
      <c r="C120" s="39">
        <f>C119+C118</f>
        <v>0</v>
      </c>
      <c r="D120" s="39">
        <f t="shared" ref="D120:F120" si="93">D119+D118</f>
        <v>0</v>
      </c>
      <c r="E120" s="39">
        <f t="shared" si="93"/>
        <v>0</v>
      </c>
      <c r="F120" s="39">
        <f t="shared" si="93"/>
        <v>0</v>
      </c>
      <c r="G120" s="39">
        <f t="shared" ref="G120" si="94">SUM(C120:F120)</f>
        <v>0</v>
      </c>
      <c r="H120" s="39">
        <f t="shared" ref="H120" si="95">B120+G120</f>
        <v>686180900</v>
      </c>
    </row>
    <row r="121" spans="1:8" x14ac:dyDescent="0.25">
      <c r="A121" s="46" t="s">
        <v>197</v>
      </c>
      <c r="B121" s="164"/>
      <c r="C121" s="164"/>
      <c r="D121" s="164"/>
      <c r="E121" s="164"/>
      <c r="F121" s="164"/>
      <c r="G121" s="164"/>
      <c r="H121" s="337"/>
    </row>
    <row r="122" spans="1:8" ht="14.25" customHeight="1" x14ac:dyDescent="0.25">
      <c r="A122" s="344" t="s">
        <v>370</v>
      </c>
      <c r="B122" s="176">
        <f>'3.Felh.'!C93+'2.Műk.'!C67</f>
        <v>24300050</v>
      </c>
      <c r="C122" s="176">
        <v>0</v>
      </c>
      <c r="D122" s="176">
        <v>0</v>
      </c>
      <c r="E122" s="176">
        <v>0</v>
      </c>
      <c r="F122" s="176">
        <v>0</v>
      </c>
      <c r="G122" s="176">
        <f>SUM(C122:F122)</f>
        <v>0</v>
      </c>
      <c r="H122" s="167">
        <f>B122+G122</f>
        <v>24300050</v>
      </c>
    </row>
    <row r="123" spans="1:8" x14ac:dyDescent="0.25">
      <c r="A123" s="336" t="s">
        <v>374</v>
      </c>
      <c r="B123" s="176">
        <f>'3.Felh.'!D93+'2.Műk.'!D67</f>
        <v>1000000</v>
      </c>
      <c r="C123" s="176">
        <v>0</v>
      </c>
      <c r="D123" s="176">
        <v>0</v>
      </c>
      <c r="E123" s="176">
        <v>0</v>
      </c>
      <c r="F123" s="176">
        <v>0</v>
      </c>
      <c r="G123" s="176">
        <f t="shared" ref="G123:G124" si="96">SUM(C123:F123)</f>
        <v>0</v>
      </c>
      <c r="H123" s="167">
        <f t="shared" ref="H123:H124" si="97">B123+G123</f>
        <v>1000000</v>
      </c>
    </row>
    <row r="124" spans="1:8" x14ac:dyDescent="0.25">
      <c r="A124" s="336" t="s">
        <v>456</v>
      </c>
      <c r="B124" s="176">
        <f>'3.Felh.'!E93+'2.Műk.'!E67</f>
        <v>94167695</v>
      </c>
      <c r="C124" s="176">
        <v>0</v>
      </c>
      <c r="D124" s="176">
        <v>0</v>
      </c>
      <c r="E124" s="176">
        <v>0</v>
      </c>
      <c r="F124" s="176">
        <v>0</v>
      </c>
      <c r="G124" s="176">
        <f t="shared" si="96"/>
        <v>0</v>
      </c>
      <c r="H124" s="167">
        <f t="shared" si="97"/>
        <v>94167695</v>
      </c>
    </row>
    <row r="125" spans="1:8" x14ac:dyDescent="0.25">
      <c r="A125" s="336" t="s">
        <v>374</v>
      </c>
      <c r="B125" s="176">
        <f>'3.Felh.'!F93+'2.Műk.'!F67</f>
        <v>95167695</v>
      </c>
      <c r="C125" s="39">
        <f>C124+C123</f>
        <v>0</v>
      </c>
      <c r="D125" s="39">
        <f t="shared" ref="D125:F125" si="98">D124+D123</f>
        <v>0</v>
      </c>
      <c r="E125" s="39">
        <f t="shared" si="98"/>
        <v>0</v>
      </c>
      <c r="F125" s="39">
        <f t="shared" si="98"/>
        <v>0</v>
      </c>
      <c r="G125" s="176">
        <f t="shared" ref="G125" si="99">SUM(C125:F125)</f>
        <v>0</v>
      </c>
      <c r="H125" s="167">
        <f t="shared" ref="H125" si="100">B125+G125</f>
        <v>95167695</v>
      </c>
    </row>
    <row r="135" spans="1:1" x14ac:dyDescent="0.25">
      <c r="A135" t="s">
        <v>198</v>
      </c>
    </row>
  </sheetData>
  <sheetProtection selectLockedCells="1" selectUnlockedCells="1"/>
  <mergeCells count="6">
    <mergeCell ref="A2:H2"/>
    <mergeCell ref="A4:A5"/>
    <mergeCell ref="B4:B5"/>
    <mergeCell ref="C4:F4"/>
    <mergeCell ref="G4:G5"/>
    <mergeCell ref="H4:H5"/>
  </mergeCells>
  <pageMargins left="0.78740157480314965" right="0.78740157480314965" top="1.0629921259842521" bottom="1.0629921259842521" header="0.78740157480314965" footer="0.78740157480314965"/>
  <pageSetup paperSize="9" scale="65" firstPageNumber="0" orientation="portrait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60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view="pageBreakPreview" topLeftCell="A7" zoomScaleSheetLayoutView="100" workbookViewId="0">
      <selection activeCell="E41" activeCellId="1" sqref="L30 E41"/>
    </sheetView>
  </sheetViews>
  <sheetFormatPr defaultColWidth="9.109375" defaultRowHeight="12.9" customHeight="1" x14ac:dyDescent="0.25"/>
  <cols>
    <col min="1" max="1" width="24.33203125" style="47" customWidth="1"/>
    <col min="2" max="2" width="14.109375" style="48" customWidth="1"/>
    <col min="3" max="4" width="12.44140625" style="48" bestFit="1" customWidth="1"/>
    <col min="5" max="5" width="11.33203125" style="48" bestFit="1" customWidth="1"/>
    <col min="6" max="6" width="12.44140625" style="48" bestFit="1" customWidth="1"/>
    <col min="7" max="7" width="14.33203125" style="49" bestFit="1" customWidth="1"/>
    <col min="8" max="8" width="12.88671875" style="48" customWidth="1"/>
    <col min="9" max="10" width="12.109375" style="48" customWidth="1"/>
    <col min="11" max="11" width="12.33203125" style="48" customWidth="1"/>
    <col min="12" max="12" width="12.44140625" style="48" bestFit="1" customWidth="1"/>
    <col min="13" max="13" width="14" style="48" customWidth="1"/>
    <col min="14" max="14" width="12.33203125" style="47" bestFit="1" customWidth="1"/>
    <col min="15" max="16384" width="9.109375" style="47"/>
  </cols>
  <sheetData>
    <row r="1" spans="1:25" ht="15" customHeight="1" x14ac:dyDescent="0.25">
      <c r="A1" s="371" t="s">
        <v>199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5" ht="15" customHeight="1" x14ac:dyDescent="0.25">
      <c r="A2" s="366" t="s">
        <v>438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5" ht="15" customHeight="1" x14ac:dyDescent="0.25">
      <c r="A3" s="51"/>
      <c r="B3" s="52"/>
      <c r="C3" s="53"/>
      <c r="D3" s="53"/>
      <c r="E3" s="53"/>
      <c r="F3" s="53"/>
      <c r="G3" s="53"/>
      <c r="H3" s="54"/>
      <c r="I3" s="54"/>
      <c r="J3" s="54"/>
      <c r="K3" s="55"/>
      <c r="L3" s="55"/>
      <c r="M3" s="55"/>
      <c r="N3" s="48"/>
    </row>
    <row r="4" spans="1:25" ht="12" customHeight="1" x14ac:dyDescent="0.25">
      <c r="A4" s="56"/>
      <c r="B4" s="55"/>
      <c r="C4" s="55"/>
      <c r="D4" s="55"/>
      <c r="E4" s="55"/>
      <c r="F4" s="55"/>
      <c r="G4" s="57"/>
      <c r="H4" s="55"/>
      <c r="I4" s="55"/>
      <c r="J4" s="55"/>
      <c r="K4" s="55"/>
      <c r="L4" s="55"/>
      <c r="M4" s="58" t="s">
        <v>347</v>
      </c>
      <c r="N4" s="48"/>
    </row>
    <row r="5" spans="1:25" ht="18" customHeight="1" x14ac:dyDescent="0.25">
      <c r="A5" s="211"/>
      <c r="B5" s="372" t="s">
        <v>371</v>
      </c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</row>
    <row r="6" spans="1:25" ht="16.5" customHeight="1" x14ac:dyDescent="0.25">
      <c r="A6" s="211"/>
      <c r="B6" s="373" t="s">
        <v>178</v>
      </c>
      <c r="C6" s="373"/>
      <c r="D6" s="373"/>
      <c r="E6" s="373"/>
      <c r="F6" s="373"/>
      <c r="G6" s="373"/>
      <c r="H6" s="373" t="s">
        <v>180</v>
      </c>
      <c r="I6" s="373"/>
      <c r="J6" s="373"/>
      <c r="K6" s="373"/>
      <c r="L6" s="373"/>
      <c r="M6" s="374" t="s">
        <v>27</v>
      </c>
    </row>
    <row r="7" spans="1:25" ht="51" customHeight="1" x14ac:dyDescent="0.25">
      <c r="A7" s="211"/>
      <c r="B7" s="211" t="s">
        <v>200</v>
      </c>
      <c r="C7" s="211" t="s">
        <v>177</v>
      </c>
      <c r="D7" s="211" t="s">
        <v>178</v>
      </c>
      <c r="E7" s="211" t="s">
        <v>201</v>
      </c>
      <c r="F7" s="211" t="s">
        <v>24</v>
      </c>
      <c r="G7" s="211" t="s">
        <v>202</v>
      </c>
      <c r="H7" s="211" t="s">
        <v>203</v>
      </c>
      <c r="I7" s="211" t="s">
        <v>204</v>
      </c>
      <c r="J7" s="211" t="s">
        <v>205</v>
      </c>
      <c r="K7" s="211" t="s">
        <v>206</v>
      </c>
      <c r="L7" s="211" t="s">
        <v>202</v>
      </c>
      <c r="M7" s="374"/>
    </row>
    <row r="8" spans="1:25" ht="13.5" customHeight="1" x14ac:dyDescent="0.25">
      <c r="A8" s="211"/>
      <c r="B8" s="213"/>
      <c r="C8" s="214"/>
      <c r="D8" s="214"/>
      <c r="E8" s="214"/>
      <c r="F8" s="214"/>
      <c r="G8" s="211"/>
      <c r="H8" s="213"/>
      <c r="I8" s="370"/>
      <c r="J8" s="370"/>
      <c r="K8" s="370"/>
      <c r="L8" s="211"/>
      <c r="M8" s="212"/>
    </row>
    <row r="9" spans="1:25" ht="19.5" customHeight="1" x14ac:dyDescent="0.25">
      <c r="A9" s="215" t="s">
        <v>168</v>
      </c>
      <c r="B9" s="216">
        <f>SUM(B10:B12)</f>
        <v>395479306</v>
      </c>
      <c r="C9" s="216">
        <f>SUM(C10:C12)</f>
        <v>358785085</v>
      </c>
      <c r="D9" s="216">
        <f>SUM(D10:D12)</f>
        <v>39295968</v>
      </c>
      <c r="E9" s="216">
        <f>SUM(E10:E12)</f>
        <v>0</v>
      </c>
      <c r="F9" s="216">
        <f>SUM(F10:F12)</f>
        <v>237394198</v>
      </c>
      <c r="G9" s="216">
        <f>SUM(B9:F9)</f>
        <v>1030954557</v>
      </c>
      <c r="H9" s="216">
        <f>SUM(H10:H12)</f>
        <v>332073523</v>
      </c>
      <c r="I9" s="216">
        <f>SUM(I10:I12)</f>
        <v>0</v>
      </c>
      <c r="J9" s="216">
        <f>SUM(J10:J12)</f>
        <v>0</v>
      </c>
      <c r="K9" s="216">
        <f>SUM(K10:K12)</f>
        <v>313211815</v>
      </c>
      <c r="L9" s="216">
        <f t="shared" ref="L9:L25" si="0">SUM(H9:K9)</f>
        <v>645285338</v>
      </c>
      <c r="M9" s="216">
        <f t="shared" ref="M9:M30" si="1">G9+L9</f>
        <v>1676239895</v>
      </c>
    </row>
    <row r="10" spans="1:25" ht="19.5" customHeight="1" x14ac:dyDescent="0.25">
      <c r="A10" s="217" t="s">
        <v>207</v>
      </c>
      <c r="B10" s="218">
        <f>'5.finanszírozás'!B10</f>
        <v>395479306</v>
      </c>
      <c r="C10" s="218">
        <f>'5.finanszírozás'!B15</f>
        <v>358785085</v>
      </c>
      <c r="D10" s="218">
        <f>'5.finanszírozás'!B20</f>
        <v>39295968</v>
      </c>
      <c r="E10" s="218">
        <f>'5.finanszírozás'!B25</f>
        <v>0</v>
      </c>
      <c r="F10" s="218">
        <f>'2.Műk.'!F58-F13</f>
        <v>237394198</v>
      </c>
      <c r="G10" s="218">
        <f>SUM(B10:F10)</f>
        <v>1030954557</v>
      </c>
      <c r="H10" s="218">
        <f>'3.Felh.'!F7</f>
        <v>332073523</v>
      </c>
      <c r="I10" s="218">
        <f>'3.Felh.'!C19</f>
        <v>0</v>
      </c>
      <c r="J10" s="218">
        <f>'3.Felh.'!C25</f>
        <v>0</v>
      </c>
      <c r="K10" s="218">
        <f>'3.Felh.'!F30</f>
        <v>313211815</v>
      </c>
      <c r="L10" s="218">
        <f t="shared" si="0"/>
        <v>645285338</v>
      </c>
      <c r="M10" s="218">
        <f t="shared" si="1"/>
        <v>1676239895</v>
      </c>
      <c r="N10" s="48"/>
    </row>
    <row r="11" spans="1:25" ht="19.5" customHeight="1" x14ac:dyDescent="0.25">
      <c r="A11" s="217" t="s">
        <v>208</v>
      </c>
      <c r="B11" s="216"/>
      <c r="C11" s="216"/>
      <c r="D11" s="216"/>
      <c r="E11" s="216"/>
      <c r="F11" s="216"/>
      <c r="G11" s="218"/>
      <c r="H11" s="216"/>
      <c r="I11" s="216"/>
      <c r="J11" s="216"/>
      <c r="K11" s="216"/>
      <c r="L11" s="218">
        <f t="shared" si="0"/>
        <v>0</v>
      </c>
      <c r="M11" s="216">
        <f t="shared" si="1"/>
        <v>0</v>
      </c>
    </row>
    <row r="12" spans="1:25" ht="19.5" customHeight="1" x14ac:dyDescent="0.25">
      <c r="A12" s="217" t="s">
        <v>209</v>
      </c>
      <c r="B12" s="216"/>
      <c r="C12" s="216"/>
      <c r="D12" s="216"/>
      <c r="E12" s="216"/>
      <c r="F12" s="216"/>
      <c r="G12" s="218">
        <f t="shared" ref="G12:G25" si="2">SUM(B12:F12)</f>
        <v>0</v>
      </c>
      <c r="H12" s="216"/>
      <c r="I12" s="216"/>
      <c r="J12" s="216"/>
      <c r="K12" s="216"/>
      <c r="L12" s="218">
        <f t="shared" si="0"/>
        <v>0</v>
      </c>
      <c r="M12" s="216">
        <f t="shared" si="1"/>
        <v>0</v>
      </c>
    </row>
    <row r="13" spans="1:25" ht="19.5" customHeight="1" x14ac:dyDescent="0.25">
      <c r="A13" s="215" t="s">
        <v>169</v>
      </c>
      <c r="B13" s="216">
        <f>SUM(B14+B18+B22+B26)</f>
        <v>2348064</v>
      </c>
      <c r="C13" s="216">
        <f>SUM(C14+C18+C22+C26)</f>
        <v>900000</v>
      </c>
      <c r="D13" s="216">
        <f>SUM(D14+D18+D22+D26)</f>
        <v>27486000</v>
      </c>
      <c r="E13" s="216">
        <f>SUM(E14+E18+E22+E26)</f>
        <v>0</v>
      </c>
      <c r="F13" s="216">
        <f>SUM(F14+F18+F22+F26)</f>
        <v>24864603</v>
      </c>
      <c r="G13" s="216">
        <f t="shared" si="2"/>
        <v>55598667</v>
      </c>
      <c r="H13" s="216">
        <f>SUM(H14+H18+H22+H26)</f>
        <v>0</v>
      </c>
      <c r="I13" s="216">
        <f>SUM(I14+I18+I22+I26)</f>
        <v>0</v>
      </c>
      <c r="J13" s="216"/>
      <c r="K13" s="216">
        <f>SUM(K14+K18+K22+K26)</f>
        <v>0</v>
      </c>
      <c r="L13" s="216">
        <f t="shared" si="0"/>
        <v>0</v>
      </c>
      <c r="M13" s="216">
        <f t="shared" si="1"/>
        <v>55598667</v>
      </c>
    </row>
    <row r="14" spans="1:25" ht="19.5" customHeight="1" x14ac:dyDescent="0.25">
      <c r="A14" s="219" t="s">
        <v>210</v>
      </c>
      <c r="B14" s="216">
        <f>SUM(B15:B17)</f>
        <v>0</v>
      </c>
      <c r="C14" s="216">
        <f>SUM(C15:C17)</f>
        <v>900000</v>
      </c>
      <c r="D14" s="216">
        <f>SUM(D15:D17)</f>
        <v>2060000</v>
      </c>
      <c r="E14" s="216">
        <f>SUM(E15:E17)</f>
        <v>0</v>
      </c>
      <c r="F14" s="216">
        <f>SUM(F15:F17)</f>
        <v>6249342</v>
      </c>
      <c r="G14" s="216">
        <f t="shared" si="2"/>
        <v>9209342</v>
      </c>
      <c r="H14" s="216">
        <f>SUM(H15:H17)</f>
        <v>0</v>
      </c>
      <c r="I14" s="216">
        <f>SUM(I15:I17)</f>
        <v>0</v>
      </c>
      <c r="J14" s="216"/>
      <c r="K14" s="216">
        <f>SUM(K15:K17)</f>
        <v>0</v>
      </c>
      <c r="L14" s="216">
        <f t="shared" si="0"/>
        <v>0</v>
      </c>
      <c r="M14" s="216">
        <f t="shared" si="1"/>
        <v>9209342</v>
      </c>
    </row>
    <row r="15" spans="1:25" ht="19.5" customHeight="1" x14ac:dyDescent="0.25">
      <c r="A15" s="217" t="s">
        <v>207</v>
      </c>
      <c r="B15" s="218">
        <f>'5.finanszírozás'!C10</f>
        <v>0</v>
      </c>
      <c r="C15" s="218">
        <f>'5.finanszírozás'!C15</f>
        <v>900000</v>
      </c>
      <c r="D15" s="218">
        <f>'5.finanszírozás'!C20</f>
        <v>2060000</v>
      </c>
      <c r="E15" s="218">
        <f>'5.finanszírozás'!C25</f>
        <v>0</v>
      </c>
      <c r="F15" s="218">
        <f>'5.finanszírozás'!C40</f>
        <v>6249342</v>
      </c>
      <c r="G15" s="218">
        <f t="shared" si="2"/>
        <v>9209342</v>
      </c>
      <c r="H15" s="220">
        <f>'5.finanszírozás'!C30</f>
        <v>0</v>
      </c>
      <c r="I15" s="220"/>
      <c r="J15" s="220"/>
      <c r="K15" s="220"/>
      <c r="L15" s="218">
        <f t="shared" si="0"/>
        <v>0</v>
      </c>
      <c r="M15" s="218">
        <f t="shared" si="1"/>
        <v>9209342</v>
      </c>
      <c r="N15" s="48"/>
    </row>
    <row r="16" spans="1:25" ht="19.5" customHeight="1" x14ac:dyDescent="0.25">
      <c r="A16" s="217" t="s">
        <v>208</v>
      </c>
      <c r="B16" s="218"/>
      <c r="C16" s="218"/>
      <c r="D16" s="218"/>
      <c r="E16" s="218"/>
      <c r="F16" s="218"/>
      <c r="G16" s="218">
        <f t="shared" si="2"/>
        <v>0</v>
      </c>
      <c r="H16" s="218"/>
      <c r="I16" s="218"/>
      <c r="J16" s="218"/>
      <c r="K16" s="218"/>
      <c r="L16" s="218">
        <f t="shared" si="0"/>
        <v>0</v>
      </c>
      <c r="M16" s="216">
        <f t="shared" si="1"/>
        <v>0</v>
      </c>
    </row>
    <row r="17" spans="1:14" ht="19.5" customHeight="1" x14ac:dyDescent="0.25">
      <c r="A17" s="217" t="s">
        <v>209</v>
      </c>
      <c r="B17" s="218"/>
      <c r="C17" s="218"/>
      <c r="D17" s="218"/>
      <c r="E17" s="218"/>
      <c r="F17" s="218"/>
      <c r="G17" s="218">
        <f t="shared" si="2"/>
        <v>0</v>
      </c>
      <c r="H17" s="218"/>
      <c r="I17" s="218"/>
      <c r="J17" s="218"/>
      <c r="K17" s="218"/>
      <c r="L17" s="218">
        <f t="shared" si="0"/>
        <v>0</v>
      </c>
      <c r="M17" s="216">
        <f t="shared" si="1"/>
        <v>0</v>
      </c>
    </row>
    <row r="18" spans="1:14" ht="19.5" customHeight="1" x14ac:dyDescent="0.25">
      <c r="A18" s="215" t="s">
        <v>211</v>
      </c>
      <c r="B18" s="216">
        <f>SUM(B19:B21)</f>
        <v>2348064</v>
      </c>
      <c r="C18" s="216">
        <f>SUM(C19:C21)</f>
        <v>0</v>
      </c>
      <c r="D18" s="216">
        <f>SUM(D19:D21)</f>
        <v>17135000</v>
      </c>
      <c r="E18" s="216">
        <f>SUM(E19:E21)</f>
        <v>0</v>
      </c>
      <c r="F18" s="216">
        <f>SUM(F19:F21)</f>
        <v>13799466</v>
      </c>
      <c r="G18" s="216">
        <f t="shared" si="2"/>
        <v>33282530</v>
      </c>
      <c r="H18" s="216">
        <f>SUM(H19:H21)</f>
        <v>0</v>
      </c>
      <c r="I18" s="216">
        <f>SUM(I19:I21)</f>
        <v>0</v>
      </c>
      <c r="J18" s="216"/>
      <c r="K18" s="216">
        <f>SUM(K19:K21)</f>
        <v>0</v>
      </c>
      <c r="L18" s="216">
        <f t="shared" si="0"/>
        <v>0</v>
      </c>
      <c r="M18" s="216">
        <f t="shared" si="1"/>
        <v>33282530</v>
      </c>
      <c r="N18" s="61"/>
    </row>
    <row r="19" spans="1:14" ht="19.5" customHeight="1" x14ac:dyDescent="0.25">
      <c r="A19" s="217" t="s">
        <v>207</v>
      </c>
      <c r="B19" s="218">
        <f>'5.finanszírozás'!D10</f>
        <v>2348064</v>
      </c>
      <c r="C19" s="218">
        <f>'5.finanszírozás'!D15</f>
        <v>0</v>
      </c>
      <c r="D19" s="218">
        <f>'5.finanszírozás'!D20</f>
        <v>17135000</v>
      </c>
      <c r="E19" s="218">
        <f>'5.finanszírozás'!D25</f>
        <v>0</v>
      </c>
      <c r="F19" s="218">
        <f>'5.finanszírozás'!D40</f>
        <v>13799466</v>
      </c>
      <c r="G19" s="218">
        <f t="shared" si="2"/>
        <v>33282530</v>
      </c>
      <c r="H19" s="218">
        <f>'5.finanszírozás'!D30</f>
        <v>0</v>
      </c>
      <c r="I19" s="218"/>
      <c r="J19" s="218"/>
      <c r="K19" s="218"/>
      <c r="L19" s="218">
        <f t="shared" si="0"/>
        <v>0</v>
      </c>
      <c r="M19" s="218">
        <f t="shared" si="1"/>
        <v>33282530</v>
      </c>
      <c r="N19" s="48"/>
    </row>
    <row r="20" spans="1:14" ht="19.5" customHeight="1" x14ac:dyDescent="0.25">
      <c r="A20" s="217" t="s">
        <v>208</v>
      </c>
      <c r="B20" s="218"/>
      <c r="C20" s="218"/>
      <c r="D20" s="218"/>
      <c r="E20" s="218"/>
      <c r="F20" s="218"/>
      <c r="G20" s="218">
        <f t="shared" si="2"/>
        <v>0</v>
      </c>
      <c r="H20" s="218"/>
      <c r="I20" s="218"/>
      <c r="J20" s="218"/>
      <c r="K20" s="218"/>
      <c r="L20" s="218">
        <f t="shared" si="0"/>
        <v>0</v>
      </c>
      <c r="M20" s="216">
        <f t="shared" si="1"/>
        <v>0</v>
      </c>
    </row>
    <row r="21" spans="1:14" ht="19.5" customHeight="1" x14ac:dyDescent="0.25">
      <c r="A21" s="217" t="s">
        <v>209</v>
      </c>
      <c r="B21" s="218"/>
      <c r="C21" s="218"/>
      <c r="D21" s="218"/>
      <c r="E21" s="218"/>
      <c r="F21" s="218"/>
      <c r="G21" s="218">
        <f t="shared" si="2"/>
        <v>0</v>
      </c>
      <c r="H21" s="218"/>
      <c r="I21" s="218"/>
      <c r="J21" s="218"/>
      <c r="K21" s="218"/>
      <c r="L21" s="218">
        <f t="shared" si="0"/>
        <v>0</v>
      </c>
      <c r="M21" s="216">
        <f t="shared" si="1"/>
        <v>0</v>
      </c>
    </row>
    <row r="22" spans="1:14" ht="19.5" customHeight="1" x14ac:dyDescent="0.25">
      <c r="A22" s="219" t="s">
        <v>212</v>
      </c>
      <c r="B22" s="216">
        <f>SUM(B23:B25)</f>
        <v>0</v>
      </c>
      <c r="C22" s="216">
        <f>SUM(C23:C25)</f>
        <v>0</v>
      </c>
      <c r="D22" s="216">
        <f>SUM(D23:D25)</f>
        <v>2921000</v>
      </c>
      <c r="E22" s="216">
        <f>SUM(E23:E25)</f>
        <v>0</v>
      </c>
      <c r="F22" s="216">
        <f>SUM(F23:F25)</f>
        <v>2535733</v>
      </c>
      <c r="G22" s="216">
        <f t="shared" si="2"/>
        <v>5456733</v>
      </c>
      <c r="H22" s="216">
        <f>SUM(H23:H25)</f>
        <v>0</v>
      </c>
      <c r="I22" s="216">
        <f>SUM(I23:I25)</f>
        <v>0</v>
      </c>
      <c r="J22" s="216"/>
      <c r="K22" s="216">
        <f>SUM(K23:K25)</f>
        <v>0</v>
      </c>
      <c r="L22" s="216">
        <f t="shared" si="0"/>
        <v>0</v>
      </c>
      <c r="M22" s="216">
        <f t="shared" si="1"/>
        <v>5456733</v>
      </c>
    </row>
    <row r="23" spans="1:14" ht="19.5" customHeight="1" x14ac:dyDescent="0.25">
      <c r="A23" s="217" t="s">
        <v>207</v>
      </c>
      <c r="B23" s="218">
        <f>'5.finanszírozás'!E10</f>
        <v>0</v>
      </c>
      <c r="C23" s="218">
        <f>'5.finanszírozás'!E15</f>
        <v>0</v>
      </c>
      <c r="D23" s="218">
        <f>'5.finanszírozás'!E20</f>
        <v>2921000</v>
      </c>
      <c r="E23" s="218">
        <f>'5.finanszírozás'!E25</f>
        <v>0</v>
      </c>
      <c r="F23" s="218">
        <f>'5.finanszírozás'!E40</f>
        <v>2535733</v>
      </c>
      <c r="G23" s="218">
        <f t="shared" si="2"/>
        <v>5456733</v>
      </c>
      <c r="H23" s="218">
        <f>'5.finanszírozás'!E30</f>
        <v>0</v>
      </c>
      <c r="I23" s="218"/>
      <c r="J23" s="218"/>
      <c r="K23" s="218"/>
      <c r="L23" s="218">
        <f t="shared" si="0"/>
        <v>0</v>
      </c>
      <c r="M23" s="218">
        <f t="shared" si="1"/>
        <v>5456733</v>
      </c>
      <c r="N23" s="48"/>
    </row>
    <row r="24" spans="1:14" ht="19.5" customHeight="1" x14ac:dyDescent="0.25">
      <c r="A24" s="217" t="s">
        <v>208</v>
      </c>
      <c r="B24" s="218"/>
      <c r="C24" s="218"/>
      <c r="D24" s="218"/>
      <c r="E24" s="218"/>
      <c r="F24" s="218"/>
      <c r="G24" s="218">
        <f t="shared" si="2"/>
        <v>0</v>
      </c>
      <c r="H24" s="218"/>
      <c r="I24" s="218"/>
      <c r="J24" s="218"/>
      <c r="K24" s="218"/>
      <c r="L24" s="218">
        <f t="shared" si="0"/>
        <v>0</v>
      </c>
      <c r="M24" s="216">
        <f t="shared" si="1"/>
        <v>0</v>
      </c>
    </row>
    <row r="25" spans="1:14" ht="19.5" customHeight="1" x14ac:dyDescent="0.25">
      <c r="A25" s="217" t="s">
        <v>209</v>
      </c>
      <c r="B25" s="218"/>
      <c r="C25" s="218"/>
      <c r="D25" s="218"/>
      <c r="E25" s="218"/>
      <c r="F25" s="218"/>
      <c r="G25" s="218">
        <f t="shared" si="2"/>
        <v>0</v>
      </c>
      <c r="H25" s="218"/>
      <c r="I25" s="218"/>
      <c r="J25" s="218"/>
      <c r="K25" s="218"/>
      <c r="L25" s="218">
        <f t="shared" si="0"/>
        <v>0</v>
      </c>
      <c r="M25" s="216">
        <f t="shared" si="1"/>
        <v>0</v>
      </c>
    </row>
    <row r="26" spans="1:14" ht="19.5" customHeight="1" x14ac:dyDescent="0.25">
      <c r="A26" s="219" t="s">
        <v>175</v>
      </c>
      <c r="B26" s="216">
        <f t="shared" ref="B26:L26" si="3">SUM(B27:B29)</f>
        <v>0</v>
      </c>
      <c r="C26" s="216">
        <f t="shared" si="3"/>
        <v>0</v>
      </c>
      <c r="D26" s="216">
        <f t="shared" si="3"/>
        <v>5370000</v>
      </c>
      <c r="E26" s="216">
        <f t="shared" si="3"/>
        <v>0</v>
      </c>
      <c r="F26" s="216">
        <f t="shared" si="3"/>
        <v>2280062</v>
      </c>
      <c r="G26" s="216">
        <f t="shared" si="3"/>
        <v>7650062</v>
      </c>
      <c r="H26" s="216">
        <f t="shared" si="3"/>
        <v>0</v>
      </c>
      <c r="I26" s="216">
        <f t="shared" si="3"/>
        <v>0</v>
      </c>
      <c r="J26" s="216">
        <f t="shared" si="3"/>
        <v>0</v>
      </c>
      <c r="K26" s="216">
        <f t="shared" si="3"/>
        <v>0</v>
      </c>
      <c r="L26" s="216">
        <f t="shared" si="3"/>
        <v>0</v>
      </c>
      <c r="M26" s="216">
        <f t="shared" si="1"/>
        <v>7650062</v>
      </c>
    </row>
    <row r="27" spans="1:14" ht="19.5" customHeight="1" x14ac:dyDescent="0.25">
      <c r="A27" s="217" t="s">
        <v>207</v>
      </c>
      <c r="B27" s="218">
        <f>'5.finanszírozás'!F10</f>
        <v>0</v>
      </c>
      <c r="C27" s="218">
        <f>'5.finanszírozás'!F15</f>
        <v>0</v>
      </c>
      <c r="D27" s="218">
        <v>10000</v>
      </c>
      <c r="E27" s="218">
        <f>'5.finanszírozás'!F25</f>
        <v>0</v>
      </c>
      <c r="F27" s="218">
        <f>'5.finanszírozás'!F40</f>
        <v>2280062</v>
      </c>
      <c r="G27" s="218">
        <f>SUM(B27:F27)</f>
        <v>2290062</v>
      </c>
      <c r="H27" s="218">
        <f>'5.finanszírozás'!F30</f>
        <v>0</v>
      </c>
      <c r="I27" s="218"/>
      <c r="J27" s="218"/>
      <c r="K27" s="218"/>
      <c r="L27" s="218">
        <f>SUM(H27:K27)</f>
        <v>0</v>
      </c>
      <c r="M27" s="218">
        <f t="shared" si="1"/>
        <v>2290062</v>
      </c>
      <c r="N27" s="48"/>
    </row>
    <row r="28" spans="1:14" ht="19.5" customHeight="1" x14ac:dyDescent="0.25">
      <c r="A28" s="217" t="s">
        <v>208</v>
      </c>
      <c r="B28" s="218"/>
      <c r="C28" s="218"/>
      <c r="D28" s="218">
        <v>5360000</v>
      </c>
      <c r="E28" s="218"/>
      <c r="F28" s="218"/>
      <c r="G28" s="218">
        <f>SUM(B28:F28)</f>
        <v>5360000</v>
      </c>
      <c r="H28" s="218"/>
      <c r="I28" s="218"/>
      <c r="J28" s="218"/>
      <c r="K28" s="218"/>
      <c r="L28" s="218">
        <f>SUM(H28:K28)</f>
        <v>0</v>
      </c>
      <c r="M28" s="218">
        <f t="shared" si="1"/>
        <v>5360000</v>
      </c>
    </row>
    <row r="29" spans="1:14" ht="19.5" customHeight="1" x14ac:dyDescent="0.25">
      <c r="A29" s="217" t="s">
        <v>209</v>
      </c>
      <c r="B29" s="218"/>
      <c r="C29" s="218"/>
      <c r="D29" s="218"/>
      <c r="E29" s="218"/>
      <c r="F29" s="218"/>
      <c r="G29" s="218">
        <f>SUM(B29:F29)</f>
        <v>0</v>
      </c>
      <c r="H29" s="218"/>
      <c r="I29" s="218"/>
      <c r="J29" s="218"/>
      <c r="K29" s="218"/>
      <c r="L29" s="218">
        <f>SUM(H29:K29)</f>
        <v>0</v>
      </c>
      <c r="M29" s="216">
        <f t="shared" si="1"/>
        <v>0</v>
      </c>
    </row>
    <row r="30" spans="1:14" ht="30" customHeight="1" x14ac:dyDescent="0.25">
      <c r="A30" s="221" t="s">
        <v>213</v>
      </c>
      <c r="B30" s="358">
        <f>SUM(B9+B13)</f>
        <v>397827370</v>
      </c>
      <c r="C30" s="358">
        <f>SUM(C9+C13)</f>
        <v>359685085</v>
      </c>
      <c r="D30" s="358">
        <f>SUM(D9+D13)</f>
        <v>66781968</v>
      </c>
      <c r="E30" s="358">
        <f>SUM(E9+E13)</f>
        <v>0</v>
      </c>
      <c r="F30" s="358">
        <f>SUM(F9+F13)</f>
        <v>262258801</v>
      </c>
      <c r="G30" s="358">
        <f>SUM(B30:F30)</f>
        <v>1086553224</v>
      </c>
      <c r="H30" s="358">
        <f>SUM(H9+H13)</f>
        <v>332073523</v>
      </c>
      <c r="I30" s="358">
        <f>SUM(I9+I13)</f>
        <v>0</v>
      </c>
      <c r="J30" s="358">
        <f>SUM(J9+J13)</f>
        <v>0</v>
      </c>
      <c r="K30" s="358">
        <f>SUM(K9+K13)</f>
        <v>313211815</v>
      </c>
      <c r="L30" s="358">
        <f>SUM(H30:K30)</f>
        <v>645285338</v>
      </c>
      <c r="M30" s="358">
        <f t="shared" si="1"/>
        <v>1731838562</v>
      </c>
      <c r="N30" s="48"/>
    </row>
    <row r="31" spans="1:14" ht="12.9" customHeight="1" x14ac:dyDescent="0.25">
      <c r="G31" s="62"/>
      <c r="H31" s="63"/>
      <c r="I31" s="63"/>
      <c r="J31" s="63"/>
      <c r="K31" s="63"/>
      <c r="L31" s="63"/>
      <c r="M31" s="243"/>
      <c r="N31" s="48"/>
    </row>
  </sheetData>
  <sheetProtection selectLockedCells="1" selectUnlockedCells="1"/>
  <mergeCells count="7">
    <mergeCell ref="I8:K8"/>
    <mergeCell ref="A1:M1"/>
    <mergeCell ref="A2:M2"/>
    <mergeCell ref="B5:M5"/>
    <mergeCell ref="B6:G6"/>
    <mergeCell ref="H6:L6"/>
    <mergeCell ref="M6:M7"/>
  </mergeCells>
  <pageMargins left="0.78740157480314965" right="0.78740157480314965" top="1.0629921259842521" bottom="1.0629921259842521" header="0.78740157480314965" footer="0.78740157480314965"/>
  <pageSetup paperSize="9" scale="74" firstPageNumber="0" orientation="landscape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view="pageBreakPreview" zoomScaleSheetLayoutView="100" workbookViewId="0">
      <selection activeCell="E41" activeCellId="1" sqref="L30 E41"/>
    </sheetView>
  </sheetViews>
  <sheetFormatPr defaultColWidth="9.109375" defaultRowHeight="13.2" x14ac:dyDescent="0.25"/>
  <cols>
    <col min="1" max="1" width="23.44140625" style="64" customWidth="1"/>
    <col min="2" max="2" width="10.88671875" style="65" bestFit="1" customWidth="1"/>
    <col min="3" max="3" width="11.88671875" style="65" customWidth="1"/>
    <col min="4" max="4" width="10.88671875" style="65" bestFit="1" customWidth="1"/>
    <col min="5" max="5" width="9.33203125" style="65" customWidth="1"/>
    <col min="6" max="6" width="9.88671875" style="65" bestFit="1" customWidth="1"/>
    <col min="7" max="7" width="13.5546875" style="65" customWidth="1"/>
    <col min="8" max="8" width="10.88671875" style="65" bestFit="1" customWidth="1"/>
    <col min="9" max="9" width="12.33203125" style="65" bestFit="1" customWidth="1"/>
    <col min="10" max="10" width="10.88671875" style="65" bestFit="1" customWidth="1"/>
    <col min="11" max="11" width="9.88671875" style="65" bestFit="1" customWidth="1"/>
    <col min="12" max="12" width="11" style="65" customWidth="1"/>
    <col min="13" max="13" width="11.33203125" style="65" customWidth="1"/>
    <col min="14" max="14" width="11.5546875" style="65" customWidth="1"/>
    <col min="15" max="15" width="12.109375" style="65" customWidth="1"/>
    <col min="16" max="16" width="0" style="66" hidden="1" customWidth="1"/>
    <col min="17" max="17" width="9.33203125" style="66" bestFit="1" customWidth="1"/>
    <col min="18" max="18" width="12.33203125" style="66" bestFit="1" customWidth="1"/>
    <col min="19" max="19" width="10.88671875" style="66" bestFit="1" customWidth="1"/>
    <col min="20" max="16384" width="9.109375" style="66"/>
  </cols>
  <sheetData>
    <row r="1" spans="1:20" ht="1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P1" s="68"/>
      <c r="Q1" s="69" t="s">
        <v>214</v>
      </c>
      <c r="R1" s="50"/>
      <c r="S1" s="50"/>
      <c r="T1" s="50"/>
    </row>
    <row r="2" spans="1:20" ht="38.25" customHeight="1" x14ac:dyDescent="0.25">
      <c r="A2" s="377" t="s">
        <v>372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70"/>
      <c r="Q2" s="309"/>
      <c r="R2" s="50"/>
      <c r="S2" s="50"/>
      <c r="T2" s="50"/>
    </row>
    <row r="3" spans="1:20" ht="15" customHeight="1" x14ac:dyDescent="0.25">
      <c r="A3" s="71"/>
      <c r="B3" s="72"/>
      <c r="C3" s="73"/>
      <c r="D3" s="74"/>
      <c r="E3" s="74"/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R3" s="65"/>
    </row>
    <row r="4" spans="1:20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P4" s="77"/>
      <c r="Q4" s="58" t="s">
        <v>347</v>
      </c>
    </row>
    <row r="5" spans="1:20" ht="18" customHeight="1" x14ac:dyDescent="0.25">
      <c r="A5" s="378" t="s">
        <v>215</v>
      </c>
      <c r="B5" s="379" t="s">
        <v>371</v>
      </c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80" t="s">
        <v>216</v>
      </c>
      <c r="Q5" s="381" t="s">
        <v>217</v>
      </c>
    </row>
    <row r="6" spans="1:20" ht="23.25" customHeight="1" x14ac:dyDescent="0.25">
      <c r="A6" s="378"/>
      <c r="B6" s="382" t="s">
        <v>218</v>
      </c>
      <c r="C6" s="382"/>
      <c r="D6" s="382"/>
      <c r="E6" s="382"/>
      <c r="F6" s="382"/>
      <c r="G6" s="382"/>
      <c r="H6" s="382"/>
      <c r="I6" s="382"/>
      <c r="J6" s="382" t="s">
        <v>219</v>
      </c>
      <c r="K6" s="382"/>
      <c r="L6" s="382"/>
      <c r="M6" s="382"/>
      <c r="N6" s="382"/>
      <c r="O6" s="382" t="s">
        <v>220</v>
      </c>
      <c r="P6" s="380"/>
      <c r="Q6" s="381"/>
    </row>
    <row r="7" spans="1:20" ht="67.95" customHeight="1" x14ac:dyDescent="0.25">
      <c r="A7" s="378"/>
      <c r="B7" s="59" t="s">
        <v>188</v>
      </c>
      <c r="C7" s="78" t="s">
        <v>221</v>
      </c>
      <c r="D7" s="59" t="s">
        <v>190</v>
      </c>
      <c r="E7" s="59" t="s">
        <v>191</v>
      </c>
      <c r="F7" s="59" t="s">
        <v>192</v>
      </c>
      <c r="G7" s="59" t="s">
        <v>222</v>
      </c>
      <c r="H7" s="59" t="s">
        <v>223</v>
      </c>
      <c r="I7" s="59" t="s">
        <v>202</v>
      </c>
      <c r="J7" s="59" t="s">
        <v>224</v>
      </c>
      <c r="K7" s="59" t="s">
        <v>225</v>
      </c>
      <c r="L7" s="59" t="s">
        <v>226</v>
      </c>
      <c r="M7" s="59" t="s">
        <v>227</v>
      </c>
      <c r="N7" s="59" t="s">
        <v>202</v>
      </c>
      <c r="O7" s="382"/>
      <c r="P7" s="380"/>
      <c r="Q7" s="381"/>
    </row>
    <row r="8" spans="1:20" ht="12.75" customHeight="1" x14ac:dyDescent="0.25">
      <c r="A8" s="378"/>
      <c r="B8" s="79"/>
      <c r="C8" s="79"/>
      <c r="D8" s="79"/>
      <c r="E8" s="79"/>
      <c r="F8" s="79"/>
      <c r="G8" s="79"/>
      <c r="H8" s="79"/>
      <c r="I8" s="59"/>
      <c r="J8" s="79"/>
      <c r="K8" s="80"/>
      <c r="L8" s="80"/>
      <c r="M8" s="80"/>
      <c r="N8" s="59"/>
      <c r="O8" s="382"/>
      <c r="P8" s="380"/>
      <c r="Q8" s="381"/>
    </row>
    <row r="9" spans="1:20" s="47" customFormat="1" ht="25.5" customHeight="1" x14ac:dyDescent="0.25">
      <c r="A9" s="81" t="s">
        <v>168</v>
      </c>
      <c r="B9" s="82">
        <f t="shared" ref="B9:H9" si="0">SUM(B10:B12)</f>
        <v>49844864</v>
      </c>
      <c r="C9" s="82">
        <f t="shared" si="0"/>
        <v>7758377</v>
      </c>
      <c r="D9" s="82">
        <f t="shared" si="0"/>
        <v>178756624</v>
      </c>
      <c r="E9" s="82">
        <f t="shared" si="0"/>
        <v>8730000</v>
      </c>
      <c r="F9" s="82">
        <f>SUM(F11:F12)</f>
        <v>19208150</v>
      </c>
      <c r="G9" s="82">
        <f t="shared" si="0"/>
        <v>14628617</v>
      </c>
      <c r="H9" s="82">
        <f t="shared" si="0"/>
        <v>95167695</v>
      </c>
      <c r="I9" s="82">
        <f>SUM(B9:H9)</f>
        <v>374094327</v>
      </c>
      <c r="J9" s="82">
        <f>SUM(J10:J12)</f>
        <v>597075214</v>
      </c>
      <c r="K9" s="82">
        <f>SUM(K10:K12)</f>
        <v>23929349</v>
      </c>
      <c r="L9" s="82">
        <f>SUM(L10:L12)</f>
        <v>9588722</v>
      </c>
      <c r="M9" s="82">
        <f>SUM(M10:M12)</f>
        <v>0</v>
      </c>
      <c r="N9" s="82">
        <f>SUM(J9:M9)</f>
        <v>630593285</v>
      </c>
      <c r="O9" s="82">
        <f>N9+I9</f>
        <v>1004687612</v>
      </c>
      <c r="P9" s="60" t="e">
        <f>SUM(#REF!)</f>
        <v>#REF!</v>
      </c>
      <c r="Q9" s="83">
        <f>SUM(Q10:Q12)</f>
        <v>7</v>
      </c>
      <c r="R9" s="48"/>
    </row>
    <row r="10" spans="1:20" s="47" customFormat="1" ht="19.5" customHeight="1" x14ac:dyDescent="0.25">
      <c r="A10" s="84" t="s">
        <v>207</v>
      </c>
      <c r="B10" s="85">
        <f>'5.finanszírozás'!B80</f>
        <v>49844864</v>
      </c>
      <c r="C10" s="85">
        <f>'5.finanszírozás'!B85</f>
        <v>7758377</v>
      </c>
      <c r="D10" s="85">
        <f>'5.finanszírozás'!B90-'7.Kiad.össz.'!D11</f>
        <v>178756624</v>
      </c>
      <c r="E10" s="85">
        <f>'5.finanszírozás'!B95</f>
        <v>8730000</v>
      </c>
      <c r="F10" s="182">
        <v>0</v>
      </c>
      <c r="G10" s="85">
        <f>'2.Műk.'!F72</f>
        <v>14628617</v>
      </c>
      <c r="H10" s="85">
        <f>'2.Műk.'!F67</f>
        <v>95167695</v>
      </c>
      <c r="I10" s="82">
        <f>SUM(B10:H10)</f>
        <v>354886177</v>
      </c>
      <c r="J10" s="85"/>
      <c r="K10" s="85"/>
      <c r="L10" s="85"/>
      <c r="M10" s="85"/>
      <c r="N10" s="82">
        <f>SUM(J10:M10)</f>
        <v>0</v>
      </c>
      <c r="O10" s="82">
        <f>N10+I10</f>
        <v>354886177</v>
      </c>
      <c r="P10" s="60"/>
      <c r="Q10" s="86">
        <v>7</v>
      </c>
    </row>
    <row r="11" spans="1:20" s="47" customFormat="1" ht="19.5" customHeight="1" x14ac:dyDescent="0.25">
      <c r="A11" s="84" t="s">
        <v>208</v>
      </c>
      <c r="B11" s="85"/>
      <c r="C11" s="85"/>
      <c r="D11" s="85">
        <f>S45</f>
        <v>0</v>
      </c>
      <c r="E11" s="85"/>
      <c r="F11" s="85">
        <f>'5.finanszírozás'!B100</f>
        <v>19208150</v>
      </c>
      <c r="G11" s="85"/>
      <c r="H11" s="85"/>
      <c r="I11" s="82">
        <f>SUM(B11:H11)</f>
        <v>19208150</v>
      </c>
      <c r="J11" s="85">
        <f>'3.Felh.'!F36+'3.Felh.'!F79</f>
        <v>597075214</v>
      </c>
      <c r="K11" s="85">
        <f>'5.finanszírozás'!B110</f>
        <v>23929349</v>
      </c>
      <c r="L11" s="85">
        <f>'3.Felh.'!F96</f>
        <v>9588722</v>
      </c>
      <c r="M11" s="85">
        <f>'3.Felh.'!F93</f>
        <v>0</v>
      </c>
      <c r="N11" s="82">
        <f>SUM(J11:M11)</f>
        <v>630593285</v>
      </c>
      <c r="O11" s="82">
        <f>N11+I11</f>
        <v>649801435</v>
      </c>
      <c r="P11" s="60"/>
      <c r="Q11" s="86"/>
    </row>
    <row r="12" spans="1:20" s="47" customFormat="1" ht="19.5" customHeight="1" x14ac:dyDescent="0.25">
      <c r="A12" s="84" t="s">
        <v>209</v>
      </c>
      <c r="B12" s="85"/>
      <c r="C12" s="85"/>
      <c r="D12" s="85"/>
      <c r="E12" s="85"/>
      <c r="F12" s="85"/>
      <c r="G12" s="85"/>
      <c r="H12" s="85"/>
      <c r="I12" s="82">
        <f>SUM(B12:H12)</f>
        <v>0</v>
      </c>
      <c r="J12" s="85"/>
      <c r="K12" s="85"/>
      <c r="L12" s="85"/>
      <c r="M12" s="85"/>
      <c r="N12" s="82">
        <f>SUM(J12:M12)</f>
        <v>0</v>
      </c>
      <c r="O12" s="82">
        <f>N12+I12</f>
        <v>0</v>
      </c>
      <c r="P12" s="60"/>
      <c r="Q12" s="86"/>
    </row>
    <row r="13" spans="1:20" s="47" customFormat="1" ht="25.5" customHeight="1" x14ac:dyDescent="0.25">
      <c r="A13" s="81" t="s">
        <v>169</v>
      </c>
      <c r="B13" s="82">
        <f t="shared" ref="B13:P13" si="1">SUM(B14+B18+B22+B26)</f>
        <v>379416021</v>
      </c>
      <c r="C13" s="82">
        <f t="shared" si="1"/>
        <v>68550346</v>
      </c>
      <c r="D13" s="82">
        <f t="shared" si="1"/>
        <v>275638223</v>
      </c>
      <c r="E13" s="82">
        <f t="shared" si="1"/>
        <v>0</v>
      </c>
      <c r="F13" s="82">
        <f t="shared" si="1"/>
        <v>0</v>
      </c>
      <c r="G13" s="82">
        <f t="shared" si="1"/>
        <v>0</v>
      </c>
      <c r="H13" s="82">
        <f t="shared" si="1"/>
        <v>0</v>
      </c>
      <c r="I13" s="82">
        <f t="shared" si="1"/>
        <v>723604590</v>
      </c>
      <c r="J13" s="82">
        <f t="shared" si="1"/>
        <v>3546360</v>
      </c>
      <c r="K13" s="82">
        <f t="shared" si="1"/>
        <v>0</v>
      </c>
      <c r="L13" s="82">
        <f t="shared" si="1"/>
        <v>0</v>
      </c>
      <c r="M13" s="82">
        <f t="shared" si="1"/>
        <v>0</v>
      </c>
      <c r="N13" s="82">
        <f t="shared" si="1"/>
        <v>3546360</v>
      </c>
      <c r="O13" s="82">
        <f t="shared" si="1"/>
        <v>727150950</v>
      </c>
      <c r="P13" s="82">
        <f t="shared" si="1"/>
        <v>409715250</v>
      </c>
      <c r="Q13" s="83">
        <f>Q14+Q18+Q22+Q26</f>
        <v>101</v>
      </c>
      <c r="R13" s="48"/>
      <c r="S13" s="48"/>
    </row>
    <row r="14" spans="1:20" s="47" customFormat="1" ht="25.5" customHeight="1" x14ac:dyDescent="0.25">
      <c r="A14" s="87" t="s">
        <v>210</v>
      </c>
      <c r="B14" s="82">
        <f t="shared" ref="B14:Q14" si="2">SUM(B15:B17)</f>
        <v>105958897</v>
      </c>
      <c r="C14" s="82">
        <f t="shared" si="2"/>
        <v>16898588</v>
      </c>
      <c r="D14" s="82">
        <f t="shared" si="2"/>
        <v>40758732</v>
      </c>
      <c r="E14" s="82">
        <f t="shared" si="2"/>
        <v>0</v>
      </c>
      <c r="F14" s="82">
        <f t="shared" si="2"/>
        <v>0</v>
      </c>
      <c r="G14" s="82">
        <f t="shared" si="2"/>
        <v>0</v>
      </c>
      <c r="H14" s="82">
        <f t="shared" si="2"/>
        <v>0</v>
      </c>
      <c r="I14" s="82">
        <f t="shared" si="2"/>
        <v>163616217</v>
      </c>
      <c r="J14" s="82">
        <f t="shared" si="2"/>
        <v>127000</v>
      </c>
      <c r="K14" s="82">
        <f t="shared" si="2"/>
        <v>0</v>
      </c>
      <c r="L14" s="82">
        <f t="shared" si="2"/>
        <v>0</v>
      </c>
      <c r="M14" s="82">
        <f t="shared" si="2"/>
        <v>0</v>
      </c>
      <c r="N14" s="82">
        <f t="shared" si="2"/>
        <v>127000</v>
      </c>
      <c r="O14" s="82">
        <f t="shared" si="2"/>
        <v>163743217</v>
      </c>
      <c r="P14" s="82">
        <f t="shared" si="2"/>
        <v>0</v>
      </c>
      <c r="Q14" s="88">
        <f t="shared" si="2"/>
        <v>24</v>
      </c>
      <c r="R14" s="48"/>
      <c r="S14" s="48"/>
    </row>
    <row r="15" spans="1:20" s="47" customFormat="1" ht="19.5" customHeight="1" x14ac:dyDescent="0.25">
      <c r="A15" s="84" t="s">
        <v>207</v>
      </c>
      <c r="B15" s="85">
        <v>96765087</v>
      </c>
      <c r="C15" s="85">
        <v>15384921</v>
      </c>
      <c r="D15" s="85">
        <v>37349659</v>
      </c>
      <c r="E15" s="85"/>
      <c r="F15" s="85"/>
      <c r="G15" s="85"/>
      <c r="H15" s="85"/>
      <c r="I15" s="85">
        <f>SUM(B15:H15)</f>
        <v>149499667</v>
      </c>
      <c r="J15" s="85">
        <f>'5.finanszírozás'!C105</f>
        <v>127000</v>
      </c>
      <c r="K15" s="85">
        <f>'5.finanszírozás'!C110</f>
        <v>0</v>
      </c>
      <c r="L15" s="85"/>
      <c r="M15" s="85"/>
      <c r="N15" s="85">
        <f>SUM(J15:M15)</f>
        <v>127000</v>
      </c>
      <c r="O15" s="85">
        <f>N15+I15</f>
        <v>149626667</v>
      </c>
      <c r="P15" s="89"/>
      <c r="Q15" s="86">
        <v>21</v>
      </c>
      <c r="S15" s="48"/>
    </row>
    <row r="16" spans="1:20" s="47" customFormat="1" ht="19.5" customHeight="1" x14ac:dyDescent="0.25">
      <c r="A16" s="84" t="s">
        <v>208</v>
      </c>
      <c r="B16" s="244">
        <v>9193810</v>
      </c>
      <c r="C16" s="244">
        <v>1513667</v>
      </c>
      <c r="D16" s="244">
        <v>3409073</v>
      </c>
      <c r="E16" s="85"/>
      <c r="F16" s="85"/>
      <c r="G16" s="85"/>
      <c r="H16" s="85"/>
      <c r="I16" s="85">
        <f>SUM(B16:H16)</f>
        <v>14116550</v>
      </c>
      <c r="J16" s="85"/>
      <c r="K16" s="85"/>
      <c r="L16" s="85"/>
      <c r="M16" s="85"/>
      <c r="N16" s="85">
        <f>SUM(J16:M16)</f>
        <v>0</v>
      </c>
      <c r="O16" s="85">
        <f>N16+I16</f>
        <v>14116550</v>
      </c>
      <c r="P16" s="89"/>
      <c r="Q16" s="86">
        <v>3</v>
      </c>
      <c r="S16" s="48"/>
    </row>
    <row r="17" spans="1:19" s="47" customFormat="1" ht="19.5" customHeight="1" x14ac:dyDescent="0.25">
      <c r="A17" s="84" t="s">
        <v>209</v>
      </c>
      <c r="B17" s="85"/>
      <c r="C17" s="85"/>
      <c r="D17" s="85"/>
      <c r="E17" s="85"/>
      <c r="F17" s="85"/>
      <c r="G17" s="85"/>
      <c r="H17" s="85"/>
      <c r="I17" s="85">
        <f>SUM(B17:H17)</f>
        <v>0</v>
      </c>
      <c r="J17" s="85"/>
      <c r="K17" s="85"/>
      <c r="L17" s="85"/>
      <c r="M17" s="85"/>
      <c r="N17" s="85">
        <f>SUM(J17:M17)</f>
        <v>0</v>
      </c>
      <c r="O17" s="85">
        <f>N17+I17</f>
        <v>0</v>
      </c>
      <c r="P17" s="89"/>
      <c r="Q17" s="86"/>
      <c r="S17" s="48"/>
    </row>
    <row r="18" spans="1:19" s="47" customFormat="1" ht="22.5" customHeight="1" x14ac:dyDescent="0.25">
      <c r="A18" s="81" t="s">
        <v>211</v>
      </c>
      <c r="B18" s="82">
        <f t="shared" ref="B18:O18" si="3">SUM(B19:B21)</f>
        <v>189219130</v>
      </c>
      <c r="C18" s="82">
        <f t="shared" si="3"/>
        <v>37746566</v>
      </c>
      <c r="D18" s="82">
        <f t="shared" si="3"/>
        <v>181452220</v>
      </c>
      <c r="E18" s="82">
        <f t="shared" si="3"/>
        <v>0</v>
      </c>
      <c r="F18" s="82">
        <f t="shared" si="3"/>
        <v>0</v>
      </c>
      <c r="G18" s="82">
        <f t="shared" si="3"/>
        <v>0</v>
      </c>
      <c r="H18" s="82">
        <f t="shared" si="3"/>
        <v>0</v>
      </c>
      <c r="I18" s="82">
        <f t="shared" si="3"/>
        <v>408417916</v>
      </c>
      <c r="J18" s="82">
        <f t="shared" si="3"/>
        <v>648667</v>
      </c>
      <c r="K18" s="82">
        <f t="shared" si="3"/>
        <v>0</v>
      </c>
      <c r="L18" s="82">
        <f t="shared" si="3"/>
        <v>0</v>
      </c>
      <c r="M18" s="82">
        <f t="shared" si="3"/>
        <v>0</v>
      </c>
      <c r="N18" s="82">
        <f t="shared" si="3"/>
        <v>648667</v>
      </c>
      <c r="O18" s="82">
        <f t="shared" si="3"/>
        <v>409066583</v>
      </c>
      <c r="P18" s="82">
        <f>O18+J18</f>
        <v>409715250</v>
      </c>
      <c r="Q18" s="88">
        <f>SUM(Q19:Q21)</f>
        <v>53</v>
      </c>
      <c r="R18" s="48"/>
      <c r="S18" s="48"/>
    </row>
    <row r="19" spans="1:19" s="47" customFormat="1" ht="19.5" customHeight="1" x14ac:dyDescent="0.25">
      <c r="A19" s="84" t="s">
        <v>207</v>
      </c>
      <c r="B19" s="85">
        <f>'5.finanszírozás'!D80</f>
        <v>189219130</v>
      </c>
      <c r="C19" s="85">
        <f>'5.finanszírozás'!D85</f>
        <v>37746566</v>
      </c>
      <c r="D19" s="85">
        <f>'5.finanszírozás'!D90</f>
        <v>181452220</v>
      </c>
      <c r="E19" s="85"/>
      <c r="F19" s="85"/>
      <c r="G19" s="85"/>
      <c r="H19" s="85"/>
      <c r="I19" s="85">
        <f>SUM(B19:H19)</f>
        <v>408417916</v>
      </c>
      <c r="J19" s="85">
        <f>'5.finanszírozás'!D105</f>
        <v>648667</v>
      </c>
      <c r="K19" s="85"/>
      <c r="L19" s="85"/>
      <c r="M19" s="85"/>
      <c r="N19" s="85">
        <f>SUM(J19:M19)</f>
        <v>648667</v>
      </c>
      <c r="O19" s="85">
        <f>N19+I19</f>
        <v>409066583</v>
      </c>
      <c r="P19" s="89"/>
      <c r="Q19" s="86">
        <v>53</v>
      </c>
      <c r="R19" s="48"/>
      <c r="S19" s="48"/>
    </row>
    <row r="20" spans="1:19" s="47" customFormat="1" ht="19.5" customHeight="1" x14ac:dyDescent="0.25">
      <c r="A20" s="84" t="s">
        <v>208</v>
      </c>
      <c r="B20" s="90"/>
      <c r="C20" s="90"/>
      <c r="D20" s="90"/>
      <c r="E20" s="85"/>
      <c r="F20" s="85"/>
      <c r="G20" s="85"/>
      <c r="H20" s="85"/>
      <c r="I20" s="85">
        <f>SUM(B20:H20)</f>
        <v>0</v>
      </c>
      <c r="J20" s="85"/>
      <c r="K20" s="85"/>
      <c r="L20" s="85"/>
      <c r="M20" s="85"/>
      <c r="N20" s="85">
        <f>SUM(J20:M20)</f>
        <v>0</v>
      </c>
      <c r="O20" s="85">
        <f>N20+I20</f>
        <v>0</v>
      </c>
      <c r="P20" s="89"/>
      <c r="Q20" s="86"/>
      <c r="S20" s="48"/>
    </row>
    <row r="21" spans="1:19" s="47" customFormat="1" ht="19.5" customHeight="1" x14ac:dyDescent="0.25">
      <c r="A21" s="84" t="s">
        <v>209</v>
      </c>
      <c r="B21" s="85"/>
      <c r="C21" s="85"/>
      <c r="D21" s="85"/>
      <c r="E21" s="85"/>
      <c r="F21" s="85"/>
      <c r="G21" s="85"/>
      <c r="H21" s="85"/>
      <c r="I21" s="85">
        <f>SUM(B21:H21)</f>
        <v>0</v>
      </c>
      <c r="J21" s="85"/>
      <c r="K21" s="85"/>
      <c r="L21" s="85"/>
      <c r="M21" s="85"/>
      <c r="N21" s="85">
        <f>SUM(J21:M21)</f>
        <v>0</v>
      </c>
      <c r="O21" s="85">
        <f>N21+I21</f>
        <v>0</v>
      </c>
      <c r="P21" s="89"/>
      <c r="Q21" s="86"/>
      <c r="S21" s="48"/>
    </row>
    <row r="22" spans="1:19" s="47" customFormat="1" ht="22.5" customHeight="1" x14ac:dyDescent="0.25">
      <c r="A22" s="87" t="s">
        <v>212</v>
      </c>
      <c r="B22" s="82">
        <f>SUM(B23:B25)</f>
        <v>65306399</v>
      </c>
      <c r="C22" s="82">
        <f>SUM(C23:C25)</f>
        <v>10992835</v>
      </c>
      <c r="D22" s="82">
        <f>SUM(D23:D25)</f>
        <v>24854882</v>
      </c>
      <c r="E22" s="82">
        <f>SUM(E23:E25)</f>
        <v>0</v>
      </c>
      <c r="F22" s="82">
        <f>SUM(F23:F25)</f>
        <v>0</v>
      </c>
      <c r="G22" s="82"/>
      <c r="H22" s="82">
        <f t="shared" ref="H22:O22" si="4">SUM(H23:H25)</f>
        <v>0</v>
      </c>
      <c r="I22" s="82">
        <f t="shared" si="4"/>
        <v>101154116</v>
      </c>
      <c r="J22" s="82">
        <f t="shared" si="4"/>
        <v>50099</v>
      </c>
      <c r="K22" s="82">
        <f t="shared" si="4"/>
        <v>0</v>
      </c>
      <c r="L22" s="82">
        <f t="shared" si="4"/>
        <v>0</v>
      </c>
      <c r="M22" s="82">
        <f t="shared" si="4"/>
        <v>0</v>
      </c>
      <c r="N22" s="82">
        <f t="shared" si="4"/>
        <v>50099</v>
      </c>
      <c r="O22" s="82">
        <f t="shared" si="4"/>
        <v>101204215</v>
      </c>
      <c r="P22" s="91"/>
      <c r="Q22" s="83">
        <f>SUM(Q23:Q25)</f>
        <v>19</v>
      </c>
      <c r="R22" s="48"/>
      <c r="S22" s="48"/>
    </row>
    <row r="23" spans="1:19" s="47" customFormat="1" ht="19.5" customHeight="1" x14ac:dyDescent="0.25">
      <c r="A23" s="84" t="s">
        <v>207</v>
      </c>
      <c r="B23" s="85">
        <f>'5.finanszírozás'!E80</f>
        <v>65306399</v>
      </c>
      <c r="C23" s="85">
        <f>'5.finanszírozás'!E85</f>
        <v>10992835</v>
      </c>
      <c r="D23" s="85">
        <f>'5.finanszírozás'!E90</f>
        <v>24854882</v>
      </c>
      <c r="E23" s="85"/>
      <c r="F23" s="85"/>
      <c r="G23" s="85"/>
      <c r="H23" s="85"/>
      <c r="I23" s="85">
        <f>SUM(B23:H23)</f>
        <v>101154116</v>
      </c>
      <c r="J23" s="85">
        <f>'5.finanszírozás'!E105</f>
        <v>50099</v>
      </c>
      <c r="K23" s="85"/>
      <c r="L23" s="85"/>
      <c r="M23" s="85"/>
      <c r="N23" s="85">
        <f>SUM(J23:M23)</f>
        <v>50099</v>
      </c>
      <c r="O23" s="85">
        <f>N23+I23</f>
        <v>101204215</v>
      </c>
      <c r="P23" s="89"/>
      <c r="Q23" s="86">
        <v>19</v>
      </c>
      <c r="R23" s="48"/>
      <c r="S23" s="48"/>
    </row>
    <row r="24" spans="1:19" s="47" customFormat="1" ht="19.5" customHeight="1" x14ac:dyDescent="0.25">
      <c r="A24" s="84" t="s">
        <v>208</v>
      </c>
      <c r="B24" s="85"/>
      <c r="C24" s="85"/>
      <c r="D24" s="85"/>
      <c r="E24" s="85"/>
      <c r="F24" s="85"/>
      <c r="G24" s="85"/>
      <c r="H24" s="85"/>
      <c r="I24" s="85">
        <f>SUM(B24:H24)</f>
        <v>0</v>
      </c>
      <c r="J24" s="85"/>
      <c r="K24" s="85"/>
      <c r="L24" s="85"/>
      <c r="M24" s="85"/>
      <c r="N24" s="85">
        <f>SUM(J24:M24)</f>
        <v>0</v>
      </c>
      <c r="O24" s="85">
        <f>N24+I24</f>
        <v>0</v>
      </c>
      <c r="P24" s="89"/>
      <c r="Q24" s="86"/>
      <c r="S24" s="48"/>
    </row>
    <row r="25" spans="1:19" s="47" customFormat="1" ht="19.5" customHeight="1" x14ac:dyDescent="0.25">
      <c r="A25" s="84" t="s">
        <v>209</v>
      </c>
      <c r="B25" s="85"/>
      <c r="C25" s="85"/>
      <c r="D25" s="85"/>
      <c r="E25" s="85"/>
      <c r="F25" s="85"/>
      <c r="G25" s="85"/>
      <c r="H25" s="85"/>
      <c r="I25" s="85">
        <f>SUM(B25:H25)</f>
        <v>0</v>
      </c>
      <c r="J25" s="85"/>
      <c r="K25" s="85"/>
      <c r="L25" s="85"/>
      <c r="M25" s="85"/>
      <c r="N25" s="85">
        <f>SUM(J25:M25)</f>
        <v>0</v>
      </c>
      <c r="O25" s="85">
        <f>N25+I25</f>
        <v>0</v>
      </c>
      <c r="P25" s="89"/>
      <c r="Q25" s="86"/>
      <c r="S25" s="48"/>
    </row>
    <row r="26" spans="1:19" s="47" customFormat="1" ht="19.5" customHeight="1" x14ac:dyDescent="0.25">
      <c r="A26" s="87" t="s">
        <v>175</v>
      </c>
      <c r="B26" s="82">
        <f t="shared" ref="B26:Q26" si="5">SUM(B27:B29)</f>
        <v>18931595</v>
      </c>
      <c r="C26" s="82">
        <f t="shared" si="5"/>
        <v>2912357</v>
      </c>
      <c r="D26" s="82">
        <f t="shared" si="5"/>
        <v>28572389</v>
      </c>
      <c r="E26" s="82">
        <f t="shared" si="5"/>
        <v>0</v>
      </c>
      <c r="F26" s="82">
        <f t="shared" si="5"/>
        <v>0</v>
      </c>
      <c r="G26" s="82">
        <f t="shared" si="5"/>
        <v>0</v>
      </c>
      <c r="H26" s="82">
        <f t="shared" si="5"/>
        <v>0</v>
      </c>
      <c r="I26" s="82">
        <f t="shared" si="5"/>
        <v>50416341</v>
      </c>
      <c r="J26" s="82">
        <f t="shared" si="5"/>
        <v>2720594</v>
      </c>
      <c r="K26" s="82">
        <f t="shared" si="5"/>
        <v>0</v>
      </c>
      <c r="L26" s="82">
        <f t="shared" si="5"/>
        <v>0</v>
      </c>
      <c r="M26" s="82">
        <f t="shared" si="5"/>
        <v>0</v>
      </c>
      <c r="N26" s="82">
        <f t="shared" si="5"/>
        <v>2720594</v>
      </c>
      <c r="O26" s="82">
        <f t="shared" si="5"/>
        <v>53136935</v>
      </c>
      <c r="P26" s="82">
        <f t="shared" si="5"/>
        <v>0</v>
      </c>
      <c r="Q26" s="88">
        <f t="shared" si="5"/>
        <v>5</v>
      </c>
      <c r="R26" s="48"/>
      <c r="S26" s="48"/>
    </row>
    <row r="27" spans="1:19" s="47" customFormat="1" ht="19.5" customHeight="1" x14ac:dyDescent="0.25">
      <c r="A27" s="84" t="s">
        <v>207</v>
      </c>
      <c r="B27" s="353">
        <v>6617426</v>
      </c>
      <c r="C27" s="353">
        <v>1191650</v>
      </c>
      <c r="D27" s="353">
        <v>12771467</v>
      </c>
      <c r="E27" s="85"/>
      <c r="F27" s="85"/>
      <c r="G27" s="85"/>
      <c r="H27" s="85"/>
      <c r="I27" s="85">
        <f>SUM(B27:H27)</f>
        <v>20580543</v>
      </c>
      <c r="J27" s="85">
        <v>1780465</v>
      </c>
      <c r="K27" s="85"/>
      <c r="L27" s="85"/>
      <c r="M27" s="85"/>
      <c r="N27" s="85">
        <f>SUM(J27:M27)</f>
        <v>1780465</v>
      </c>
      <c r="O27" s="85">
        <f>N27+I27</f>
        <v>22361008</v>
      </c>
      <c r="P27" s="89"/>
      <c r="Q27" s="86">
        <v>2</v>
      </c>
      <c r="S27" s="48"/>
    </row>
    <row r="28" spans="1:19" s="47" customFormat="1" ht="19.5" customHeight="1" x14ac:dyDescent="0.25">
      <c r="A28" s="84" t="s">
        <v>208</v>
      </c>
      <c r="B28" s="85">
        <v>12314169</v>
      </c>
      <c r="C28" s="85">
        <v>1720707</v>
      </c>
      <c r="D28" s="85">
        <v>15800922</v>
      </c>
      <c r="E28" s="85"/>
      <c r="F28" s="85"/>
      <c r="G28" s="85"/>
      <c r="H28" s="85"/>
      <c r="I28" s="85">
        <f>SUM(B28:H28)</f>
        <v>29835798</v>
      </c>
      <c r="J28" s="85">
        <v>940129</v>
      </c>
      <c r="K28" s="85"/>
      <c r="L28" s="85"/>
      <c r="M28" s="85"/>
      <c r="N28" s="85">
        <f>SUM(J28:M28)</f>
        <v>940129</v>
      </c>
      <c r="O28" s="85">
        <f>N28+I28</f>
        <v>30775927</v>
      </c>
      <c r="P28" s="89"/>
      <c r="Q28" s="86">
        <v>3</v>
      </c>
      <c r="S28" s="48"/>
    </row>
    <row r="29" spans="1:19" s="47" customFormat="1" ht="19.5" customHeight="1" x14ac:dyDescent="0.25">
      <c r="A29" s="84" t="s">
        <v>209</v>
      </c>
      <c r="B29" s="85"/>
      <c r="C29" s="85"/>
      <c r="D29" s="85"/>
      <c r="E29" s="85"/>
      <c r="F29" s="85"/>
      <c r="G29" s="85"/>
      <c r="H29" s="85"/>
      <c r="I29" s="85">
        <f>SUM(B29:H29)</f>
        <v>0</v>
      </c>
      <c r="J29" s="85"/>
      <c r="K29" s="85"/>
      <c r="L29" s="85"/>
      <c r="M29" s="85"/>
      <c r="N29" s="85">
        <f>SUM(J29:M29)</f>
        <v>0</v>
      </c>
      <c r="O29" s="85">
        <f>N29+I29</f>
        <v>0</v>
      </c>
      <c r="P29" s="89"/>
      <c r="Q29" s="86"/>
      <c r="S29" s="48"/>
    </row>
    <row r="30" spans="1:19" s="47" customFormat="1" ht="30" customHeight="1" x14ac:dyDescent="0.25">
      <c r="A30" s="92" t="s">
        <v>213</v>
      </c>
      <c r="B30" s="93">
        <f t="shared" ref="B30:H30" si="6">SUM(B9+B13)</f>
        <v>429260885</v>
      </c>
      <c r="C30" s="93">
        <f t="shared" si="6"/>
        <v>76308723</v>
      </c>
      <c r="D30" s="93">
        <f>SUM(D9+D13)</f>
        <v>454394847</v>
      </c>
      <c r="E30" s="93">
        <f t="shared" si="6"/>
        <v>8730000</v>
      </c>
      <c r="F30" s="93">
        <f t="shared" si="6"/>
        <v>19208150</v>
      </c>
      <c r="G30" s="93">
        <f t="shared" si="6"/>
        <v>14628617</v>
      </c>
      <c r="H30" s="93">
        <f t="shared" si="6"/>
        <v>95167695</v>
      </c>
      <c r="I30" s="93">
        <f>SUM(I9+I13)</f>
        <v>1097698917</v>
      </c>
      <c r="J30" s="93">
        <f>SUM(J9+J13)</f>
        <v>600621574</v>
      </c>
      <c r="K30" s="93">
        <f>SUM(K9+K13)</f>
        <v>23929349</v>
      </c>
      <c r="L30" s="93">
        <f>SUM(L9+L13)</f>
        <v>9588722</v>
      </c>
      <c r="M30" s="93">
        <f>SUM(M9+M13)</f>
        <v>0</v>
      </c>
      <c r="N30" s="93">
        <f>SUM(J30:M30)</f>
        <v>634139645</v>
      </c>
      <c r="O30" s="93">
        <f>N30+I30</f>
        <v>1731838562</v>
      </c>
      <c r="P30" s="94" t="e">
        <f>SUM(P9+P13)</f>
        <v>#REF!</v>
      </c>
      <c r="Q30" s="95">
        <f>Q9+Q13</f>
        <v>108</v>
      </c>
      <c r="R30" s="48"/>
      <c r="S30" s="48"/>
    </row>
    <row r="31" spans="1:19" x14ac:dyDescent="0.25">
      <c r="A31" s="64" t="s">
        <v>228</v>
      </c>
      <c r="Q31" s="66">
        <v>0</v>
      </c>
    </row>
    <row r="32" spans="1:19" x14ac:dyDescent="0.25">
      <c r="A32" s="48" t="s">
        <v>229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7"/>
      <c r="Q32" s="47">
        <v>0</v>
      </c>
      <c r="S32" s="65"/>
    </row>
    <row r="33" spans="1:22" x14ac:dyDescent="0.25">
      <c r="A33" s="48" t="s">
        <v>230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7"/>
      <c r="Q33" s="182">
        <v>5</v>
      </c>
    </row>
    <row r="34" spans="1:22" x14ac:dyDescent="0.25">
      <c r="A34" s="48" t="s">
        <v>231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7"/>
      <c r="Q34" s="47">
        <f>SUM(Q31:Q33)</f>
        <v>5</v>
      </c>
    </row>
    <row r="35" spans="1:22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7"/>
      <c r="Q35" s="48"/>
    </row>
    <row r="36" spans="1:22" ht="15.75" customHeight="1" x14ac:dyDescent="0.2">
      <c r="A36" s="376"/>
      <c r="B36" s="376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</row>
    <row r="37" spans="1:22" ht="13.5" customHeight="1" x14ac:dyDescent="0.25">
      <c r="A37" s="375"/>
      <c r="B37" s="375"/>
      <c r="C37" s="375"/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</row>
    <row r="38" spans="1:22" ht="13.5" customHeight="1" x14ac:dyDescent="0.25">
      <c r="A38" s="375"/>
      <c r="B38" s="375"/>
      <c r="C38" s="375"/>
      <c r="D38" s="375"/>
      <c r="E38" s="375"/>
      <c r="F38" s="375"/>
      <c r="G38" s="375"/>
      <c r="H38" s="375"/>
      <c r="I38" s="375"/>
      <c r="J38" s="375"/>
      <c r="K38" s="375"/>
      <c r="L38" s="375"/>
      <c r="M38" s="375"/>
      <c r="N38" s="375"/>
      <c r="O38" s="375"/>
      <c r="P38" s="375"/>
      <c r="Q38" s="375"/>
    </row>
    <row r="39" spans="1:22" x14ac:dyDescent="0.25">
      <c r="A39" s="375"/>
      <c r="B39" s="375"/>
      <c r="C39" s="375"/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O39" s="375"/>
      <c r="P39" s="375"/>
      <c r="Q39" s="375"/>
      <c r="S39" s="65"/>
      <c r="V39" s="65"/>
    </row>
    <row r="40" spans="1:22" x14ac:dyDescent="0.25">
      <c r="A40" s="375"/>
      <c r="B40" s="375"/>
      <c r="C40" s="375"/>
      <c r="D40" s="375"/>
      <c r="E40" s="375"/>
      <c r="F40" s="375"/>
      <c r="G40" s="375"/>
      <c r="H40" s="375"/>
      <c r="I40" s="375"/>
      <c r="J40" s="375"/>
      <c r="K40" s="375"/>
      <c r="L40" s="375"/>
      <c r="M40" s="375"/>
      <c r="N40" s="375"/>
      <c r="O40" s="375"/>
      <c r="P40" s="375"/>
      <c r="Q40" s="375"/>
      <c r="S40" s="65"/>
      <c r="V40" s="65"/>
    </row>
    <row r="41" spans="1:22" ht="12.75" customHeight="1" x14ac:dyDescent="0.25">
      <c r="A41" s="375"/>
      <c r="B41" s="375"/>
      <c r="C41" s="375"/>
      <c r="D41" s="375"/>
      <c r="E41" s="375"/>
      <c r="F41" s="375"/>
      <c r="G41" s="375"/>
      <c r="H41" s="375"/>
      <c r="I41" s="375"/>
      <c r="J41" s="375"/>
      <c r="K41" s="375"/>
      <c r="L41" s="375"/>
      <c r="M41" s="375"/>
      <c r="N41" s="375"/>
      <c r="O41" s="375"/>
      <c r="P41" s="375"/>
      <c r="Q41" s="375"/>
      <c r="S41" s="65"/>
      <c r="V41" s="65"/>
    </row>
    <row r="42" spans="1:22" ht="12.75" customHeight="1" x14ac:dyDescent="0.25">
      <c r="A42" s="375"/>
      <c r="B42" s="375"/>
      <c r="C42" s="375"/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S42" s="65"/>
      <c r="V42" s="65"/>
    </row>
    <row r="43" spans="1:22" ht="13.5" customHeight="1" x14ac:dyDescent="0.25">
      <c r="A43" s="375"/>
      <c r="B43" s="375"/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  <c r="S43" s="65"/>
      <c r="V43" s="65"/>
    </row>
    <row r="44" spans="1:22" ht="13.5" customHeight="1" x14ac:dyDescent="0.25">
      <c r="A44" s="375"/>
      <c r="B44" s="375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S44" s="65"/>
      <c r="V44" s="65"/>
    </row>
    <row r="45" spans="1:22" x14ac:dyDescent="0.25">
      <c r="A45" s="375"/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S45" s="65"/>
      <c r="T45" s="65"/>
      <c r="U45" s="65"/>
      <c r="V45" s="65"/>
    </row>
    <row r="46" spans="1:22" x14ac:dyDescent="0.25">
      <c r="A46" s="375"/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</row>
    <row r="47" spans="1:22" ht="12.75" customHeight="1" x14ac:dyDescent="0.25">
      <c r="A47" s="375"/>
      <c r="B47" s="375"/>
      <c r="C47" s="375"/>
      <c r="D47" s="375"/>
      <c r="E47" s="375"/>
      <c r="F47" s="375"/>
      <c r="G47" s="375"/>
      <c r="H47" s="375"/>
      <c r="I47" s="375"/>
      <c r="J47" s="375"/>
      <c r="K47" s="375"/>
      <c r="L47" s="96"/>
      <c r="M47" s="96"/>
      <c r="N47" s="96"/>
      <c r="O47" s="96"/>
      <c r="P47" s="97"/>
      <c r="Q47" s="97"/>
    </row>
    <row r="48" spans="1:22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7"/>
      <c r="Q48" s="47"/>
    </row>
    <row r="49" spans="1:17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7"/>
      <c r="Q49" s="47"/>
    </row>
    <row r="50" spans="1:17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7"/>
      <c r="Q50" s="47"/>
    </row>
  </sheetData>
  <sheetProtection selectLockedCells="1" selectUnlockedCells="1"/>
  <mergeCells count="20">
    <mergeCell ref="A2:O2"/>
    <mergeCell ref="A5:A8"/>
    <mergeCell ref="B5:O5"/>
    <mergeCell ref="P5:P8"/>
    <mergeCell ref="Q5:Q8"/>
    <mergeCell ref="B6:I6"/>
    <mergeCell ref="J6:N6"/>
    <mergeCell ref="O6:O8"/>
    <mergeCell ref="A36:Q36"/>
    <mergeCell ref="A37:Q37"/>
    <mergeCell ref="A38:Q38"/>
    <mergeCell ref="A39:Q39"/>
    <mergeCell ref="A40:Q40"/>
    <mergeCell ref="A41:Q41"/>
    <mergeCell ref="A47:K47"/>
    <mergeCell ref="A42:Q42"/>
    <mergeCell ref="A43:Q43"/>
    <mergeCell ref="A44:Q44"/>
    <mergeCell ref="A45:Q45"/>
    <mergeCell ref="A46:Q46"/>
  </mergeCells>
  <pageMargins left="0.78740157480314965" right="0.78740157480314965" top="0.47244094488188981" bottom="0.47244094488188981" header="0.78740157480314965" footer="0.78740157480314965"/>
  <pageSetup paperSize="9" scale="70" firstPageNumber="0" orientation="landscape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3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view="pageBreakPreview" zoomScaleSheetLayoutView="100" workbookViewId="0">
      <selection activeCell="E41" activeCellId="1" sqref="L30 E41"/>
    </sheetView>
  </sheetViews>
  <sheetFormatPr defaultRowHeight="13.2" x14ac:dyDescent="0.25"/>
  <cols>
    <col min="1" max="1" width="62.88671875" bestFit="1" customWidth="1"/>
    <col min="2" max="2" width="12.6640625" customWidth="1"/>
    <col min="3" max="3" width="12.6640625" style="98" customWidth="1"/>
    <col min="4" max="12" width="12.6640625" customWidth="1"/>
    <col min="13" max="13" width="10.33203125" customWidth="1"/>
  </cols>
  <sheetData>
    <row r="1" spans="1:27" ht="13.5" customHeight="1" x14ac:dyDescent="0.25">
      <c r="A1" s="15"/>
      <c r="B1" s="15"/>
      <c r="C1" s="15"/>
      <c r="D1" s="15"/>
      <c r="E1" s="15"/>
      <c r="F1" s="31" t="s">
        <v>232</v>
      </c>
      <c r="G1" s="31"/>
      <c r="H1" s="31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3.5" customHeight="1" x14ac:dyDescent="0.25">
      <c r="A2" s="99"/>
      <c r="B2" s="15"/>
      <c r="C2" s="100"/>
      <c r="D2" s="15"/>
      <c r="E2" s="15"/>
      <c r="F2" s="101"/>
      <c r="G2" s="101"/>
      <c r="H2" s="101"/>
      <c r="I2" s="15"/>
      <c r="J2" s="15"/>
      <c r="K2" s="15"/>
      <c r="L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13.5" customHeight="1" x14ac:dyDescent="0.25">
      <c r="A3" s="99"/>
      <c r="B3" s="15"/>
      <c r="C3" s="102"/>
      <c r="D3" s="15"/>
      <c r="E3" s="15"/>
      <c r="F3" s="103"/>
      <c r="G3" s="103"/>
      <c r="H3" s="103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24" customFormat="1" ht="18" customHeight="1" x14ac:dyDescent="0.25">
      <c r="A4" s="365" t="s">
        <v>233</v>
      </c>
      <c r="B4" s="365"/>
      <c r="C4" s="365"/>
      <c r="D4" s="365"/>
      <c r="E4" s="365"/>
      <c r="F4" s="365"/>
      <c r="G4" s="104"/>
      <c r="H4" s="104"/>
      <c r="I4" s="29"/>
      <c r="J4" s="29"/>
      <c r="K4" s="29"/>
      <c r="L4" s="29"/>
      <c r="M4" s="15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27" s="24" customFormat="1" ht="13.5" customHeight="1" x14ac:dyDescent="0.25">
      <c r="A5" s="383"/>
      <c r="B5" s="383"/>
      <c r="C5" s="383"/>
      <c r="D5" s="383"/>
      <c r="E5" s="383"/>
      <c r="F5" s="383"/>
      <c r="G5" s="104"/>
      <c r="H5" s="104"/>
      <c r="I5" s="29"/>
      <c r="J5" s="29"/>
      <c r="K5" s="29"/>
      <c r="L5" s="15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7" s="24" customFormat="1" ht="13.5" customHeight="1" x14ac:dyDescent="0.25">
      <c r="A6" s="15"/>
      <c r="B6" s="15"/>
      <c r="C6" s="100"/>
      <c r="D6" s="29"/>
      <c r="F6" s="31" t="s">
        <v>351</v>
      </c>
      <c r="G6" s="105"/>
      <c r="H6" s="105"/>
      <c r="I6" s="29"/>
      <c r="J6" s="29"/>
      <c r="K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7" s="24" customFormat="1" ht="44.25" customHeight="1" x14ac:dyDescent="0.25">
      <c r="A7" s="106" t="s">
        <v>234</v>
      </c>
      <c r="B7" s="107" t="s">
        <v>235</v>
      </c>
      <c r="C7" s="107">
        <v>2020</v>
      </c>
      <c r="D7" s="107">
        <v>2021</v>
      </c>
      <c r="E7" s="107">
        <v>2022</v>
      </c>
      <c r="F7" s="107">
        <v>2023</v>
      </c>
      <c r="G7" s="108"/>
      <c r="H7" s="108"/>
    </row>
    <row r="8" spans="1:27" s="24" customFormat="1" ht="13.5" customHeight="1" x14ac:dyDescent="0.25">
      <c r="A8" s="109" t="s">
        <v>43</v>
      </c>
      <c r="B8" s="110"/>
      <c r="C8" s="110"/>
      <c r="D8" s="156"/>
      <c r="E8" s="156"/>
      <c r="F8" s="111"/>
      <c r="G8" s="112"/>
      <c r="H8" s="112"/>
    </row>
    <row r="9" spans="1:27" s="24" customFormat="1" ht="13.5" customHeight="1" x14ac:dyDescent="0.25">
      <c r="A9" s="113" t="s">
        <v>437</v>
      </c>
      <c r="B9" s="114">
        <f>SUM(C9:D9)</f>
        <v>225583800</v>
      </c>
      <c r="C9" s="114">
        <v>112092288</v>
      </c>
      <c r="D9" s="244">
        <v>113491512</v>
      </c>
      <c r="E9" s="157"/>
      <c r="F9" s="116"/>
      <c r="G9" s="112"/>
      <c r="H9" s="112"/>
    </row>
    <row r="10" spans="1:27" s="24" customFormat="1" ht="13.5" customHeight="1" x14ac:dyDescent="0.25">
      <c r="A10" s="117" t="s">
        <v>45</v>
      </c>
      <c r="B10" s="118"/>
      <c r="C10" s="114"/>
      <c r="D10" s="157"/>
      <c r="E10" s="157"/>
      <c r="F10" s="116"/>
      <c r="G10" s="112"/>
      <c r="H10" s="112"/>
    </row>
    <row r="11" spans="1:27" s="24" customFormat="1" ht="13.5" customHeight="1" x14ac:dyDescent="0.25">
      <c r="A11" s="117" t="s">
        <v>236</v>
      </c>
      <c r="B11" s="115"/>
      <c r="C11" s="115"/>
      <c r="D11" s="157"/>
      <c r="E11" s="157"/>
      <c r="F11" s="116"/>
      <c r="G11" s="112"/>
      <c r="H11" s="112"/>
    </row>
    <row r="12" spans="1:27" s="24" customFormat="1" ht="13.5" customHeight="1" x14ac:dyDescent="0.25">
      <c r="A12" s="113" t="s">
        <v>237</v>
      </c>
      <c r="B12" s="114"/>
      <c r="C12" s="114"/>
      <c r="D12" s="157"/>
      <c r="E12" s="157"/>
      <c r="F12" s="116"/>
      <c r="G12" s="112"/>
      <c r="H12" s="112"/>
    </row>
    <row r="13" spans="1:27" s="24" customFormat="1" ht="13.5" customHeight="1" x14ac:dyDescent="0.25">
      <c r="A13" s="119" t="s">
        <v>236</v>
      </c>
      <c r="B13" s="114"/>
      <c r="C13" s="114"/>
      <c r="D13" s="157"/>
      <c r="E13" s="157"/>
      <c r="F13" s="116"/>
      <c r="G13" s="25"/>
      <c r="H13" s="25"/>
    </row>
    <row r="14" spans="1:27" s="24" customFormat="1" ht="13.5" customHeight="1" x14ac:dyDescent="0.25">
      <c r="A14" s="120" t="s">
        <v>202</v>
      </c>
      <c r="B14" s="121">
        <f>SUM(B9:B13)</f>
        <v>225583800</v>
      </c>
      <c r="C14" s="121">
        <f>SUM(C9:C13)</f>
        <v>112092288</v>
      </c>
      <c r="D14" s="158">
        <f>SUM(D9:D13)</f>
        <v>113491512</v>
      </c>
      <c r="E14" s="158">
        <f>SUM(E9:E13)</f>
        <v>0</v>
      </c>
      <c r="F14" s="122">
        <f>SUM(F9:F13)</f>
        <v>0</v>
      </c>
      <c r="G14" s="123"/>
      <c r="H14" s="123"/>
    </row>
    <row r="15" spans="1:27" s="24" customFormat="1" ht="13.5" customHeight="1" x14ac:dyDescent="0.25">
      <c r="A15" s="15"/>
      <c r="B15" s="15"/>
      <c r="C15" s="15"/>
      <c r="D15" s="15"/>
      <c r="E15" s="29"/>
      <c r="F15" s="29"/>
      <c r="G15" s="29"/>
      <c r="H15" s="29"/>
      <c r="I15" s="29"/>
      <c r="J15" s="29"/>
      <c r="K15" s="29"/>
      <c r="L15" s="29"/>
    </row>
    <row r="16" spans="1:27" s="24" customFormat="1" ht="13.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3" ht="12.9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</row>
    <row r="18" spans="1:13" ht="12.9" customHeight="1" x14ac:dyDescent="0.25">
      <c r="B18" s="22"/>
      <c r="C18" s="1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ht="12.9" customHeight="1" x14ac:dyDescent="0.25">
      <c r="B19" s="22"/>
      <c r="C19" s="1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ht="12.9" customHeight="1" x14ac:dyDescent="0.25">
      <c r="B20" s="22"/>
      <c r="C20" s="1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ht="12.9" customHeight="1" x14ac:dyDescent="0.25">
      <c r="B21" s="22"/>
      <c r="C21" s="1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ht="12.9" customHeight="1" x14ac:dyDescent="0.25">
      <c r="B22" s="22"/>
      <c r="C22" s="1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ht="12.9" customHeight="1" x14ac:dyDescent="0.25">
      <c r="B23" s="22"/>
      <c r="C23" s="1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2.9" customHeight="1" x14ac:dyDescent="0.25">
      <c r="B24" s="22"/>
      <c r="C24" s="1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ht="12.9" customHeight="1" x14ac:dyDescent="0.25">
      <c r="B25" s="22"/>
      <c r="C25" s="1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ht="12.9" customHeight="1" x14ac:dyDescent="0.25">
      <c r="B26" s="22"/>
      <c r="C26" s="1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ht="12.9" customHeight="1" x14ac:dyDescent="0.25">
      <c r="B27" s="22"/>
      <c r="C27" s="1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2.9" customHeight="1" x14ac:dyDescent="0.25">
      <c r="B28" s="22"/>
      <c r="C28" s="1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ht="12.9" customHeight="1" x14ac:dyDescent="0.25">
      <c r="B29" s="22"/>
      <c r="C29" s="1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ht="12.9" customHeight="1" x14ac:dyDescent="0.25">
      <c r="B30" s="22"/>
      <c r="C30" s="1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 ht="12.9" customHeight="1" x14ac:dyDescent="0.25">
      <c r="B31" s="22"/>
      <c r="C31" s="1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3" ht="12.9" customHeight="1" x14ac:dyDescent="0.25">
      <c r="B32" s="22"/>
      <c r="C32" s="1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2:13" ht="12.9" customHeight="1" x14ac:dyDescent="0.25">
      <c r="B33" s="22"/>
      <c r="C33" s="1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2:13" ht="12.9" customHeight="1" x14ac:dyDescent="0.25">
      <c r="B34" s="22"/>
      <c r="C34" s="1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2:13" ht="12.9" customHeight="1" x14ac:dyDescent="0.25">
      <c r="B35" s="22"/>
      <c r="C35" s="1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2:13" ht="12.9" customHeight="1" x14ac:dyDescent="0.25">
      <c r="B36" s="22"/>
      <c r="C36" s="124"/>
    </row>
    <row r="37" spans="2:13" ht="12.9" customHeight="1" x14ac:dyDescent="0.25">
      <c r="B37" s="22"/>
      <c r="C37" s="124"/>
    </row>
    <row r="38" spans="2:13" ht="12.9" customHeight="1" x14ac:dyDescent="0.25">
      <c r="B38" s="22"/>
      <c r="C38" s="124"/>
    </row>
    <row r="39" spans="2:13" ht="12.9" customHeight="1" x14ac:dyDescent="0.25">
      <c r="B39" s="22"/>
      <c r="C39" s="124"/>
    </row>
    <row r="40" spans="2:13" ht="12.9" customHeight="1" x14ac:dyDescent="0.25">
      <c r="B40" s="22"/>
      <c r="C40" s="124"/>
    </row>
    <row r="41" spans="2:13" ht="12.9" customHeight="1" x14ac:dyDescent="0.25">
      <c r="B41" s="22"/>
      <c r="C41" s="124"/>
    </row>
    <row r="42" spans="2:13" ht="12.9" customHeight="1" x14ac:dyDescent="0.25">
      <c r="B42" s="22"/>
      <c r="C42" s="124"/>
    </row>
    <row r="43" spans="2:13" ht="12.9" customHeight="1" x14ac:dyDescent="0.25">
      <c r="B43" s="22"/>
      <c r="C43" s="124"/>
    </row>
    <row r="44" spans="2:13" ht="12.9" customHeight="1" x14ac:dyDescent="0.25">
      <c r="B44" s="22"/>
      <c r="C44" s="124"/>
    </row>
    <row r="45" spans="2:13" x14ac:dyDescent="0.25">
      <c r="B45" s="22"/>
      <c r="C45" s="124"/>
    </row>
    <row r="46" spans="2:13" x14ac:dyDescent="0.25">
      <c r="B46" s="22"/>
      <c r="C46" s="124"/>
    </row>
    <row r="47" spans="2:13" x14ac:dyDescent="0.25">
      <c r="B47" s="22"/>
      <c r="C47" s="124"/>
    </row>
    <row r="48" spans="2:13" x14ac:dyDescent="0.25">
      <c r="B48" s="22"/>
      <c r="C48" s="124"/>
    </row>
    <row r="49" spans="2:3" x14ac:dyDescent="0.25">
      <c r="B49" s="22"/>
      <c r="C49" s="124"/>
    </row>
    <row r="50" spans="2:3" x14ac:dyDescent="0.25">
      <c r="B50" s="22"/>
      <c r="C50" s="124"/>
    </row>
    <row r="51" spans="2:3" x14ac:dyDescent="0.25">
      <c r="B51" s="22"/>
      <c r="C51" s="124"/>
    </row>
    <row r="52" spans="2:3" x14ac:dyDescent="0.25">
      <c r="B52" s="22"/>
      <c r="C52" s="124"/>
    </row>
    <row r="53" spans="2:3" x14ac:dyDescent="0.25">
      <c r="B53" s="22"/>
      <c r="C53" s="124"/>
    </row>
    <row r="54" spans="2:3" x14ac:dyDescent="0.25">
      <c r="B54" s="22"/>
      <c r="C54" s="124"/>
    </row>
    <row r="55" spans="2:3" x14ac:dyDescent="0.25">
      <c r="B55" s="22"/>
      <c r="C55" s="124"/>
    </row>
    <row r="56" spans="2:3" x14ac:dyDescent="0.25">
      <c r="B56" s="22"/>
      <c r="C56" s="124"/>
    </row>
    <row r="57" spans="2:3" x14ac:dyDescent="0.25">
      <c r="B57" s="22"/>
      <c r="C57" s="124"/>
    </row>
    <row r="58" spans="2:3" x14ac:dyDescent="0.25">
      <c r="B58" s="22"/>
      <c r="C58" s="124"/>
    </row>
    <row r="59" spans="2:3" x14ac:dyDescent="0.25">
      <c r="B59" s="22"/>
      <c r="C59" s="124"/>
    </row>
    <row r="60" spans="2:3" x14ac:dyDescent="0.25">
      <c r="B60" s="22"/>
      <c r="C60" s="124"/>
    </row>
    <row r="61" spans="2:3" x14ac:dyDescent="0.25">
      <c r="B61" s="22"/>
      <c r="C61" s="124"/>
    </row>
    <row r="62" spans="2:3" x14ac:dyDescent="0.25">
      <c r="B62" s="22"/>
      <c r="C62" s="124"/>
    </row>
  </sheetData>
  <sheetProtection selectLockedCells="1" selectUnlockedCells="1"/>
  <mergeCells count="2">
    <mergeCell ref="A4:F4"/>
    <mergeCell ref="A5:F5"/>
  </mergeCells>
  <pageMargins left="0.78749999999999998" right="0.78749999999999998" top="1.0527777777777778" bottom="1.0527777777777778" header="0.78749999999999998" footer="0.78749999999999998"/>
  <pageSetup paperSize="9" scale="65" firstPageNumber="0" orientation="portrait" r:id="rId1"/>
  <headerFooter alignWithMargins="0">
    <oddHeader>&amp;C&amp;"Times New Roman,Normál"&amp;12&amp;A</oddHeader>
    <oddFooter>&amp;C&amp;"Times New Roman,Normál"&amp;12Oldal &amp;P</oddFooter>
  </headerFooter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4"/>
  <sheetViews>
    <sheetView view="pageBreakPreview" topLeftCell="A94" zoomScaleSheetLayoutView="100" workbookViewId="0">
      <selection activeCell="E41" activeCellId="1" sqref="L30 E41"/>
    </sheetView>
  </sheetViews>
  <sheetFormatPr defaultColWidth="11.5546875" defaultRowHeight="13.2" x14ac:dyDescent="0.25"/>
  <cols>
    <col min="1" max="1" width="91.33203125" customWidth="1"/>
    <col min="2" max="2" width="12.44140625" bestFit="1" customWidth="1"/>
    <col min="3" max="3" width="11.33203125" bestFit="1" customWidth="1"/>
    <col min="4" max="4" width="12.44140625" bestFit="1" customWidth="1"/>
    <col min="5" max="5" width="13.44140625" bestFit="1" customWidth="1"/>
    <col min="6" max="6" width="12" customWidth="1"/>
    <col min="7" max="7" width="14.109375" bestFit="1" customWidth="1"/>
    <col min="8" max="8" width="11.109375" bestFit="1" customWidth="1"/>
    <col min="9" max="9" width="11.33203125" customWidth="1"/>
    <col min="10" max="10" width="15.33203125" style="22" bestFit="1" customWidth="1"/>
    <col min="11" max="11" width="15" style="22" customWidth="1"/>
    <col min="12" max="12" width="12.6640625" customWidth="1"/>
    <col min="13" max="13" width="14" bestFit="1" customWidth="1"/>
    <col min="14" max="14" width="11.6640625" customWidth="1"/>
    <col min="15" max="15" width="17" bestFit="1" customWidth="1"/>
    <col min="16" max="16" width="16.5546875" bestFit="1" customWidth="1"/>
    <col min="17" max="18" width="19.5546875" bestFit="1" customWidth="1"/>
    <col min="19" max="20" width="17.6640625" bestFit="1" customWidth="1"/>
    <col min="21" max="21" width="18.6640625" bestFit="1" customWidth="1"/>
    <col min="22" max="22" width="11.109375" bestFit="1" customWidth="1"/>
    <col min="23" max="23" width="16.33203125" bestFit="1" customWidth="1"/>
    <col min="24" max="24" width="9.109375" customWidth="1"/>
    <col min="25" max="25" width="11.109375" bestFit="1" customWidth="1"/>
    <col min="26" max="255" width="9.109375" customWidth="1"/>
  </cols>
  <sheetData>
    <row r="1" spans="1:21" x14ac:dyDescent="0.25">
      <c r="C1" s="14"/>
      <c r="D1" s="14"/>
      <c r="E1" s="14" t="s">
        <v>238</v>
      </c>
    </row>
    <row r="3" spans="1:21" ht="27.75" customHeight="1" x14ac:dyDescent="0.25">
      <c r="A3" s="386" t="s">
        <v>239</v>
      </c>
      <c r="B3" s="386"/>
      <c r="C3" s="386"/>
      <c r="D3" s="386"/>
      <c r="E3" s="234"/>
    </row>
    <row r="4" spans="1:21" ht="15.6" x14ac:dyDescent="0.3">
      <c r="A4" s="210"/>
      <c r="B4" s="209"/>
      <c r="C4" s="189"/>
      <c r="D4" s="189"/>
      <c r="E4" s="189"/>
    </row>
    <row r="5" spans="1:21" ht="68.25" customHeight="1" x14ac:dyDescent="0.25">
      <c r="A5" s="387" t="s">
        <v>240</v>
      </c>
      <c r="B5" s="387"/>
      <c r="C5" s="387"/>
      <c r="D5" s="387"/>
      <c r="E5" s="387"/>
    </row>
    <row r="6" spans="1:21" ht="15.6" x14ac:dyDescent="0.25">
      <c r="A6" s="187"/>
      <c r="B6" s="188"/>
      <c r="C6" s="189"/>
      <c r="D6" s="189"/>
      <c r="E6" s="189"/>
    </row>
    <row r="7" spans="1:21" ht="15.6" x14ac:dyDescent="0.3">
      <c r="A7" s="203" t="s">
        <v>333</v>
      </c>
      <c r="B7" s="189"/>
      <c r="C7" s="189"/>
      <c r="D7" s="189"/>
      <c r="E7" s="189"/>
    </row>
    <row r="8" spans="1:21" ht="15.6" x14ac:dyDescent="0.3">
      <c r="A8" s="203"/>
      <c r="B8" s="189"/>
      <c r="C8" s="189"/>
      <c r="D8" s="189"/>
      <c r="E8" s="189"/>
    </row>
    <row r="9" spans="1:21" ht="12.75" customHeight="1" x14ac:dyDescent="0.25">
      <c r="A9" s="204" t="s">
        <v>318</v>
      </c>
      <c r="B9" s="205"/>
      <c r="C9" s="189"/>
      <c r="D9" s="189"/>
      <c r="E9" s="189"/>
    </row>
    <row r="10" spans="1:21" ht="15.6" x14ac:dyDescent="0.25">
      <c r="A10" s="204" t="s">
        <v>317</v>
      </c>
      <c r="B10" s="205"/>
      <c r="C10" s="189"/>
      <c r="D10" s="189"/>
      <c r="E10" s="189"/>
    </row>
    <row r="11" spans="1:21" ht="15.6" x14ac:dyDescent="0.25">
      <c r="A11" s="204" t="s">
        <v>360</v>
      </c>
      <c r="B11" s="205"/>
      <c r="C11" s="189"/>
      <c r="D11" s="189"/>
      <c r="E11" s="189"/>
    </row>
    <row r="12" spans="1:21" ht="15.6" x14ac:dyDescent="0.25">
      <c r="A12" s="204" t="s">
        <v>361</v>
      </c>
      <c r="B12" s="205"/>
      <c r="C12" s="189"/>
      <c r="D12" s="189"/>
      <c r="E12" s="189"/>
    </row>
    <row r="13" spans="1:21" ht="15.6" x14ac:dyDescent="0.25">
      <c r="A13" s="204" t="s">
        <v>313</v>
      </c>
      <c r="B13" s="189"/>
      <c r="C13" s="189"/>
      <c r="D13" s="189"/>
      <c r="E13" s="189"/>
      <c r="O13" s="22"/>
    </row>
    <row r="14" spans="1:21" ht="15.6" x14ac:dyDescent="0.3">
      <c r="A14" s="202"/>
      <c r="B14" s="189"/>
      <c r="C14" s="190"/>
      <c r="D14" s="190"/>
      <c r="E14" s="190" t="s">
        <v>347</v>
      </c>
    </row>
    <row r="15" spans="1:21" ht="15.6" x14ac:dyDescent="0.25">
      <c r="A15" s="191" t="s">
        <v>241</v>
      </c>
      <c r="B15" s="192">
        <v>2017</v>
      </c>
      <c r="C15" s="192">
        <v>2018</v>
      </c>
      <c r="D15" s="192">
        <v>2019</v>
      </c>
      <c r="E15" s="192">
        <v>2020</v>
      </c>
      <c r="J15" s="283"/>
      <c r="K15" s="283"/>
    </row>
    <row r="16" spans="1:21" ht="15.6" x14ac:dyDescent="0.25">
      <c r="A16" s="193" t="s">
        <v>242</v>
      </c>
      <c r="B16" s="194">
        <v>0</v>
      </c>
      <c r="C16" s="194">
        <v>0</v>
      </c>
      <c r="D16" s="194">
        <v>13538007</v>
      </c>
      <c r="E16" s="194">
        <f>11897649+16210</f>
        <v>11913859</v>
      </c>
      <c r="L16" s="22"/>
      <c r="M16" s="6"/>
      <c r="N16" s="6"/>
      <c r="O16" s="6"/>
      <c r="P16" s="284"/>
      <c r="Q16" s="284"/>
      <c r="R16" s="284"/>
      <c r="S16" s="284"/>
      <c r="T16" s="6"/>
      <c r="U16" s="6"/>
    </row>
    <row r="17" spans="1:21" ht="15.6" x14ac:dyDescent="0.25">
      <c r="A17" s="193" t="s">
        <v>312</v>
      </c>
      <c r="B17" s="194">
        <f>B18</f>
        <v>180834900</v>
      </c>
      <c r="C17" s="194">
        <v>0</v>
      </c>
      <c r="D17" s="194">
        <v>0</v>
      </c>
      <c r="E17" s="194">
        <v>4165100</v>
      </c>
      <c r="G17" s="22"/>
      <c r="L17" s="22"/>
      <c r="M17" s="6"/>
      <c r="N17" s="6"/>
      <c r="O17" s="6"/>
      <c r="P17" s="284"/>
      <c r="Q17" s="284"/>
      <c r="R17" s="284"/>
      <c r="S17" s="284"/>
      <c r="T17" s="6"/>
      <c r="U17" s="6"/>
    </row>
    <row r="18" spans="1:21" ht="15.6" x14ac:dyDescent="0.25">
      <c r="A18" s="206" t="s">
        <v>311</v>
      </c>
      <c r="B18" s="194">
        <v>180834900</v>
      </c>
      <c r="C18" s="194">
        <v>0</v>
      </c>
      <c r="D18" s="194">
        <v>0</v>
      </c>
      <c r="E18" s="194">
        <v>0</v>
      </c>
      <c r="G18" s="22"/>
      <c r="L18" s="22"/>
      <c r="M18" s="6"/>
      <c r="N18" s="6"/>
      <c r="O18" s="6"/>
      <c r="P18" s="284"/>
      <c r="Q18" s="284"/>
      <c r="R18" s="284"/>
      <c r="S18" s="284"/>
      <c r="T18" s="6"/>
      <c r="U18" s="6"/>
    </row>
    <row r="19" spans="1:21" ht="15.6" x14ac:dyDescent="0.3">
      <c r="A19" s="195" t="s">
        <v>243</v>
      </c>
      <c r="B19" s="196">
        <f>B17+B16</f>
        <v>180834900</v>
      </c>
      <c r="C19" s="286">
        <f>C17+C16</f>
        <v>0</v>
      </c>
      <c r="D19" s="196">
        <f>SUM(D16:D18)</f>
        <v>13538007</v>
      </c>
      <c r="E19" s="196">
        <f>SUM(E16:E18)</f>
        <v>16078959</v>
      </c>
      <c r="G19" s="22"/>
      <c r="L19" s="22"/>
      <c r="M19" s="6"/>
      <c r="N19" s="6"/>
      <c r="O19" s="6"/>
      <c r="P19" s="284"/>
      <c r="Q19" s="284"/>
      <c r="R19" s="284"/>
      <c r="S19" s="284"/>
      <c r="T19" s="6"/>
      <c r="U19" s="6"/>
    </row>
    <row r="20" spans="1:21" ht="15.6" x14ac:dyDescent="0.25">
      <c r="A20" s="197"/>
      <c r="B20" s="197"/>
      <c r="C20" s="197"/>
      <c r="D20" s="197"/>
      <c r="E20" s="197"/>
      <c r="L20" s="22"/>
      <c r="M20" s="22"/>
      <c r="N20" s="22"/>
    </row>
    <row r="21" spans="1:21" ht="15.6" x14ac:dyDescent="0.25">
      <c r="A21" s="191" t="s">
        <v>244</v>
      </c>
      <c r="B21" s="192">
        <f>+B15</f>
        <v>2017</v>
      </c>
      <c r="C21" s="192">
        <f>+C15</f>
        <v>2018</v>
      </c>
      <c r="D21" s="192">
        <v>2019</v>
      </c>
      <c r="E21" s="192">
        <v>2020</v>
      </c>
      <c r="L21" s="22"/>
      <c r="M21" s="22"/>
      <c r="N21" s="22"/>
    </row>
    <row r="22" spans="1:21" ht="15.6" x14ac:dyDescent="0.25">
      <c r="A22" s="198" t="s">
        <v>310</v>
      </c>
      <c r="B22" s="199"/>
      <c r="C22" s="199"/>
      <c r="D22" s="199"/>
      <c r="E22" s="199"/>
      <c r="G22" s="159"/>
      <c r="L22" s="22"/>
      <c r="M22" s="22"/>
      <c r="N22" s="22"/>
    </row>
    <row r="23" spans="1:21" ht="31.2" x14ac:dyDescent="0.25">
      <c r="A23" s="327" t="s">
        <v>309</v>
      </c>
      <c r="B23" s="199"/>
      <c r="C23" s="199"/>
      <c r="D23" s="199"/>
      <c r="E23" s="199"/>
      <c r="F23" s="22"/>
      <c r="G23" s="159"/>
      <c r="L23" s="22"/>
      <c r="M23" s="22"/>
      <c r="N23" s="22"/>
    </row>
    <row r="24" spans="1:21" ht="15.6" x14ac:dyDescent="0.25">
      <c r="A24" s="198" t="s">
        <v>316</v>
      </c>
      <c r="B24" s="199"/>
      <c r="C24" s="199">
        <v>0</v>
      </c>
      <c r="D24" s="199">
        <v>695000</v>
      </c>
      <c r="E24" s="199"/>
      <c r="G24" s="159"/>
      <c r="L24" s="22"/>
      <c r="M24" s="22"/>
      <c r="N24" s="226"/>
    </row>
    <row r="25" spans="1:21" ht="15.6" x14ac:dyDescent="0.25">
      <c r="A25" s="193" t="s">
        <v>307</v>
      </c>
      <c r="B25" s="194"/>
      <c r="C25" s="194">
        <v>63629459</v>
      </c>
      <c r="D25" s="194">
        <v>107862230</v>
      </c>
      <c r="E25" s="194">
        <f>L30+E16</f>
        <v>11913859</v>
      </c>
      <c r="F25" s="22"/>
      <c r="G25" s="189"/>
      <c r="L25" s="22"/>
      <c r="M25" s="22"/>
      <c r="N25" s="226"/>
    </row>
    <row r="26" spans="1:21" ht="15.6" x14ac:dyDescent="0.25">
      <c r="A26" s="200" t="s">
        <v>202</v>
      </c>
      <c r="B26" s="201">
        <f>SUM(B22:B25)</f>
        <v>0</v>
      </c>
      <c r="C26" s="201">
        <f>SUM(C22:C25)</f>
        <v>63629459</v>
      </c>
      <c r="D26" s="201">
        <f>SUM(D22:D25)</f>
        <v>108557230</v>
      </c>
      <c r="E26" s="201">
        <f>SUM(E22:E25)</f>
        <v>11913859</v>
      </c>
      <c r="G26" s="240"/>
      <c r="H26" s="22"/>
      <c r="L26" s="22"/>
      <c r="M26" s="22"/>
      <c r="N26" s="226"/>
      <c r="Q26" s="22"/>
    </row>
    <row r="27" spans="1:21" ht="15.6" x14ac:dyDescent="0.25">
      <c r="A27" s="207"/>
      <c r="B27" s="208"/>
      <c r="C27" s="189"/>
      <c r="D27" s="189"/>
      <c r="E27" s="189"/>
      <c r="G27" s="240"/>
      <c r="L27" s="22"/>
      <c r="M27" s="22"/>
      <c r="N27" s="226"/>
      <c r="Q27" s="22"/>
    </row>
    <row r="28" spans="1:21" ht="15.6" x14ac:dyDescent="0.3">
      <c r="A28" s="202"/>
      <c r="B28" s="189"/>
      <c r="C28" s="189"/>
      <c r="D28" s="189"/>
      <c r="F28" s="159"/>
      <c r="L28" s="22"/>
      <c r="N28" s="226"/>
      <c r="Q28" s="22"/>
    </row>
    <row r="29" spans="1:21" ht="15.6" x14ac:dyDescent="0.3">
      <c r="A29" s="203" t="s">
        <v>334</v>
      </c>
      <c r="B29" s="209"/>
      <c r="C29" s="189"/>
      <c r="D29" s="189"/>
      <c r="F29" s="159"/>
      <c r="N29" s="226"/>
      <c r="Q29" s="22"/>
    </row>
    <row r="30" spans="1:21" ht="15.6" x14ac:dyDescent="0.3">
      <c r="A30" s="203"/>
      <c r="B30" s="209"/>
      <c r="C30" s="189"/>
      <c r="D30" s="189"/>
      <c r="F30" s="159"/>
      <c r="L30" s="22"/>
      <c r="N30" s="22"/>
      <c r="Q30" s="22"/>
    </row>
    <row r="31" spans="1:21" ht="12.75" customHeight="1" x14ac:dyDescent="0.25">
      <c r="A31" s="385" t="s">
        <v>315</v>
      </c>
      <c r="B31" s="385"/>
      <c r="C31" s="189"/>
      <c r="D31" s="189"/>
      <c r="E31" s="189"/>
      <c r="F31" s="160"/>
      <c r="L31" s="22"/>
      <c r="N31" s="22"/>
      <c r="Q31" s="22"/>
    </row>
    <row r="32" spans="1:21" ht="15.6" x14ac:dyDescent="0.25">
      <c r="A32" s="204" t="s">
        <v>314</v>
      </c>
      <c r="B32" s="204"/>
      <c r="C32" s="189"/>
      <c r="D32" s="189"/>
      <c r="E32" s="189"/>
      <c r="F32" s="22"/>
      <c r="L32" s="22"/>
      <c r="P32" s="22"/>
      <c r="Q32" s="22"/>
    </row>
    <row r="33" spans="1:25" ht="15.6" x14ac:dyDescent="0.25">
      <c r="A33" s="204" t="s">
        <v>358</v>
      </c>
      <c r="B33" s="204"/>
      <c r="C33" s="189"/>
      <c r="D33" s="189"/>
      <c r="E33" s="189"/>
      <c r="R33" s="22"/>
    </row>
    <row r="34" spans="1:25" ht="15.6" x14ac:dyDescent="0.25">
      <c r="A34" s="300" t="s">
        <v>359</v>
      </c>
      <c r="B34" s="300"/>
      <c r="C34" s="301"/>
      <c r="D34" s="301"/>
      <c r="E34" s="301"/>
      <c r="F34" s="302"/>
      <c r="Q34" s="22"/>
    </row>
    <row r="35" spans="1:25" ht="15.6" x14ac:dyDescent="0.3">
      <c r="A35" s="300" t="s">
        <v>313</v>
      </c>
      <c r="B35" s="291"/>
      <c r="C35" s="301"/>
      <c r="D35" s="301"/>
      <c r="E35" s="301"/>
      <c r="F35" s="302"/>
      <c r="I35" s="4"/>
      <c r="J35" s="163"/>
      <c r="K35" s="163"/>
    </row>
    <row r="36" spans="1:25" ht="15.6" x14ac:dyDescent="0.3">
      <c r="A36" s="301"/>
      <c r="B36" s="301"/>
      <c r="C36" s="190"/>
      <c r="D36" s="190"/>
      <c r="E36" s="190" t="s">
        <v>347</v>
      </c>
      <c r="F36" s="302"/>
      <c r="I36" s="163"/>
      <c r="J36" s="163"/>
      <c r="K36" s="163"/>
    </row>
    <row r="37" spans="1:25" ht="15.6" x14ac:dyDescent="0.25">
      <c r="A37" s="191" t="s">
        <v>241</v>
      </c>
      <c r="B37" s="192">
        <v>2017</v>
      </c>
      <c r="C37" s="192">
        <v>2018</v>
      </c>
      <c r="D37" s="192">
        <v>2019</v>
      </c>
      <c r="E37" s="192">
        <v>2020</v>
      </c>
      <c r="F37" s="302"/>
      <c r="G37" s="4"/>
      <c r="I37" s="22"/>
      <c r="J37" s="163"/>
      <c r="K37" s="163"/>
      <c r="N37" s="4"/>
      <c r="O37" s="4"/>
      <c r="P37" s="4"/>
      <c r="Q37" s="6"/>
      <c r="R37" s="6"/>
      <c r="S37" s="6"/>
      <c r="T37" s="6"/>
      <c r="U37" s="6"/>
      <c r="V37" s="6"/>
      <c r="W37" s="6"/>
      <c r="X37" s="6"/>
      <c r="Y37" s="6"/>
    </row>
    <row r="38" spans="1:25" ht="15.6" x14ac:dyDescent="0.25">
      <c r="A38" s="193" t="s">
        <v>242</v>
      </c>
      <c r="B38" s="194">
        <v>0</v>
      </c>
      <c r="C38" s="194">
        <v>0</v>
      </c>
      <c r="D38" s="194">
        <v>0</v>
      </c>
      <c r="E38" s="194">
        <v>81373186</v>
      </c>
      <c r="F38" s="302"/>
      <c r="G38" s="4"/>
      <c r="I38" s="22"/>
      <c r="J38" s="163"/>
      <c r="K38" s="163"/>
      <c r="L38" s="292"/>
      <c r="N38" s="163"/>
      <c r="O38" s="163"/>
      <c r="P38" s="4"/>
      <c r="Q38" s="6"/>
      <c r="R38" s="6"/>
      <c r="S38" s="6"/>
      <c r="T38" s="284"/>
      <c r="U38" s="284"/>
      <c r="V38" s="284"/>
      <c r="W38" s="284"/>
      <c r="X38" s="284"/>
      <c r="Y38" s="284"/>
    </row>
    <row r="39" spans="1:25" ht="15.6" x14ac:dyDescent="0.25">
      <c r="A39" s="193" t="s">
        <v>312</v>
      </c>
      <c r="B39" s="194">
        <f>B40</f>
        <v>287000000</v>
      </c>
      <c r="C39" s="194">
        <f>C40</f>
        <v>0</v>
      </c>
      <c r="D39" s="194">
        <v>0</v>
      </c>
      <c r="E39" s="194">
        <v>36750000</v>
      </c>
      <c r="F39" s="302"/>
      <c r="G39" s="4"/>
      <c r="H39" s="161"/>
      <c r="I39" s="163"/>
      <c r="J39" s="293"/>
      <c r="K39" s="293"/>
      <c r="L39" s="294"/>
      <c r="N39" s="163"/>
      <c r="O39" s="163"/>
      <c r="P39" s="4"/>
      <c r="Q39" s="6"/>
      <c r="R39" s="6"/>
      <c r="S39" s="6"/>
      <c r="T39" s="284"/>
      <c r="U39" s="284"/>
      <c r="V39" s="284"/>
      <c r="W39" s="284"/>
      <c r="X39" s="284"/>
      <c r="Y39" s="284"/>
    </row>
    <row r="40" spans="1:25" ht="15.6" x14ac:dyDescent="0.25">
      <c r="A40" s="206" t="s">
        <v>311</v>
      </c>
      <c r="B40" s="194">
        <v>287000000</v>
      </c>
      <c r="C40" s="194">
        <v>0</v>
      </c>
      <c r="D40" s="194">
        <v>0</v>
      </c>
      <c r="E40" s="194">
        <v>0</v>
      </c>
      <c r="F40" s="302"/>
      <c r="G40" s="4"/>
      <c r="H40" s="163"/>
      <c r="I40" s="163"/>
      <c r="J40" s="293"/>
      <c r="K40" s="293"/>
      <c r="L40" s="293"/>
      <c r="N40" s="161"/>
      <c r="O40" s="163"/>
      <c r="P40" s="4"/>
      <c r="Q40" s="6"/>
      <c r="R40" s="6"/>
      <c r="S40" s="6"/>
      <c r="T40" s="284"/>
      <c r="U40" s="284"/>
      <c r="V40" s="284"/>
      <c r="W40" s="284"/>
      <c r="X40" s="284"/>
      <c r="Y40" s="284"/>
    </row>
    <row r="41" spans="1:25" ht="15.6" x14ac:dyDescent="0.25">
      <c r="A41" s="195" t="s">
        <v>243</v>
      </c>
      <c r="B41" s="196">
        <f>B39+B38</f>
        <v>287000000</v>
      </c>
      <c r="C41" s="194">
        <f>C38+C39</f>
        <v>0</v>
      </c>
      <c r="D41" s="194">
        <f>D38+D39</f>
        <v>0</v>
      </c>
      <c r="E41" s="196">
        <f>E38+E39</f>
        <v>118123186</v>
      </c>
      <c r="F41" s="302"/>
      <c r="G41" s="4"/>
      <c r="H41" s="4"/>
      <c r="I41" s="163"/>
      <c r="J41" s="293"/>
      <c r="K41" s="293"/>
      <c r="L41" s="293"/>
      <c r="N41" s="163"/>
      <c r="O41" s="163"/>
      <c r="P41" s="4"/>
      <c r="Q41" s="6"/>
      <c r="R41" s="6"/>
      <c r="S41" s="6"/>
      <c r="T41" s="284"/>
      <c r="U41" s="284"/>
      <c r="V41" s="284"/>
      <c r="W41" s="284"/>
      <c r="X41" s="284"/>
      <c r="Y41" s="284"/>
    </row>
    <row r="42" spans="1:25" ht="15.6" x14ac:dyDescent="0.25">
      <c r="A42" s="197"/>
      <c r="B42" s="197"/>
      <c r="C42" s="197"/>
      <c r="D42" s="197"/>
      <c r="E42" s="197"/>
      <c r="F42" s="302"/>
      <c r="G42" s="163"/>
      <c r="H42" s="296"/>
      <c r="I42" s="163"/>
      <c r="J42" s="293"/>
      <c r="K42" s="293"/>
      <c r="L42" s="294"/>
      <c r="N42" s="163"/>
      <c r="O42" s="163"/>
      <c r="P42" s="4"/>
      <c r="Q42" s="6"/>
      <c r="R42" s="6"/>
      <c r="S42" s="6"/>
      <c r="T42" s="284"/>
      <c r="U42" s="284"/>
      <c r="V42" s="284"/>
      <c r="W42" s="284"/>
      <c r="X42" s="284"/>
      <c r="Y42" s="284"/>
    </row>
    <row r="43" spans="1:25" ht="15.6" x14ac:dyDescent="0.25">
      <c r="A43" s="191" t="s">
        <v>244</v>
      </c>
      <c r="B43" s="192">
        <f>+B37</f>
        <v>2017</v>
      </c>
      <c r="C43" s="192">
        <f>+C37</f>
        <v>2018</v>
      </c>
      <c r="D43" s="192">
        <v>2019</v>
      </c>
      <c r="E43" s="192">
        <v>2020</v>
      </c>
      <c r="F43" s="302"/>
      <c r="G43" s="163"/>
      <c r="H43" s="163"/>
      <c r="I43" s="163"/>
      <c r="J43" s="293"/>
      <c r="K43" s="293"/>
      <c r="L43" s="293"/>
      <c r="N43" s="163"/>
      <c r="O43" s="163"/>
      <c r="P43" s="4"/>
      <c r="Q43" s="6"/>
      <c r="R43" s="6"/>
      <c r="S43" s="6"/>
      <c r="T43" s="284"/>
      <c r="U43" s="284"/>
      <c r="V43" s="284"/>
      <c r="W43" s="284"/>
      <c r="X43" s="284"/>
      <c r="Y43" s="284"/>
    </row>
    <row r="44" spans="1:25" ht="15.6" x14ac:dyDescent="0.25">
      <c r="A44" s="198" t="s">
        <v>310</v>
      </c>
      <c r="B44" s="199">
        <v>0</v>
      </c>
      <c r="C44" s="199">
        <v>0</v>
      </c>
      <c r="D44" s="199">
        <v>0</v>
      </c>
      <c r="E44" s="199">
        <v>0</v>
      </c>
      <c r="F44" s="302"/>
      <c r="G44" s="163"/>
      <c r="H44" s="161"/>
      <c r="I44" s="163"/>
      <c r="J44" s="293"/>
      <c r="K44" s="293"/>
      <c r="L44" s="293"/>
      <c r="N44" s="163"/>
      <c r="O44" s="163"/>
      <c r="P44" s="4"/>
      <c r="Q44" s="6"/>
      <c r="R44" s="6"/>
      <c r="S44" s="6"/>
      <c r="T44" s="284"/>
      <c r="U44" s="284"/>
      <c r="V44" s="284"/>
      <c r="W44" s="284"/>
      <c r="X44" s="284"/>
      <c r="Y44" s="284"/>
    </row>
    <row r="45" spans="1:25" ht="31.2" x14ac:dyDescent="0.25">
      <c r="A45" s="327" t="s">
        <v>309</v>
      </c>
      <c r="B45" s="199">
        <v>0</v>
      </c>
      <c r="C45" s="199">
        <v>0</v>
      </c>
      <c r="D45" s="199">
        <v>0</v>
      </c>
      <c r="E45" s="199">
        <v>0</v>
      </c>
      <c r="F45" s="161"/>
      <c r="G45" s="163"/>
      <c r="H45" s="295"/>
      <c r="I45" s="163"/>
      <c r="J45" s="293"/>
      <c r="K45" s="293"/>
      <c r="L45" s="24"/>
      <c r="N45" s="163"/>
      <c r="O45" s="163"/>
      <c r="P45" s="4"/>
    </row>
    <row r="46" spans="1:25" ht="15.6" x14ac:dyDescent="0.25">
      <c r="A46" s="198" t="s">
        <v>308</v>
      </c>
      <c r="B46" s="199">
        <v>0</v>
      </c>
      <c r="C46" s="199">
        <v>0</v>
      </c>
      <c r="D46" s="199">
        <v>42122118</v>
      </c>
      <c r="E46" s="199">
        <v>38356041</v>
      </c>
      <c r="F46" s="161"/>
      <c r="G46" s="163"/>
      <c r="H46" s="162"/>
      <c r="I46" s="163"/>
      <c r="J46" s="293"/>
      <c r="K46" s="293"/>
      <c r="L46" s="293"/>
      <c r="N46" s="163"/>
      <c r="O46" s="163"/>
      <c r="P46" s="4"/>
    </row>
    <row r="47" spans="1:25" ht="15.6" x14ac:dyDescent="0.25">
      <c r="A47" s="193" t="s">
        <v>193</v>
      </c>
      <c r="B47" s="194">
        <v>0</v>
      </c>
      <c r="C47" s="194">
        <v>0</v>
      </c>
      <c r="D47" s="194">
        <v>158547845</v>
      </c>
      <c r="E47" s="194">
        <v>166097182</v>
      </c>
      <c r="F47" s="303"/>
      <c r="H47" s="161"/>
      <c r="I47" s="163"/>
      <c r="J47" s="293"/>
      <c r="K47" s="293"/>
      <c r="L47" s="293"/>
      <c r="N47" s="163"/>
      <c r="O47" s="163"/>
      <c r="P47" s="4"/>
    </row>
    <row r="48" spans="1:25" ht="15.6" x14ac:dyDescent="0.25">
      <c r="A48" s="200" t="s">
        <v>202</v>
      </c>
      <c r="B48" s="201">
        <f>SUM(B44:B47)</f>
        <v>0</v>
      </c>
      <c r="C48" s="201">
        <f>SUM(C44:C47)</f>
        <v>0</v>
      </c>
      <c r="D48" s="201">
        <f>SUM(D44:D47)</f>
        <v>200669963</v>
      </c>
      <c r="E48" s="201">
        <f>SUM(E44:E47)</f>
        <v>204453223</v>
      </c>
      <c r="F48" s="304"/>
      <c r="H48" s="163"/>
      <c r="I48" s="163"/>
      <c r="J48" s="163"/>
      <c r="K48" s="163"/>
      <c r="L48" s="163"/>
      <c r="N48" s="163"/>
      <c r="O48" s="163"/>
      <c r="P48" s="163"/>
    </row>
    <row r="49" spans="1:16" ht="15" x14ac:dyDescent="0.25">
      <c r="A49" s="301"/>
      <c r="B49" s="301"/>
      <c r="C49" s="301"/>
      <c r="D49" s="301"/>
      <c r="E49" s="301"/>
      <c r="F49" s="304"/>
    </row>
    <row r="50" spans="1:16" ht="15" x14ac:dyDescent="0.25">
      <c r="A50" s="301"/>
      <c r="B50" s="301"/>
      <c r="C50" s="301"/>
      <c r="D50" s="301"/>
      <c r="E50" s="301"/>
      <c r="F50" s="162"/>
      <c r="I50" s="22"/>
    </row>
    <row r="51" spans="1:16" ht="15.6" x14ac:dyDescent="0.3">
      <c r="A51" s="290" t="s">
        <v>335</v>
      </c>
      <c r="B51" s="291"/>
      <c r="C51" s="301"/>
      <c r="D51" s="301"/>
      <c r="E51" s="301"/>
      <c r="F51" s="162"/>
    </row>
    <row r="52" spans="1:16" ht="15.6" x14ac:dyDescent="0.3">
      <c r="A52" s="290"/>
      <c r="B52" s="291"/>
      <c r="C52" s="301"/>
      <c r="D52" s="301"/>
      <c r="E52" s="301"/>
      <c r="F52" s="162"/>
      <c r="N52" s="22"/>
      <c r="O52" s="22"/>
      <c r="P52" s="22"/>
    </row>
    <row r="53" spans="1:16" ht="15.6" x14ac:dyDescent="0.25">
      <c r="A53" s="384" t="s">
        <v>408</v>
      </c>
      <c r="B53" s="384"/>
      <c r="C53" s="301"/>
      <c r="D53" s="301"/>
      <c r="E53" s="301"/>
      <c r="F53" s="161"/>
      <c r="N53" s="22"/>
      <c r="O53" s="22"/>
      <c r="P53" s="22"/>
    </row>
    <row r="54" spans="1:16" ht="15.6" x14ac:dyDescent="0.25">
      <c r="A54" s="300" t="s">
        <v>314</v>
      </c>
      <c r="B54" s="300"/>
      <c r="C54" s="301"/>
      <c r="D54" s="301"/>
      <c r="E54" s="301"/>
      <c r="F54" s="303"/>
      <c r="N54" s="22"/>
      <c r="O54" s="22"/>
      <c r="P54" s="22"/>
    </row>
    <row r="55" spans="1:16" ht="15.6" x14ac:dyDescent="0.25">
      <c r="A55" s="300" t="s">
        <v>407</v>
      </c>
      <c r="B55" s="300"/>
      <c r="C55" s="301"/>
      <c r="D55" s="301"/>
      <c r="E55" s="301"/>
      <c r="F55" s="302"/>
      <c r="N55" s="22"/>
      <c r="O55" s="22"/>
      <c r="P55" s="22"/>
    </row>
    <row r="56" spans="1:16" ht="15.6" x14ac:dyDescent="0.25">
      <c r="A56" s="300" t="s">
        <v>406</v>
      </c>
      <c r="B56" s="300"/>
      <c r="C56" s="301"/>
      <c r="D56" s="301"/>
      <c r="E56" s="301"/>
      <c r="F56" s="302"/>
      <c r="N56" s="22"/>
      <c r="O56" s="22"/>
      <c r="P56" s="22"/>
    </row>
    <row r="57" spans="1:16" ht="15.6" x14ac:dyDescent="0.3">
      <c r="A57" s="300" t="s">
        <v>313</v>
      </c>
      <c r="B57" s="291"/>
      <c r="C57" s="301"/>
      <c r="D57" s="301"/>
      <c r="E57" s="301"/>
      <c r="F57" s="302"/>
    </row>
    <row r="58" spans="1:16" ht="15.6" x14ac:dyDescent="0.3">
      <c r="A58" s="301"/>
      <c r="B58" s="301"/>
      <c r="C58" s="190"/>
      <c r="D58" s="190" t="s">
        <v>347</v>
      </c>
      <c r="E58" s="190"/>
      <c r="F58" s="302"/>
    </row>
    <row r="59" spans="1:16" ht="15.6" x14ac:dyDescent="0.25">
      <c r="A59" s="191" t="s">
        <v>241</v>
      </c>
      <c r="B59" s="192">
        <v>2018</v>
      </c>
      <c r="C59" s="192">
        <v>2019</v>
      </c>
      <c r="D59" s="192">
        <v>2020</v>
      </c>
      <c r="E59" s="235"/>
      <c r="F59" s="302"/>
      <c r="H59" s="163"/>
    </row>
    <row r="60" spans="1:16" ht="15.6" x14ac:dyDescent="0.25">
      <c r="A60" s="193" t="s">
        <v>242</v>
      </c>
      <c r="B60" s="194">
        <v>0</v>
      </c>
      <c r="C60" s="194">
        <v>0</v>
      </c>
      <c r="D60" s="287">
        <v>70000000</v>
      </c>
      <c r="E60" s="236"/>
      <c r="F60" s="302"/>
      <c r="H60" s="163"/>
    </row>
    <row r="61" spans="1:16" ht="15.6" x14ac:dyDescent="0.25">
      <c r="A61" s="193" t="s">
        <v>312</v>
      </c>
      <c r="B61" s="194">
        <f>B62</f>
        <v>47917068</v>
      </c>
      <c r="C61" s="194">
        <f t="shared" ref="C61:D61" si="0">C62</f>
        <v>0</v>
      </c>
      <c r="D61" s="194">
        <f t="shared" si="0"/>
        <v>0</v>
      </c>
      <c r="E61" s="236"/>
      <c r="F61" s="302"/>
      <c r="H61" s="163"/>
    </row>
    <row r="62" spans="1:16" ht="15.6" x14ac:dyDescent="0.25">
      <c r="A62" s="206" t="s">
        <v>332</v>
      </c>
      <c r="B62" s="194">
        <v>47917068</v>
      </c>
      <c r="C62" s="194">
        <v>0</v>
      </c>
      <c r="D62" s="288">
        <v>0</v>
      </c>
      <c r="E62" s="236"/>
      <c r="F62" s="302"/>
      <c r="H62" s="163"/>
    </row>
    <row r="63" spans="1:16" ht="15.6" x14ac:dyDescent="0.25">
      <c r="A63" s="195" t="s">
        <v>243</v>
      </c>
      <c r="B63" s="196">
        <f>B61+B60</f>
        <v>47917068</v>
      </c>
      <c r="C63" s="194">
        <f t="shared" ref="C63:D63" si="1">C61+C60</f>
        <v>0</v>
      </c>
      <c r="D63" s="196">
        <f t="shared" si="1"/>
        <v>70000000</v>
      </c>
      <c r="E63" s="237"/>
      <c r="F63" s="302"/>
      <c r="H63" s="163"/>
    </row>
    <row r="64" spans="1:16" ht="15.6" x14ac:dyDescent="0.25">
      <c r="A64" s="197"/>
      <c r="B64" s="197"/>
      <c r="C64" s="197"/>
      <c r="D64" s="289"/>
      <c r="E64" s="238"/>
      <c r="F64" s="302"/>
      <c r="H64" s="163"/>
    </row>
    <row r="65" spans="1:8" ht="15.6" x14ac:dyDescent="0.25">
      <c r="A65" s="191" t="s">
        <v>244</v>
      </c>
      <c r="B65" s="192">
        <f>+B59</f>
        <v>2018</v>
      </c>
      <c r="C65" s="192">
        <f>+C59</f>
        <v>2019</v>
      </c>
      <c r="D65" s="192">
        <v>2020</v>
      </c>
      <c r="E65" s="235"/>
      <c r="F65" s="302"/>
      <c r="H65" s="163"/>
    </row>
    <row r="66" spans="1:8" ht="15.6" x14ac:dyDescent="0.25">
      <c r="A66" s="198" t="s">
        <v>310</v>
      </c>
      <c r="B66" s="199">
        <v>0</v>
      </c>
      <c r="C66" s="199">
        <v>0</v>
      </c>
      <c r="D66" s="199">
        <v>70000000</v>
      </c>
      <c r="E66" s="239"/>
      <c r="F66" s="302"/>
      <c r="H66" s="163"/>
    </row>
    <row r="67" spans="1:8" ht="31.2" x14ac:dyDescent="0.25">
      <c r="A67" s="327" t="s">
        <v>309</v>
      </c>
      <c r="B67" s="199">
        <v>0</v>
      </c>
      <c r="C67" s="199">
        <v>0</v>
      </c>
      <c r="D67" s="199">
        <v>0</v>
      </c>
      <c r="E67" s="239"/>
      <c r="F67" s="303"/>
      <c r="H67" s="163"/>
    </row>
    <row r="68" spans="1:8" ht="15.6" x14ac:dyDescent="0.25">
      <c r="A68" s="198" t="s">
        <v>308</v>
      </c>
      <c r="B68" s="199">
        <v>0</v>
      </c>
      <c r="C68" s="199">
        <v>117000</v>
      </c>
      <c r="D68" s="199"/>
      <c r="E68" s="239"/>
      <c r="F68" s="303"/>
    </row>
    <row r="69" spans="1:8" ht="15.6" x14ac:dyDescent="0.25">
      <c r="A69" s="193" t="s">
        <v>193</v>
      </c>
      <c r="B69" s="194">
        <v>1905000</v>
      </c>
      <c r="C69" s="194">
        <v>0</v>
      </c>
      <c r="D69" s="194">
        <f>45895068</f>
        <v>45895068</v>
      </c>
      <c r="E69" s="236"/>
      <c r="F69" s="303"/>
    </row>
    <row r="70" spans="1:8" ht="15.6" x14ac:dyDescent="0.25">
      <c r="A70" s="200" t="s">
        <v>202</v>
      </c>
      <c r="B70" s="201">
        <f>SUM(B66:B69)</f>
        <v>1905000</v>
      </c>
      <c r="C70" s="201">
        <f>SUM(C66:C69)</f>
        <v>117000</v>
      </c>
      <c r="D70" s="201">
        <f>SUM(D66:D69)</f>
        <v>115895068</v>
      </c>
      <c r="E70" s="208"/>
      <c r="F70" s="303"/>
      <c r="H70" s="22"/>
    </row>
    <row r="71" spans="1:8" x14ac:dyDescent="0.25">
      <c r="A71" s="302"/>
      <c r="B71" s="302"/>
      <c r="C71" s="302"/>
      <c r="D71" s="302"/>
      <c r="E71" s="302"/>
      <c r="F71" s="303"/>
    </row>
    <row r="72" spans="1:8" x14ac:dyDescent="0.25">
      <c r="A72" s="302"/>
      <c r="B72" s="226"/>
      <c r="C72" s="226"/>
      <c r="D72" s="226"/>
      <c r="E72" s="302"/>
      <c r="F72" s="303"/>
    </row>
    <row r="73" spans="1:8" ht="15.6" x14ac:dyDescent="0.3">
      <c r="A73" s="290" t="s">
        <v>375</v>
      </c>
      <c r="B73" s="291"/>
      <c r="C73" s="302"/>
      <c r="D73" s="302"/>
      <c r="E73" s="302"/>
      <c r="F73" s="303"/>
    </row>
    <row r="74" spans="1:8" ht="15.6" x14ac:dyDescent="0.3">
      <c r="A74" s="290"/>
      <c r="B74" s="291"/>
      <c r="C74" s="302"/>
      <c r="D74" s="302"/>
      <c r="E74" s="302"/>
      <c r="F74" s="303"/>
    </row>
    <row r="75" spans="1:8" ht="15.6" x14ac:dyDescent="0.25">
      <c r="A75" s="384" t="s">
        <v>315</v>
      </c>
      <c r="B75" s="384"/>
      <c r="C75" s="302"/>
      <c r="D75" s="302"/>
      <c r="E75" s="302"/>
      <c r="F75" s="303"/>
    </row>
    <row r="76" spans="1:8" ht="15.6" x14ac:dyDescent="0.25">
      <c r="A76" s="300" t="s">
        <v>314</v>
      </c>
      <c r="B76" s="300"/>
      <c r="C76" s="302"/>
      <c r="D76" s="302"/>
      <c r="E76" s="302"/>
      <c r="F76" s="303"/>
    </row>
    <row r="77" spans="1:8" ht="15.6" x14ac:dyDescent="0.25">
      <c r="A77" s="300" t="s">
        <v>358</v>
      </c>
      <c r="B77" s="300"/>
      <c r="C77" s="302"/>
      <c r="D77" s="302"/>
      <c r="E77" s="302"/>
      <c r="F77" s="302"/>
    </row>
    <row r="78" spans="1:8" ht="15.6" x14ac:dyDescent="0.25">
      <c r="A78" s="300" t="s">
        <v>359</v>
      </c>
      <c r="B78" s="300"/>
      <c r="C78" s="302"/>
      <c r="D78" s="302"/>
      <c r="E78" s="302"/>
      <c r="F78" s="302"/>
    </row>
    <row r="79" spans="1:8" ht="15.6" x14ac:dyDescent="0.3">
      <c r="A79" s="300" t="s">
        <v>313</v>
      </c>
      <c r="B79" s="291"/>
      <c r="C79" s="302"/>
      <c r="D79" s="302"/>
      <c r="E79" s="302"/>
      <c r="F79" s="302"/>
    </row>
    <row r="80" spans="1:8" x14ac:dyDescent="0.25">
      <c r="A80" s="302"/>
      <c r="B80" s="302"/>
      <c r="C80" s="302"/>
      <c r="D80" s="302"/>
      <c r="E80" s="302"/>
      <c r="F80" s="302"/>
    </row>
    <row r="81" spans="1:15" ht="15.6" x14ac:dyDescent="0.25">
      <c r="A81" s="191" t="s">
        <v>241</v>
      </c>
      <c r="B81" s="192">
        <v>2019</v>
      </c>
      <c r="C81" s="192">
        <v>2020</v>
      </c>
      <c r="D81" s="302"/>
      <c r="E81" s="302"/>
      <c r="F81" s="302"/>
      <c r="H81" s="22"/>
      <c r="I81" s="22"/>
      <c r="K81"/>
      <c r="O81" s="22"/>
    </row>
    <row r="82" spans="1:15" ht="15.6" x14ac:dyDescent="0.25">
      <c r="A82" s="193" t="s">
        <v>242</v>
      </c>
      <c r="B82" s="194">
        <v>0</v>
      </c>
      <c r="C82" s="194">
        <v>0</v>
      </c>
      <c r="D82" s="302"/>
      <c r="E82" s="302"/>
      <c r="F82" s="302"/>
      <c r="H82" s="22"/>
      <c r="I82" s="22"/>
      <c r="K82"/>
      <c r="O82" s="22"/>
    </row>
    <row r="83" spans="1:15" ht="15.6" x14ac:dyDescent="0.25">
      <c r="A83" s="193" t="s">
        <v>312</v>
      </c>
      <c r="B83" s="194">
        <f>B84</f>
        <v>49492200</v>
      </c>
      <c r="C83" s="194">
        <f>C84</f>
        <v>0</v>
      </c>
      <c r="D83" s="302"/>
      <c r="E83" s="302"/>
      <c r="F83" s="302"/>
      <c r="H83" s="22"/>
      <c r="I83" s="22"/>
      <c r="K83"/>
      <c r="O83" s="22"/>
    </row>
    <row r="84" spans="1:15" ht="15.6" x14ac:dyDescent="0.25">
      <c r="A84" s="206" t="s">
        <v>332</v>
      </c>
      <c r="B84" s="194">
        <v>49492200</v>
      </c>
      <c r="C84" s="194">
        <v>0</v>
      </c>
      <c r="D84" s="302"/>
      <c r="E84" s="302"/>
      <c r="F84" s="302"/>
      <c r="H84" s="22"/>
      <c r="I84" s="22"/>
      <c r="K84"/>
    </row>
    <row r="85" spans="1:15" ht="15.6" x14ac:dyDescent="0.3">
      <c r="A85" s="195" t="s">
        <v>243</v>
      </c>
      <c r="B85" s="196">
        <f>B82+B83</f>
        <v>49492200</v>
      </c>
      <c r="C85" s="305">
        <f>C83+C82</f>
        <v>0</v>
      </c>
      <c r="D85" s="302"/>
      <c r="E85" s="302"/>
      <c r="F85" s="302"/>
      <c r="H85" s="22"/>
      <c r="I85" s="22"/>
      <c r="K85"/>
      <c r="L85" s="22"/>
      <c r="M85" s="22"/>
    </row>
    <row r="86" spans="1:15" ht="15.6" x14ac:dyDescent="0.25">
      <c r="A86" s="197"/>
      <c r="B86" s="197"/>
      <c r="C86" s="197"/>
      <c r="D86" s="302"/>
      <c r="E86" s="302"/>
      <c r="F86" s="302"/>
      <c r="H86" s="22"/>
      <c r="I86" s="22"/>
      <c r="K86"/>
      <c r="L86" s="22"/>
      <c r="M86" s="22"/>
      <c r="N86" s="22"/>
    </row>
    <row r="87" spans="1:15" ht="15.6" x14ac:dyDescent="0.25">
      <c r="A87" s="191" t="s">
        <v>244</v>
      </c>
      <c r="B87" s="192">
        <f>+B81</f>
        <v>2019</v>
      </c>
      <c r="C87" s="192">
        <v>2020</v>
      </c>
      <c r="D87" s="302"/>
      <c r="E87" s="302"/>
      <c r="F87" s="302"/>
      <c r="G87" s="22"/>
      <c r="H87" s="22"/>
      <c r="I87" s="22"/>
      <c r="K87"/>
      <c r="L87" s="22"/>
    </row>
    <row r="88" spans="1:15" ht="15.6" x14ac:dyDescent="0.25">
      <c r="A88" s="198" t="s">
        <v>310</v>
      </c>
      <c r="B88" s="199">
        <v>0</v>
      </c>
      <c r="C88" s="199"/>
      <c r="D88" s="302"/>
      <c r="E88" s="302"/>
      <c r="F88" s="302"/>
      <c r="G88" s="22"/>
      <c r="H88" s="22"/>
      <c r="I88" s="22"/>
      <c r="K88"/>
      <c r="L88" s="22"/>
      <c r="M88" s="22"/>
    </row>
    <row r="89" spans="1:15" ht="31.2" x14ac:dyDescent="0.25">
      <c r="A89" s="327" t="s">
        <v>309</v>
      </c>
      <c r="B89" s="199">
        <v>0</v>
      </c>
      <c r="C89" s="199"/>
      <c r="D89" s="302"/>
      <c r="E89" s="302"/>
      <c r="F89" s="302"/>
      <c r="H89" s="22"/>
      <c r="K89"/>
      <c r="L89" s="22"/>
    </row>
    <row r="90" spans="1:15" ht="15.6" x14ac:dyDescent="0.25">
      <c r="A90" s="198" t="s">
        <v>308</v>
      </c>
      <c r="B90" s="199">
        <v>5091750</v>
      </c>
      <c r="C90" s="199">
        <v>5540450</v>
      </c>
      <c r="D90" s="302"/>
      <c r="E90" s="302"/>
      <c r="F90" s="302"/>
      <c r="H90" s="22"/>
      <c r="K90"/>
      <c r="L90" s="22"/>
      <c r="O90" s="22"/>
    </row>
    <row r="91" spans="1:15" ht="15.6" x14ac:dyDescent="0.25">
      <c r="A91" s="193" t="s">
        <v>193</v>
      </c>
      <c r="B91" s="194">
        <v>18958334</v>
      </c>
      <c r="C91" s="194">
        <v>19901666</v>
      </c>
      <c r="D91" s="302"/>
      <c r="E91" s="302"/>
      <c r="F91" s="302"/>
      <c r="O91" s="22"/>
    </row>
    <row r="92" spans="1:15" ht="15.6" x14ac:dyDescent="0.25">
      <c r="A92" s="200" t="s">
        <v>202</v>
      </c>
      <c r="B92" s="201">
        <f>SUM(B88:B91)</f>
        <v>24050084</v>
      </c>
      <c r="C92" s="201">
        <f>SUM(C88:C91)</f>
        <v>25442116</v>
      </c>
      <c r="D92" s="302"/>
      <c r="E92" s="302"/>
      <c r="F92" s="302"/>
    </row>
    <row r="93" spans="1:15" x14ac:dyDescent="0.25">
      <c r="A93" s="302"/>
      <c r="B93" s="302"/>
      <c r="C93" s="302"/>
      <c r="D93" s="302"/>
      <c r="E93" s="302"/>
      <c r="F93" s="302"/>
    </row>
    <row r="94" spans="1:15" x14ac:dyDescent="0.25">
      <c r="A94" s="302"/>
      <c r="B94" s="302"/>
      <c r="C94" s="302"/>
      <c r="D94" s="302"/>
      <c r="E94" s="302"/>
      <c r="F94" s="302"/>
    </row>
    <row r="95" spans="1:15" ht="15.6" x14ac:dyDescent="0.3">
      <c r="A95" s="290" t="s">
        <v>378</v>
      </c>
      <c r="B95" s="291"/>
      <c r="C95" s="302"/>
      <c r="D95" s="226"/>
      <c r="E95" s="302"/>
      <c r="F95" s="302"/>
    </row>
    <row r="96" spans="1:15" ht="15.6" x14ac:dyDescent="0.3">
      <c r="A96" s="290"/>
      <c r="B96" s="291"/>
      <c r="C96" s="302"/>
      <c r="D96" s="302"/>
      <c r="E96" s="302"/>
      <c r="F96" s="302"/>
    </row>
    <row r="97" spans="1:13" ht="15.6" x14ac:dyDescent="0.25">
      <c r="A97" s="384" t="s">
        <v>380</v>
      </c>
      <c r="B97" s="384"/>
      <c r="C97" s="302"/>
      <c r="D97" s="302"/>
      <c r="E97" s="302"/>
      <c r="F97" s="302"/>
    </row>
    <row r="98" spans="1:13" ht="15.6" x14ac:dyDescent="0.25">
      <c r="A98" s="300" t="s">
        <v>381</v>
      </c>
      <c r="B98" s="300"/>
      <c r="C98" s="302"/>
      <c r="D98" s="302"/>
      <c r="E98" s="302"/>
      <c r="F98" s="302"/>
    </row>
    <row r="99" spans="1:13" ht="15.6" x14ac:dyDescent="0.25">
      <c r="A99" s="300" t="s">
        <v>379</v>
      </c>
      <c r="B99" s="300"/>
      <c r="C99" s="302"/>
      <c r="D99" s="302"/>
      <c r="E99" s="302"/>
      <c r="F99" s="302"/>
    </row>
    <row r="100" spans="1:13" ht="15.6" x14ac:dyDescent="0.25">
      <c r="A100" s="300" t="s">
        <v>359</v>
      </c>
      <c r="B100" s="300"/>
      <c r="C100" s="302"/>
      <c r="D100" s="302"/>
      <c r="E100" s="302"/>
      <c r="F100" s="302"/>
    </row>
    <row r="101" spans="1:13" ht="15.6" x14ac:dyDescent="0.3">
      <c r="A101" s="300" t="s">
        <v>313</v>
      </c>
      <c r="B101" s="291"/>
      <c r="C101" s="302"/>
      <c r="D101" s="302"/>
      <c r="E101" s="302"/>
      <c r="F101" s="302"/>
    </row>
    <row r="102" spans="1:13" x14ac:dyDescent="0.25">
      <c r="A102" s="302"/>
      <c r="B102" s="302"/>
      <c r="C102" s="302"/>
      <c r="D102" s="302"/>
      <c r="E102" s="302"/>
      <c r="F102" s="302"/>
    </row>
    <row r="103" spans="1:13" ht="15.6" x14ac:dyDescent="0.25">
      <c r="A103" s="191" t="s">
        <v>241</v>
      </c>
      <c r="B103" s="192">
        <v>2020</v>
      </c>
      <c r="C103" s="302"/>
      <c r="D103" s="302"/>
      <c r="E103" s="302"/>
      <c r="F103" s="302"/>
      <c r="I103" s="22"/>
      <c r="K103"/>
    </row>
    <row r="104" spans="1:13" ht="15.6" x14ac:dyDescent="0.25">
      <c r="A104" s="193" t="s">
        <v>242</v>
      </c>
      <c r="B104" s="194">
        <v>0</v>
      </c>
      <c r="C104" s="302"/>
      <c r="D104" s="302"/>
      <c r="E104" s="302"/>
      <c r="F104" s="302"/>
      <c r="I104" s="22"/>
      <c r="K104"/>
      <c r="M104" s="22"/>
    </row>
    <row r="105" spans="1:13" ht="15.6" x14ac:dyDescent="0.25">
      <c r="A105" s="193" t="s">
        <v>312</v>
      </c>
      <c r="B105" s="194">
        <f>B106</f>
        <v>225583800</v>
      </c>
      <c r="C105" s="302"/>
      <c r="D105" s="302"/>
      <c r="E105" s="302"/>
      <c r="F105" s="302"/>
      <c r="I105" s="22"/>
      <c r="K105"/>
      <c r="M105" s="22"/>
    </row>
    <row r="106" spans="1:13" ht="15.6" x14ac:dyDescent="0.25">
      <c r="A106" s="206" t="s">
        <v>332</v>
      </c>
      <c r="B106" s="194">
        <v>225583800</v>
      </c>
      <c r="C106" s="302"/>
      <c r="D106" s="302"/>
      <c r="E106" s="302"/>
      <c r="F106" s="302"/>
      <c r="I106" s="22"/>
      <c r="K106"/>
    </row>
    <row r="107" spans="1:13" ht="15.6" x14ac:dyDescent="0.3">
      <c r="A107" s="195" t="s">
        <v>243</v>
      </c>
      <c r="B107" s="306">
        <f>B105+B104</f>
        <v>225583800</v>
      </c>
      <c r="C107" s="302"/>
      <c r="D107" s="302"/>
      <c r="E107" s="302"/>
      <c r="F107" s="302"/>
      <c r="I107" s="22"/>
      <c r="K107"/>
    </row>
    <row r="108" spans="1:13" ht="15.6" x14ac:dyDescent="0.25">
      <c r="A108" s="197"/>
      <c r="B108" s="197"/>
      <c r="C108" s="302"/>
      <c r="D108" s="302"/>
      <c r="E108" s="302"/>
      <c r="F108" s="302"/>
      <c r="I108" s="22"/>
      <c r="K108"/>
      <c r="M108" s="22"/>
    </row>
    <row r="109" spans="1:13" ht="15.6" x14ac:dyDescent="0.25">
      <c r="A109" s="191" t="s">
        <v>244</v>
      </c>
      <c r="B109" s="192">
        <v>2020</v>
      </c>
      <c r="C109" s="302"/>
      <c r="D109" s="302"/>
      <c r="E109" s="302"/>
      <c r="F109" s="302"/>
      <c r="I109" s="22"/>
      <c r="K109"/>
      <c r="M109" s="22"/>
    </row>
    <row r="110" spans="1:13" ht="15.6" x14ac:dyDescent="0.25">
      <c r="A110" s="198" t="s">
        <v>310</v>
      </c>
      <c r="B110" s="199"/>
      <c r="C110" s="302"/>
      <c r="D110" s="302"/>
      <c r="E110" s="302"/>
      <c r="F110" s="302"/>
      <c r="I110" s="22"/>
      <c r="K110"/>
    </row>
    <row r="111" spans="1:13" ht="31.2" x14ac:dyDescent="0.25">
      <c r="A111" s="327" t="s">
        <v>309</v>
      </c>
      <c r="B111" s="199"/>
      <c r="C111" s="302"/>
      <c r="D111" s="302"/>
      <c r="E111" s="302"/>
      <c r="F111" s="302"/>
      <c r="I111" s="22"/>
      <c r="K111"/>
    </row>
    <row r="112" spans="1:13" ht="15.6" x14ac:dyDescent="0.25">
      <c r="A112" s="198" t="s">
        <v>308</v>
      </c>
      <c r="B112" s="199">
        <v>0</v>
      </c>
      <c r="C112" s="302"/>
      <c r="D112" s="302"/>
      <c r="E112" s="302"/>
      <c r="F112" s="302"/>
      <c r="I112" s="22"/>
      <c r="K112"/>
    </row>
    <row r="113" spans="1:11" ht="15.6" x14ac:dyDescent="0.25">
      <c r="A113" s="193" t="s">
        <v>193</v>
      </c>
      <c r="B113" s="194">
        <v>225583800</v>
      </c>
      <c r="C113" s="302"/>
      <c r="D113" s="302"/>
      <c r="E113" s="302"/>
      <c r="F113" s="302"/>
      <c r="I113" s="22"/>
      <c r="K113"/>
    </row>
    <row r="114" spans="1:11" ht="15.6" x14ac:dyDescent="0.25">
      <c r="A114" s="200" t="s">
        <v>202</v>
      </c>
      <c r="B114" s="201">
        <f>SUM(B110:B113)</f>
        <v>225583800</v>
      </c>
      <c r="C114" s="302"/>
      <c r="D114" s="302"/>
      <c r="E114" s="302"/>
      <c r="F114" s="302"/>
      <c r="K114"/>
    </row>
  </sheetData>
  <sheetProtection selectLockedCells="1" selectUnlockedCells="1"/>
  <mergeCells count="6">
    <mergeCell ref="A97:B97"/>
    <mergeCell ref="A53:B53"/>
    <mergeCell ref="A31:B31"/>
    <mergeCell ref="A3:D3"/>
    <mergeCell ref="A75:B75"/>
    <mergeCell ref="A5:E5"/>
  </mergeCells>
  <conditionalFormatting sqref="B19">
    <cfRule type="cellIs" dxfId="6" priority="11" stopIfTrue="1" operator="equal">
      <formula>0</formula>
    </cfRule>
  </conditionalFormatting>
  <conditionalFormatting sqref="B41">
    <cfRule type="cellIs" dxfId="5" priority="10" stopIfTrue="1" operator="equal">
      <formula>0</formula>
    </cfRule>
  </conditionalFormatting>
  <conditionalFormatting sqref="D19:E19">
    <cfRule type="cellIs" dxfId="4" priority="8" stopIfTrue="1" operator="equal">
      <formula>0</formula>
    </cfRule>
  </conditionalFormatting>
  <conditionalFormatting sqref="E41">
    <cfRule type="cellIs" dxfId="3" priority="7" stopIfTrue="1" operator="equal">
      <formula>0</formula>
    </cfRule>
  </conditionalFormatting>
  <conditionalFormatting sqref="B63 D63">
    <cfRule type="cellIs" dxfId="2" priority="6" stopIfTrue="1" operator="equal">
      <formula>0</formula>
    </cfRule>
  </conditionalFormatting>
  <conditionalFormatting sqref="E63">
    <cfRule type="cellIs" dxfId="1" priority="5" stopIfTrue="1" operator="equal">
      <formula>0</formula>
    </cfRule>
  </conditionalFormatting>
  <conditionalFormatting sqref="B85">
    <cfRule type="cellIs" dxfId="0" priority="3" stopIfTrue="1" operator="equal">
      <formula>0</formula>
    </cfRule>
  </conditionalFormatting>
  <pageMargins left="0.39370078740157483" right="0.19685039370078741" top="0.27559055118110237" bottom="0.27559055118110237" header="0.78740157480314965" footer="0.78740157480314965"/>
  <pageSetup paperSize="9" scale="65" firstPageNumber="0" orientation="portrait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22</vt:i4>
      </vt:variant>
    </vt:vector>
  </HeadingPairs>
  <TitlesOfParts>
    <vt:vector size="33" baseType="lpstr">
      <vt:lpstr>1.Bev-kiad.</vt:lpstr>
      <vt:lpstr>2.Műk.</vt:lpstr>
      <vt:lpstr>3.Felh.</vt:lpstr>
      <vt:lpstr>4. Átadott p.eszk.</vt:lpstr>
      <vt:lpstr>5.finanszírozás</vt:lpstr>
      <vt:lpstr>6.Bev.össz.</vt:lpstr>
      <vt:lpstr>7.Kiad.össz.</vt:lpstr>
      <vt:lpstr>8.Többéves</vt:lpstr>
      <vt:lpstr>9. Eu projekt</vt:lpstr>
      <vt:lpstr>10.Likviditás</vt:lpstr>
      <vt:lpstr>11. Gst</vt:lpstr>
      <vt:lpstr>'1.Bev-kiad.'!Excel_BuiltIn__FilterDatabase</vt:lpstr>
      <vt:lpstr>'2.Műk.'!Excel_BuiltIn__FilterDatabase</vt:lpstr>
      <vt:lpstr>'1.Bev-kiad.'!Excel_BuiltIn_Print_Area</vt:lpstr>
      <vt:lpstr>'2.Műk.'!Excel_BuiltIn_Print_Area</vt:lpstr>
      <vt:lpstr>'3.Felh.'!Excel_BuiltIn_Print_Area</vt:lpstr>
      <vt:lpstr>'4. Átadott p.eszk.'!Excel_BuiltIn_Print_Area</vt:lpstr>
      <vt:lpstr>'1.Bev-kiad.'!Nyomtatási_terület</vt:lpstr>
      <vt:lpstr>'10.Likviditás'!Nyomtatási_terület</vt:lpstr>
      <vt:lpstr>'2.Műk.'!Nyomtatási_terület</vt:lpstr>
      <vt:lpstr>'3.Felh.'!Nyomtatási_terület</vt:lpstr>
      <vt:lpstr>'4. Átadott p.eszk.'!Nyomtatási_terület</vt:lpstr>
      <vt:lpstr>'5.finanszírozás'!Nyomtatási_terület</vt:lpstr>
      <vt:lpstr>'6.Bev.össz.'!Nyomtatási_terület</vt:lpstr>
      <vt:lpstr>'7.Kiad.össz.'!Nyomtatási_terület</vt:lpstr>
      <vt:lpstr>'8.Többéves'!Nyomtatási_terület</vt:lpstr>
      <vt:lpstr>'9. Eu projekt'!Nyomtatási_terület</vt:lpstr>
      <vt:lpstr>'1.Bev-kiad.'!Z_ABF21C5C_6078_4D03_96DF_78390D4F8F84_.wvu.FilterData</vt:lpstr>
      <vt:lpstr>'2.Műk.'!Z_ABF21C5C_6078_4D03_96DF_78390D4F8F84_.wvu.FilterData</vt:lpstr>
      <vt:lpstr>'1.Bev-kiad.'!Z_ABF21C5C_6078_4D03_96DF_78390D4F8F84_.wvu.PrintArea</vt:lpstr>
      <vt:lpstr>'2.Műk.'!Z_ABF21C5C_6078_4D03_96DF_78390D4F8F84_.wvu.PrintArea</vt:lpstr>
      <vt:lpstr>'3.Felh.'!Z_ABF21C5C_6078_4D03_96DF_78390D4F8F84_.wvu.PrintArea</vt:lpstr>
      <vt:lpstr>'4. Átadott p.eszk.'!Z_ABF21C5C_6078_4D03_96DF_78390D4F8F84_.wvu.PrintArea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Renáta Hofmann</dc:creator>
  <cp:lastModifiedBy>ViviTomi</cp:lastModifiedBy>
  <cp:lastPrinted>2021-02-24T08:15:44Z</cp:lastPrinted>
  <dcterms:created xsi:type="dcterms:W3CDTF">2019-02-21T09:12:36Z</dcterms:created>
  <dcterms:modified xsi:type="dcterms:W3CDTF">2021-02-26T09:34:38Z</dcterms:modified>
</cp:coreProperties>
</file>