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5240" windowHeight="6540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  <sheet name="8.sz.tábla" sheetId="8" r:id="rId8"/>
    <sheet name="9.sz.tábla" sheetId="10" r:id="rId9"/>
    <sheet name="10.sz.tábla" sheetId="11" r:id="rId10"/>
    <sheet name="11.sz.tábla" sheetId="12" r:id="rId11"/>
    <sheet name="12.sz.tábla" sheetId="13" r:id="rId12"/>
    <sheet name="13.sz.tábla" sheetId="14" r:id="rId13"/>
    <sheet name="14.sz.tábla" sheetId="15" r:id="rId14"/>
    <sheet name="15.sz.tábla" sheetId="16" r:id="rId15"/>
    <sheet name="15.a.sz.tábla" sheetId="17" r:id="rId16"/>
    <sheet name="15.b.sz.tábla" sheetId="18" r:id="rId17"/>
    <sheet name="16.tábla" sheetId="19" r:id="rId18"/>
    <sheet name="17.tábla" sheetId="20" r:id="rId19"/>
    <sheet name="18.sz.tábla" sheetId="21" r:id="rId20"/>
    <sheet name="19.sz.tábla" sheetId="22" r:id="rId21"/>
    <sheet name="20. tábla" sheetId="23" r:id="rId22"/>
    <sheet name="21.sz.tábla" sheetId="25" r:id="rId23"/>
  </sheets>
  <externalReferences>
    <externalReference r:id="rId24"/>
  </externalReferences>
  <definedNames>
    <definedName name="_xlnm.Print_Area" localSheetId="9">'10.sz.tábla'!$A$1:$J$89</definedName>
    <definedName name="_xlnm.Print_Area" localSheetId="12">'13.sz.tábla'!$A$1:$E$23</definedName>
    <definedName name="_xlnm.Print_Area" localSheetId="15">'15.a.sz.tábla'!$A$2:$G$80</definedName>
    <definedName name="_xlnm.Print_Area" localSheetId="19">'18.sz.tábla'!$A$1:$C$15</definedName>
    <definedName name="_xlnm.Print_Area" localSheetId="3">'4.sz.tábla'!$A$2:$E$36</definedName>
    <definedName name="_xlnm.Print_Area" localSheetId="4">'5.sz.tábla'!$A$1:$E$78</definedName>
  </definedNames>
  <calcPr calcId="144525"/>
</workbook>
</file>

<file path=xl/calcChain.xml><?xml version="1.0" encoding="utf-8"?>
<calcChain xmlns="http://schemas.openxmlformats.org/spreadsheetml/2006/main">
  <c r="E30" i="4" l="1"/>
  <c r="E34" i="4"/>
  <c r="E36" i="4"/>
  <c r="C56" i="10" l="1"/>
  <c r="D56" i="10"/>
  <c r="C55" i="10"/>
  <c r="D55" i="10"/>
  <c r="B56" i="10"/>
  <c r="B55" i="10"/>
  <c r="C17" i="10"/>
  <c r="D17" i="10"/>
  <c r="B17" i="10"/>
  <c r="C17" i="11"/>
  <c r="H11" i="11" l="1"/>
  <c r="I11" i="11"/>
  <c r="H10" i="11"/>
  <c r="I10" i="11"/>
  <c r="H12" i="11"/>
  <c r="G10" i="11"/>
  <c r="F63" i="17"/>
  <c r="F10" i="17"/>
  <c r="F49" i="17"/>
  <c r="F56" i="17"/>
  <c r="F17" i="17"/>
  <c r="F16" i="17"/>
  <c r="F14" i="17"/>
  <c r="D14" i="17"/>
  <c r="D16" i="17"/>
  <c r="F6" i="16"/>
  <c r="F10" i="16"/>
  <c r="C14" i="17"/>
  <c r="F7" i="16"/>
  <c r="F8" i="16"/>
  <c r="I12" i="19" l="1"/>
  <c r="I7" i="19"/>
  <c r="I8" i="19"/>
  <c r="C10" i="21"/>
  <c r="C8" i="21"/>
  <c r="C7" i="21"/>
  <c r="G18" i="25" l="1"/>
  <c r="G17" i="25"/>
  <c r="G16" i="25"/>
  <c r="E19" i="25"/>
  <c r="G15" i="25"/>
  <c r="G13" i="25"/>
  <c r="G14" i="25"/>
  <c r="G7" i="25"/>
  <c r="E12" i="25" l="1"/>
  <c r="D3" i="8" l="1"/>
  <c r="D35" i="8"/>
  <c r="C15" i="8"/>
  <c r="E25" i="8"/>
  <c r="E27" i="8"/>
  <c r="E28" i="8"/>
  <c r="D15" i="8"/>
  <c r="D6" i="8"/>
  <c r="E16" i="8"/>
  <c r="B24" i="8"/>
  <c r="C6" i="8"/>
  <c r="D9" i="8"/>
  <c r="E9" i="8" s="1"/>
  <c r="D7" i="8"/>
  <c r="E8" i="8"/>
  <c r="E10" i="8"/>
  <c r="E5" i="8" l="1"/>
  <c r="D31" i="8"/>
  <c r="C31" i="8"/>
  <c r="E33" i="8"/>
  <c r="D8" i="6"/>
  <c r="E14" i="6"/>
  <c r="D5" i="6"/>
  <c r="D7" i="6"/>
  <c r="E10" i="6"/>
  <c r="E9" i="6"/>
  <c r="E7" i="6"/>
  <c r="E6" i="6"/>
  <c r="D42" i="5"/>
  <c r="C16" i="5"/>
  <c r="E17" i="5"/>
  <c r="E18" i="5"/>
  <c r="E20" i="5"/>
  <c r="E21" i="5"/>
  <c r="B16" i="5"/>
  <c r="E17" i="2"/>
  <c r="D17" i="2"/>
  <c r="C17" i="2"/>
  <c r="C60" i="1"/>
  <c r="E34" i="1"/>
  <c r="E25" i="1"/>
  <c r="E7" i="1"/>
  <c r="C43" i="1"/>
  <c r="C42" i="1"/>
  <c r="C11" i="6"/>
  <c r="C35" i="6"/>
  <c r="B35" i="6"/>
  <c r="C5" i="6"/>
  <c r="B5" i="6"/>
  <c r="B8" i="6"/>
  <c r="E6" i="7"/>
  <c r="E7" i="7"/>
  <c r="E8" i="7"/>
  <c r="D44" i="17" l="1"/>
  <c r="C14" i="3"/>
  <c r="C74" i="1"/>
  <c r="C37" i="1"/>
  <c r="E37" i="1"/>
  <c r="E43" i="1" s="1"/>
  <c r="C15" i="1"/>
  <c r="F19" i="25" l="1"/>
  <c r="D19" i="25"/>
  <c r="B19" i="25"/>
  <c r="C19" i="25"/>
  <c r="F10" i="25"/>
  <c r="D10" i="25"/>
  <c r="C10" i="25"/>
  <c r="B10" i="25"/>
  <c r="G9" i="25"/>
  <c r="G8" i="25"/>
  <c r="G19" i="25" l="1"/>
  <c r="G10" i="25"/>
  <c r="F10" i="18"/>
  <c r="D10" i="18"/>
  <c r="E57" i="1"/>
  <c r="C57" i="1"/>
  <c r="C37" i="11" l="1"/>
  <c r="C45" i="11" s="1"/>
  <c r="C47" i="11" s="1"/>
  <c r="D37" i="11"/>
  <c r="D45" i="11" s="1"/>
  <c r="D47" i="11" s="1"/>
  <c r="B37" i="11"/>
  <c r="G65" i="17"/>
  <c r="G63" i="17"/>
  <c r="G60" i="17"/>
  <c r="E14" i="17"/>
  <c r="E16" i="17"/>
  <c r="C7" i="20"/>
  <c r="I4" i="19"/>
  <c r="E15" i="19"/>
  <c r="D15" i="19"/>
  <c r="C15" i="19"/>
  <c r="D13" i="18"/>
  <c r="F11" i="18"/>
  <c r="D11" i="18"/>
  <c r="F8" i="18"/>
  <c r="D8" i="18"/>
  <c r="C17" i="17"/>
  <c r="B6" i="16" s="1"/>
  <c r="C10" i="17"/>
  <c r="F18" i="14"/>
  <c r="F17" i="14"/>
  <c r="F16" i="14"/>
  <c r="F15" i="14"/>
  <c r="F14" i="14"/>
  <c r="E25" i="6"/>
  <c r="E28" i="6"/>
  <c r="F6" i="1"/>
  <c r="E70" i="5"/>
  <c r="C68" i="5"/>
  <c r="D68" i="5"/>
  <c r="D37" i="5"/>
  <c r="D34" i="5"/>
  <c r="D30" i="5"/>
  <c r="D16" i="5"/>
  <c r="D12" i="8"/>
  <c r="C12" i="8"/>
  <c r="E14" i="8"/>
  <c r="D18" i="15"/>
  <c r="E18" i="15"/>
  <c r="F18" i="15"/>
  <c r="G18" i="15"/>
  <c r="C18" i="15"/>
  <c r="C4" i="11"/>
  <c r="C65" i="11" s="1"/>
  <c r="D4" i="11"/>
  <c r="D65" i="11" s="1"/>
  <c r="B4" i="11"/>
  <c r="B65" i="11" s="1"/>
  <c r="C3" i="10"/>
  <c r="C49" i="10" s="1"/>
  <c r="D3" i="10"/>
  <c r="D28" i="10" s="1"/>
  <c r="E3" i="10"/>
  <c r="B3" i="10"/>
  <c r="G3" i="10" s="1"/>
  <c r="C4" i="4"/>
  <c r="D4" i="4"/>
  <c r="B4" i="4"/>
  <c r="C35" i="8"/>
  <c r="B35" i="8"/>
  <c r="B31" i="8"/>
  <c r="B25" i="4" s="1"/>
  <c r="D33" i="6"/>
  <c r="C2" i="8"/>
  <c r="D2" i="8"/>
  <c r="B2" i="8"/>
  <c r="D9" i="7"/>
  <c r="C3" i="7"/>
  <c r="D3" i="7"/>
  <c r="B3" i="7"/>
  <c r="C3" i="6"/>
  <c r="D3" i="6"/>
  <c r="B3" i="6"/>
  <c r="B11" i="4"/>
  <c r="B27" i="4"/>
  <c r="B31" i="4"/>
  <c r="B33" i="4"/>
  <c r="B34" i="4"/>
  <c r="G4" i="11" l="1"/>
  <c r="G65" i="11" s="1"/>
  <c r="H4" i="11"/>
  <c r="H65" i="11" s="1"/>
  <c r="C33" i="11"/>
  <c r="B33" i="11"/>
  <c r="I3" i="10"/>
  <c r="I28" i="10" s="1"/>
  <c r="B28" i="10"/>
  <c r="I4" i="11"/>
  <c r="B49" i="10"/>
  <c r="D33" i="11"/>
  <c r="G33" i="11"/>
  <c r="G49" i="10"/>
  <c r="G28" i="10"/>
  <c r="C28" i="10"/>
  <c r="I49" i="10"/>
  <c r="H3" i="10"/>
  <c r="D49" i="10"/>
  <c r="D33" i="5"/>
  <c r="B35" i="4"/>
  <c r="E74" i="1"/>
  <c r="F19" i="18" s="1"/>
  <c r="F44" i="1"/>
  <c r="E42" i="1"/>
  <c r="C10" i="3"/>
  <c r="C7" i="3"/>
  <c r="C26" i="2"/>
  <c r="C27" i="2" s="1"/>
  <c r="C21" i="2"/>
  <c r="C13" i="2"/>
  <c r="C8" i="2"/>
  <c r="D19" i="18"/>
  <c r="C69" i="1"/>
  <c r="C66" i="1"/>
  <c r="C51" i="1"/>
  <c r="C48" i="1"/>
  <c r="C49" i="1" s="1"/>
  <c r="C33" i="1"/>
  <c r="C23" i="1"/>
  <c r="C21" i="1"/>
  <c r="C18" i="1"/>
  <c r="C19" i="1" s="1"/>
  <c r="C11" i="1"/>
  <c r="C7" i="1"/>
  <c r="H33" i="11" l="1"/>
  <c r="C24" i="2"/>
  <c r="C28" i="2" s="1"/>
  <c r="I65" i="11"/>
  <c r="I33" i="11"/>
  <c r="C70" i="1"/>
  <c r="C75" i="1" s="1"/>
  <c r="C11" i="3"/>
  <c r="C12" i="3" s="1"/>
  <c r="C12" i="21"/>
  <c r="H28" i="10"/>
  <c r="H49" i="10"/>
  <c r="C16" i="1"/>
  <c r="C24" i="1"/>
  <c r="E10" i="17"/>
  <c r="D56" i="17"/>
  <c r="C18" i="17"/>
  <c r="C52" i="1" l="1"/>
  <c r="E13" i="14"/>
  <c r="E17" i="17" l="1"/>
  <c r="I18" i="19" l="1"/>
  <c r="I14" i="19"/>
  <c r="I13" i="19"/>
  <c r="I10" i="19"/>
  <c r="I9" i="19"/>
  <c r="I6" i="19"/>
  <c r="I5" i="19"/>
  <c r="E11" i="19"/>
  <c r="C17" i="19"/>
  <c r="C16" i="19"/>
  <c r="G10" i="17" l="1"/>
  <c r="I11" i="19"/>
  <c r="I15" i="19"/>
  <c r="D24" i="8"/>
  <c r="E29" i="8"/>
  <c r="B15" i="8"/>
  <c r="E23" i="8"/>
  <c r="E11" i="8"/>
  <c r="C37" i="6" l="1"/>
  <c r="D37" i="6"/>
  <c r="E26" i="6"/>
  <c r="E45" i="5" l="1"/>
  <c r="E37" i="11" s="1"/>
  <c r="C23" i="5"/>
  <c r="D23" i="5"/>
  <c r="E24" i="5"/>
  <c r="F38" i="1" l="1"/>
  <c r="F40" i="1"/>
  <c r="E33" i="1"/>
  <c r="F32" i="1"/>
  <c r="F29" i="1"/>
  <c r="F30" i="1"/>
  <c r="F14" i="1"/>
  <c r="D45" i="20" l="1"/>
  <c r="D46" i="20" s="1"/>
  <c r="C45" i="20"/>
  <c r="C46" i="20" s="1"/>
  <c r="F53" i="1" l="1"/>
  <c r="F54" i="1"/>
  <c r="F55" i="1"/>
  <c r="F56" i="1"/>
  <c r="F58" i="1"/>
  <c r="F61" i="1"/>
  <c r="F64" i="1"/>
  <c r="F65" i="1"/>
  <c r="F67" i="1"/>
  <c r="F68" i="1"/>
  <c r="F72" i="1"/>
  <c r="F73" i="1"/>
  <c r="F9" i="1"/>
  <c r="F10" i="1"/>
  <c r="F12" i="1"/>
  <c r="F17" i="1"/>
  <c r="F20" i="1"/>
  <c r="F22" i="1"/>
  <c r="F26" i="1"/>
  <c r="F27" i="1"/>
  <c r="F28" i="1"/>
  <c r="F41" i="1"/>
  <c r="F8" i="1"/>
  <c r="F6" i="2"/>
  <c r="F7" i="2"/>
  <c r="F9" i="2"/>
  <c r="F10" i="2"/>
  <c r="F11" i="2"/>
  <c r="F12" i="2"/>
  <c r="F14" i="2"/>
  <c r="F15" i="2"/>
  <c r="F18" i="2"/>
  <c r="F19" i="2"/>
  <c r="F20" i="2"/>
  <c r="F22" i="2"/>
  <c r="F23" i="2"/>
  <c r="F25" i="2"/>
  <c r="F5" i="2"/>
  <c r="D32" i="4" l="1"/>
  <c r="F15" i="19" l="1"/>
  <c r="F16" i="19" s="1"/>
  <c r="G15" i="19"/>
  <c r="G16" i="19" s="1"/>
  <c r="H15" i="19"/>
  <c r="H16" i="19" s="1"/>
  <c r="I16" i="19"/>
  <c r="H11" i="19"/>
  <c r="G11" i="19"/>
  <c r="D8" i="19"/>
  <c r="E8" i="19"/>
  <c r="E12" i="19" s="1"/>
  <c r="G8" i="19"/>
  <c r="E16" i="19"/>
  <c r="F8" i="19"/>
  <c r="F12" i="19" s="1"/>
  <c r="H8" i="19"/>
  <c r="H12" i="19" s="1"/>
  <c r="C8" i="19"/>
  <c r="C12" i="19" s="1"/>
  <c r="D16" i="19"/>
  <c r="D11" i="19"/>
  <c r="D10" i="3"/>
  <c r="D7" i="3"/>
  <c r="D26" i="2"/>
  <c r="D27" i="2" s="1"/>
  <c r="E26" i="2"/>
  <c r="E27" i="2" s="1"/>
  <c r="D21" i="2"/>
  <c r="E21" i="2"/>
  <c r="E13" i="2"/>
  <c r="D13" i="2"/>
  <c r="D8" i="2"/>
  <c r="E8" i="2"/>
  <c r="E24" i="2" s="1"/>
  <c r="D74" i="1"/>
  <c r="D69" i="1"/>
  <c r="E69" i="1"/>
  <c r="D66" i="1"/>
  <c r="E66" i="1"/>
  <c r="F16" i="18" s="1"/>
  <c r="D60" i="1"/>
  <c r="E60" i="1"/>
  <c r="F15" i="18" s="1"/>
  <c r="D51" i="1"/>
  <c r="E51" i="1"/>
  <c r="D48" i="1"/>
  <c r="D49" i="1" s="1"/>
  <c r="E48" i="1"/>
  <c r="E49" i="1" s="1"/>
  <c r="D42" i="1"/>
  <c r="D25" i="1"/>
  <c r="D33" i="1" s="1"/>
  <c r="D23" i="1"/>
  <c r="E23" i="1"/>
  <c r="D21" i="1"/>
  <c r="E21" i="1"/>
  <c r="D18" i="1"/>
  <c r="D19" i="1" s="1"/>
  <c r="E18" i="1"/>
  <c r="D15" i="1"/>
  <c r="E15" i="1"/>
  <c r="D11" i="1"/>
  <c r="E11" i="1"/>
  <c r="D7" i="1"/>
  <c r="F7" i="1"/>
  <c r="D24" i="2" l="1"/>
  <c r="F17" i="18"/>
  <c r="C13" i="21"/>
  <c r="D28" i="2"/>
  <c r="G12" i="19"/>
  <c r="G17" i="19" s="1"/>
  <c r="F26" i="2"/>
  <c r="F21" i="2"/>
  <c r="F17" i="2"/>
  <c r="F13" i="2"/>
  <c r="F8" i="2"/>
  <c r="F15" i="1"/>
  <c r="D43" i="1"/>
  <c r="D70" i="1"/>
  <c r="F74" i="1"/>
  <c r="F57" i="1"/>
  <c r="F69" i="1"/>
  <c r="F23" i="1"/>
  <c r="F18" i="1"/>
  <c r="D16" i="1"/>
  <c r="D75" i="1"/>
  <c r="E24" i="1"/>
  <c r="F24" i="1" s="1"/>
  <c r="F21" i="1"/>
  <c r="D24" i="1"/>
  <c r="F42" i="1"/>
  <c r="E70" i="1"/>
  <c r="F66" i="1"/>
  <c r="F25" i="1"/>
  <c r="F60" i="1"/>
  <c r="E16" i="1"/>
  <c r="F11" i="1"/>
  <c r="D11" i="3"/>
  <c r="D12" i="3" s="1"/>
  <c r="D14" i="3" s="1"/>
  <c r="E19" i="1"/>
  <c r="F19" i="1" s="1"/>
  <c r="D12" i="19"/>
  <c r="D17" i="19" s="1"/>
  <c r="F17" i="19"/>
  <c r="E17" i="19"/>
  <c r="H17" i="19"/>
  <c r="I17" i="19"/>
  <c r="H14" i="11"/>
  <c r="I14" i="11"/>
  <c r="G14" i="11"/>
  <c r="C31" i="10"/>
  <c r="D31" i="10"/>
  <c r="C22" i="10"/>
  <c r="D22" i="10"/>
  <c r="B22" i="10"/>
  <c r="H11" i="10"/>
  <c r="I11" i="10"/>
  <c r="I42" i="11" s="1"/>
  <c r="G11" i="11"/>
  <c r="H5" i="10"/>
  <c r="H7" i="11" s="1"/>
  <c r="I5" i="10"/>
  <c r="I7" i="11" s="1"/>
  <c r="G5" i="10"/>
  <c r="G7" i="11" s="1"/>
  <c r="H4" i="10"/>
  <c r="H6" i="11" s="1"/>
  <c r="I4" i="10"/>
  <c r="I6" i="11" s="1"/>
  <c r="G4" i="10"/>
  <c r="G6" i="11" s="1"/>
  <c r="C34" i="4"/>
  <c r="H22" i="10" s="1"/>
  <c r="D34" i="4"/>
  <c r="I22" i="10" s="1"/>
  <c r="I16" i="10" s="1"/>
  <c r="G22" i="10"/>
  <c r="C27" i="4"/>
  <c r="H13" i="10" s="1"/>
  <c r="H15" i="11" s="1"/>
  <c r="D27" i="4"/>
  <c r="I13" i="10" s="1"/>
  <c r="I15" i="11" s="1"/>
  <c r="G13" i="10"/>
  <c r="G15" i="11" s="1"/>
  <c r="G32" i="10"/>
  <c r="G54" i="11" s="1"/>
  <c r="D58" i="5"/>
  <c r="D10" i="4" s="1"/>
  <c r="D7" i="10" s="1"/>
  <c r="D9" i="11" s="1"/>
  <c r="C58" i="5"/>
  <c r="C10" i="4" s="1"/>
  <c r="C7" i="10" s="1"/>
  <c r="C9" i="11" s="1"/>
  <c r="E52" i="1" l="1"/>
  <c r="C25" i="4"/>
  <c r="H32" i="10" s="1"/>
  <c r="H54" i="11" s="1"/>
  <c r="E28" i="2"/>
  <c r="F27" i="2"/>
  <c r="F24" i="2"/>
  <c r="E75" i="1"/>
  <c r="F75" i="1" s="1"/>
  <c r="D52" i="1"/>
  <c r="F43" i="1"/>
  <c r="F33" i="1"/>
  <c r="F70" i="1"/>
  <c r="F16" i="1"/>
  <c r="I13" i="11"/>
  <c r="H42" i="11"/>
  <c r="H13" i="11" s="1"/>
  <c r="F28" i="2" l="1"/>
  <c r="F13" i="18"/>
  <c r="F52" i="1"/>
  <c r="C30" i="5"/>
  <c r="C24" i="8" l="1"/>
  <c r="C24" i="4" s="1"/>
  <c r="H31" i="10" s="1"/>
  <c r="H22" i="11" s="1"/>
  <c r="D24" i="4"/>
  <c r="I31" i="10" s="1"/>
  <c r="E20" i="8"/>
  <c r="E19" i="8"/>
  <c r="E18" i="8"/>
  <c r="E17" i="8"/>
  <c r="B12" i="8"/>
  <c r="E6" i="8"/>
  <c r="B6" i="8"/>
  <c r="C4" i="8"/>
  <c r="C3" i="8" s="1"/>
  <c r="B4" i="8"/>
  <c r="D23" i="4" l="1"/>
  <c r="E4" i="8"/>
  <c r="B24" i="4"/>
  <c r="G31" i="10" s="1"/>
  <c r="G22" i="11" s="1"/>
  <c r="E12" i="8"/>
  <c r="B3" i="8"/>
  <c r="E15" i="8"/>
  <c r="B23" i="4" l="1"/>
  <c r="B22" i="4" s="1"/>
  <c r="B34" i="8"/>
  <c r="I29" i="10"/>
  <c r="C23" i="4"/>
  <c r="H29" i="10" s="1"/>
  <c r="H20" i="11" s="1"/>
  <c r="C34" i="8"/>
  <c r="G29" i="10" l="1"/>
  <c r="G20" i="11" s="1"/>
  <c r="E6" i="3"/>
  <c r="E8" i="3"/>
  <c r="E9" i="3"/>
  <c r="E13" i="3"/>
  <c r="E5" i="3"/>
  <c r="E10" i="3" l="1"/>
  <c r="E7" i="3"/>
  <c r="G59" i="17"/>
  <c r="C14" i="21"/>
  <c r="C22" i="20"/>
  <c r="C11" i="20"/>
  <c r="G16" i="18"/>
  <c r="G19" i="18"/>
  <c r="G17" i="18"/>
  <c r="G15" i="18"/>
  <c r="F14" i="18"/>
  <c r="D14" i="18"/>
  <c r="G13" i="18"/>
  <c r="G11" i="18"/>
  <c r="G10" i="18"/>
  <c r="G8" i="18"/>
  <c r="F7" i="18"/>
  <c r="D7" i="18"/>
  <c r="C44" i="17"/>
  <c r="F20" i="18" l="1"/>
  <c r="C23" i="20"/>
  <c r="C26" i="20" s="1"/>
  <c r="D20" i="18"/>
  <c r="G7" i="18"/>
  <c r="G14" i="18"/>
  <c r="D13" i="17"/>
  <c r="F13" i="17"/>
  <c r="G57" i="17"/>
  <c r="E56" i="17"/>
  <c r="G54" i="17"/>
  <c r="G53" i="17"/>
  <c r="G49" i="17"/>
  <c r="F46" i="17"/>
  <c r="F44" i="17" s="1"/>
  <c r="G30" i="17"/>
  <c r="F29" i="17"/>
  <c r="D29" i="17"/>
  <c r="G21" i="17"/>
  <c r="F18" i="17"/>
  <c r="E18" i="17"/>
  <c r="D18" i="17"/>
  <c r="G17" i="17"/>
  <c r="G16" i="17"/>
  <c r="G14" i="17"/>
  <c r="E13" i="17"/>
  <c r="F8" i="17"/>
  <c r="E8" i="17"/>
  <c r="D8" i="17"/>
  <c r="C8" i="17"/>
  <c r="D12" i="15"/>
  <c r="C12" i="15"/>
  <c r="G8" i="17" l="1"/>
  <c r="G44" i="17"/>
  <c r="G20" i="18"/>
  <c r="E11" i="3"/>
  <c r="E12" i="17"/>
  <c r="E7" i="17" s="1"/>
  <c r="E67" i="17" s="1"/>
  <c r="G56" i="17"/>
  <c r="G29" i="17"/>
  <c r="G23" i="17"/>
  <c r="G18" i="17"/>
  <c r="D12" i="17"/>
  <c r="D7" i="17" s="1"/>
  <c r="D67" i="17" s="1"/>
  <c r="G13" i="17"/>
  <c r="F12" i="17"/>
  <c r="D8" i="16"/>
  <c r="G14" i="15"/>
  <c r="G15" i="15" s="1"/>
  <c r="F14" i="15"/>
  <c r="F15" i="15" s="1"/>
  <c r="E14" i="15"/>
  <c r="E15" i="15" s="1"/>
  <c r="F20" i="14"/>
  <c r="D20" i="14" s="1"/>
  <c r="D19" i="14"/>
  <c r="D17" i="14"/>
  <c r="D16" i="14"/>
  <c r="D15" i="14"/>
  <c r="D14" i="14"/>
  <c r="D18" i="14"/>
  <c r="E23" i="14"/>
  <c r="E14" i="3" l="1"/>
  <c r="E12" i="3"/>
  <c r="F7" i="17"/>
  <c r="G12" i="17"/>
  <c r="F13" i="14"/>
  <c r="D8" i="15" s="1"/>
  <c r="D13" i="14"/>
  <c r="D23" i="14" s="1"/>
  <c r="H21" i="13"/>
  <c r="G21" i="13"/>
  <c r="F21" i="13"/>
  <c r="E21" i="13"/>
  <c r="H19" i="13"/>
  <c r="G19" i="13"/>
  <c r="F19" i="13"/>
  <c r="E19" i="13"/>
  <c r="H17" i="13"/>
  <c r="H22" i="13" s="1"/>
  <c r="H39" i="13" s="1"/>
  <c r="G17" i="13"/>
  <c r="G22" i="13" s="1"/>
  <c r="G39" i="13" s="1"/>
  <c r="F17" i="13"/>
  <c r="F22" i="13" s="1"/>
  <c r="F39" i="13" s="1"/>
  <c r="E17" i="13"/>
  <c r="E22" i="13" s="1"/>
  <c r="E39" i="13" s="1"/>
  <c r="K32" i="12"/>
  <c r="L32" i="12" s="1"/>
  <c r="L31" i="12" s="1"/>
  <c r="K31" i="12"/>
  <c r="J31" i="12"/>
  <c r="I31" i="12"/>
  <c r="I34" i="12" s="1"/>
  <c r="H31" i="12"/>
  <c r="G31" i="12"/>
  <c r="F31" i="12"/>
  <c r="E31" i="12"/>
  <c r="D31" i="12"/>
  <c r="J30" i="12"/>
  <c r="H30" i="12"/>
  <c r="G30" i="12"/>
  <c r="G14" i="12" s="1"/>
  <c r="F30" i="12"/>
  <c r="E30" i="12"/>
  <c r="D30" i="12"/>
  <c r="K29" i="12"/>
  <c r="L29" i="12" s="1"/>
  <c r="L30" i="12" s="1"/>
  <c r="J28" i="12"/>
  <c r="H28" i="12"/>
  <c r="G28" i="12"/>
  <c r="F28" i="12"/>
  <c r="E28" i="12"/>
  <c r="D28" i="12"/>
  <c r="K27" i="12"/>
  <c r="L27" i="12" s="1"/>
  <c r="L28" i="12" s="1"/>
  <c r="J26" i="12"/>
  <c r="I26" i="12"/>
  <c r="H26" i="12"/>
  <c r="G26" i="12"/>
  <c r="F26" i="12"/>
  <c r="E26" i="12"/>
  <c r="D26" i="12"/>
  <c r="K21" i="12"/>
  <c r="K26" i="12" s="1"/>
  <c r="J20" i="12"/>
  <c r="I20" i="12"/>
  <c r="H20" i="12"/>
  <c r="H14" i="12" s="1"/>
  <c r="G20" i="12"/>
  <c r="F20" i="12"/>
  <c r="F14" i="12" s="1"/>
  <c r="E20" i="12"/>
  <c r="D20" i="12"/>
  <c r="D14" i="12" s="1"/>
  <c r="K15" i="12"/>
  <c r="K20" i="12" s="1"/>
  <c r="J14" i="12"/>
  <c r="E14" i="12"/>
  <c r="J42" i="11"/>
  <c r="I45" i="11"/>
  <c r="I47" i="11" s="1"/>
  <c r="G88" i="11"/>
  <c r="B85" i="11"/>
  <c r="B88" i="11" s="1"/>
  <c r="G77" i="11"/>
  <c r="G79" i="11" s="1"/>
  <c r="B77" i="11"/>
  <c r="B79" i="11" s="1"/>
  <c r="H57" i="11"/>
  <c r="H59" i="11" s="1"/>
  <c r="G57" i="11"/>
  <c r="G59" i="11" s="1"/>
  <c r="H45" i="11"/>
  <c r="E45" i="11"/>
  <c r="E47" i="11" s="1"/>
  <c r="B45" i="11"/>
  <c r="B47" i="11" s="1"/>
  <c r="C22" i="11"/>
  <c r="B22" i="11"/>
  <c r="C21" i="11"/>
  <c r="B21" i="11"/>
  <c r="G27" i="11"/>
  <c r="G29" i="11" s="1"/>
  <c r="B20" i="11"/>
  <c r="H16" i="10"/>
  <c r="J22" i="10"/>
  <c r="G20" i="10"/>
  <c r="G16" i="10" s="1"/>
  <c r="I39" i="10"/>
  <c r="D42" i="10"/>
  <c r="D59" i="10" s="1"/>
  <c r="D39" i="10"/>
  <c r="D20" i="10"/>
  <c r="C42" i="10"/>
  <c r="C59" i="10" s="1"/>
  <c r="B42" i="10"/>
  <c r="B59" i="10" s="1"/>
  <c r="H39" i="10"/>
  <c r="G39" i="10"/>
  <c r="C39" i="10"/>
  <c r="B39" i="10"/>
  <c r="G37" i="10"/>
  <c r="C18" i="10"/>
  <c r="B18" i="10"/>
  <c r="B58" i="10" s="1"/>
  <c r="C16" i="10"/>
  <c r="B27" i="11" l="1"/>
  <c r="B29" i="11" s="1"/>
  <c r="B57" i="10"/>
  <c r="I17" i="11"/>
  <c r="J16" i="10"/>
  <c r="H55" i="10"/>
  <c r="H54" i="10" s="1"/>
  <c r="H17" i="11"/>
  <c r="E34" i="12"/>
  <c r="G34" i="12"/>
  <c r="G55" i="10"/>
  <c r="G54" i="10" s="1"/>
  <c r="G17" i="11"/>
  <c r="D34" i="12"/>
  <c r="F34" i="12"/>
  <c r="H34" i="12"/>
  <c r="J34" i="12"/>
  <c r="G7" i="17"/>
  <c r="F67" i="17"/>
  <c r="G67" i="17" s="1"/>
  <c r="L21" i="12"/>
  <c r="L26" i="12" s="1"/>
  <c r="K28" i="12"/>
  <c r="K30" i="12"/>
  <c r="L15" i="12"/>
  <c r="L20" i="12" s="1"/>
  <c r="J7" i="11"/>
  <c r="J6" i="11"/>
  <c r="J45" i="11"/>
  <c r="H27" i="11"/>
  <c r="H29" i="11" s="1"/>
  <c r="H47" i="11"/>
  <c r="J47" i="11" s="1"/>
  <c r="J4" i="10"/>
  <c r="E22" i="10"/>
  <c r="J5" i="10"/>
  <c r="D18" i="10"/>
  <c r="E18" i="10" s="1"/>
  <c r="G51" i="10"/>
  <c r="G45" i="10"/>
  <c r="C54" i="10"/>
  <c r="H37" i="10"/>
  <c r="C58" i="10"/>
  <c r="J17" i="11" l="1"/>
  <c r="L14" i="12"/>
  <c r="L34" i="12" s="1"/>
  <c r="K14" i="12"/>
  <c r="K34" i="12" s="1"/>
  <c r="D58" i="10"/>
  <c r="E58" i="10" s="1"/>
  <c r="I55" i="10"/>
  <c r="J55" i="10" s="1"/>
  <c r="H51" i="10"/>
  <c r="H45" i="10"/>
  <c r="C57" i="10"/>
  <c r="I54" i="10" l="1"/>
  <c r="D57" i="10"/>
  <c r="E57" i="10" s="1"/>
  <c r="J54" i="10" l="1"/>
  <c r="E6" i="5"/>
  <c r="E8" i="5"/>
  <c r="E9" i="5"/>
  <c r="E10" i="5"/>
  <c r="E16" i="5"/>
  <c r="E31" i="5"/>
  <c r="E32" i="5"/>
  <c r="E35" i="5"/>
  <c r="E36" i="5"/>
  <c r="E38" i="5"/>
  <c r="E41" i="5"/>
  <c r="E44" i="5"/>
  <c r="E47" i="5"/>
  <c r="E49" i="5"/>
  <c r="E69" i="5"/>
  <c r="E74" i="5"/>
  <c r="D71" i="5"/>
  <c r="D14" i="4"/>
  <c r="D53" i="5"/>
  <c r="D9" i="4" s="1"/>
  <c r="D30" i="10" s="1"/>
  <c r="E30" i="5"/>
  <c r="D5" i="5"/>
  <c r="D4" i="5" s="1"/>
  <c r="D6" i="4"/>
  <c r="D29" i="10" s="1"/>
  <c r="E13" i="6"/>
  <c r="E15" i="6"/>
  <c r="E16" i="6"/>
  <c r="E17" i="6"/>
  <c r="E20" i="6"/>
  <c r="E22" i="6"/>
  <c r="E23" i="6"/>
  <c r="E27" i="6"/>
  <c r="E29" i="6"/>
  <c r="E32" i="6"/>
  <c r="E34" i="6"/>
  <c r="E12" i="6"/>
  <c r="E8" i="6"/>
  <c r="E5" i="6"/>
  <c r="I7" i="10"/>
  <c r="I9" i="11" s="1"/>
  <c r="D11" i="6"/>
  <c r="I6" i="10" s="1"/>
  <c r="I8" i="11" s="1"/>
  <c r="E5" i="7"/>
  <c r="D4" i="7"/>
  <c r="D36" i="6" s="1"/>
  <c r="D35" i="6" s="1"/>
  <c r="E7" i="8"/>
  <c r="E13" i="8"/>
  <c r="E26" i="8"/>
  <c r="E32" i="8"/>
  <c r="E38" i="8"/>
  <c r="E35" i="8" s="1"/>
  <c r="D39" i="8"/>
  <c r="C39" i="8"/>
  <c r="B39" i="8"/>
  <c r="B14" i="7"/>
  <c r="B37" i="6"/>
  <c r="G11" i="10" s="1"/>
  <c r="G42" i="11" s="1"/>
  <c r="C4" i="7"/>
  <c r="C36" i="6" s="1"/>
  <c r="B4" i="7"/>
  <c r="B36" i="6" s="1"/>
  <c r="C33" i="6"/>
  <c r="H7" i="10" s="1"/>
  <c r="H9" i="11" s="1"/>
  <c r="B33" i="6"/>
  <c r="G7" i="10" s="1"/>
  <c r="G9" i="11" s="1"/>
  <c r="H6" i="10"/>
  <c r="B11" i="6"/>
  <c r="G6" i="10" s="1"/>
  <c r="C71" i="5"/>
  <c r="C15" i="4" s="1"/>
  <c r="B71" i="5"/>
  <c r="B15" i="4" s="1"/>
  <c r="C14" i="4"/>
  <c r="B68" i="5"/>
  <c r="B62" i="5"/>
  <c r="B58" i="5"/>
  <c r="C53" i="5"/>
  <c r="B53" i="5"/>
  <c r="C42" i="5"/>
  <c r="B42" i="5"/>
  <c r="C37" i="5"/>
  <c r="B37" i="5"/>
  <c r="C34" i="5"/>
  <c r="B34" i="5"/>
  <c r="B30" i="5"/>
  <c r="C6" i="4"/>
  <c r="C29" i="10" s="1"/>
  <c r="B23" i="5"/>
  <c r="C5" i="5"/>
  <c r="C4" i="5" s="1"/>
  <c r="B5" i="5"/>
  <c r="B4" i="5" s="1"/>
  <c r="C35" i="4"/>
  <c r="E27" i="4"/>
  <c r="C22" i="4"/>
  <c r="B31" i="10"/>
  <c r="B9" i="4" l="1"/>
  <c r="B30" i="10" s="1"/>
  <c r="B50" i="11" s="1"/>
  <c r="B57" i="11" s="1"/>
  <c r="B59" i="11" s="1"/>
  <c r="B14" i="4"/>
  <c r="B16" i="4" s="1"/>
  <c r="B17" i="11" s="1"/>
  <c r="B16" i="10"/>
  <c r="B54" i="10" s="1"/>
  <c r="D34" i="8"/>
  <c r="E34" i="8" s="1"/>
  <c r="E71" i="5"/>
  <c r="H10" i="10"/>
  <c r="E35" i="6"/>
  <c r="D38" i="6"/>
  <c r="C8" i="4"/>
  <c r="C6" i="10" s="1"/>
  <c r="C8" i="11" s="1"/>
  <c r="G10" i="10"/>
  <c r="G12" i="11" s="1"/>
  <c r="G8" i="10"/>
  <c r="G14" i="10" s="1"/>
  <c r="I10" i="10"/>
  <c r="E36" i="6"/>
  <c r="G13" i="11"/>
  <c r="G45" i="11"/>
  <c r="G47" i="11" s="1"/>
  <c r="B10" i="4"/>
  <c r="B7" i="10" s="1"/>
  <c r="B9" i="11" s="1"/>
  <c r="C9" i="4"/>
  <c r="C30" i="10" s="1"/>
  <c r="C50" i="11" s="1"/>
  <c r="C57" i="11" s="1"/>
  <c r="C59" i="11" s="1"/>
  <c r="B8" i="4"/>
  <c r="B6" i="10" s="1"/>
  <c r="B8" i="11" s="1"/>
  <c r="B6" i="4"/>
  <c r="B29" i="10" s="1"/>
  <c r="B5" i="4"/>
  <c r="E4" i="7"/>
  <c r="C33" i="5"/>
  <c r="C29" i="5" s="1"/>
  <c r="C7" i="4" s="1"/>
  <c r="C5" i="10" s="1"/>
  <c r="C7" i="11" s="1"/>
  <c r="B33" i="5"/>
  <c r="B29" i="5" s="1"/>
  <c r="C16" i="4"/>
  <c r="H8" i="11"/>
  <c r="C20" i="11"/>
  <c r="C27" i="11" s="1"/>
  <c r="C29" i="11" s="1"/>
  <c r="G8" i="11"/>
  <c r="D25" i="4"/>
  <c r="E34" i="5"/>
  <c r="D15" i="4"/>
  <c r="E15" i="4" s="1"/>
  <c r="E68" i="5"/>
  <c r="E37" i="5"/>
  <c r="E17" i="10"/>
  <c r="D75" i="5"/>
  <c r="E23" i="5"/>
  <c r="E5" i="5"/>
  <c r="C5" i="4"/>
  <c r="E39" i="8"/>
  <c r="I22" i="11"/>
  <c r="J22" i="11" s="1"/>
  <c r="J31" i="10"/>
  <c r="E31" i="8"/>
  <c r="E24" i="8"/>
  <c r="E24" i="4"/>
  <c r="I20" i="11"/>
  <c r="J29" i="10"/>
  <c r="E23" i="4"/>
  <c r="E3" i="8"/>
  <c r="D35" i="4"/>
  <c r="E35" i="4" s="1"/>
  <c r="D18" i="7"/>
  <c r="E9" i="7"/>
  <c r="E33" i="6"/>
  <c r="J6" i="10"/>
  <c r="E11" i="6"/>
  <c r="J11" i="10"/>
  <c r="D50" i="11"/>
  <c r="E14" i="4"/>
  <c r="D20" i="11"/>
  <c r="D37" i="10"/>
  <c r="E29" i="10"/>
  <c r="D16" i="10"/>
  <c r="E6" i="4"/>
  <c r="E37" i="6"/>
  <c r="D5" i="4"/>
  <c r="I8" i="10"/>
  <c r="C18" i="7"/>
  <c r="B18" i="7"/>
  <c r="B75" i="5"/>
  <c r="C75" i="5"/>
  <c r="B37" i="10" l="1"/>
  <c r="B45" i="10" s="1"/>
  <c r="B7" i="4"/>
  <c r="C8" i="15"/>
  <c r="C14" i="15" s="1"/>
  <c r="C15" i="15" s="1"/>
  <c r="I32" i="10"/>
  <c r="I54" i="11" s="1"/>
  <c r="J54" i="11" s="1"/>
  <c r="D22" i="4"/>
  <c r="E22" i="4" s="1"/>
  <c r="B38" i="6"/>
  <c r="B21" i="4" s="1"/>
  <c r="B20" i="4" s="1"/>
  <c r="B30" i="4" s="1"/>
  <c r="B36" i="4" s="1"/>
  <c r="H16" i="11"/>
  <c r="H18" i="11" s="1"/>
  <c r="H89" i="11" s="1"/>
  <c r="G16" i="11"/>
  <c r="G18" i="11" s="1"/>
  <c r="G89" i="11" s="1"/>
  <c r="I12" i="11"/>
  <c r="J10" i="10"/>
  <c r="C37" i="10"/>
  <c r="H38" i="10" s="1"/>
  <c r="B12" i="4"/>
  <c r="B17" i="4" s="1"/>
  <c r="D4" i="10"/>
  <c r="D6" i="11" s="1"/>
  <c r="B4" i="10"/>
  <c r="B6" i="11" s="1"/>
  <c r="B51" i="10"/>
  <c r="G38" i="10"/>
  <c r="E18" i="7"/>
  <c r="J8" i="11"/>
  <c r="D8" i="4"/>
  <c r="D6" i="10" s="1"/>
  <c r="D8" i="11" s="1"/>
  <c r="E25" i="4"/>
  <c r="C38" i="6"/>
  <c r="C21" i="4" s="1"/>
  <c r="C20" i="4" s="1"/>
  <c r="C30" i="4" s="1"/>
  <c r="C36" i="4" s="1"/>
  <c r="H8" i="10"/>
  <c r="H14" i="10" s="1"/>
  <c r="B66" i="5"/>
  <c r="B76" i="5" s="1"/>
  <c r="C45" i="10"/>
  <c r="D16" i="4"/>
  <c r="E16" i="4" s="1"/>
  <c r="C4" i="10"/>
  <c r="C12" i="4"/>
  <c r="C17" i="4" s="1"/>
  <c r="G23" i="10"/>
  <c r="G50" i="10"/>
  <c r="G52" i="10" s="1"/>
  <c r="G60" i="10" s="1"/>
  <c r="D29" i="5"/>
  <c r="D66" i="5" s="1"/>
  <c r="D76" i="5" s="1"/>
  <c r="E33" i="5"/>
  <c r="E75" i="5"/>
  <c r="E42" i="5"/>
  <c r="E4" i="5"/>
  <c r="C66" i="5"/>
  <c r="C76" i="5" s="1"/>
  <c r="J20" i="11"/>
  <c r="I27" i="11"/>
  <c r="J9" i="11"/>
  <c r="J7" i="10"/>
  <c r="E16" i="10"/>
  <c r="E20" i="11"/>
  <c r="D27" i="11"/>
  <c r="D51" i="10"/>
  <c r="D45" i="10"/>
  <c r="D57" i="11"/>
  <c r="D59" i="11" s="1"/>
  <c r="D21" i="4"/>
  <c r="I37" i="10" l="1"/>
  <c r="I45" i="10" s="1"/>
  <c r="J45" i="10" s="1"/>
  <c r="E37" i="10"/>
  <c r="I57" i="11"/>
  <c r="J57" i="11" s="1"/>
  <c r="B38" i="4"/>
  <c r="C51" i="10"/>
  <c r="E51" i="10" s="1"/>
  <c r="C38" i="4"/>
  <c r="J32" i="10"/>
  <c r="J12" i="11"/>
  <c r="J10" i="11"/>
  <c r="E45" i="10"/>
  <c r="J37" i="10"/>
  <c r="I51" i="10"/>
  <c r="J51" i="10" s="1"/>
  <c r="D17" i="11"/>
  <c r="E17" i="11" s="1"/>
  <c r="H23" i="10"/>
  <c r="H50" i="10"/>
  <c r="H52" i="10" s="1"/>
  <c r="H60" i="10" s="1"/>
  <c r="J8" i="10"/>
  <c r="E76" i="5"/>
  <c r="D7" i="4"/>
  <c r="D5" i="10" s="1"/>
  <c r="D7" i="11" s="1"/>
  <c r="C6" i="11"/>
  <c r="C16" i="11" s="1"/>
  <c r="C18" i="11" s="1"/>
  <c r="C89" i="11" s="1"/>
  <c r="C14" i="10"/>
  <c r="B5" i="10"/>
  <c r="E8" i="4"/>
  <c r="D14" i="15"/>
  <c r="D15" i="15" s="1"/>
  <c r="E29" i="5"/>
  <c r="E5" i="4"/>
  <c r="I29" i="11"/>
  <c r="J29" i="11" s="1"/>
  <c r="J27" i="11"/>
  <c r="I14" i="10"/>
  <c r="I23" i="10" s="1"/>
  <c r="D29" i="11"/>
  <c r="E29" i="11" s="1"/>
  <c r="E27" i="11"/>
  <c r="D54" i="10"/>
  <c r="E54" i="10" s="1"/>
  <c r="E55" i="10"/>
  <c r="E38" i="6"/>
  <c r="I38" i="10" l="1"/>
  <c r="I59" i="11"/>
  <c r="J59" i="11" s="1"/>
  <c r="J23" i="10"/>
  <c r="J14" i="10"/>
  <c r="E66" i="5"/>
  <c r="D12" i="4"/>
  <c r="D17" i="4" s="1"/>
  <c r="C50" i="10"/>
  <c r="C52" i="10" s="1"/>
  <c r="C23" i="10"/>
  <c r="B7" i="11"/>
  <c r="B16" i="11" s="1"/>
  <c r="B18" i="11" s="1"/>
  <c r="B89" i="11" s="1"/>
  <c r="B14" i="10"/>
  <c r="H15" i="10"/>
  <c r="I50" i="10"/>
  <c r="J50" i="10" s="1"/>
  <c r="E7" i="4"/>
  <c r="E8" i="11"/>
  <c r="E6" i="10"/>
  <c r="E4" i="10"/>
  <c r="D14" i="10"/>
  <c r="I16" i="11"/>
  <c r="E21" i="4"/>
  <c r="D20" i="4"/>
  <c r="E12" i="4" l="1"/>
  <c r="B50" i="10"/>
  <c r="B52" i="10" s="1"/>
  <c r="B23" i="10"/>
  <c r="G15" i="10"/>
  <c r="I52" i="10"/>
  <c r="E17" i="4"/>
  <c r="H53" i="10"/>
  <c r="C60" i="10"/>
  <c r="E7" i="11"/>
  <c r="E5" i="10"/>
  <c r="D50" i="10"/>
  <c r="E14" i="10"/>
  <c r="D15" i="10"/>
  <c r="D23" i="10"/>
  <c r="E23" i="10" s="1"/>
  <c r="E6" i="11"/>
  <c r="J16" i="11"/>
  <c r="I18" i="11"/>
  <c r="I89" i="11" s="1"/>
  <c r="E20" i="4"/>
  <c r="D30" i="4"/>
  <c r="J52" i="10" l="1"/>
  <c r="I60" i="10"/>
  <c r="J60" i="10" s="1"/>
  <c r="G53" i="10"/>
  <c r="B60" i="10"/>
  <c r="D16" i="11"/>
  <c r="D18" i="11" s="1"/>
  <c r="D89" i="11" s="1"/>
  <c r="D52" i="10"/>
  <c r="E50" i="10"/>
  <c r="J18" i="11"/>
  <c r="D36" i="4"/>
  <c r="D38" i="4" s="1"/>
  <c r="D6" i="16"/>
  <c r="D90" i="11" l="1"/>
  <c r="E16" i="11"/>
  <c r="E18" i="11"/>
  <c r="E52" i="10"/>
  <c r="D60" i="10"/>
  <c r="D53" i="10"/>
  <c r="D61" i="10" l="1"/>
  <c r="E60" i="10"/>
  <c r="D7" i="16"/>
  <c r="B10" i="16"/>
  <c r="D10" i="16"/>
  <c r="C7" i="17"/>
  <c r="C67" i="17" s="1"/>
  <c r="C16" i="17"/>
  <c r="C13" i="17"/>
  <c r="C12" i="17"/>
</calcChain>
</file>

<file path=xl/sharedStrings.xml><?xml version="1.0" encoding="utf-8"?>
<sst xmlns="http://schemas.openxmlformats.org/spreadsheetml/2006/main" count="1187" uniqueCount="886">
  <si>
    <t>#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</si>
  <si>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</si>
  <si>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</si>
  <si>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</si>
  <si>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</si>
  <si>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</si>
  <si>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</si>
  <si>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</si>
  <si>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</si>
  <si>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</si>
  <si>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</si>
  <si>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</si>
  <si>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</si>
  <si>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</si>
  <si>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</si>
  <si>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</si>
  <si>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</si>
  <si>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</si>
  <si>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</si>
  <si>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</si>
  <si>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</si>
  <si>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</si>
  <si>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</si>
  <si>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</si>
  <si>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</si>
  <si>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</si>
  <si>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</si>
  <si>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</si>
  <si>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</si>
  <si>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</si>
  <si>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</si>
  <si>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</si>
  <si>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</si>
  <si>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</si>
  <si>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</si>
  <si>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</si>
  <si>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</si>
  <si>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</si>
  <si>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</si>
  <si>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</si>
  <si>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</si>
  <si>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</si>
  <si>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</si>
  <si>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</si>
  <si>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</si>
  <si>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</si>
  <si>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</si>
  <si>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</si>
  <si>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</si>
  <si>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</si>
  <si>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</si>
  <si>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</si>
  <si>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</si>
  <si>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</si>
  <si>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</si>
  <si>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</si>
  <si>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</si>
  <si>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</si>
  <si>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</si>
  <si>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</si>
  <si>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</si>
  <si>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</si>
  <si>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</si>
  <si>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</si>
  <si>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</si>
  <si>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</si>
  <si>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</si>
  <si>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</si>
  <si>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</si>
  <si>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</si>
  <si>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</si>
  <si>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</si>
  <si>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</si>
  <si>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</si>
  <si>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</si>
  <si>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</si>
  <si>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</si>
  <si>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</si>
  <si>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</si>
  <si>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</si>
  <si>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</si>
  <si>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</si>
  <si>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</si>
  <si>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</si>
  <si>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</si>
  <si>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</si>
  <si>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</si>
  <si>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 xml:space="preserve"> Mérleg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</si>
  <si>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</si>
  <si>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</si>
  <si>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</si>
  <si>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</si>
  <si>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</si>
  <si>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</si>
  <si>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</si>
  <si>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</si>
  <si>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07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</si>
  <si>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</si>
  <si>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</si>
  <si>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</si>
  <si>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</si>
  <si>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</si>
  <si>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</si>
  <si>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</si>
  <si>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</si>
  <si>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</si>
  <si>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</si>
  <si>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</si>
  <si>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</si>
  <si>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</si>
  <si>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</si>
  <si>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</si>
  <si>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</si>
  <si>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</si>
  <si>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</si>
  <si>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</si>
  <si>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</si>
  <si>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</si>
  <si>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</si>
  <si>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</si>
  <si>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</si>
  <si>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</si>
  <si>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</si>
  <si>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</si>
  <si>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20 Egyéb kapott (járó) kamatok és kamatjellegű eredményszemléletű bevételek</t>
  </si>
  <si>
    <t>32</t>
  </si>
  <si>
    <t>VIII Pénzügyi műveletek eredményszemléletű bevételei (=17+18+19+20+21)</t>
  </si>
  <si>
    <t>B)  PÉNZÜGYI MŰVELETEK EREDMÉNYE (=VIII-IX)</t>
  </si>
  <si>
    <t>44</t>
  </si>
  <si>
    <t>C)  MÉRLEG SZERINTI EREDMÉNY (=±A±B)</t>
  </si>
  <si>
    <t xml:space="preserve"> 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</si>
  <si>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</si>
  <si>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</si>
  <si>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</si>
  <si>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</si>
  <si>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</si>
  <si>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</si>
  <si>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</si>
  <si>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</si>
  <si>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</si>
  <si>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D)        Alaptevékenység kötelezettségvállalással terhelt maradványa</t>
  </si>
  <si>
    <t>E)        Alaptevékenység szabad maradványa (=A-D)</t>
  </si>
  <si>
    <t xml:space="preserve"> Maradványkimutatás</t>
  </si>
  <si>
    <t>MEGNEVEZÉS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</si>
  <si>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</si>
  <si>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</si>
  <si>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</si>
  <si>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</si>
  <si>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</si>
  <si>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</si>
  <si>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</si>
  <si>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</si>
  <si>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</si>
  <si>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1. Költségvetési hiány belső finanszírozására szolgáló finanszírozási  bevételek</t>
  </si>
  <si>
    <t>Finanszírozási  bevételek összesen:</t>
  </si>
  <si>
    <t>Bevételek összesen:</t>
  </si>
  <si>
    <t>Működési kiadások</t>
  </si>
  <si>
    <t>Önkormányzati feladatok</t>
  </si>
  <si>
    <t>Felhalmozási kiadások</t>
  </si>
  <si>
    <t>Beruházások</t>
  </si>
  <si>
    <t>Felújítások</t>
  </si>
  <si>
    <t>Egyéb felhalmozási kiadások</t>
  </si>
  <si>
    <t>Tartalékok</t>
  </si>
  <si>
    <t>Általános</t>
  </si>
  <si>
    <t>Cél</t>
  </si>
  <si>
    <t>Költségvetési kiadások összesen:</t>
  </si>
  <si>
    <t>Hiteltörlesztés</t>
  </si>
  <si>
    <t xml:space="preserve">Pénzeszközök lekötött bankbetétként elhelyezése                                                                         </t>
  </si>
  <si>
    <t>Forgatási célú értékpapír vásárlás</t>
  </si>
  <si>
    <t>Állami támogatás megelőlegezés visszafizetés</t>
  </si>
  <si>
    <t>Finanszírozási kiadások összesen:</t>
  </si>
  <si>
    <t>Kiadások összesen:</t>
  </si>
  <si>
    <t>%</t>
  </si>
  <si>
    <t>1. Önkormányzat működési támogatásai</t>
  </si>
  <si>
    <t xml:space="preserve"> 1.1. Helyi önk. működésének ált. támogatása</t>
  </si>
  <si>
    <t xml:space="preserve"> 1.2. Települési önk. egyes köznev. feladatainak támogatása</t>
  </si>
  <si>
    <t xml:space="preserve"> 1.3. Települési önk. szoc. és gyermekjóléti feladatainak tám.</t>
  </si>
  <si>
    <t xml:space="preserve"> 1.4. Települési önk. kult. feladatainak támogatása</t>
  </si>
  <si>
    <t xml:space="preserve"> 1.6. Elszámolásból származó bevételek</t>
  </si>
  <si>
    <t xml:space="preserve">2. Elvonások, befizetések 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</si>
  <si>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</si>
  <si>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</si>
  <si>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</si>
  <si>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</si>
  <si>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</si>
  <si>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 xml:space="preserve"> 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</si>
  <si>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</si>
  <si>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</si>
  <si>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5. Egyéb felhalmozási célú támogatások államháztartáson belülről</t>
  </si>
  <si>
    <t>1. Vagyoni típusú adók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</si>
  <si>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</si>
  <si>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</si>
  <si>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</si>
  <si>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</si>
  <si>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</si>
  <si>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</si>
  <si>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</si>
  <si>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 xml:space="preserve">      2.3.3. Települési adó</t>
  </si>
  <si>
    <t>3. Egyéb közhatalmi bevételek  (bírság, pótlék,)</t>
  </si>
  <si>
    <t>1. Áru- és készletértékesítés bevétele</t>
  </si>
  <si>
    <t>2. Nyújtott szolgáltatások ellenértéke</t>
  </si>
  <si>
    <t>Ebből: bérleti díjak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</si>
  <si>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</si>
  <si>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</si>
  <si>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</si>
  <si>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</si>
  <si>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</si>
  <si>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</si>
  <si>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</si>
  <si>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</si>
  <si>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</si>
  <si>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</si>
  <si>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</si>
  <si>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</si>
  <si>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</si>
  <si>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</si>
  <si>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</si>
  <si>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</si>
  <si>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</si>
  <si>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</si>
  <si>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</si>
  <si>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2.1. Forgatási célú értékpapír beváltása</t>
  </si>
  <si>
    <t>2.2. Lekötött bankbetétek megszüntetése</t>
  </si>
  <si>
    <t>2.4. Államháztartáson belüli megelőlegezések</t>
  </si>
  <si>
    <t>Finanszírozási bevételek összesen:</t>
  </si>
  <si>
    <t>Összes bevétel:</t>
  </si>
  <si>
    <t>Intézményi létszámok:</t>
  </si>
  <si>
    <t xml:space="preserve">  ebből közfoglalkoztatott</t>
  </si>
  <si>
    <t>I.   Önkormányzati Hivatal költségvetése</t>
  </si>
  <si>
    <t>1. Személyi juttatás</t>
  </si>
  <si>
    <t>2. Munkaadót terhelő járulékok</t>
  </si>
  <si>
    <t>3. Dologi kiadások</t>
  </si>
  <si>
    <t>Közüzemi díjak</t>
  </si>
  <si>
    <t>Vásárolt élelmezés</t>
  </si>
  <si>
    <t>Bérleti és lizingdíj</t>
  </si>
  <si>
    <t>Egyéb szolgáltatások</t>
  </si>
  <si>
    <t>Reklám és propaganda</t>
  </si>
  <si>
    <t>Fizetendő áfa</t>
  </si>
  <si>
    <t>Kamatkiadások</t>
  </si>
  <si>
    <t>Egyéb pénzügyi műv.kiadásai</t>
  </si>
  <si>
    <t>Egyéb dologi kiadások</t>
  </si>
  <si>
    <t>4.  Ellátottak pénzbeli juttatásai</t>
  </si>
  <si>
    <t>Települési támogatás</t>
  </si>
  <si>
    <t>5. Egyéb működési célú kiadások</t>
  </si>
  <si>
    <t>Önkormányzati működési kiadások  összesen: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</si>
  <si>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</si>
  <si>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</si>
  <si>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</si>
  <si>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Tihany Iskoláért Alapítvány</t>
  </si>
  <si>
    <t>3. Működési célú visszatérítendő támogatások, kölcsönök nyújtása, törlesztése</t>
  </si>
  <si>
    <t>Egyéb működési célú kiadások összesen:</t>
  </si>
  <si>
    <t>I. BERUHÁZÁSOK</t>
  </si>
  <si>
    <t>II. FELÚJÍTÁSOK</t>
  </si>
  <si>
    <t>III. EGYÉB FELHALMOZÁSI KIADÁSOK</t>
  </si>
  <si>
    <t>IV. Finanszírozási kiadások összesen:</t>
  </si>
  <si>
    <r>
      <t xml:space="preserve">    </t>
    </r>
    <r>
      <rPr>
        <sz val="12"/>
        <color theme="1"/>
        <rFont val="Times New Roman"/>
        <family val="1"/>
        <charset val="238"/>
      </rPr>
      <t>1.1. Előző év költségvetési maradványának  igénybevétele működési célra</t>
    </r>
  </si>
  <si>
    <t xml:space="preserve">1. Működési bevételek </t>
  </si>
  <si>
    <t>2. Működési kiadások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</si>
  <si>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</si>
  <si>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</si>
  <si>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</si>
  <si>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</si>
  <si>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</si>
  <si>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</si>
  <si>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Költségvetési hiány külső finanszírozása működési célú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</si>
  <si>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</si>
  <si>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</si>
  <si>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</si>
  <si>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</si>
  <si>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</si>
  <si>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</si>
  <si>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</si>
  <si>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</si>
  <si>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</si>
  <si>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</si>
  <si>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Költségvetési hiány külső finanszírozása felhalmozási célú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</si>
  <si>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</si>
  <si>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</si>
  <si>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</si>
  <si>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</si>
  <si>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</si>
  <si>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</si>
  <si>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</si>
  <si>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</si>
  <si>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</si>
  <si>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</si>
  <si>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</si>
  <si>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</si>
  <si>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</si>
  <si>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</si>
  <si>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</si>
  <si>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</si>
  <si>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</si>
  <si>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</si>
  <si>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</si>
  <si>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</si>
  <si>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</si>
  <si>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</si>
  <si>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</si>
  <si>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</si>
  <si>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</si>
  <si>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</si>
  <si>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</si>
  <si>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</si>
  <si>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</si>
  <si>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>5. Költségvetési Maradvány</t>
  </si>
  <si>
    <t>7. Állami támogatás megelőlegezés visszafizetése</t>
  </si>
  <si>
    <t>8. Pénzeszk.bankbetétként elhelyezése</t>
  </si>
  <si>
    <t>6. Értékpapír kibocsátás, értékesítés</t>
  </si>
  <si>
    <t>9. Betét vásárlás</t>
  </si>
  <si>
    <t>7. Pénzeszk.bankbetétként elhelyezése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</si>
  <si>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</si>
  <si>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</si>
  <si>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</si>
  <si>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</si>
  <si>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</si>
  <si>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</si>
  <si>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</si>
  <si>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</si>
  <si>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</si>
  <si>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</si>
  <si>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</si>
  <si>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>4.Költségvetési maradvány</t>
  </si>
  <si>
    <t>4. Értékpapírok visszavásárlása</t>
  </si>
  <si>
    <t>5. Hitelek törlesztése</t>
  </si>
  <si>
    <t>5. Értékpapír kibocsátás, értékesítés</t>
  </si>
  <si>
    <t>6. Állami támogatás megelőlegezés visszafizetése</t>
  </si>
  <si>
    <t>6. Pénzeszk.bankbetétként elhelyezése</t>
  </si>
  <si>
    <t>TÖBBLET</t>
  </si>
  <si>
    <t>Költségvetési hiány belső fin. működési célú</t>
  </si>
  <si>
    <t>Költségvetési hiány külső fin. működési célú</t>
  </si>
  <si>
    <t>Működési bevételek</t>
  </si>
  <si>
    <t>1. Működési támogatások államháztartáson belülről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</si>
  <si>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</si>
  <si>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</si>
  <si>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</si>
  <si>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</si>
  <si>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</si>
  <si>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</si>
  <si>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</si>
  <si>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</si>
  <si>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</si>
  <si>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</si>
  <si>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</si>
  <si>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</si>
  <si>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</si>
  <si>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</si>
  <si>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</si>
  <si>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</si>
  <si>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</si>
  <si>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</si>
  <si>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</si>
  <si>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</si>
  <si>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</si>
  <si>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</si>
  <si>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</si>
  <si>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</si>
  <si>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</si>
  <si>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</si>
  <si>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</si>
  <si>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</si>
  <si>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</si>
  <si>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1. Működési támogatások áhb</t>
  </si>
  <si>
    <t>4. Működési célú átvett pénzeszközök áhk</t>
  </si>
  <si>
    <t>Ktv-i működési  bevételek kötelező feladatok szerinti bontásban</t>
  </si>
  <si>
    <t>1. Felhalmozási célú támogatások áhb</t>
  </si>
  <si>
    <t>3. Felhalmozási célú átvett pénzeszközök áhk</t>
  </si>
  <si>
    <t>5.2. Egyéb működési célú támogatások áhb</t>
  </si>
  <si>
    <t>5.4. Egyéb működési célú támogatások áhk</t>
  </si>
  <si>
    <t>1. Felhalmozási célú tám.-k áhb</t>
  </si>
  <si>
    <t xml:space="preserve">Több éves kihatással járó döntésekből származó kötelezettségek célok szerint, </t>
  </si>
  <si>
    <t>S.sz.</t>
  </si>
  <si>
    <t xml:space="preserve">Kötelezettség jogcíme </t>
  </si>
  <si>
    <t>Kötelezettség-</t>
  </si>
  <si>
    <t>Tárgyéven túli köt. Összesen (6+7+8+9+10)</t>
  </si>
  <si>
    <t>Összesen (4+5+11)</t>
  </si>
  <si>
    <t xml:space="preserve">vállalás </t>
  </si>
  <si>
    <t xml:space="preserve">kifizetés </t>
  </si>
  <si>
    <t>2019.</t>
  </si>
  <si>
    <t xml:space="preserve">éve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</si>
  <si>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</si>
  <si>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</si>
  <si>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</si>
  <si>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</si>
  <si>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</si>
  <si>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</si>
  <si>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</si>
  <si>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</si>
  <si>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</si>
  <si>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</si>
  <si>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</si>
  <si>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</si>
  <si>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</si>
  <si>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</si>
  <si>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</si>
  <si>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</si>
  <si>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</si>
  <si>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</si>
  <si>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</si>
  <si>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</si>
  <si>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</si>
  <si>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</si>
  <si>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2020.</t>
  </si>
  <si>
    <t>Az Önkormányzat adósságállományának alakulása</t>
  </si>
  <si>
    <t>Sorszám</t>
  </si>
  <si>
    <t>Felvétel</t>
  </si>
  <si>
    <t xml:space="preserve">Lejárat 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</si>
  <si>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</si>
  <si>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</si>
  <si>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</si>
  <si>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</si>
  <si>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</si>
  <si>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</si>
  <si>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</si>
  <si>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</si>
  <si>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</si>
  <si>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</si>
  <si>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</si>
  <si>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</si>
  <si>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</si>
  <si>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</si>
  <si>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</si>
  <si>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</si>
  <si>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</si>
  <si>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</si>
  <si>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</si>
  <si>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</si>
  <si>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</si>
  <si>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</si>
  <si>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</si>
  <si>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</si>
  <si>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</si>
  <si>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</si>
  <si>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</si>
  <si>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</si>
  <si>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</si>
  <si>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által adott közvetett támogatások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</si>
  <si>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</si>
  <si>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</si>
  <si>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</si>
  <si>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</si>
  <si>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</si>
  <si>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</si>
  <si>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</si>
  <si>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</si>
  <si>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</si>
  <si>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</si>
  <si>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Iparűzési adó</t>
  </si>
  <si>
    <t>Talajterhelési díj</t>
  </si>
  <si>
    <t>Gépjárműadó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</si>
  <si>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</si>
  <si>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</si>
  <si>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</si>
  <si>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Sorsz.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</si>
  <si>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</si>
  <si>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2018. év terv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</si>
  <si>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</si>
  <si>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</si>
  <si>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</si>
  <si>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</si>
  <si>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</si>
  <si>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</si>
  <si>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Összesen:</t>
  </si>
  <si>
    <t>az önkormányzat adott évi saját bevételeinek 50%-a</t>
  </si>
  <si>
    <t>futamidő kezdete</t>
  </si>
  <si>
    <t>2019. év terv</t>
  </si>
  <si>
    <t>Önkormányzati ingatlanvagyon</t>
  </si>
  <si>
    <t>Átvezetések</t>
  </si>
  <si>
    <t>Beemelés</t>
  </si>
  <si>
    <t>Üzleti</t>
  </si>
  <si>
    <t>Korlátozottan forgalomképes</t>
  </si>
  <si>
    <t>Forgalomképtelen</t>
  </si>
  <si>
    <t>Ebből: nemzetgazdasági szempontból kiemelt jelentőségű befektetett eszközök</t>
  </si>
  <si>
    <t>Ssz.</t>
  </si>
  <si>
    <t>Előző év</t>
  </si>
  <si>
    <t>Tárgyév</t>
  </si>
  <si>
    <t>Bruttó</t>
  </si>
  <si>
    <t>Nettó</t>
  </si>
  <si>
    <t>Eszközök</t>
  </si>
  <si>
    <t>állományi érték</t>
  </si>
  <si>
    <t>A.) Nemzeti vagyonba tartozó befektetett eszközök</t>
  </si>
  <si>
    <t>01.</t>
  </si>
  <si>
    <t>I. Immateriális javak</t>
  </si>
  <si>
    <t>1.1. Forgalomképtelen immateriális javak</t>
  </si>
  <si>
    <t>02.</t>
  </si>
  <si>
    <t>1.2. Korlátozottan forgalomképes immateriális javak</t>
  </si>
  <si>
    <t>03.</t>
  </si>
  <si>
    <t>1.3. Üzleti  immateriális javak</t>
  </si>
  <si>
    <t>04.</t>
  </si>
  <si>
    <t>II. Tárgyi eszközök</t>
  </si>
  <si>
    <t>05.</t>
  </si>
  <si>
    <t>1.Ingatlanok és kapcsolódó vagyoni értékű jogok</t>
  </si>
  <si>
    <t>06.</t>
  </si>
  <si>
    <t>1.1 Forgalomképtelen ingatlanok és kapcsolódó vagyoni értékű jogok</t>
  </si>
  <si>
    <t>07.</t>
  </si>
  <si>
    <t>Ebből :nemzetgazdasági szempontból kiemelt jelentőségű ingatlanok</t>
  </si>
  <si>
    <t>1.2. Korlátozottan forgalomképes ingatlanok és kapcsolódó vagyoni értékű jogok</t>
  </si>
  <si>
    <t>1.3. Üzleti ingatlanok és kapcsolódó vagyoni értékű jogok</t>
  </si>
  <si>
    <t>2. Gépek,berendezések, felszerelések, járművek</t>
  </si>
  <si>
    <t>2.1. Forgalomképtelen gépek,berendezések, felsz., járművek</t>
  </si>
  <si>
    <t>2.2. Korlátozottan forgalomképes gépek,berendezések, felszerelések, járművek</t>
  </si>
  <si>
    <t>2.3. Üzleti gépek,berendezések, felsz., járművek</t>
  </si>
  <si>
    <t>29.</t>
  </si>
  <si>
    <t>3. Tenyészállatok</t>
  </si>
  <si>
    <t>30.</t>
  </si>
  <si>
    <t>4. Beruházások, felújítások</t>
  </si>
  <si>
    <t>31.</t>
  </si>
  <si>
    <t>4.1. Forgalomképtelen eszköz létesítésére irányuló beruházások, felújítások</t>
  </si>
  <si>
    <t>32.</t>
  </si>
  <si>
    <t>Ebből :nemzetgazdasági szempontból kiemelt jelentőségű beruházások, felújítások</t>
  </si>
  <si>
    <t>33.</t>
  </si>
  <si>
    <t>4.2. Korlátozottan forgalomképes eszköz létesítésére irányuló beruházások, felújítások</t>
  </si>
  <si>
    <t>34.</t>
  </si>
  <si>
    <t>4.3. Üzleti eszköz létesítésére irányuló beruházások, felújítások</t>
  </si>
  <si>
    <t>35.</t>
  </si>
  <si>
    <t>5. Tárgyi eszközök értékhelyesbítése</t>
  </si>
  <si>
    <t>36.</t>
  </si>
  <si>
    <t>III. Befektetett pénzügyi eszközök</t>
  </si>
  <si>
    <t>37.</t>
  </si>
  <si>
    <t>1. Tartós részesedés</t>
  </si>
  <si>
    <t>38.</t>
  </si>
  <si>
    <t>1.1.Forgalomképtelen tartós részesedés</t>
  </si>
  <si>
    <t>39.</t>
  </si>
  <si>
    <t>Ebből: nemzetgazdasági szempontból kiemelt jelentőségűtartós részesedés</t>
  </si>
  <si>
    <t>40.</t>
  </si>
  <si>
    <t>1.2.  Korlátozottan forg.képes tartós részesedés</t>
  </si>
  <si>
    <t>41.</t>
  </si>
  <si>
    <t>1.3. Üzleti tartós részesedések</t>
  </si>
  <si>
    <t>42.</t>
  </si>
  <si>
    <t>2. Tartós hitelviszonyt mentestesítő értékpapírok korlátozottan forgalomképes</t>
  </si>
  <si>
    <t>43.</t>
  </si>
  <si>
    <t>3. Befektetett pénzügyi eszközök értékhelyesbítése</t>
  </si>
  <si>
    <t>44.</t>
  </si>
  <si>
    <t>IV. Koncesszióba, vagyonkezelésbe adott eszközök</t>
  </si>
  <si>
    <t>45.</t>
  </si>
  <si>
    <t>1. Koncesszióba, vagyonkezelésbe adott eszközök</t>
  </si>
  <si>
    <t>46.</t>
  </si>
  <si>
    <t>1.1. Koncesszióba, vagyonkezelésbe adott forgalomképtelen eszközök</t>
  </si>
  <si>
    <t>47.</t>
  </si>
  <si>
    <t>Ebből: nemzetgazdasági szempontból kiemelt jelentőségű koncesszióba, vagyonkezelésbe adott eszközök</t>
  </si>
  <si>
    <t>48.</t>
  </si>
  <si>
    <t>1.2. Koncesszióba, vagyonkezelésbe adott korlátozottan forgalomképes eszközök</t>
  </si>
  <si>
    <t>49.</t>
  </si>
  <si>
    <t>1.3. Koncesszióba, vagyonkezelésbe adott  üzleti eszközök</t>
  </si>
  <si>
    <t>50.</t>
  </si>
  <si>
    <t>2. Koncesszióba, vagyonkezelésbe adott eszközök értékhelyesbítése</t>
  </si>
  <si>
    <t>51.</t>
  </si>
  <si>
    <t xml:space="preserve">B) Nemzeti vagyonba tartozó forgóeszközök </t>
  </si>
  <si>
    <t>52.</t>
  </si>
  <si>
    <t>I. Készletek</t>
  </si>
  <si>
    <t>53.</t>
  </si>
  <si>
    <t xml:space="preserve">II. Értékpapírok </t>
  </si>
  <si>
    <t>54.</t>
  </si>
  <si>
    <t>1. Tartós részesedések</t>
  </si>
  <si>
    <t>55.</t>
  </si>
  <si>
    <t>2. Forgatási célú hitelviszonyt megtestesítő értékpapírok</t>
  </si>
  <si>
    <t>56.</t>
  </si>
  <si>
    <t>C.) Pénzeszközök</t>
  </si>
  <si>
    <t>57.</t>
  </si>
  <si>
    <t>I. Lekötött bankbetétek</t>
  </si>
  <si>
    <t>58.</t>
  </si>
  <si>
    <t>1. Éven túli lejáratú forint lekötött bankbetétek</t>
  </si>
  <si>
    <t>59.</t>
  </si>
  <si>
    <t>2. Éven túli lejáratú deviza lekötött bankbetétek</t>
  </si>
  <si>
    <t>60.</t>
  </si>
  <si>
    <t>II. Pénztárak, csekkek, betétkönyvek</t>
  </si>
  <si>
    <t>61.</t>
  </si>
  <si>
    <t>III. Forintszámlák</t>
  </si>
  <si>
    <t>62.</t>
  </si>
  <si>
    <t>IV. Devizaszámlák</t>
  </si>
  <si>
    <t>63.</t>
  </si>
  <si>
    <t>D.) Követelések</t>
  </si>
  <si>
    <t>64.</t>
  </si>
  <si>
    <t>I. Költségvetési évben esedékes követelések</t>
  </si>
  <si>
    <t>65.</t>
  </si>
  <si>
    <t>II. Költségvetési évet követően esedékes követelések</t>
  </si>
  <si>
    <t>66.</t>
  </si>
  <si>
    <t>III. Követelés jellegű sajátos elszámolások</t>
  </si>
  <si>
    <t>67.</t>
  </si>
  <si>
    <t>E.) Egyéb eszközoldali sajátos elszámolások</t>
  </si>
  <si>
    <t>68.</t>
  </si>
  <si>
    <t>I. December havi illetmények, munkabérek elsz.</t>
  </si>
  <si>
    <t>69.</t>
  </si>
  <si>
    <t>II. Utalványok, bérletek és más hasonló, készpénzt-helyettesítő fizetési eszköznek nem minősülő eszk.elsz.</t>
  </si>
  <si>
    <t>70.</t>
  </si>
  <si>
    <t>F.) Aktív időbeli elhatárolások</t>
  </si>
  <si>
    <t>71.</t>
  </si>
  <si>
    <t>1. Eredményszemléletű bevételek aktív időbeli elhatárolása</t>
  </si>
  <si>
    <t>72.</t>
  </si>
  <si>
    <t>2. Költségek, ráfordítások aktív időbeli elhatárolása</t>
  </si>
  <si>
    <t>73.</t>
  </si>
  <si>
    <t>3. Halasztott ráfordítások</t>
  </si>
  <si>
    <t>74.</t>
  </si>
  <si>
    <t xml:space="preserve">Eszközök összesen: </t>
  </si>
  <si>
    <t>75.</t>
  </si>
  <si>
    <t xml:space="preserve">Könyvviteli mérlegen kívüli eszközök </t>
  </si>
  <si>
    <t>1. "0"-ra leírt, de használatban lévő eszközök állománya</t>
  </si>
  <si>
    <t>2. használatban lévő kisértékű immateriális javak, tárgyi eszközök, készletek</t>
  </si>
  <si>
    <t>3. Államháztartáson belüli vagyonkezelésbe adott eszközök</t>
  </si>
  <si>
    <t>4. Bérbe vett befektetett eszközök</t>
  </si>
  <si>
    <t>5. Letétbe, bizományba. üzemeltetésre átvett befektetett eszközök</t>
  </si>
  <si>
    <t>6. Bérbe vett készletek</t>
  </si>
  <si>
    <t>7. Letétbe, bizományba átvett készletek</t>
  </si>
  <si>
    <t>8. Kulturális javak és régészeti leletek</t>
  </si>
  <si>
    <t>08.</t>
  </si>
  <si>
    <t>9.Támogatási célú előlegekkel kapcsolatos elszámolási követelések</t>
  </si>
  <si>
    <t>09.</t>
  </si>
  <si>
    <t>10. Egyéb függő követelések</t>
  </si>
  <si>
    <t>11. Biztos (jövőbeni) követelések</t>
  </si>
  <si>
    <t xml:space="preserve">   </t>
  </si>
  <si>
    <t>Sor-</t>
  </si>
  <si>
    <t>Források</t>
  </si>
  <si>
    <t>szám</t>
  </si>
  <si>
    <t xml:space="preserve">G) Saját tőke </t>
  </si>
  <si>
    <t>76.</t>
  </si>
  <si>
    <t>I. Nemzeti vagyon induláskori értéke</t>
  </si>
  <si>
    <t>77.</t>
  </si>
  <si>
    <t>II. Nemzeti vagyon változásai</t>
  </si>
  <si>
    <t>78.</t>
  </si>
  <si>
    <t>III. Egyéb eszközök induláskori értéke és változásai</t>
  </si>
  <si>
    <t>79.</t>
  </si>
  <si>
    <t>IV. Felhalmozott eredmény</t>
  </si>
  <si>
    <t>80.</t>
  </si>
  <si>
    <t>V. Eszközök értékhelybítésének forrása</t>
  </si>
  <si>
    <t>81.</t>
  </si>
  <si>
    <t>VI. Mérleg szerinti eredmény</t>
  </si>
  <si>
    <t>82.</t>
  </si>
  <si>
    <t>H) Kötelezettségek</t>
  </si>
  <si>
    <t>83.</t>
  </si>
  <si>
    <t>I. Kölségvetési évben esedékes kötelezettségek</t>
  </si>
  <si>
    <t>84.</t>
  </si>
  <si>
    <t>II. Költségvetési évet követően esedékes kötelezettségek</t>
  </si>
  <si>
    <t>85.</t>
  </si>
  <si>
    <t>III. Kötelezettségjellegű sajátos elszámolások</t>
  </si>
  <si>
    <t>86.</t>
  </si>
  <si>
    <t>I) Kincstári számlavezetéssel kapcsolatos elszámolások</t>
  </si>
  <si>
    <t>87.</t>
  </si>
  <si>
    <t>J) Passzív időbeli elhatárolások</t>
  </si>
  <si>
    <t>88.</t>
  </si>
  <si>
    <t>Források összesen:</t>
  </si>
  <si>
    <t>89.</t>
  </si>
  <si>
    <t>Könyvviteli mérlegen kívüli függő kötelezettségek</t>
  </si>
  <si>
    <t>1. Kezességgel-, garanciavállalással kapcsolatos függő kötelezettségek</t>
  </si>
  <si>
    <t>2. Peres ügyekkel kapcsolatos függő kötelezettségek</t>
  </si>
  <si>
    <t>3. El nem ismert tartozások</t>
  </si>
  <si>
    <t>4. Támogatási célú előlegekkel kapcsolatos elszámolási kötelezettségek</t>
  </si>
  <si>
    <t>5. Egyéb függő kötelezettségek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</si>
  <si>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</si>
  <si>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</si>
  <si>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</si>
  <si>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</si>
  <si>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</si>
  <si>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</si>
  <si>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</si>
  <si>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</si>
  <si>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Beruházásokból, felújításokból aktivált érték</t>
  </si>
  <si>
    <t>Egyéb növekedés</t>
  </si>
  <si>
    <t>Összes növekedés  (=02+…+07)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</si>
  <si>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</si>
  <si>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</si>
  <si>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</si>
  <si>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</si>
  <si>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</si>
  <si>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</si>
  <si>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</si>
  <si>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26</t>
  </si>
  <si>
    <t>Teljesen (0-ig) leírt eszközök bruttó értéke</t>
  </si>
  <si>
    <t>Székhely</t>
  </si>
  <si>
    <t>100%-os önkormányzati részesedés</t>
  </si>
  <si>
    <t>összesen:</t>
  </si>
  <si>
    <t>75% feletti önkormányzati részesedés</t>
  </si>
  <si>
    <t>50% feletti önkormányzati részesedés</t>
  </si>
  <si>
    <t>25% feletti önkormányzati részesedés</t>
  </si>
  <si>
    <t>25% alatti önkormányzati részesedés</t>
  </si>
  <si>
    <t>Bakonykarszt Zrt.</t>
  </si>
  <si>
    <t>8200. Veszprém, Pápai u. 41.</t>
  </si>
  <si>
    <t>8800. Nagykanizsa, Csengery u. 9.</t>
  </si>
  <si>
    <t>Részesedések mindösszesen:</t>
  </si>
  <si>
    <t>Kárpótlási jegyek</t>
  </si>
  <si>
    <t>Mindösszesen:</t>
  </si>
  <si>
    <t>Pénzkészlet tárgyidőszak elején</t>
  </si>
  <si>
    <t>Költségvetési bevételek                                                                                         (+)</t>
  </si>
  <si>
    <t>Finanszírozási kiadások                                                                                         (-)</t>
  </si>
  <si>
    <t>Sajátos  elszámolások                                                                                          (+/-)</t>
  </si>
  <si>
    <t>Pénzkészlet tárgyidőszak végén</t>
  </si>
  <si>
    <t>Finanszírozási bevételek    (kivéve maradvány igénybevétel)                                   (+)</t>
  </si>
  <si>
    <t>Költségvetési kiadások                                                                                          (-)</t>
  </si>
  <si>
    <t>Kapott előlegek                                                                                                   (+/-)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</si>
  <si>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</si>
  <si>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</si>
  <si>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</si>
  <si>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</si>
  <si>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Költségvetési törvény alapján feladatátvétellel/feladatátadással korrigált támogatás</t>
  </si>
  <si>
    <t>Támogatás évközi változása - Május 15.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</si>
  <si>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</si>
  <si>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</si>
  <si>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</si>
  <si>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</si>
  <si>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</si>
  <si>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</si>
  <si>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Érték (Ft)</t>
  </si>
  <si>
    <t>Közvetített szolgáltatások</t>
  </si>
  <si>
    <t>Imateriális javak beszerzése</t>
  </si>
  <si>
    <t>Ingatlanok beszerzése, létesítése</t>
  </si>
  <si>
    <t xml:space="preserve"> 1.5. Helyi önk. működési célú költségvetési támogatásai és kiegészítő támogatásai</t>
  </si>
  <si>
    <t>2. Költségvetési hiány külső finanszírozására szolgáló finanszírozási célú műveletek bevételei</t>
  </si>
  <si>
    <t xml:space="preserve">8. Állami támogatás megelőlegezés </t>
  </si>
  <si>
    <t>BEVÉTELEK ÉS KIADÁSOK MÉRLEGE 
KÖTELEZŐ ÉS ÖNKÉNT VÁLLALT FELADATOK BONTÁSÁBAN 
2017. ÉV</t>
  </si>
  <si>
    <t>Ktv-i működési kiadások kötelező feladatok szerinti bontásban</t>
  </si>
  <si>
    <t>2020. év terv</t>
  </si>
  <si>
    <t>A/I/2 Szellemi termékek</t>
  </si>
  <si>
    <t>A/I Immateriális javak (=A/I/1+A/I/2+A/I/3)</t>
  </si>
  <si>
    <t>H/II/7 Költségvetési évet követően esedékes kötelezettségek felújításokra</t>
  </si>
  <si>
    <t>Immateriális javak beszerzése, nem aktivált beruházások</t>
  </si>
  <si>
    <t>Egyéb csökkenés</t>
  </si>
  <si>
    <t>évenkénti bontásban (Ft)</t>
  </si>
  <si>
    <t>2021.</t>
  </si>
  <si>
    <t>bevétel  Ft</t>
  </si>
  <si>
    <t>Ft</t>
  </si>
  <si>
    <t>Tárgyi időszak (Ft)</t>
  </si>
  <si>
    <t>Előző időszak (Ft)</t>
  </si>
  <si>
    <t>Balatonfüredi Közoktatási Intézményfenntartó Társulás Pécsely  Óvoda fenntart támogatás</t>
  </si>
  <si>
    <t>Balatonfüredi közös Önkormányzati Hivatal</t>
  </si>
  <si>
    <t>Balatonfüredi Többcélú Társulás</t>
  </si>
  <si>
    <t>lejárat, eszközök bel- és külföldi hitelezők szerinti bontásban (Ft-ban)</t>
  </si>
  <si>
    <t>állományi érték (Ft)</t>
  </si>
  <si>
    <t xml:space="preserve"> Kimutatás az immateriális javak, tárgyi eszközök koncesszióba, vagyonkezelésbe adott eszközök állományának alakulásáról (Ft)</t>
  </si>
  <si>
    <t>Összeg (Ft)</t>
  </si>
  <si>
    <t>FELHALMOZÁSI KIADÁSOK ÖSSZESEN (I+II+III)</t>
  </si>
  <si>
    <t>IV. FINANSZÍROZÁSI KIADÁSOK</t>
  </si>
  <si>
    <t>A HELYI ÖNKORMÁNYZAT TULAJDONÁBAN ÁLLÓ GAZDÁLKODÓ SZERVEZETEK MŰKÖDÉSÉBŐL SZÁRMAZÓ KÖTELEZETTSÉGEK</t>
  </si>
  <si>
    <t>Kötelezettség a részesedés arányában    2017.12.31.</t>
  </si>
  <si>
    <t>A/III/1b - ebből: tartós részesedések nem pénzügyi vállalkozásban</t>
  </si>
  <si>
    <t>D/III1 Adott előlegek (=D/III/1a+…+D/III/1/f)</t>
  </si>
  <si>
    <t>D/III/1/f - ebből: túlfizetések, téves és visszajáró kifizetések</t>
  </si>
  <si>
    <t>E/II/2 Más fizetendő általános forgalmi adó</t>
  </si>
  <si>
    <t>E/II Fizetendő általános forgalmi adó elszámolása (=E/II/1+…+E/II/2)</t>
  </si>
  <si>
    <t>H/II/6 Költségvetési évet követően esedékes kötelezettségek beruházásokra</t>
  </si>
  <si>
    <t xml:space="preserve">      1.1. Építményadó</t>
  </si>
  <si>
    <t xml:space="preserve">      1.2. Magánszemélyek kommunális adója</t>
  </si>
  <si>
    <t>Karbantartási, kisjavítási szolgáltatások</t>
  </si>
  <si>
    <t>Egyéb kommunikációs szolgáltatások</t>
  </si>
  <si>
    <t>Informatikai szolgáltatások igénybevétele</t>
  </si>
  <si>
    <t>Üzemeltetési anyagok beszerzése</t>
  </si>
  <si>
    <t>Szakmai anyagok beszerzése</t>
  </si>
  <si>
    <t>Szakmai tevékenységet segítő szolgáltatások</t>
  </si>
  <si>
    <t>Balatonfüredi Önkormányzati Tűzoltóság</t>
  </si>
  <si>
    <t>Informatikai eszközök beszerzése</t>
  </si>
  <si>
    <t>Egyéb tárgyi eszköz beszerzése, létesítése</t>
  </si>
  <si>
    <t xml:space="preserve">     Kisértékű tárgyi eszközök</t>
  </si>
  <si>
    <t xml:space="preserve">     Könyvbeszerzés könyvtárba</t>
  </si>
  <si>
    <t xml:space="preserve">     Víziszínpad felújítása</t>
  </si>
  <si>
    <t xml:space="preserve">     Kultúrház felújítása</t>
  </si>
  <si>
    <t>Hiány, selejtezés, megsemmisülés</t>
  </si>
  <si>
    <t>Közvil Zrt.</t>
  </si>
  <si>
    <t>Balatongáz Kft.</t>
  </si>
  <si>
    <t>Kommunális adó</t>
  </si>
  <si>
    <t>D/I/4b - ebből: költségvetési évben esedékes követelések tulajdonosi bevételekre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</si>
  <si>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</si>
  <si>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</si>
  <si>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 Költségvetési évet követően esedékes követelések közhatalmi bevételre (=D/II/3a+…+D/II/3f)</t>
  </si>
  <si>
    <t>D/I Költségvetési évet követően esedékes követelések (=D/II/1+…+D/II/8)</t>
  </si>
  <si>
    <t>D/III/1d - ebből: igénybevett szolgáltatásokra adott előlegek</t>
  </si>
  <si>
    <t>J/1 Eredményszemléletű bevételek passzív időbeli elhatárolása</t>
  </si>
  <si>
    <t>EFOP - Működési célú előzetesen felszámított ÁFA</t>
  </si>
  <si>
    <t>Működési célú előzetesen felszámított ÁFA</t>
  </si>
  <si>
    <t>1. Egyéb működési célú támogatások áh-n belülre</t>
  </si>
  <si>
    <t>2. Egyéb működési célú támogatások áh-n kívülre</t>
  </si>
  <si>
    <t xml:space="preserve">    Rendezési terv felülvizsgálat</t>
  </si>
  <si>
    <t xml:space="preserve">     Új telkek áramellátás kiépítése</t>
  </si>
  <si>
    <t xml:space="preserve">     Eszközbeszerzés könyvtárba</t>
  </si>
  <si>
    <t xml:space="preserve">     Kukolla felújítása - EFOP</t>
  </si>
  <si>
    <t>2022.</t>
  </si>
  <si>
    <t>2022. után</t>
  </si>
  <si>
    <t>2021. év terv</t>
  </si>
  <si>
    <t>Állomány 2018.12.31-én</t>
  </si>
  <si>
    <t>Működési célú támogatások államháztartáson kívülre</t>
  </si>
  <si>
    <t xml:space="preserve">  I. Működési célú támogatások államháztartáson belülről</t>
  </si>
  <si>
    <t xml:space="preserve"> II. Felhalmozási célú támogatások államháztartáson belülről</t>
  </si>
  <si>
    <t xml:space="preserve"> IV. Működési bevételek</t>
  </si>
  <si>
    <t xml:space="preserve"> VI. Működési célú átvett pénzeszközök</t>
  </si>
  <si>
    <t xml:space="preserve">  V. Felhalmozási bevételek</t>
  </si>
  <si>
    <t>Építményadó</t>
  </si>
  <si>
    <t>Idegenforgalmi adó</t>
  </si>
  <si>
    <t>Egyéb bírság</t>
  </si>
  <si>
    <t xml:space="preserve">Adósságot keletkeztető ügyletekből és kezességvállalásokból fennálló kötelezettségek </t>
  </si>
  <si>
    <t>Kötelezettség a részesedés arányában    2018.12.31.</t>
  </si>
  <si>
    <t>G/III Egyéb eszközök induláskori értéke és változásai</t>
  </si>
  <si>
    <t>2. melléklet I.6. Polgármesteri illetmény támogatása</t>
  </si>
  <si>
    <t>2. melléklet III.1. Szociális ágazati  összevont pótlék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</si>
  <si>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</si>
  <si>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</si>
  <si>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</si>
  <si>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I.9. A települési önkormányzatok szociális célú tüzelőanyag vásárlásához kapcsolódó támogatása</t>
  </si>
  <si>
    <t>3. melléklet I. Helyi önkormányzatok működési célú költségvetési támogatásai összesen (20+….+ 35)</t>
  </si>
  <si>
    <t>125</t>
  </si>
  <si>
    <t>A helyi önkormányzatok kiegészítő támogatásainak és egyéb kötött felhasználású támogatásainak elszámolása</t>
  </si>
  <si>
    <t>11/C - Az önkormányzatok általános, köznevelési és szociális feladataihoz kapcsolódó támogatások elszámolása</t>
  </si>
  <si>
    <t>Támogatás évközi változása - Október 5.</t>
  </si>
  <si>
    <t>I.1. A települési  önkormányzatok működésének támogatása 09 01 01 01 00</t>
  </si>
  <si>
    <t>I.3. Határátkelőhelyek fenntartásának támogatása 09 01 01 03 00</t>
  </si>
  <si>
    <t>EFOP-1.5.2-16-2017-00016</t>
  </si>
  <si>
    <t xml:space="preserve">EU Projekt megnevezése: </t>
  </si>
  <si>
    <t>Humán közszolgáltatások fejlesztése az Észak-Balatoni térségben</t>
  </si>
  <si>
    <t>Bevételek</t>
  </si>
  <si>
    <t>2018. év tény</t>
  </si>
  <si>
    <t>Terv összesen</t>
  </si>
  <si>
    <t>EU forrás</t>
  </si>
  <si>
    <t>Egyéb forrás</t>
  </si>
  <si>
    <t>Saját forrás</t>
  </si>
  <si>
    <t>Összesen</t>
  </si>
  <si>
    <t>Kiadások</t>
  </si>
  <si>
    <t>személyi juttatások (bérköltség)</t>
  </si>
  <si>
    <t>személyi juttatások járulékai</t>
  </si>
  <si>
    <t>egyéb személyi kiadások</t>
  </si>
  <si>
    <t>dologi kiadások</t>
  </si>
  <si>
    <t>felújítások</t>
  </si>
  <si>
    <t>beruházások</t>
  </si>
  <si>
    <t>Hitel állomány december 31-én</t>
  </si>
  <si>
    <t>AZ ÖNKORMÁNYZAT MÉRLEGE 2019. ÉV</t>
  </si>
  <si>
    <t>AZ ÖNKORMÁNYZAT EREDMÉNYKIMUTATÁSA 2019. ÉV</t>
  </si>
  <si>
    <t>AZ ÖNKORMÁNYZAT MARADVÁNYKIMUTATÁSA 2019. ÉV</t>
  </si>
  <si>
    <t>AZ ÖNKORMÁNYZAT 2019. ÉVI KÖLTSÉGVETÉSÉNEK FŐÖSSZESÍTŐJE</t>
  </si>
  <si>
    <t>2019. évi eredeti előirányzat</t>
  </si>
  <si>
    <t>2019. évi módosított előirányzat IV.</t>
  </si>
  <si>
    <t>2019. évi teljesítés</t>
  </si>
  <si>
    <t>BEVÉTELEK ELŐIRÁNYZATA 2019. ÉV</t>
  </si>
  <si>
    <t>AZ ÖNKORMÁNYZAT KIADÁSAI 2019. ÉV</t>
  </si>
  <si>
    <t>TÁMOGATÁSOK 2019. ÉV</t>
  </si>
  <si>
    <t>FELHALMOZÁSI KIADÁSOK 2019. ÉV</t>
  </si>
  <si>
    <t>BEVÉTELEK ÉS KIADÁSOK MÉRLEGE  2019. ÉV</t>
  </si>
  <si>
    <t xml:space="preserve"> Az Önkormányzat  működési bevételei és kiadásai  2019. év </t>
  </si>
  <si>
    <t xml:space="preserve">Bevételek és kiadások mérlege 2019. év </t>
  </si>
  <si>
    <t xml:space="preserve"> Az Önkormányzat felhalmozási bevételei és kiadásai  2019. év </t>
  </si>
  <si>
    <t xml:space="preserve"> Az Önkormányzat  kötelező feladatok bevételei és kiadásai  2019. év </t>
  </si>
  <si>
    <t>2019.12.31-ig</t>
  </si>
  <si>
    <t>2019. évi költségvetés terhére</t>
  </si>
  <si>
    <t xml:space="preserve">                                (kedvezmények) 2019. év                       </t>
  </si>
  <si>
    <t>INGATLANVAGYON BRUTTÓ ÉRTÉK 2019. ÉV (FT)</t>
  </si>
  <si>
    <t>Állomány 2019.12.31-én</t>
  </si>
  <si>
    <t>Forgalom 2019. év</t>
  </si>
  <si>
    <t>VAGYONKIMUTATÁS 2019. ÉV</t>
  </si>
  <si>
    <t>RÉSZESEDÉSEK ÉS ÉRTÉKPAPÍROK ÁLLOMÁNYA 2019. ÉV</t>
  </si>
  <si>
    <t>PÉNZESZKÖZÖK VÁLTOZÁSA 2019. ÉV</t>
  </si>
  <si>
    <t>EURÓPAI UNIÓS TÁMOGATÁSSAL MEGVALÓSULÓ PROGRAMOK BEVÉTELEI ÉS KIADÁSAI 2019. ÉV</t>
  </si>
  <si>
    <t>EFOP Üzemeltetési anyagok beszerzése</t>
  </si>
  <si>
    <t>Előző évi közfoglalkoztatási támogatás visszafizetési kötelezettsége</t>
  </si>
  <si>
    <t xml:space="preserve">Személyi juttatások </t>
  </si>
  <si>
    <t>EFOP Személyi juttatások</t>
  </si>
  <si>
    <t>Munkaadót terhelő járulékok</t>
  </si>
  <si>
    <t>EFOP Munkaadót terhelő járulékok</t>
  </si>
  <si>
    <t>Vászolyi értéktár - településünk egyedi értékei</t>
  </si>
  <si>
    <t>EFOP Egyéb szolgáltatások</t>
  </si>
  <si>
    <t>A/I/1 Vagyoni értékű jogok</t>
  </si>
  <si>
    <t>13 Eladott (közvetített) szolgáltatások értéke</t>
  </si>
  <si>
    <t xml:space="preserve">   6.3 Szociális ágazati összevont pótlék</t>
  </si>
  <si>
    <t xml:space="preserve">   6.1 Terület alapú, zöldítés támogatás, EFOP</t>
  </si>
  <si>
    <t xml:space="preserve">   6.2 Közfoglalkoztatási támogatás</t>
  </si>
  <si>
    <t xml:space="preserve">   6.4 Diákmunka támogatás</t>
  </si>
  <si>
    <t xml:space="preserve">   6.5 Vászolyi értéktár támogatás</t>
  </si>
  <si>
    <t xml:space="preserve">   6.6 2018. évi elszámolás KÖH</t>
  </si>
  <si>
    <t>9. Egyéb működési bevételek</t>
  </si>
  <si>
    <t xml:space="preserve">     Útburkolat kialakítása Vászoly 204/1-7</t>
  </si>
  <si>
    <t xml:space="preserve">     Zártkerti program pályázat - vadkerítés</t>
  </si>
  <si>
    <t xml:space="preserve">     Ingatlan vásárlás - Vászoly 020/6 hrsz.</t>
  </si>
  <si>
    <t xml:space="preserve">     Ingatlan vásárlás - Vászoly 020/5 hrsz.</t>
  </si>
  <si>
    <t xml:space="preserve">     Tablet beszerzése - falugondnok</t>
  </si>
  <si>
    <t xml:space="preserve">     EFOP eszközbeszerzés</t>
  </si>
  <si>
    <t xml:space="preserve">     Sátor beszerzés</t>
  </si>
  <si>
    <t xml:space="preserve">     Traktor beszerzés - konzorcium</t>
  </si>
  <si>
    <t xml:space="preserve">     Kultúrház színpad elkészítése</t>
  </si>
  <si>
    <t xml:space="preserve">     Falugondnoki autó beszerzése</t>
  </si>
  <si>
    <t>Traktor beszerzés támogatás - Konzorciumi megállapodás alapján</t>
  </si>
  <si>
    <t xml:space="preserve">     Kukolla közművesítése</t>
  </si>
  <si>
    <t xml:space="preserve">     Zártkerti program pályázat</t>
  </si>
  <si>
    <t xml:space="preserve">     Szennyvízszivattyú felújítás</t>
  </si>
  <si>
    <t xml:space="preserve"> Az Önkormányzat államigazgatási feladatok bevételei és kiadásai  2019. év </t>
  </si>
  <si>
    <t>2019. év teljesítés</t>
  </si>
  <si>
    <t>2022. év terv</t>
  </si>
  <si>
    <t>2019. év tény</t>
  </si>
  <si>
    <t>A 2019. december 31.-i adatok nem minden esetben állnak rendelkezésre, ezért az előző évi adatokat szerepeltettük.</t>
  </si>
  <si>
    <t xml:space="preserve"> Az Önkormányzat önként vállalt feladatok bevételei és kiadásai  2019. év </t>
  </si>
  <si>
    <t>35. cím A falu- és tanyagondnoki szolgálat kiegészítő támogatása</t>
  </si>
  <si>
    <t>Mindösszesen (=1+2+3+4+14+18+19+36+52+…+105)</t>
  </si>
  <si>
    <t>Összesen  (=1+…+11)</t>
  </si>
  <si>
    <t>III.3. Egyes szociális és gyermekjóléti feladatok támogatása 09 01 03 03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</si>
</sst>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mmm\ d/"/>
    <numFmt numFmtId="165" formatCode="0.0"/>
    <numFmt numFmtId="166" formatCode="#\ ##0"/>
    <numFmt numFmtId="167" formatCode="_-* #,##0\ _F_t_-;\-* #,##0\ _F_t_-;_-* &quot;-&quot;??\ _F_t_-;_-@_-"/>
    <numFmt numFmtId="168" formatCode="#,##0.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u/>
      <sz val="12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3" fillId="25" borderId="0" applyNumberFormat="0" applyBorder="0" applyAlignment="0" applyProtection="0"/>
    <xf numFmtId="0" fontId="22" fillId="10" borderId="17" applyNumberFormat="0" applyAlignment="0" applyProtection="0"/>
    <xf numFmtId="0" fontId="35" fillId="26" borderId="17" applyNumberFormat="0" applyAlignment="0" applyProtection="0"/>
    <xf numFmtId="0" fontId="27" fillId="27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ill="0" applyBorder="0" applyAlignment="0" applyProtection="0"/>
    <xf numFmtId="0" fontId="28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29" fillId="0" borderId="22" applyNumberFormat="0" applyFill="0" applyAlignment="0" applyProtection="0"/>
    <xf numFmtId="0" fontId="1" fillId="29" borderId="23" applyNumberFormat="0" applyFont="0" applyAlignment="0" applyProtection="0"/>
    <xf numFmtId="0" fontId="31" fillId="30" borderId="24" applyNumberFormat="0" applyAlignment="0" applyProtection="0"/>
    <xf numFmtId="0" fontId="34" fillId="31" borderId="0" applyNumberFormat="0" applyBorder="0" applyAlignment="0" applyProtection="0"/>
    <xf numFmtId="0" fontId="36" fillId="0" borderId="25" applyNumberFormat="0" applyFill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2" fillId="10" borderId="17" applyNumberFormat="0" applyAlignment="0" applyProtection="0"/>
    <xf numFmtId="0" fontId="29" fillId="0" borderId="22" applyNumberFormat="0" applyFill="0" applyAlignment="0" applyProtection="0"/>
    <xf numFmtId="0" fontId="2" fillId="0" borderId="0"/>
    <xf numFmtId="0" fontId="2" fillId="0" borderId="0"/>
    <xf numFmtId="0" fontId="1" fillId="29" borderId="23" applyNumberFormat="0" applyFont="0" applyAlignment="0" applyProtection="0"/>
    <xf numFmtId="0" fontId="31" fillId="30" borderId="24" applyNumberFormat="0" applyAlignment="0" applyProtection="0"/>
    <xf numFmtId="0" fontId="23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515">
    <xf numFmtId="0" fontId="0" fillId="0" borderId="0" xfId="0"/>
    <xf numFmtId="0" fontId="3" fillId="0" borderId="0" xfId="1" applyFont="1" applyAlignment="1">
      <alignment horizontal="center" wrapText="1"/>
    </xf>
    <xf numFmtId="3" fontId="4" fillId="0" borderId="0" xfId="1" applyNumberFormat="1" applyFont="1" applyBorder="1"/>
    <xf numFmtId="3" fontId="3" fillId="0" borderId="0" xfId="1" applyNumberFormat="1" applyFont="1" applyBorder="1"/>
    <xf numFmtId="3" fontId="4" fillId="0" borderId="0" xfId="2" applyNumberFormat="1" applyFont="1"/>
    <xf numFmtId="3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/>
    <xf numFmtId="3" fontId="4" fillId="0" borderId="1" xfId="0" applyNumberFormat="1" applyFont="1" applyBorder="1"/>
    <xf numFmtId="3" fontId="3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 applyAlignment="1">
      <alignment horizontal="right" wrapText="1"/>
    </xf>
    <xf numFmtId="0" fontId="4" fillId="0" borderId="0" xfId="5" applyFont="1" applyFill="1"/>
    <xf numFmtId="0" fontId="4" fillId="0" borderId="0" xfId="5" applyFont="1" applyFill="1" applyAlignment="1">
      <alignment horizontal="right" vertical="center"/>
    </xf>
    <xf numFmtId="0" fontId="4" fillId="0" borderId="0" xfId="0" applyFont="1"/>
    <xf numFmtId="3" fontId="3" fillId="0" borderId="1" xfId="3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0" fontId="4" fillId="0" borderId="2" xfId="5" applyFont="1" applyFill="1" applyBorder="1"/>
    <xf numFmtId="0" fontId="3" fillId="0" borderId="0" xfId="5" applyFont="1" applyFill="1" applyAlignment="1">
      <alignment horizontal="right" vertical="center"/>
    </xf>
    <xf numFmtId="0" fontId="4" fillId="0" borderId="0" xfId="5" applyFont="1" applyFill="1" applyAlignment="1">
      <alignment horizontal="center"/>
    </xf>
    <xf numFmtId="3" fontId="4" fillId="0" borderId="0" xfId="5" applyNumberFormat="1" applyFont="1" applyFill="1"/>
    <xf numFmtId="3" fontId="4" fillId="0" borderId="0" xfId="5" applyNumberFormat="1" applyFont="1" applyFill="1" applyAlignment="1">
      <alignment horizontal="right" vertical="center"/>
    </xf>
    <xf numFmtId="3" fontId="4" fillId="0" borderId="0" xfId="4" applyNumberFormat="1" applyFont="1"/>
    <xf numFmtId="3" fontId="4" fillId="0" borderId="0" xfId="4" applyNumberFormat="1" applyFont="1" applyAlignment="1">
      <alignment horizontal="center"/>
    </xf>
    <xf numFmtId="3" fontId="4" fillId="0" borderId="0" xfId="6" applyNumberFormat="1" applyFont="1" applyBorder="1"/>
    <xf numFmtId="3" fontId="4" fillId="0" borderId="0" xfId="6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right" vertical="center" wrapText="1"/>
    </xf>
    <xf numFmtId="3" fontId="4" fillId="0" borderId="1" xfId="3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/>
    <xf numFmtId="3" fontId="4" fillId="0" borderId="0" xfId="6" applyNumberFormat="1" applyFont="1" applyFill="1" applyBorder="1"/>
    <xf numFmtId="3" fontId="4" fillId="0" borderId="0" xfId="6" applyNumberFormat="1" applyFont="1" applyFill="1" applyBorder="1" applyAlignment="1">
      <alignment horizontal="center"/>
    </xf>
    <xf numFmtId="3" fontId="3" fillId="0" borderId="1" xfId="6" applyNumberFormat="1" applyFont="1" applyFill="1" applyBorder="1" applyAlignment="1"/>
    <xf numFmtId="3" fontId="4" fillId="0" borderId="1" xfId="6" applyNumberFormat="1" applyFont="1" applyFill="1" applyBorder="1" applyAlignment="1"/>
    <xf numFmtId="3" fontId="4" fillId="0" borderId="1" xfId="4" applyNumberFormat="1" applyFont="1" applyFill="1" applyBorder="1" applyAlignment="1"/>
    <xf numFmtId="3" fontId="3" fillId="0" borderId="0" xfId="4" applyNumberFormat="1" applyFont="1"/>
    <xf numFmtId="3" fontId="3" fillId="0" borderId="0" xfId="4" applyNumberFormat="1" applyFont="1" applyAlignment="1">
      <alignment horizontal="center"/>
    </xf>
    <xf numFmtId="3" fontId="3" fillId="0" borderId="1" xfId="4" applyNumberFormat="1" applyFont="1" applyBorder="1" applyAlignment="1"/>
    <xf numFmtId="3" fontId="3" fillId="0" borderId="0" xfId="4" applyNumberFormat="1" applyFont="1" applyFill="1"/>
    <xf numFmtId="3" fontId="3" fillId="0" borderId="0" xfId="4" applyNumberFormat="1" applyFont="1" applyFill="1" applyAlignment="1">
      <alignment horizontal="center"/>
    </xf>
    <xf numFmtId="49" fontId="4" fillId="0" borderId="0" xfId="4" applyNumberFormat="1" applyFont="1" applyAlignment="1">
      <alignment wrapText="1"/>
    </xf>
    <xf numFmtId="3" fontId="4" fillId="0" borderId="0" xfId="4" applyNumberFormat="1" applyFont="1" applyAlignment="1">
      <alignment horizontal="right"/>
    </xf>
    <xf numFmtId="3" fontId="4" fillId="0" borderId="0" xfId="4" applyNumberFormat="1" applyFont="1" applyAlignment="1">
      <alignment wrapText="1"/>
    </xf>
    <xf numFmtId="165" fontId="4" fillId="0" borderId="0" xfId="4" applyNumberFormat="1" applyFont="1"/>
    <xf numFmtId="3" fontId="4" fillId="0" borderId="1" xfId="3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2" applyNumberFormat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Border="1"/>
    <xf numFmtId="0" fontId="3" fillId="2" borderId="0" xfId="1" applyFont="1" applyFill="1" applyBorder="1"/>
    <xf numFmtId="0" fontId="3" fillId="2" borderId="0" xfId="1" applyFont="1" applyFill="1"/>
    <xf numFmtId="0" fontId="4" fillId="0" borderId="0" xfId="1" applyFont="1" applyBorder="1" applyAlignment="1">
      <alignment wrapText="1"/>
    </xf>
    <xf numFmtId="0" fontId="4" fillId="0" borderId="0" xfId="1" applyFont="1" applyBorder="1"/>
    <xf numFmtId="0" fontId="4" fillId="0" borderId="0" xfId="1" applyFont="1" applyAlignment="1">
      <alignment wrapText="1"/>
    </xf>
    <xf numFmtId="0" fontId="4" fillId="0" borderId="3" xfId="1" applyFont="1" applyBorder="1"/>
    <xf numFmtId="0" fontId="4" fillId="0" borderId="4" xfId="1" applyFont="1" applyBorder="1"/>
    <xf numFmtId="3" fontId="3" fillId="2" borderId="0" xfId="1" applyNumberFormat="1" applyFont="1" applyFill="1" applyBorder="1"/>
    <xf numFmtId="3" fontId="7" fillId="2" borderId="1" xfId="1" applyNumberFormat="1" applyFont="1" applyFill="1" applyBorder="1" applyAlignment="1">
      <alignment horizontal="right" wrapText="1"/>
    </xf>
    <xf numFmtId="0" fontId="7" fillId="2" borderId="0" xfId="1" applyFont="1" applyFill="1" applyBorder="1"/>
    <xf numFmtId="3" fontId="7" fillId="2" borderId="0" xfId="1" applyNumberFormat="1" applyFont="1" applyFill="1" applyBorder="1"/>
    <xf numFmtId="0" fontId="8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/>
    <xf numFmtId="165" fontId="4" fillId="0" borderId="0" xfId="1" applyNumberFormat="1" applyFont="1"/>
    <xf numFmtId="3" fontId="4" fillId="0" borderId="0" xfId="2" applyNumberFormat="1" applyFont="1" applyAlignment="1">
      <alignment wrapText="1"/>
    </xf>
    <xf numFmtId="3" fontId="4" fillId="0" borderId="0" xfId="2" applyNumberFormat="1" applyFont="1" applyBorder="1" applyAlignment="1">
      <alignment wrapText="1"/>
    </xf>
    <xf numFmtId="3" fontId="4" fillId="0" borderId="0" xfId="2" applyNumberFormat="1" applyFont="1" applyBorder="1"/>
    <xf numFmtId="3" fontId="4" fillId="0" borderId="0" xfId="2" applyNumberFormat="1" applyFont="1" applyFill="1" applyBorder="1"/>
    <xf numFmtId="3" fontId="3" fillId="0" borderId="0" xfId="2" applyNumberFormat="1" applyFont="1" applyBorder="1"/>
    <xf numFmtId="3" fontId="5" fillId="0" borderId="1" xfId="2" applyNumberFormat="1" applyFont="1" applyBorder="1" applyAlignment="1">
      <alignment wrapText="1"/>
    </xf>
    <xf numFmtId="3" fontId="3" fillId="0" borderId="0" xfId="2" applyNumberFormat="1" applyFont="1" applyBorder="1" applyAlignment="1">
      <alignment wrapText="1"/>
    </xf>
    <xf numFmtId="165" fontId="4" fillId="0" borderId="1" xfId="2" applyNumberFormat="1" applyFont="1" applyBorder="1"/>
    <xf numFmtId="165" fontId="3" fillId="0" borderId="1" xfId="2" applyNumberFormat="1" applyFont="1" applyBorder="1"/>
    <xf numFmtId="165" fontId="3" fillId="0" borderId="0" xfId="2" applyNumberFormat="1" applyFont="1" applyBorder="1"/>
    <xf numFmtId="0" fontId="4" fillId="0" borderId="0" xfId="7" applyFont="1" applyAlignment="1">
      <alignment wrapText="1"/>
    </xf>
    <xf numFmtId="0" fontId="4" fillId="0" borderId="0" xfId="7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1" xfId="7" applyFont="1" applyBorder="1" applyAlignment="1">
      <alignment wrapText="1"/>
    </xf>
    <xf numFmtId="0" fontId="4" fillId="0" borderId="1" xfId="7" applyFont="1" applyBorder="1" applyAlignment="1">
      <alignment wrapText="1"/>
    </xf>
    <xf numFmtId="0" fontId="4" fillId="0" borderId="1" xfId="9" applyFont="1" applyBorder="1" applyAlignment="1">
      <alignment wrapText="1"/>
    </xf>
    <xf numFmtId="0" fontId="4" fillId="0" borderId="1" xfId="2" applyFont="1" applyBorder="1" applyAlignment="1">
      <alignment wrapText="1"/>
    </xf>
    <xf numFmtId="0" fontId="3" fillId="0" borderId="0" xfId="7" applyFont="1"/>
    <xf numFmtId="0" fontId="3" fillId="0" borderId="1" xfId="7" applyFont="1" applyBorder="1"/>
    <xf numFmtId="0" fontId="4" fillId="0" borderId="1" xfId="7" applyFont="1" applyBorder="1"/>
    <xf numFmtId="0" fontId="4" fillId="0" borderId="1" xfId="9" applyFont="1" applyFill="1" applyBorder="1" applyAlignment="1">
      <alignment wrapText="1"/>
    </xf>
    <xf numFmtId="3" fontId="4" fillId="0" borderId="0" xfId="7" applyNumberFormat="1" applyFont="1"/>
    <xf numFmtId="3" fontId="4" fillId="0" borderId="0" xfId="7" applyNumberFormat="1" applyFont="1" applyBorder="1"/>
    <xf numFmtId="0" fontId="3" fillId="0" borderId="0" xfId="7" applyFont="1" applyBorder="1" applyAlignment="1">
      <alignment wrapText="1"/>
    </xf>
    <xf numFmtId="3" fontId="3" fillId="0" borderId="0" xfId="7" applyNumberFormat="1" applyFont="1" applyBorder="1"/>
    <xf numFmtId="0" fontId="3" fillId="0" borderId="0" xfId="7" applyFont="1" applyBorder="1"/>
    <xf numFmtId="165" fontId="4" fillId="0" borderId="0" xfId="7" applyNumberFormat="1" applyFont="1"/>
    <xf numFmtId="165" fontId="3" fillId="2" borderId="1" xfId="8" applyNumberFormat="1" applyFont="1" applyFill="1" applyBorder="1" applyAlignment="1">
      <alignment horizontal="center" vertical="center" wrapText="1"/>
    </xf>
    <xf numFmtId="165" fontId="4" fillId="0" borderId="1" xfId="7" applyNumberFormat="1" applyFont="1" applyBorder="1"/>
    <xf numFmtId="165" fontId="3" fillId="0" borderId="1" xfId="7" applyNumberFormat="1" applyFont="1" applyBorder="1"/>
    <xf numFmtId="165" fontId="4" fillId="0" borderId="0" xfId="7" applyNumberFormat="1" applyFont="1" applyBorder="1"/>
    <xf numFmtId="165" fontId="4" fillId="2" borderId="1" xfId="8" applyNumberFormat="1" applyFont="1" applyFill="1" applyBorder="1" applyAlignment="1">
      <alignment horizontal="right" wrapText="1"/>
    </xf>
    <xf numFmtId="165" fontId="4" fillId="0" borderId="1" xfId="7" applyNumberFormat="1" applyFont="1" applyBorder="1" applyAlignment="1">
      <alignment wrapText="1"/>
    </xf>
    <xf numFmtId="165" fontId="3" fillId="0" borderId="0" xfId="7" applyNumberFormat="1" applyFont="1" applyBorder="1"/>
    <xf numFmtId="0" fontId="4" fillId="0" borderId="0" xfId="7" applyFont="1" applyBorder="1" applyAlignment="1">
      <alignment wrapText="1"/>
    </xf>
    <xf numFmtId="0" fontId="4" fillId="0" borderId="0" xfId="7" applyFont="1" applyBorder="1"/>
    <xf numFmtId="0" fontId="4" fillId="0" borderId="0" xfId="10" applyFont="1"/>
    <xf numFmtId="0" fontId="4" fillId="0" borderId="0" xfId="11" applyFont="1"/>
    <xf numFmtId="0" fontId="3" fillId="0" borderId="0" xfId="10" applyFont="1"/>
    <xf numFmtId="0" fontId="4" fillId="0" borderId="0" xfId="13" applyFont="1"/>
    <xf numFmtId="0" fontId="5" fillId="0" borderId="0" xfId="0" applyFont="1"/>
    <xf numFmtId="0" fontId="4" fillId="0" borderId="0" xfId="13" applyFont="1" applyAlignment="1">
      <alignment horizontal="center"/>
    </xf>
    <xf numFmtId="0" fontId="4" fillId="0" borderId="0" xfId="14" applyFont="1"/>
    <xf numFmtId="0" fontId="3" fillId="0" borderId="1" xfId="15" applyFont="1" applyBorder="1" applyAlignment="1">
      <alignment wrapText="1"/>
    </xf>
    <xf numFmtId="0" fontId="3" fillId="0" borderId="1" xfId="15" applyFont="1" applyBorder="1"/>
    <xf numFmtId="166" fontId="3" fillId="0" borderId="1" xfId="15" applyNumberFormat="1" applyFont="1" applyBorder="1" applyAlignment="1">
      <alignment horizontal="right"/>
    </xf>
    <xf numFmtId="0" fontId="4" fillId="0" borderId="1" xfId="15" applyFont="1" applyBorder="1"/>
    <xf numFmtId="166" fontId="4" fillId="0" borderId="1" xfId="15" applyNumberFormat="1" applyFont="1" applyBorder="1" applyAlignment="1">
      <alignment horizontal="right"/>
    </xf>
    <xf numFmtId="0" fontId="4" fillId="0" borderId="1" xfId="14" applyFont="1" applyBorder="1"/>
    <xf numFmtId="0" fontId="4" fillId="0" borderId="1" xfId="15" applyFont="1" applyBorder="1" applyAlignment="1">
      <alignment wrapText="1"/>
    </xf>
    <xf numFmtId="0" fontId="4" fillId="0" borderId="0" xfId="18" applyFont="1" applyAlignment="1"/>
    <xf numFmtId="3" fontId="4" fillId="0" borderId="0" xfId="18" applyNumberFormat="1" applyFont="1" applyAlignment="1"/>
    <xf numFmtId="3" fontId="4" fillId="0" borderId="0" xfId="18" applyNumberFormat="1" applyFont="1" applyAlignment="1">
      <alignment horizontal="right"/>
    </xf>
    <xf numFmtId="0" fontId="4" fillId="0" borderId="0" xfId="18" applyFont="1"/>
    <xf numFmtId="3" fontId="4" fillId="0" borderId="0" xfId="18" applyNumberFormat="1" applyFont="1"/>
    <xf numFmtId="3" fontId="4" fillId="0" borderId="0" xfId="11" applyNumberFormat="1" applyFont="1"/>
    <xf numFmtId="0" fontId="11" fillId="0" borderId="0" xfId="11" applyFont="1"/>
    <xf numFmtId="0" fontId="3" fillId="0" borderId="0" xfId="16" applyFont="1" applyBorder="1" applyAlignment="1">
      <alignment wrapText="1"/>
    </xf>
    <xf numFmtId="0" fontId="4" fillId="0" borderId="0" xfId="16" applyFont="1" applyAlignment="1">
      <alignment horizontal="justify" wrapText="1"/>
    </xf>
    <xf numFmtId="0" fontId="4" fillId="0" borderId="0" xfId="16" applyFont="1"/>
    <xf numFmtId="0" fontId="4" fillId="0" borderId="0" xfId="16" applyFont="1" applyAlignment="1">
      <alignment wrapText="1"/>
    </xf>
    <xf numFmtId="0" fontId="8" fillId="0" borderId="6" xfId="16" applyFont="1" applyBorder="1" applyAlignment="1">
      <alignment horizontal="left"/>
    </xf>
    <xf numFmtId="0" fontId="3" fillId="0" borderId="6" xfId="17" applyFont="1" applyBorder="1" applyAlignment="1">
      <alignment horizontal="center" wrapText="1"/>
    </xf>
    <xf numFmtId="0" fontId="4" fillId="0" borderId="7" xfId="16" applyFont="1" applyBorder="1" applyAlignment="1">
      <alignment wrapText="1"/>
    </xf>
    <xf numFmtId="0" fontId="4" fillId="0" borderId="7" xfId="16" applyFont="1" applyBorder="1" applyAlignment="1"/>
    <xf numFmtId="3" fontId="4" fillId="0" borderId="1" xfId="16" applyNumberFormat="1" applyFont="1" applyBorder="1"/>
    <xf numFmtId="3" fontId="4" fillId="0" borderId="1" xfId="16" applyNumberFormat="1" applyFont="1" applyBorder="1" applyAlignment="1">
      <alignment wrapText="1"/>
    </xf>
    <xf numFmtId="0" fontId="12" fillId="0" borderId="0" xfId="16" applyFont="1"/>
    <xf numFmtId="3" fontId="4" fillId="0" borderId="7" xfId="16" applyNumberFormat="1" applyFont="1" applyBorder="1"/>
    <xf numFmtId="0" fontId="13" fillId="0" borderId="0" xfId="16" applyFont="1"/>
    <xf numFmtId="0" fontId="3" fillId="0" borderId="7" xfId="16" applyFont="1" applyBorder="1" applyAlignment="1">
      <alignment wrapText="1"/>
    </xf>
    <xf numFmtId="0" fontId="3" fillId="0" borderId="7" xfId="16" applyFont="1" applyBorder="1" applyAlignment="1"/>
    <xf numFmtId="3" fontId="3" fillId="0" borderId="7" xfId="16" applyNumberFormat="1" applyFont="1" applyBorder="1"/>
    <xf numFmtId="0" fontId="3" fillId="0" borderId="0" xfId="16" applyFont="1"/>
    <xf numFmtId="0" fontId="4" fillId="0" borderId="0" xfId="16" applyFont="1" applyBorder="1" applyAlignment="1">
      <alignment wrapText="1"/>
    </xf>
    <xf numFmtId="0" fontId="4" fillId="0" borderId="0" xfId="16" applyFont="1" applyBorder="1" applyAlignment="1"/>
    <xf numFmtId="0" fontId="4" fillId="0" borderId="0" xfId="16" applyFont="1" applyBorder="1"/>
    <xf numFmtId="0" fontId="3" fillId="0" borderId="8" xfId="16" applyFont="1" applyBorder="1" applyAlignment="1">
      <alignment horizontal="center" wrapText="1"/>
    </xf>
    <xf numFmtId="0" fontId="8" fillId="0" borderId="7" xfId="16" applyFont="1" applyBorder="1" applyAlignment="1">
      <alignment horizontal="center"/>
    </xf>
    <xf numFmtId="0" fontId="4" fillId="0" borderId="0" xfId="18" applyFont="1" applyAlignment="1">
      <alignment wrapText="1"/>
    </xf>
    <xf numFmtId="165" fontId="3" fillId="0" borderId="0" xfId="18" applyNumberFormat="1" applyFont="1"/>
    <xf numFmtId="0" fontId="3" fillId="0" borderId="0" xfId="11" applyFont="1"/>
    <xf numFmtId="0" fontId="4" fillId="0" borderId="0" xfId="11" applyFont="1" applyAlignment="1">
      <alignment wrapText="1"/>
    </xf>
    <xf numFmtId="0" fontId="12" fillId="0" borderId="0" xfId="11" applyFont="1"/>
    <xf numFmtId="0" fontId="5" fillId="0" borderId="1" xfId="18" applyFont="1" applyBorder="1"/>
    <xf numFmtId="0" fontId="4" fillId="0" borderId="1" xfId="11" applyFont="1" applyBorder="1" applyAlignment="1">
      <alignment horizontal="center"/>
    </xf>
    <xf numFmtId="0" fontId="4" fillId="0" borderId="1" xfId="11" applyFont="1" applyBorder="1"/>
    <xf numFmtId="165" fontId="3" fillId="0" borderId="0" xfId="11" applyNumberFormat="1" applyFont="1"/>
    <xf numFmtId="0" fontId="4" fillId="0" borderId="1" xfId="18" applyFont="1" applyBorder="1"/>
    <xf numFmtId="0" fontId="5" fillId="0" borderId="1" xfId="18" applyFont="1" applyBorder="1" applyAlignment="1">
      <alignment horizontal="center"/>
    </xf>
    <xf numFmtId="3" fontId="3" fillId="0" borderId="1" xfId="18" applyNumberFormat="1" applyFont="1" applyBorder="1" applyAlignment="1">
      <alignment horizontal="center"/>
    </xf>
    <xf numFmtId="3" fontId="3" fillId="0" borderId="1" xfId="18" applyNumberFormat="1" applyFont="1" applyBorder="1"/>
    <xf numFmtId="0" fontId="4" fillId="0" borderId="1" xfId="18" applyFont="1" applyBorder="1" applyAlignment="1">
      <alignment horizontal="center"/>
    </xf>
    <xf numFmtId="3" fontId="4" fillId="0" borderId="1" xfId="18" applyNumberFormat="1" applyFont="1" applyBorder="1"/>
    <xf numFmtId="3" fontId="5" fillId="0" borderId="1" xfId="18" applyNumberFormat="1" applyFont="1" applyBorder="1"/>
    <xf numFmtId="3" fontId="3" fillId="0" borderId="1" xfId="18" applyNumberFormat="1" applyFont="1" applyBorder="1" applyAlignment="1">
      <alignment wrapText="1"/>
    </xf>
    <xf numFmtId="3" fontId="4" fillId="0" borderId="1" xfId="18" applyNumberFormat="1" applyFont="1" applyBorder="1" applyAlignment="1">
      <alignment wrapText="1"/>
    </xf>
    <xf numFmtId="0" fontId="5" fillId="0" borderId="1" xfId="18" applyFont="1" applyBorder="1" applyAlignment="1">
      <alignment horizontal="center" vertical="center"/>
    </xf>
    <xf numFmtId="0" fontId="4" fillId="0" borderId="0" xfId="11" applyFont="1" applyFill="1"/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14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7" xfId="11" applyNumberFormat="1" applyFont="1" applyBorder="1" applyAlignment="1">
      <alignment horizontal="center"/>
    </xf>
    <xf numFmtId="0" fontId="3" fillId="0" borderId="7" xfId="11" applyFont="1" applyBorder="1" applyAlignment="1">
      <alignment horizontal="left"/>
    </xf>
    <xf numFmtId="0" fontId="4" fillId="0" borderId="7" xfId="11" applyFont="1" applyBorder="1"/>
    <xf numFmtId="3" fontId="4" fillId="0" borderId="7" xfId="11" applyNumberFormat="1" applyFont="1" applyBorder="1"/>
    <xf numFmtId="0" fontId="3" fillId="0" borderId="7" xfId="11" applyFont="1" applyBorder="1"/>
    <xf numFmtId="3" fontId="3" fillId="0" borderId="7" xfId="11" applyNumberFormat="1" applyFont="1" applyBorder="1"/>
    <xf numFmtId="0" fontId="3" fillId="0" borderId="7" xfId="11" applyFont="1" applyBorder="1" applyAlignment="1">
      <alignment horizontal="center"/>
    </xf>
    <xf numFmtId="3" fontId="3" fillId="0" borderId="7" xfId="11" applyNumberFormat="1" applyFont="1" applyBorder="1" applyAlignment="1">
      <alignment horizontal="center"/>
    </xf>
    <xf numFmtId="0" fontId="14" fillId="0" borderId="0" xfId="0" applyFont="1"/>
    <xf numFmtId="0" fontId="3" fillId="2" borderId="0" xfId="19" applyFont="1" applyFill="1" applyBorder="1" applyAlignment="1">
      <alignment horizontal="center" vertical="top" wrapText="1"/>
    </xf>
    <xf numFmtId="0" fontId="3" fillId="2" borderId="1" xfId="19" applyFont="1" applyFill="1" applyBorder="1" applyAlignment="1">
      <alignment horizontal="center" vertical="top" wrapText="1"/>
    </xf>
    <xf numFmtId="0" fontId="4" fillId="2" borderId="1" xfId="19" applyFont="1" applyFill="1" applyBorder="1" applyAlignment="1">
      <alignment horizontal="center" vertical="top" wrapText="1"/>
    </xf>
    <xf numFmtId="0" fontId="4" fillId="2" borderId="0" xfId="19" applyFont="1" applyFill="1"/>
    <xf numFmtId="0" fontId="4" fillId="0" borderId="0" xfId="19" applyFont="1"/>
    <xf numFmtId="0" fontId="3" fillId="2" borderId="0" xfId="19" applyFont="1" applyFill="1"/>
    <xf numFmtId="0" fontId="3" fillId="0" borderId="0" xfId="19" applyFont="1"/>
    <xf numFmtId="0" fontId="4" fillId="0" borderId="1" xfId="19" applyFont="1" applyBorder="1" applyAlignment="1">
      <alignment horizontal="center" vertical="top" wrapText="1"/>
    </xf>
    <xf numFmtId="0" fontId="4" fillId="0" borderId="1" xfId="19" applyFont="1" applyBorder="1" applyAlignment="1">
      <alignment horizontal="left" vertical="top" wrapText="1"/>
    </xf>
    <xf numFmtId="0" fontId="4" fillId="0" borderId="0" xfId="19" applyFont="1" applyBorder="1"/>
    <xf numFmtId="3" fontId="4" fillId="0" borderId="1" xfId="19" applyNumberFormat="1" applyFont="1" applyBorder="1" applyAlignment="1">
      <alignment horizontal="right" vertical="top" wrapText="1"/>
    </xf>
    <xf numFmtId="3" fontId="4" fillId="0" borderId="0" xfId="19" applyNumberFormat="1" applyFont="1" applyBorder="1"/>
    <xf numFmtId="3" fontId="4" fillId="0" borderId="0" xfId="19" applyNumberFormat="1" applyFont="1"/>
    <xf numFmtId="3" fontId="13" fillId="0" borderId="0" xfId="19" applyNumberFormat="1" applyFont="1"/>
    <xf numFmtId="49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/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7" fillId="2" borderId="0" xfId="1" applyFont="1" applyFill="1" applyBorder="1" applyAlignment="1">
      <alignment vertical="center"/>
    </xf>
    <xf numFmtId="0" fontId="4" fillId="0" borderId="4" xfId="1" applyFont="1" applyFill="1" applyBorder="1"/>
    <xf numFmtId="0" fontId="4" fillId="0" borderId="0" xfId="1" applyFont="1" applyFill="1" applyBorder="1"/>
    <xf numFmtId="167" fontId="4" fillId="0" borderId="1" xfId="20" applyNumberFormat="1" applyFont="1" applyBorder="1" applyAlignment="1">
      <alignment horizontal="right"/>
    </xf>
    <xf numFmtId="167" fontId="4" fillId="0" borderId="0" xfId="20" applyNumberFormat="1" applyFont="1"/>
    <xf numFmtId="0" fontId="3" fillId="0" borderId="1" xfId="0" applyFont="1" applyFill="1" applyBorder="1" applyAlignment="1">
      <alignment horizontal="center" vertical="top" wrapText="1"/>
    </xf>
    <xf numFmtId="167" fontId="4" fillId="0" borderId="1" xfId="20" applyNumberFormat="1" applyFont="1" applyFill="1" applyBorder="1" applyAlignment="1">
      <alignment horizontal="right" vertical="center" wrapText="1"/>
    </xf>
    <xf numFmtId="3" fontId="3" fillId="0" borderId="1" xfId="4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/>
    <xf numFmtId="0" fontId="3" fillId="0" borderId="1" xfId="3" applyFont="1" applyFill="1" applyBorder="1" applyAlignment="1">
      <alignment vertical="center" wrapText="1"/>
    </xf>
    <xf numFmtId="165" fontId="3" fillId="0" borderId="1" xfId="0" applyNumberFormat="1" applyFont="1" applyBorder="1" applyAlignment="1"/>
    <xf numFmtId="165" fontId="4" fillId="0" borderId="1" xfId="0" applyNumberFormat="1" applyFont="1" applyBorder="1" applyAlignment="1">
      <alignment vertical="center"/>
    </xf>
    <xf numFmtId="0" fontId="3" fillId="0" borderId="1" xfId="5" applyFont="1" applyFill="1" applyBorder="1" applyAlignment="1">
      <alignment wrapText="1"/>
    </xf>
    <xf numFmtId="0" fontId="3" fillId="0" borderId="6" xfId="11" applyFont="1" applyBorder="1" applyAlignment="1">
      <alignment horizontal="center"/>
    </xf>
    <xf numFmtId="0" fontId="3" fillId="0" borderId="6" xfId="11" applyFont="1" applyBorder="1" applyAlignment="1">
      <alignment horizontal="center" wrapText="1"/>
    </xf>
    <xf numFmtId="0" fontId="3" fillId="0" borderId="9" xfId="11" applyFont="1" applyBorder="1" applyAlignment="1">
      <alignment horizontal="center"/>
    </xf>
    <xf numFmtId="0" fontId="3" fillId="0" borderId="9" xfId="11" applyFont="1" applyBorder="1"/>
    <xf numFmtId="0" fontId="3" fillId="0" borderId="5" xfId="18" applyFont="1" applyBorder="1" applyAlignment="1">
      <alignment horizontal="center"/>
    </xf>
    <xf numFmtId="0" fontId="3" fillId="0" borderId="10" xfId="18" applyFont="1" applyBorder="1" applyAlignment="1">
      <alignment horizontal="center"/>
    </xf>
    <xf numFmtId="0" fontId="4" fillId="0" borderId="9" xfId="11" applyFont="1" applyBorder="1"/>
    <xf numFmtId="3" fontId="4" fillId="0" borderId="1" xfId="11" applyNumberFormat="1" applyFont="1" applyBorder="1" applyAlignment="1">
      <alignment horizontal="center"/>
    </xf>
    <xf numFmtId="165" fontId="3" fillId="0" borderId="1" xfId="11" applyNumberFormat="1" applyFont="1" applyBorder="1" applyAlignment="1">
      <alignment horizontal="center"/>
    </xf>
    <xf numFmtId="0" fontId="3" fillId="0" borderId="1" xfId="11" applyFont="1" applyBorder="1" applyAlignment="1"/>
    <xf numFmtId="0" fontId="3" fillId="0" borderId="1" xfId="11" applyFont="1" applyBorder="1" applyAlignment="1">
      <alignment horizontal="center"/>
    </xf>
    <xf numFmtId="3" fontId="3" fillId="0" borderId="1" xfId="11" applyNumberFormat="1" applyFont="1" applyBorder="1" applyAlignment="1">
      <alignment horizontal="center"/>
    </xf>
    <xf numFmtId="165" fontId="3" fillId="0" borderId="1" xfId="11" applyNumberFormat="1" applyFont="1" applyBorder="1"/>
    <xf numFmtId="0" fontId="4" fillId="0" borderId="1" xfId="11" applyFont="1" applyBorder="1" applyAlignment="1">
      <alignment wrapText="1"/>
    </xf>
    <xf numFmtId="3" fontId="4" fillId="0" borderId="1" xfId="11" applyNumberFormat="1" applyFont="1" applyBorder="1" applyAlignment="1">
      <alignment horizontal="right" vertical="top" wrapText="1"/>
    </xf>
    <xf numFmtId="165" fontId="4" fillId="0" borderId="1" xfId="11" applyNumberFormat="1" applyFont="1" applyBorder="1"/>
    <xf numFmtId="3" fontId="4" fillId="0" borderId="1" xfId="11" applyNumberFormat="1" applyFont="1" applyBorder="1"/>
    <xf numFmtId="0" fontId="3" fillId="0" borderId="1" xfId="11" applyFont="1" applyBorder="1" applyAlignment="1">
      <alignment wrapText="1"/>
    </xf>
    <xf numFmtId="3" fontId="3" fillId="0" borderId="1" xfId="11" applyNumberFormat="1" applyFont="1" applyBorder="1"/>
    <xf numFmtId="49" fontId="3" fillId="0" borderId="1" xfId="11" applyNumberFormat="1" applyFont="1" applyBorder="1" applyAlignment="1">
      <alignment wrapText="1"/>
    </xf>
    <xf numFmtId="0" fontId="3" fillId="0" borderId="1" xfId="11" applyFont="1" applyBorder="1"/>
    <xf numFmtId="3" fontId="3" fillId="0" borderId="1" xfId="11" applyNumberFormat="1" applyFont="1" applyBorder="1" applyAlignment="1">
      <alignment horizontal="right" vertical="top" wrapText="1"/>
    </xf>
    <xf numFmtId="0" fontId="3" fillId="0" borderId="0" xfId="11" applyFont="1" applyBorder="1"/>
    <xf numFmtId="0" fontId="4" fillId="0" borderId="0" xfId="11" applyFont="1" applyBorder="1" applyAlignment="1">
      <alignment horizontal="center"/>
    </xf>
    <xf numFmtId="3" fontId="3" fillId="0" borderId="0" xfId="11" applyNumberFormat="1" applyFont="1" applyBorder="1"/>
    <xf numFmtId="165" fontId="3" fillId="0" borderId="0" xfId="11" applyNumberFormat="1" applyFont="1" applyBorder="1"/>
    <xf numFmtId="165" fontId="3" fillId="0" borderId="13" xfId="11" applyNumberFormat="1" applyFont="1" applyBorder="1"/>
    <xf numFmtId="0" fontId="3" fillId="0" borderId="7" xfId="11" applyFont="1" applyFill="1" applyBorder="1"/>
    <xf numFmtId="165" fontId="3" fillId="0" borderId="11" xfId="11" applyNumberFormat="1" applyFont="1" applyBorder="1"/>
    <xf numFmtId="0" fontId="4" fillId="0" borderId="7" xfId="11" applyFont="1" applyFill="1" applyBorder="1" applyAlignment="1">
      <alignment wrapText="1"/>
    </xf>
    <xf numFmtId="0" fontId="4" fillId="0" borderId="7" xfId="11" applyFont="1" applyBorder="1" applyAlignment="1">
      <alignment horizontal="center" vertical="center"/>
    </xf>
    <xf numFmtId="165" fontId="3" fillId="0" borderId="12" xfId="11" applyNumberFormat="1" applyFont="1" applyBorder="1"/>
    <xf numFmtId="0" fontId="4" fillId="0" borderId="7" xfId="11" applyFont="1" applyFill="1" applyBorder="1"/>
    <xf numFmtId="0" fontId="4" fillId="0" borderId="6" xfId="11" applyFont="1" applyBorder="1" applyAlignment="1">
      <alignment wrapText="1"/>
    </xf>
    <xf numFmtId="0" fontId="4" fillId="0" borderId="6" xfId="11" applyFont="1" applyBorder="1" applyAlignment="1">
      <alignment horizontal="center" vertical="center"/>
    </xf>
    <xf numFmtId="3" fontId="4" fillId="0" borderId="6" xfId="11" applyNumberFormat="1" applyFont="1" applyBorder="1"/>
    <xf numFmtId="0" fontId="4" fillId="0" borderId="1" xfId="11" applyFont="1" applyFill="1" applyBorder="1" applyAlignment="1">
      <alignment horizontal="center" vertical="center"/>
    </xf>
    <xf numFmtId="0" fontId="4" fillId="0" borderId="0" xfId="21" applyFont="1"/>
    <xf numFmtId="3" fontId="4" fillId="0" borderId="0" xfId="21" applyNumberFormat="1" applyFont="1"/>
    <xf numFmtId="0" fontId="19" fillId="0" borderId="0" xfId="21" applyFont="1"/>
    <xf numFmtId="167" fontId="4" fillId="2" borderId="0" xfId="20" applyNumberFormat="1" applyFont="1" applyFill="1" applyBorder="1" applyAlignment="1">
      <alignment horizontal="right" wrapText="1"/>
    </xf>
    <xf numFmtId="0" fontId="3" fillId="0" borderId="1" xfId="15" applyFont="1" applyBorder="1" applyAlignment="1">
      <alignment horizontal="center"/>
    </xf>
    <xf numFmtId="0" fontId="3" fillId="0" borderId="1" xfId="15" applyFont="1" applyBorder="1" applyAlignment="1">
      <alignment horizontal="center" wrapText="1"/>
    </xf>
    <xf numFmtId="167" fontId="3" fillId="0" borderId="1" xfId="20" applyNumberFormat="1" applyFont="1" applyBorder="1"/>
    <xf numFmtId="167" fontId="3" fillId="0" borderId="1" xfId="2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165" fontId="3" fillId="0" borderId="1" xfId="6" applyNumberFormat="1" applyFont="1" applyBorder="1"/>
    <xf numFmtId="165" fontId="4" fillId="0" borderId="1" xfId="6" applyNumberFormat="1" applyFont="1" applyBorder="1"/>
    <xf numFmtId="3" fontId="4" fillId="0" borderId="1" xfId="6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3" fontId="3" fillId="0" borderId="1" xfId="2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wrapText="1"/>
    </xf>
    <xf numFmtId="49" fontId="4" fillId="0" borderId="1" xfId="4" applyNumberFormat="1" applyFont="1" applyFill="1" applyBorder="1" applyAlignment="1">
      <alignment wrapText="1"/>
    </xf>
    <xf numFmtId="49" fontId="3" fillId="0" borderId="1" xfId="4" applyNumberFormat="1" applyFont="1" applyBorder="1" applyAlignment="1">
      <alignment wrapText="1"/>
    </xf>
    <xf numFmtId="0" fontId="4" fillId="0" borderId="1" xfId="18" applyFont="1" applyBorder="1" applyAlignment="1">
      <alignment horizontal="center" vertical="center" wrapText="1"/>
    </xf>
    <xf numFmtId="3" fontId="4" fillId="0" borderId="1" xfId="18" applyNumberFormat="1" applyFont="1" applyBorder="1" applyAlignment="1">
      <alignment horizontal="center" vertical="center" wrapText="1"/>
    </xf>
    <xf numFmtId="0" fontId="4" fillId="0" borderId="1" xfId="18" applyFont="1" applyBorder="1" applyAlignment="1">
      <alignment wrapText="1"/>
    </xf>
    <xf numFmtId="0" fontId="5" fillId="0" borderId="1" xfId="18" applyFont="1" applyBorder="1" applyAlignment="1">
      <alignment horizontal="left" wrapText="1" indent="1"/>
    </xf>
    <xf numFmtId="0" fontId="3" fillId="0" borderId="1" xfId="18" applyFont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1" xfId="18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right" vertical="center"/>
    </xf>
    <xf numFmtId="165" fontId="14" fillId="0" borderId="1" xfId="0" applyNumberFormat="1" applyFont="1" applyFill="1" applyBorder="1" applyAlignment="1">
      <alignment horizontal="right" vertical="center"/>
    </xf>
    <xf numFmtId="168" fontId="3" fillId="0" borderId="1" xfId="4" applyNumberFormat="1" applyFont="1" applyBorder="1" applyAlignment="1"/>
    <xf numFmtId="0" fontId="4" fillId="0" borderId="0" xfId="1" applyFont="1"/>
    <xf numFmtId="3" fontId="3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/>
    <xf numFmtId="3" fontId="3" fillId="2" borderId="1" xfId="1" applyNumberFormat="1" applyFont="1" applyFill="1" applyBorder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0" xfId="1" applyNumberFormat="1" applyFont="1" applyBorder="1"/>
    <xf numFmtId="3" fontId="4" fillId="0" borderId="0" xfId="6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right" wrapText="1"/>
    </xf>
    <xf numFmtId="3" fontId="3" fillId="0" borderId="1" xfId="6" applyNumberFormat="1" applyFont="1" applyFill="1" applyBorder="1" applyAlignment="1">
      <alignment horizontal="right"/>
    </xf>
    <xf numFmtId="3" fontId="4" fillId="0" borderId="1" xfId="6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 wrapText="1"/>
    </xf>
    <xf numFmtId="3" fontId="4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3" fillId="0" borderId="1" xfId="2" applyNumberFormat="1" applyFont="1" applyBorder="1"/>
    <xf numFmtId="3" fontId="4" fillId="0" borderId="1" xfId="2" applyNumberFormat="1" applyFont="1" applyBorder="1"/>
    <xf numFmtId="3" fontId="7" fillId="0" borderId="1" xfId="1" applyNumberFormat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center" vertical="center" wrapText="1"/>
    </xf>
    <xf numFmtId="3" fontId="4" fillId="0" borderId="0" xfId="2" applyNumberFormat="1" applyFont="1"/>
    <xf numFmtId="3" fontId="4" fillId="0" borderId="1" xfId="2" applyNumberFormat="1" applyFont="1" applyBorder="1" applyAlignment="1">
      <alignment wrapText="1"/>
    </xf>
    <xf numFmtId="3" fontId="3" fillId="0" borderId="1" xfId="2" applyNumberFormat="1" applyFont="1" applyBorder="1" applyAlignment="1">
      <alignment wrapText="1"/>
    </xf>
    <xf numFmtId="3" fontId="4" fillId="0" borderId="1" xfId="2" applyNumberFormat="1" applyFont="1" applyFill="1" applyBorder="1" applyAlignment="1">
      <alignment wrapText="1"/>
    </xf>
    <xf numFmtId="3" fontId="4" fillId="0" borderId="1" xfId="2" applyNumberFormat="1" applyFont="1" applyFill="1" applyBorder="1"/>
    <xf numFmtId="3" fontId="4" fillId="0" borderId="0" xfId="7" applyNumberFormat="1" applyFont="1"/>
    <xf numFmtId="3" fontId="3" fillId="0" borderId="1" xfId="7" applyNumberFormat="1" applyFont="1" applyBorder="1" applyAlignment="1">
      <alignment wrapText="1"/>
    </xf>
    <xf numFmtId="3" fontId="4" fillId="0" borderId="1" xfId="7" applyNumberFormat="1" applyFont="1" applyBorder="1" applyAlignment="1">
      <alignment wrapText="1"/>
    </xf>
    <xf numFmtId="3" fontId="4" fillId="0" borderId="1" xfId="7" applyNumberFormat="1" applyFont="1" applyBorder="1"/>
    <xf numFmtId="3" fontId="4" fillId="2" borderId="1" xfId="8" applyNumberFormat="1" applyFont="1" applyFill="1" applyBorder="1" applyAlignment="1">
      <alignment horizontal="right" wrapText="1"/>
    </xf>
    <xf numFmtId="3" fontId="3" fillId="0" borderId="1" xfId="7" applyNumberFormat="1" applyFont="1" applyBorder="1"/>
    <xf numFmtId="3" fontId="3" fillId="0" borderId="1" xfId="4" applyNumberFormat="1" applyFont="1" applyBorder="1" applyAlignment="1">
      <alignment horizontal="center" vertical="center" wrapText="1"/>
    </xf>
    <xf numFmtId="3" fontId="3" fillId="0" borderId="1" xfId="6" applyNumberFormat="1" applyFont="1" applyBorder="1" applyAlignment="1">
      <alignment horizontal="left" wrapText="1"/>
    </xf>
    <xf numFmtId="3" fontId="3" fillId="3" borderId="1" xfId="3" applyNumberFormat="1" applyFont="1" applyFill="1" applyBorder="1" applyAlignment="1">
      <alignment horizontal="right" wrapText="1"/>
    </xf>
    <xf numFmtId="3" fontId="4" fillId="0" borderId="1" xfId="6" applyNumberFormat="1" applyFont="1" applyBorder="1" applyAlignment="1">
      <alignment horizontal="left" wrapText="1"/>
    </xf>
    <xf numFmtId="0" fontId="4" fillId="0" borderId="1" xfId="5" applyFont="1" applyFill="1" applyBorder="1" applyAlignment="1">
      <alignment wrapText="1"/>
    </xf>
    <xf numFmtId="3" fontId="3" fillId="0" borderId="1" xfId="4" applyNumberFormat="1" applyFont="1" applyBorder="1" applyAlignment="1">
      <alignment wrapText="1"/>
    </xf>
    <xf numFmtId="3" fontId="4" fillId="0" borderId="1" xfId="4" applyNumberFormat="1" applyFont="1" applyFill="1" applyBorder="1" applyAlignment="1">
      <alignment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/>
    <xf numFmtId="3" fontId="3" fillId="0" borderId="1" xfId="5" applyNumberFormat="1" applyFont="1" applyFill="1" applyBorder="1" applyAlignment="1">
      <alignment horizontal="right" vertical="center"/>
    </xf>
    <xf numFmtId="3" fontId="4" fillId="0" borderId="1" xfId="11" applyNumberFormat="1" applyFont="1" applyBorder="1"/>
    <xf numFmtId="0" fontId="4" fillId="0" borderId="1" xfId="11" applyFont="1" applyBorder="1"/>
    <xf numFmtId="0" fontId="4" fillId="0" borderId="1" xfId="1" applyFont="1" applyBorder="1" applyAlignment="1">
      <alignment horizontal="left" wrapText="1"/>
    </xf>
    <xf numFmtId="0" fontId="4" fillId="2" borderId="1" xfId="3" applyFont="1" applyFill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1" xfId="1" applyFont="1" applyBorder="1"/>
    <xf numFmtId="3" fontId="4" fillId="2" borderId="1" xfId="1" applyNumberFormat="1" applyFont="1" applyFill="1" applyBorder="1" applyAlignment="1">
      <alignment wrapText="1"/>
    </xf>
    <xf numFmtId="3" fontId="4" fillId="2" borderId="1" xfId="3" applyNumberFormat="1" applyFont="1" applyFill="1" applyBorder="1" applyAlignment="1">
      <alignment wrapText="1"/>
    </xf>
    <xf numFmtId="165" fontId="4" fillId="0" borderId="1" xfId="1" applyNumberFormat="1" applyFont="1" applyBorder="1"/>
    <xf numFmtId="165" fontId="3" fillId="0" borderId="1" xfId="1" applyNumberFormat="1" applyFont="1" applyBorder="1"/>
    <xf numFmtId="0" fontId="3" fillId="2" borderId="1" xfId="1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 wrapText="1"/>
    </xf>
    <xf numFmtId="0" fontId="3" fillId="2" borderId="1" xfId="1" applyFont="1" applyFill="1" applyBorder="1" applyAlignment="1">
      <alignment wrapText="1"/>
    </xf>
    <xf numFmtId="165" fontId="3" fillId="2" borderId="1" xfId="1" applyNumberFormat="1" applyFont="1" applyFill="1" applyBorder="1"/>
    <xf numFmtId="0" fontId="4" fillId="2" borderId="1" xfId="1" applyFont="1" applyFill="1" applyBorder="1" applyAlignment="1">
      <alignment wrapText="1"/>
    </xf>
    <xf numFmtId="165" fontId="4" fillId="2" borderId="1" xfId="1" applyNumberFormat="1" applyFont="1" applyFill="1" applyBorder="1"/>
    <xf numFmtId="164" fontId="4" fillId="2" borderId="1" xfId="3" applyNumberFormat="1" applyFont="1" applyFill="1" applyBorder="1" applyAlignment="1">
      <alignment wrapText="1"/>
    </xf>
    <xf numFmtId="0" fontId="5" fillId="2" borderId="1" xfId="3" applyFont="1" applyFill="1" applyBorder="1" applyAlignment="1">
      <alignment wrapText="1"/>
    </xf>
    <xf numFmtId="0" fontId="5" fillId="0" borderId="1" xfId="3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0" fontId="4" fillId="2" borderId="1" xfId="3" applyFont="1" applyFill="1" applyBorder="1" applyAlignment="1">
      <alignment horizontal="left" wrapText="1"/>
    </xf>
    <xf numFmtId="0" fontId="3" fillId="2" borderId="1" xfId="3" applyFont="1" applyFill="1" applyBorder="1" applyAlignment="1">
      <alignment wrapText="1"/>
    </xf>
    <xf numFmtId="16" fontId="5" fillId="2" borderId="1" xfId="3" applyNumberFormat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 indent="1"/>
    </xf>
    <xf numFmtId="3" fontId="3" fillId="0" borderId="1" xfId="1" applyNumberFormat="1" applyFont="1" applyFill="1" applyBorder="1" applyAlignment="1">
      <alignment horizontal="left" vertical="center" wrapText="1" indent="2"/>
    </xf>
    <xf numFmtId="3" fontId="3" fillId="0" borderId="1" xfId="0" applyNumberFormat="1" applyFont="1" applyBorder="1"/>
    <xf numFmtId="3" fontId="4" fillId="0" borderId="1" xfId="1" applyNumberFormat="1" applyFont="1" applyFill="1" applyBorder="1" applyAlignment="1">
      <alignment horizontal="left" vertical="center" wrapText="1" indent="2"/>
    </xf>
    <xf numFmtId="3" fontId="4" fillId="0" borderId="1" xfId="1" applyNumberFormat="1" applyFont="1" applyFill="1" applyBorder="1" applyAlignment="1">
      <alignment horizontal="left" vertical="center" wrapText="1" indent="1"/>
    </xf>
    <xf numFmtId="164" fontId="4" fillId="0" borderId="1" xfId="2" applyNumberFormat="1" applyFont="1" applyBorder="1" applyAlignment="1">
      <alignment wrapText="1"/>
    </xf>
    <xf numFmtId="165" fontId="3" fillId="0" borderId="1" xfId="7" applyNumberFormat="1" applyFont="1" applyBorder="1" applyAlignment="1">
      <alignment wrapText="1"/>
    </xf>
    <xf numFmtId="49" fontId="3" fillId="0" borderId="1" xfId="7" applyNumberFormat="1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wrapText="1"/>
    </xf>
    <xf numFmtId="0" fontId="3" fillId="0" borderId="1" xfId="12" applyFont="1" applyBorder="1" applyAlignment="1">
      <alignment horizontal="center"/>
    </xf>
    <xf numFmtId="0" fontId="4" fillId="0" borderId="1" xfId="12" applyFont="1" applyBorder="1" applyAlignment="1">
      <alignment horizontal="center"/>
    </xf>
    <xf numFmtId="0" fontId="3" fillId="0" borderId="1" xfId="12" applyFont="1" applyBorder="1" applyAlignment="1">
      <alignment horizontal="center" wrapText="1"/>
    </xf>
    <xf numFmtId="0" fontId="4" fillId="0" borderId="1" xfId="12" applyFont="1" applyBorder="1" applyAlignment="1">
      <alignment horizontal="center" wrapText="1"/>
    </xf>
    <xf numFmtId="0" fontId="3" fillId="0" borderId="1" xfId="12" applyFont="1" applyBorder="1" applyAlignment="1">
      <alignment wrapText="1"/>
    </xf>
    <xf numFmtId="0" fontId="3" fillId="0" borderId="1" xfId="10" applyFont="1" applyBorder="1" applyAlignment="1">
      <alignment horizontal="center"/>
    </xf>
    <xf numFmtId="0" fontId="3" fillId="0" borderId="1" xfId="12" applyFont="1" applyBorder="1"/>
    <xf numFmtId="0" fontId="4" fillId="4" borderId="1" xfId="12" applyFont="1" applyFill="1" applyBorder="1"/>
    <xf numFmtId="0" fontId="4" fillId="0" borderId="1" xfId="12" applyFont="1" applyBorder="1"/>
    <xf numFmtId="0" fontId="4" fillId="0" borderId="1" xfId="10" applyFont="1" applyBorder="1"/>
    <xf numFmtId="166" fontId="3" fillId="0" borderId="1" xfId="12" applyNumberFormat="1" applyFont="1" applyBorder="1"/>
    <xf numFmtId="0" fontId="4" fillId="0" borderId="1" xfId="10" applyFont="1" applyBorder="1" applyAlignment="1">
      <alignment wrapText="1"/>
    </xf>
    <xf numFmtId="0" fontId="4" fillId="0" borderId="1" xfId="10" applyFont="1" applyBorder="1" applyAlignment="1">
      <alignment horizontal="center"/>
    </xf>
    <xf numFmtId="3" fontId="4" fillId="0" borderId="1" xfId="12" applyNumberFormat="1" applyFont="1" applyBorder="1"/>
    <xf numFmtId="3" fontId="4" fillId="0" borderId="1" xfId="10" applyNumberFormat="1" applyFont="1" applyBorder="1"/>
    <xf numFmtId="166" fontId="4" fillId="0" borderId="1" xfId="12" applyNumberFormat="1" applyFont="1" applyBorder="1"/>
    <xf numFmtId="0" fontId="3" fillId="0" borderId="1" xfId="10" applyFont="1" applyBorder="1" applyAlignment="1">
      <alignment wrapText="1"/>
    </xf>
    <xf numFmtId="3" fontId="3" fillId="0" borderId="1" xfId="12" applyNumberFormat="1" applyFont="1" applyBorder="1"/>
    <xf numFmtId="0" fontId="4" fillId="0" borderId="1" xfId="12" applyFont="1" applyBorder="1" applyAlignment="1">
      <alignment horizontal="left" wrapText="1"/>
    </xf>
    <xf numFmtId="3" fontId="4" fillId="0" borderId="1" xfId="12" applyNumberFormat="1" applyFont="1" applyBorder="1" applyAlignment="1">
      <alignment horizontal="right" wrapText="1"/>
    </xf>
    <xf numFmtId="3" fontId="4" fillId="0" borderId="1" xfId="12" applyNumberFormat="1" applyFont="1" applyBorder="1" applyAlignment="1">
      <alignment horizontal="right"/>
    </xf>
    <xf numFmtId="0" fontId="3" fillId="0" borderId="1" xfId="13" applyFont="1" applyBorder="1" applyAlignment="1">
      <alignment horizontal="center"/>
    </xf>
    <xf numFmtId="0" fontId="4" fillId="0" borderId="1" xfId="13" applyFont="1" applyBorder="1" applyAlignment="1">
      <alignment horizontal="center"/>
    </xf>
    <xf numFmtId="0" fontId="3" fillId="0" borderId="1" xfId="13" applyFont="1" applyBorder="1" applyAlignment="1">
      <alignment horizontal="center" wrapText="1"/>
    </xf>
    <xf numFmtId="0" fontId="3" fillId="0" borderId="1" xfId="13" applyFont="1" applyBorder="1" applyAlignment="1">
      <alignment wrapText="1"/>
    </xf>
    <xf numFmtId="0" fontId="4" fillId="4" borderId="1" xfId="13" applyFont="1" applyFill="1" applyBorder="1"/>
    <xf numFmtId="0" fontId="4" fillId="0" borderId="1" xfId="13" applyFont="1" applyBorder="1"/>
    <xf numFmtId="0" fontId="3" fillId="0" borderId="1" xfId="13" applyFont="1" applyFill="1" applyBorder="1"/>
    <xf numFmtId="3" fontId="3" fillId="0" borderId="1" xfId="13" applyNumberFormat="1" applyFont="1" applyBorder="1"/>
    <xf numFmtId="3" fontId="4" fillId="0" borderId="1" xfId="13" applyNumberFormat="1" applyFont="1" applyBorder="1"/>
    <xf numFmtId="0" fontId="3" fillId="0" borderId="1" xfId="13" applyFont="1" applyBorder="1"/>
    <xf numFmtId="49" fontId="3" fillId="0" borderId="1" xfId="15" applyNumberFormat="1" applyFont="1" applyBorder="1" applyAlignment="1">
      <alignment horizontal="center" wrapText="1"/>
    </xf>
    <xf numFmtId="0" fontId="3" fillId="0" borderId="6" xfId="16" applyFont="1" applyBorder="1" applyAlignment="1">
      <alignment horizontal="left" wrapText="1"/>
    </xf>
    <xf numFmtId="0" fontId="4" fillId="0" borderId="1" xfId="21" applyFont="1" applyBorder="1" applyAlignment="1">
      <alignment horizontal="center" wrapText="1"/>
    </xf>
    <xf numFmtId="3" fontId="4" fillId="0" borderId="1" xfId="21" applyNumberFormat="1" applyFont="1" applyBorder="1" applyAlignment="1">
      <alignment horizontal="center" wrapText="1"/>
    </xf>
    <xf numFmtId="0" fontId="3" fillId="0" borderId="1" xfId="21" applyFont="1" applyBorder="1" applyAlignment="1">
      <alignment horizontal="left"/>
    </xf>
    <xf numFmtId="3" fontId="4" fillId="0" borderId="1" xfId="21" applyNumberFormat="1" applyFont="1" applyBorder="1" applyAlignment="1">
      <alignment horizontal="center"/>
    </xf>
    <xf numFmtId="0" fontId="3" fillId="0" borderId="1" xfId="21" applyFont="1" applyBorder="1"/>
    <xf numFmtId="3" fontId="3" fillId="0" borderId="1" xfId="21" applyNumberFormat="1" applyFont="1" applyFill="1" applyBorder="1"/>
    <xf numFmtId="0" fontId="4" fillId="0" borderId="1" xfId="21" applyFont="1" applyBorder="1"/>
    <xf numFmtId="3" fontId="4" fillId="0" borderId="1" xfId="21" applyNumberFormat="1" applyFont="1" applyFill="1" applyBorder="1"/>
    <xf numFmtId="3" fontId="3" fillId="0" borderId="1" xfId="21" applyNumberFormat="1" applyFont="1" applyFill="1" applyBorder="1" applyAlignment="1">
      <alignment horizontal="right"/>
    </xf>
    <xf numFmtId="0" fontId="3" fillId="0" borderId="1" xfId="18" applyFont="1" applyBorder="1" applyAlignment="1">
      <alignment horizontal="center" wrapText="1"/>
    </xf>
    <xf numFmtId="0" fontId="5" fillId="0" borderId="1" xfId="18" applyFont="1" applyBorder="1" applyAlignment="1">
      <alignment horizontal="center" wrapText="1"/>
    </xf>
    <xf numFmtId="165" fontId="3" fillId="0" borderId="1" xfId="18" applyNumberFormat="1" applyFont="1" applyBorder="1" applyAlignment="1">
      <alignment horizontal="center"/>
    </xf>
    <xf numFmtId="0" fontId="3" fillId="0" borderId="1" xfId="18" applyFont="1" applyBorder="1" applyAlignment="1">
      <alignment wrapText="1"/>
    </xf>
    <xf numFmtId="165" fontId="3" fillId="0" borderId="1" xfId="18" applyNumberFormat="1" applyFont="1" applyBorder="1"/>
    <xf numFmtId="164" fontId="4" fillId="0" borderId="1" xfId="18" applyNumberFormat="1" applyFont="1" applyBorder="1" applyAlignment="1">
      <alignment wrapText="1"/>
    </xf>
    <xf numFmtId="0" fontId="5" fillId="0" borderId="1" xfId="18" applyFont="1" applyBorder="1" applyAlignment="1">
      <alignment horizontal="left" wrapText="1"/>
    </xf>
    <xf numFmtId="0" fontId="3" fillId="0" borderId="1" xfId="18" applyFont="1" applyBorder="1" applyAlignment="1">
      <alignment horizontal="left" wrapText="1"/>
    </xf>
    <xf numFmtId="164" fontId="3" fillId="0" borderId="1" xfId="18" applyNumberFormat="1" applyFont="1" applyBorder="1" applyAlignment="1">
      <alignment horizontal="left" wrapText="1"/>
    </xf>
    <xf numFmtId="0" fontId="4" fillId="0" borderId="1" xfId="18" applyFont="1" applyBorder="1" applyAlignment="1">
      <alignment horizontal="left" wrapText="1"/>
    </xf>
    <xf numFmtId="165" fontId="4" fillId="0" borderId="1" xfId="18" applyNumberFormat="1" applyFont="1" applyBorder="1"/>
    <xf numFmtId="0" fontId="5" fillId="0" borderId="1" xfId="18" applyFont="1" applyBorder="1" applyAlignment="1">
      <alignment wrapText="1"/>
    </xf>
    <xf numFmtId="168" fontId="4" fillId="0" borderId="1" xfId="7" applyNumberFormat="1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3" fillId="0" borderId="0" xfId="13" applyNumberFormat="1" applyFont="1" applyBorder="1" applyAlignment="1">
      <alignment vertical="center"/>
    </xf>
    <xf numFmtId="0" fontId="4" fillId="0" borderId="0" xfId="13" applyFont="1" applyBorder="1" applyAlignment="1">
      <alignment wrapText="1"/>
    </xf>
    <xf numFmtId="3" fontId="3" fillId="0" borderId="0" xfId="13" applyNumberFormat="1" applyFont="1" applyBorder="1" applyAlignment="1">
      <alignment horizontal="center"/>
    </xf>
    <xf numFmtId="167" fontId="3" fillId="0" borderId="0" xfId="20" applyNumberFormat="1" applyFont="1" applyBorder="1" applyAlignment="1">
      <alignment horizontal="center"/>
    </xf>
    <xf numFmtId="3" fontId="3" fillId="0" borderId="0" xfId="13" applyNumberFormat="1" applyFont="1"/>
    <xf numFmtId="0" fontId="3" fillId="0" borderId="0" xfId="13" applyFont="1"/>
    <xf numFmtId="0" fontId="8" fillId="0" borderId="0" xfId="13" applyFont="1" applyFill="1" applyAlignment="1">
      <alignment wrapText="1"/>
    </xf>
    <xf numFmtId="0" fontId="4" fillId="0" borderId="0" xfId="13" applyFont="1" applyFill="1" applyAlignment="1">
      <alignment wrapText="1"/>
    </xf>
    <xf numFmtId="3" fontId="8" fillId="0" borderId="0" xfId="13" applyNumberFormat="1" applyFont="1" applyFill="1" applyAlignment="1"/>
    <xf numFmtId="0" fontId="8" fillId="0" borderId="31" xfId="13" applyFont="1" applyFill="1" applyBorder="1" applyAlignment="1"/>
    <xf numFmtId="0" fontId="37" fillId="0" borderId="7" xfId="13" applyFont="1" applyFill="1" applyBorder="1" applyAlignment="1">
      <alignment wrapText="1"/>
    </xf>
    <xf numFmtId="3" fontId="8" fillId="0" borderId="7" xfId="13" applyNumberFormat="1" applyFont="1" applyFill="1" applyBorder="1" applyAlignment="1">
      <alignment horizontal="right"/>
    </xf>
    <xf numFmtId="0" fontId="8" fillId="0" borderId="7" xfId="13" applyFont="1" applyFill="1" applyBorder="1" applyAlignment="1">
      <alignment horizontal="right"/>
    </xf>
    <xf numFmtId="0" fontId="4" fillId="0" borderId="7" xfId="13" applyFont="1" applyFill="1" applyBorder="1" applyAlignment="1">
      <alignment wrapText="1"/>
    </xf>
    <xf numFmtId="3" fontId="4" fillId="0" borderId="7" xfId="13" applyNumberFormat="1" applyFont="1" applyFill="1" applyBorder="1"/>
    <xf numFmtId="0" fontId="8" fillId="0" borderId="7" xfId="13" applyFont="1" applyFill="1" applyBorder="1" applyAlignment="1">
      <alignment wrapText="1"/>
    </xf>
    <xf numFmtId="3" fontId="8" fillId="0" borderId="7" xfId="13" applyNumberFormat="1" applyFont="1" applyFill="1" applyBorder="1"/>
    <xf numFmtId="0" fontId="4" fillId="0" borderId="32" xfId="13" applyFont="1" applyFill="1" applyBorder="1" applyAlignment="1">
      <alignment wrapText="1"/>
    </xf>
    <xf numFmtId="0" fontId="4" fillId="0" borderId="32" xfId="13" applyFont="1" applyFill="1" applyBorder="1" applyAlignment="1"/>
    <xf numFmtId="0" fontId="4" fillId="0" borderId="1" xfId="1" applyFont="1" applyFill="1" applyBorder="1" applyAlignment="1">
      <alignment horizontal="left" vertical="center" wrapText="1" indent="2"/>
    </xf>
    <xf numFmtId="49" fontId="4" fillId="0" borderId="1" xfId="0" quotePrefix="1" applyNumberFormat="1" applyFont="1" applyFill="1" applyBorder="1" applyAlignment="1">
      <alignment horizontal="center" vertical="top" wrapText="1"/>
    </xf>
    <xf numFmtId="3" fontId="4" fillId="0" borderId="0" xfId="0" applyNumberFormat="1" applyFont="1"/>
    <xf numFmtId="3" fontId="3" fillId="0" borderId="1" xfId="19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14" xfId="1" applyNumberFormat="1" applyFont="1" applyBorder="1" applyAlignment="1">
      <alignment horizontal="center"/>
    </xf>
    <xf numFmtId="3" fontId="3" fillId="0" borderId="26" xfId="1" applyNumberFormat="1" applyFont="1" applyBorder="1" applyAlignment="1">
      <alignment horizontal="center"/>
    </xf>
    <xf numFmtId="3" fontId="3" fillId="0" borderId="27" xfId="1" applyNumberFormat="1" applyFont="1" applyBorder="1" applyAlignment="1">
      <alignment horizontal="center"/>
    </xf>
    <xf numFmtId="0" fontId="3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wrapText="1"/>
    </xf>
    <xf numFmtId="0" fontId="3" fillId="2" borderId="15" xfId="1" applyFont="1" applyFill="1" applyBorder="1" applyAlignment="1">
      <alignment horizontal="center" wrapText="1"/>
    </xf>
    <xf numFmtId="0" fontId="3" fillId="2" borderId="30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6" xfId="1" applyFont="1" applyFill="1" applyBorder="1" applyAlignment="1">
      <alignment horizontal="center" wrapText="1"/>
    </xf>
    <xf numFmtId="0" fontId="17" fillId="0" borderId="5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3" fontId="3" fillId="0" borderId="0" xfId="2" applyNumberFormat="1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/>
    </xf>
    <xf numFmtId="0" fontId="17" fillId="0" borderId="13" xfId="5" applyFont="1" applyFill="1" applyBorder="1" applyAlignment="1">
      <alignment horizontal="center"/>
    </xf>
    <xf numFmtId="3" fontId="17" fillId="0" borderId="14" xfId="4" applyNumberFormat="1" applyFont="1" applyBorder="1" applyAlignment="1">
      <alignment horizontal="center" vertical="center" wrapText="1"/>
    </xf>
    <xf numFmtId="3" fontId="17" fillId="0" borderId="26" xfId="4" applyNumberFormat="1" applyFont="1" applyBorder="1" applyAlignment="1">
      <alignment horizontal="center" vertical="center" wrapText="1"/>
    </xf>
    <xf numFmtId="3" fontId="17" fillId="0" borderId="27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17" fillId="0" borderId="0" xfId="2" applyNumberFormat="1" applyFont="1" applyAlignment="1">
      <alignment horizontal="center" wrapText="1"/>
    </xf>
    <xf numFmtId="0" fontId="3" fillId="0" borderId="0" xfId="7" applyFont="1" applyBorder="1" applyAlignment="1">
      <alignment horizontal="center"/>
    </xf>
    <xf numFmtId="0" fontId="17" fillId="0" borderId="0" xfId="7" applyFont="1" applyAlignment="1">
      <alignment horizontal="center" wrapText="1"/>
    </xf>
    <xf numFmtId="0" fontId="17" fillId="0" borderId="0" xfId="7" applyFont="1" applyAlignment="1">
      <alignment horizontal="center"/>
    </xf>
    <xf numFmtId="0" fontId="17" fillId="0" borderId="0" xfId="10" applyFont="1" applyBorder="1" applyAlignment="1">
      <alignment horizontal="center"/>
    </xf>
    <xf numFmtId="0" fontId="3" fillId="0" borderId="1" xfId="12" applyFont="1" applyBorder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/>
    </xf>
    <xf numFmtId="0" fontId="3" fillId="0" borderId="1" xfId="13" applyFont="1" applyBorder="1" applyAlignment="1">
      <alignment horizontal="center"/>
    </xf>
    <xf numFmtId="0" fontId="17" fillId="0" borderId="0" xfId="14" applyFont="1" applyAlignment="1">
      <alignment horizontal="center"/>
    </xf>
    <xf numFmtId="0" fontId="17" fillId="0" borderId="0" xfId="16" applyFont="1" applyBorder="1" applyAlignment="1">
      <alignment horizontal="center" wrapText="1"/>
    </xf>
    <xf numFmtId="0" fontId="3" fillId="0" borderId="0" xfId="18" applyFont="1" applyBorder="1" applyAlignment="1">
      <alignment horizontal="center" vertical="center"/>
    </xf>
    <xf numFmtId="0" fontId="3" fillId="0" borderId="1" xfId="18" applyFont="1" applyBorder="1" applyAlignment="1">
      <alignment horizontal="center"/>
    </xf>
    <xf numFmtId="165" fontId="3" fillId="0" borderId="1" xfId="18" applyNumberFormat="1" applyFont="1" applyBorder="1" applyAlignment="1">
      <alignment horizontal="center"/>
    </xf>
    <xf numFmtId="0" fontId="17" fillId="0" borderId="0" xfId="11" applyFont="1" applyAlignment="1">
      <alignment horizontal="center" vertical="center"/>
    </xf>
    <xf numFmtId="0" fontId="3" fillId="0" borderId="0" xfId="11" applyFont="1" applyBorder="1" applyAlignment="1">
      <alignment horizontal="center"/>
    </xf>
    <xf numFmtId="0" fontId="3" fillId="0" borderId="8" xfId="18" applyFont="1" applyBorder="1" applyAlignment="1">
      <alignment horizontal="center"/>
    </xf>
    <xf numFmtId="0" fontId="3" fillId="0" borderId="12" xfId="18" applyFont="1" applyBorder="1" applyAlignment="1">
      <alignment horizontal="center"/>
    </xf>
    <xf numFmtId="165" fontId="3" fillId="0" borderId="7" xfId="18" applyNumberFormat="1" applyFont="1" applyBorder="1" applyAlignment="1">
      <alignment horizontal="center"/>
    </xf>
    <xf numFmtId="165" fontId="3" fillId="0" borderId="6" xfId="18" applyNumberFormat="1" applyFont="1" applyBorder="1" applyAlignment="1">
      <alignment horizontal="center"/>
    </xf>
    <xf numFmtId="0" fontId="3" fillId="0" borderId="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3" fillId="0" borderId="0" xfId="11" applyFont="1" applyAlignment="1">
      <alignment horizontal="center"/>
    </xf>
    <xf numFmtId="49" fontId="12" fillId="0" borderId="0" xfId="11" applyNumberFormat="1" applyFont="1" applyAlignment="1">
      <alignment horizontal="left" wrapText="1"/>
    </xf>
    <xf numFmtId="0" fontId="18" fillId="0" borderId="0" xfId="21" applyFont="1" applyAlignment="1">
      <alignment horizontal="center" wrapText="1"/>
    </xf>
    <xf numFmtId="0" fontId="17" fillId="2" borderId="0" xfId="19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3" fontId="3" fillId="0" borderId="0" xfId="13" applyNumberFormat="1" applyFont="1" applyBorder="1" applyAlignment="1">
      <alignment horizontal="center" vertical="center" wrapText="1"/>
    </xf>
    <xf numFmtId="3" fontId="8" fillId="0" borderId="0" xfId="13" applyNumberFormat="1" applyFont="1" applyFill="1" applyAlignment="1">
      <alignment horizontal="left" wrapText="1"/>
    </xf>
  </cellXfs>
  <cellStyles count="96">
    <cellStyle name="20% - 1. jelölőszín 2" xfId="22"/>
    <cellStyle name="20% - 2. jelölőszín 2" xfId="23"/>
    <cellStyle name="20% - 3. jelölőszín 2" xfId="24"/>
    <cellStyle name="20% - 4. jelölőszín 2" xfId="25"/>
    <cellStyle name="20% - 5. jelölőszín 2" xfId="26"/>
    <cellStyle name="20% - 6. jelölőszín 2" xfId="27"/>
    <cellStyle name="20% - Accent1" xfId="64"/>
    <cellStyle name="20% - Accent2" xfId="65"/>
    <cellStyle name="20% - Accent3" xfId="66"/>
    <cellStyle name="20% - Accent4" xfId="67"/>
    <cellStyle name="20% - Accent5" xfId="68"/>
    <cellStyle name="20% - Accent6" xfId="69"/>
    <cellStyle name="40% - 1. jelölőszín 2" xfId="28"/>
    <cellStyle name="40% - 2. jelölőszín 2" xfId="29"/>
    <cellStyle name="40% - 3. jelölőszín 2" xfId="30"/>
    <cellStyle name="40% - 4. jelölőszín 2" xfId="31"/>
    <cellStyle name="40% - 5. jelölőszín 2" xfId="32"/>
    <cellStyle name="40% - 6. jelölőszín 2" xfId="33"/>
    <cellStyle name="40% - Accent1" xfId="70"/>
    <cellStyle name="40% - Accent2" xfId="71"/>
    <cellStyle name="40% - Accent3" xfId="72"/>
    <cellStyle name="40% - Accent4" xfId="73"/>
    <cellStyle name="40% - Accent5" xfId="74"/>
    <cellStyle name="40% - Accent6" xfId="75"/>
    <cellStyle name="60% - 1. jelölőszín 2" xfId="34"/>
    <cellStyle name="60% - 2. jelölőszín 2" xfId="35"/>
    <cellStyle name="60% - 3. jelölőszín 2" xfId="36"/>
    <cellStyle name="60% - 4. jelölőszín 2" xfId="37"/>
    <cellStyle name="60% - 5. jelölőszín 2" xfId="38"/>
    <cellStyle name="60% - 6. jelölőszín 2" xfId="39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vitel 2" xfId="47"/>
    <cellStyle name="Calculation" xfId="48"/>
    <cellStyle name="Check Cell" xfId="49"/>
    <cellStyle name="Cím 2" xfId="50"/>
    <cellStyle name="Címsor 1 2" xfId="51"/>
    <cellStyle name="Címsor 2 2" xfId="52"/>
    <cellStyle name="Címsor 3 2" xfId="53"/>
    <cellStyle name="Címsor 4 2" xfId="54"/>
    <cellStyle name="Excel Built-in Normál 2" xfId="21"/>
    <cellStyle name="Excel Built-in Normál_2012. évi költségvetés I. módosítás VÉGLEGES" xfId="17"/>
    <cellStyle name="Explanatory Text" xfId="55"/>
    <cellStyle name="Ezres" xfId="20" builtinId="3"/>
    <cellStyle name="Ezres 2" xfId="56"/>
    <cellStyle name="Ezres 3" xfId="95"/>
    <cellStyle name="Figyelmeztetés 2" xfId="57"/>
    <cellStyle name="Good" xfId="58"/>
    <cellStyle name="Heading 1" xfId="82"/>
    <cellStyle name="Heading 2" xfId="83"/>
    <cellStyle name="Heading 3" xfId="84"/>
    <cellStyle name="Heading 4" xfId="85"/>
    <cellStyle name="Hivatkozott cella 2" xfId="59"/>
    <cellStyle name="Input" xfId="86"/>
    <cellStyle name="Jegyzet 2" xfId="60"/>
    <cellStyle name="Kimenet 2" xfId="61"/>
    <cellStyle name="Linked Cell" xfId="87"/>
    <cellStyle name="Neutral" xfId="62"/>
    <cellStyle name="Normál" xfId="0" builtinId="0"/>
    <cellStyle name="Normál 2" xfId="11"/>
    <cellStyle name="Normál_2007_Koncepció táblák" xfId="6"/>
    <cellStyle name="Normál_2007_Koncepció táblák_2013. évi költségvetés I." xfId="4"/>
    <cellStyle name="Normál_2012. évi költségvetés I. módosítás VÉGLEGES" xfId="16"/>
    <cellStyle name="Normál_2013 évi költségvetéshez 2013.02.19." xfId="10"/>
    <cellStyle name="Normál_2013 évi költségvetéshez 2013.02.19._2014 évi költségvetés Tündi táblák" xfId="13"/>
    <cellStyle name="Normál_2013. évi költségvetés I." xfId="2"/>
    <cellStyle name="Normál_2013. évi költségvetés I._2013. évi költségvetés II. forduló testületi előterjesztés" xfId="9"/>
    <cellStyle name="Normál_2013. évi költségvetés II. forduló testületi előterjesztés" xfId="7"/>
    <cellStyle name="Normál_2013. évi költségvetés II. forduló testületi előterjesztés2." xfId="14"/>
    <cellStyle name="Normál_4. sz. melléklet" xfId="15"/>
    <cellStyle name="Normal_KARSZJ3" xfId="88"/>
    <cellStyle name="Normál_költségvetés10melléklet" xfId="5"/>
    <cellStyle name="Normal_KTRSZJ" xfId="89"/>
    <cellStyle name="Normál_Másolat eredetijeKÖLTSÉGVETÉS2005új1" xfId="3"/>
    <cellStyle name="Normál_Másolat eredetijeKÖLTSÉGVETÉS2005új1_2013. évi költségvetés I." xfId="1"/>
    <cellStyle name="Normál_Másolat eredetijeKÖLTSÉGVETÉS2005új1_2013. évi költségvetés II. forduló testületi előterjesztés" xfId="8"/>
    <cellStyle name="Normál_Munka1" xfId="18"/>
    <cellStyle name="Normál_Munka4_2013 évi költségvetéshez 2013.02.19." xfId="12"/>
    <cellStyle name="Normál_Önkormányzat MÁK beszámoló" xfId="19"/>
    <cellStyle name="Note" xfId="90"/>
    <cellStyle name="Output" xfId="91"/>
    <cellStyle name="Összesen 2" xfId="63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gyari_zsuzsa\Dokumentumok\EL&#336;IR&#193;NYZAT+Z&#193;RSZ&#193;MAD&#193;S\B.SZ&#336;L&#336;S\2016\IV.M&#211;D\RENDELET\B.SZ&#336;L&#336;S%20&#214;NK.K&#214;LTS&#201;GVET&#201;S&#201;NEK%20IV.M&#211;DOS&#205;T&#193;SA%20T&#193;BL&#193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>
        <row r="4">
          <cell r="B4">
            <v>22626310</v>
          </cell>
        </row>
      </sheetData>
      <sheetData sheetId="1">
        <row r="5">
          <cell r="B5">
            <v>22626310</v>
          </cell>
        </row>
        <row r="60">
          <cell r="B60">
            <v>0</v>
          </cell>
        </row>
      </sheetData>
      <sheetData sheetId="2">
        <row r="7">
          <cell r="B7">
            <v>7811000</v>
          </cell>
        </row>
      </sheetData>
      <sheetData sheetId="3">
        <row r="3">
          <cell r="F3">
            <v>9254880</v>
          </cell>
        </row>
      </sheetData>
      <sheetData sheetId="4">
        <row r="2">
          <cell r="B2">
            <v>3436000</v>
          </cell>
        </row>
      </sheetData>
      <sheetData sheetId="5">
        <row r="7">
          <cell r="B7">
            <v>22626310</v>
          </cell>
        </row>
        <row r="30">
          <cell r="B30">
            <v>0</v>
          </cell>
        </row>
        <row r="31">
          <cell r="B31">
            <v>6000000</v>
          </cell>
          <cell r="F31">
            <v>7100000</v>
          </cell>
        </row>
        <row r="32">
          <cell r="B32">
            <v>0</v>
          </cell>
          <cell r="F32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Layout" zoomScaleNormal="100" workbookViewId="0">
      <selection sqref="A1:F1"/>
    </sheetView>
  </sheetViews>
  <sheetFormatPr defaultRowHeight="15.75" x14ac:dyDescent="0.25"/>
  <cols>
    <col min="1" max="1" width="7.7109375" style="169" bestFit="1" customWidth="1"/>
    <col min="2" max="2" width="40.28515625" style="169" customWidth="1"/>
    <col min="3" max="3" width="18.42578125" style="169" bestFit="1" customWidth="1"/>
    <col min="4" max="4" width="10.5703125" style="169" customWidth="1"/>
    <col min="5" max="5" width="18.42578125" style="169" bestFit="1" customWidth="1"/>
    <col min="6" max="6" width="16" style="169" bestFit="1" customWidth="1"/>
    <col min="7" max="256" width="9.140625" style="169"/>
    <col min="257" max="257" width="8.140625" style="169" customWidth="1"/>
    <col min="258" max="258" width="41" style="169" customWidth="1"/>
    <col min="259" max="261" width="32.85546875" style="169" customWidth="1"/>
    <col min="262" max="512" width="9.140625" style="169"/>
    <col min="513" max="513" width="8.140625" style="169" customWidth="1"/>
    <col min="514" max="514" width="41" style="169" customWidth="1"/>
    <col min="515" max="517" width="32.85546875" style="169" customWidth="1"/>
    <col min="518" max="768" width="9.140625" style="169"/>
    <col min="769" max="769" width="8.140625" style="169" customWidth="1"/>
    <col min="770" max="770" width="41" style="169" customWidth="1"/>
    <col min="771" max="773" width="32.85546875" style="169" customWidth="1"/>
    <col min="774" max="1024" width="9.140625" style="169"/>
    <col min="1025" max="1025" width="8.140625" style="169" customWidth="1"/>
    <col min="1026" max="1026" width="41" style="169" customWidth="1"/>
    <col min="1027" max="1029" width="32.85546875" style="169" customWidth="1"/>
    <col min="1030" max="1280" width="9.140625" style="169"/>
    <col min="1281" max="1281" width="8.140625" style="169" customWidth="1"/>
    <col min="1282" max="1282" width="41" style="169" customWidth="1"/>
    <col min="1283" max="1285" width="32.85546875" style="169" customWidth="1"/>
    <col min="1286" max="1536" width="9.140625" style="169"/>
    <col min="1537" max="1537" width="8.140625" style="169" customWidth="1"/>
    <col min="1538" max="1538" width="41" style="169" customWidth="1"/>
    <col min="1539" max="1541" width="32.85546875" style="169" customWidth="1"/>
    <col min="1542" max="1792" width="9.140625" style="169"/>
    <col min="1793" max="1793" width="8.140625" style="169" customWidth="1"/>
    <col min="1794" max="1794" width="41" style="169" customWidth="1"/>
    <col min="1795" max="1797" width="32.85546875" style="169" customWidth="1"/>
    <col min="1798" max="2048" width="9.140625" style="169"/>
    <col min="2049" max="2049" width="8.140625" style="169" customWidth="1"/>
    <col min="2050" max="2050" width="41" style="169" customWidth="1"/>
    <col min="2051" max="2053" width="32.85546875" style="169" customWidth="1"/>
    <col min="2054" max="2304" width="9.140625" style="169"/>
    <col min="2305" max="2305" width="8.140625" style="169" customWidth="1"/>
    <col min="2306" max="2306" width="41" style="169" customWidth="1"/>
    <col min="2307" max="2309" width="32.85546875" style="169" customWidth="1"/>
    <col min="2310" max="2560" width="9.140625" style="169"/>
    <col min="2561" max="2561" width="8.140625" style="169" customWidth="1"/>
    <col min="2562" max="2562" width="41" style="169" customWidth="1"/>
    <col min="2563" max="2565" width="32.85546875" style="169" customWidth="1"/>
    <col min="2566" max="2816" width="9.140625" style="169"/>
    <col min="2817" max="2817" width="8.140625" style="169" customWidth="1"/>
    <col min="2818" max="2818" width="41" style="169" customWidth="1"/>
    <col min="2819" max="2821" width="32.85546875" style="169" customWidth="1"/>
    <col min="2822" max="3072" width="9.140625" style="169"/>
    <col min="3073" max="3073" width="8.140625" style="169" customWidth="1"/>
    <col min="3074" max="3074" width="41" style="169" customWidth="1"/>
    <col min="3075" max="3077" width="32.85546875" style="169" customWidth="1"/>
    <col min="3078" max="3328" width="9.140625" style="169"/>
    <col min="3329" max="3329" width="8.140625" style="169" customWidth="1"/>
    <col min="3330" max="3330" width="41" style="169" customWidth="1"/>
    <col min="3331" max="3333" width="32.85546875" style="169" customWidth="1"/>
    <col min="3334" max="3584" width="9.140625" style="169"/>
    <col min="3585" max="3585" width="8.140625" style="169" customWidth="1"/>
    <col min="3586" max="3586" width="41" style="169" customWidth="1"/>
    <col min="3587" max="3589" width="32.85546875" style="169" customWidth="1"/>
    <col min="3590" max="3840" width="9.140625" style="169"/>
    <col min="3841" max="3841" width="8.140625" style="169" customWidth="1"/>
    <col min="3842" max="3842" width="41" style="169" customWidth="1"/>
    <col min="3843" max="3845" width="32.85546875" style="169" customWidth="1"/>
    <col min="3846" max="4096" width="9.140625" style="169"/>
    <col min="4097" max="4097" width="8.140625" style="169" customWidth="1"/>
    <col min="4098" max="4098" width="41" style="169" customWidth="1"/>
    <col min="4099" max="4101" width="32.85546875" style="169" customWidth="1"/>
    <col min="4102" max="4352" width="9.140625" style="169"/>
    <col min="4353" max="4353" width="8.140625" style="169" customWidth="1"/>
    <col min="4354" max="4354" width="41" style="169" customWidth="1"/>
    <col min="4355" max="4357" width="32.85546875" style="169" customWidth="1"/>
    <col min="4358" max="4608" width="9.140625" style="169"/>
    <col min="4609" max="4609" width="8.140625" style="169" customWidth="1"/>
    <col min="4610" max="4610" width="41" style="169" customWidth="1"/>
    <col min="4611" max="4613" width="32.85546875" style="169" customWidth="1"/>
    <col min="4614" max="4864" width="9.140625" style="169"/>
    <col min="4865" max="4865" width="8.140625" style="169" customWidth="1"/>
    <col min="4866" max="4866" width="41" style="169" customWidth="1"/>
    <col min="4867" max="4869" width="32.85546875" style="169" customWidth="1"/>
    <col min="4870" max="5120" width="9.140625" style="169"/>
    <col min="5121" max="5121" width="8.140625" style="169" customWidth="1"/>
    <col min="5122" max="5122" width="41" style="169" customWidth="1"/>
    <col min="5123" max="5125" width="32.85546875" style="169" customWidth="1"/>
    <col min="5126" max="5376" width="9.140625" style="169"/>
    <col min="5377" max="5377" width="8.140625" style="169" customWidth="1"/>
    <col min="5378" max="5378" width="41" style="169" customWidth="1"/>
    <col min="5379" max="5381" width="32.85546875" style="169" customWidth="1"/>
    <col min="5382" max="5632" width="9.140625" style="169"/>
    <col min="5633" max="5633" width="8.140625" style="169" customWidth="1"/>
    <col min="5634" max="5634" width="41" style="169" customWidth="1"/>
    <col min="5635" max="5637" width="32.85546875" style="169" customWidth="1"/>
    <col min="5638" max="5888" width="9.140625" style="169"/>
    <col min="5889" max="5889" width="8.140625" style="169" customWidth="1"/>
    <col min="5890" max="5890" width="41" style="169" customWidth="1"/>
    <col min="5891" max="5893" width="32.85546875" style="169" customWidth="1"/>
    <col min="5894" max="6144" width="9.140625" style="169"/>
    <col min="6145" max="6145" width="8.140625" style="169" customWidth="1"/>
    <col min="6146" max="6146" width="41" style="169" customWidth="1"/>
    <col min="6147" max="6149" width="32.85546875" style="169" customWidth="1"/>
    <col min="6150" max="6400" width="9.140625" style="169"/>
    <col min="6401" max="6401" width="8.140625" style="169" customWidth="1"/>
    <col min="6402" max="6402" width="41" style="169" customWidth="1"/>
    <col min="6403" max="6405" width="32.85546875" style="169" customWidth="1"/>
    <col min="6406" max="6656" width="9.140625" style="169"/>
    <col min="6657" max="6657" width="8.140625" style="169" customWidth="1"/>
    <col min="6658" max="6658" width="41" style="169" customWidth="1"/>
    <col min="6659" max="6661" width="32.85546875" style="169" customWidth="1"/>
    <col min="6662" max="6912" width="9.140625" style="169"/>
    <col min="6913" max="6913" width="8.140625" style="169" customWidth="1"/>
    <col min="6914" max="6914" width="41" style="169" customWidth="1"/>
    <col min="6915" max="6917" width="32.85546875" style="169" customWidth="1"/>
    <col min="6918" max="7168" width="9.140625" style="169"/>
    <col min="7169" max="7169" width="8.140625" style="169" customWidth="1"/>
    <col min="7170" max="7170" width="41" style="169" customWidth="1"/>
    <col min="7171" max="7173" width="32.85546875" style="169" customWidth="1"/>
    <col min="7174" max="7424" width="9.140625" style="169"/>
    <col min="7425" max="7425" width="8.140625" style="169" customWidth="1"/>
    <col min="7426" max="7426" width="41" style="169" customWidth="1"/>
    <col min="7427" max="7429" width="32.85546875" style="169" customWidth="1"/>
    <col min="7430" max="7680" width="9.140625" style="169"/>
    <col min="7681" max="7681" width="8.140625" style="169" customWidth="1"/>
    <col min="7682" max="7682" width="41" style="169" customWidth="1"/>
    <col min="7683" max="7685" width="32.85546875" style="169" customWidth="1"/>
    <col min="7686" max="7936" width="9.140625" style="169"/>
    <col min="7937" max="7937" width="8.140625" style="169" customWidth="1"/>
    <col min="7938" max="7938" width="41" style="169" customWidth="1"/>
    <col min="7939" max="7941" width="32.85546875" style="169" customWidth="1"/>
    <col min="7942" max="8192" width="9.140625" style="169"/>
    <col min="8193" max="8193" width="8.140625" style="169" customWidth="1"/>
    <col min="8194" max="8194" width="41" style="169" customWidth="1"/>
    <col min="8195" max="8197" width="32.85546875" style="169" customWidth="1"/>
    <col min="8198" max="8448" width="9.140625" style="169"/>
    <col min="8449" max="8449" width="8.140625" style="169" customWidth="1"/>
    <col min="8450" max="8450" width="41" style="169" customWidth="1"/>
    <col min="8451" max="8453" width="32.85546875" style="169" customWidth="1"/>
    <col min="8454" max="8704" width="9.140625" style="169"/>
    <col min="8705" max="8705" width="8.140625" style="169" customWidth="1"/>
    <col min="8706" max="8706" width="41" style="169" customWidth="1"/>
    <col min="8707" max="8709" width="32.85546875" style="169" customWidth="1"/>
    <col min="8710" max="8960" width="9.140625" style="169"/>
    <col min="8961" max="8961" width="8.140625" style="169" customWidth="1"/>
    <col min="8962" max="8962" width="41" style="169" customWidth="1"/>
    <col min="8963" max="8965" width="32.85546875" style="169" customWidth="1"/>
    <col min="8966" max="9216" width="9.140625" style="169"/>
    <col min="9217" max="9217" width="8.140625" style="169" customWidth="1"/>
    <col min="9218" max="9218" width="41" style="169" customWidth="1"/>
    <col min="9219" max="9221" width="32.85546875" style="169" customWidth="1"/>
    <col min="9222" max="9472" width="9.140625" style="169"/>
    <col min="9473" max="9473" width="8.140625" style="169" customWidth="1"/>
    <col min="9474" max="9474" width="41" style="169" customWidth="1"/>
    <col min="9475" max="9477" width="32.85546875" style="169" customWidth="1"/>
    <col min="9478" max="9728" width="9.140625" style="169"/>
    <col min="9729" max="9729" width="8.140625" style="169" customWidth="1"/>
    <col min="9730" max="9730" width="41" style="169" customWidth="1"/>
    <col min="9731" max="9733" width="32.85546875" style="169" customWidth="1"/>
    <col min="9734" max="9984" width="9.140625" style="169"/>
    <col min="9985" max="9985" width="8.140625" style="169" customWidth="1"/>
    <col min="9986" max="9986" width="41" style="169" customWidth="1"/>
    <col min="9987" max="9989" width="32.85546875" style="169" customWidth="1"/>
    <col min="9990" max="10240" width="9.140625" style="169"/>
    <col min="10241" max="10241" width="8.140625" style="169" customWidth="1"/>
    <col min="10242" max="10242" width="41" style="169" customWidth="1"/>
    <col min="10243" max="10245" width="32.85546875" style="169" customWidth="1"/>
    <col min="10246" max="10496" width="9.140625" style="169"/>
    <col min="10497" max="10497" width="8.140625" style="169" customWidth="1"/>
    <col min="10498" max="10498" width="41" style="169" customWidth="1"/>
    <col min="10499" max="10501" width="32.85546875" style="169" customWidth="1"/>
    <col min="10502" max="10752" width="9.140625" style="169"/>
    <col min="10753" max="10753" width="8.140625" style="169" customWidth="1"/>
    <col min="10754" max="10754" width="41" style="169" customWidth="1"/>
    <col min="10755" max="10757" width="32.85546875" style="169" customWidth="1"/>
    <col min="10758" max="11008" width="9.140625" style="169"/>
    <col min="11009" max="11009" width="8.140625" style="169" customWidth="1"/>
    <col min="11010" max="11010" width="41" style="169" customWidth="1"/>
    <col min="11011" max="11013" width="32.85546875" style="169" customWidth="1"/>
    <col min="11014" max="11264" width="9.140625" style="169"/>
    <col min="11265" max="11265" width="8.140625" style="169" customWidth="1"/>
    <col min="11266" max="11266" width="41" style="169" customWidth="1"/>
    <col min="11267" max="11269" width="32.85546875" style="169" customWidth="1"/>
    <col min="11270" max="11520" width="9.140625" style="169"/>
    <col min="11521" max="11521" width="8.140625" style="169" customWidth="1"/>
    <col min="11522" max="11522" width="41" style="169" customWidth="1"/>
    <col min="11523" max="11525" width="32.85546875" style="169" customWidth="1"/>
    <col min="11526" max="11776" width="9.140625" style="169"/>
    <col min="11777" max="11777" width="8.140625" style="169" customWidth="1"/>
    <col min="11778" max="11778" width="41" style="169" customWidth="1"/>
    <col min="11779" max="11781" width="32.85546875" style="169" customWidth="1"/>
    <col min="11782" max="12032" width="9.140625" style="169"/>
    <col min="12033" max="12033" width="8.140625" style="169" customWidth="1"/>
    <col min="12034" max="12034" width="41" style="169" customWidth="1"/>
    <col min="12035" max="12037" width="32.85546875" style="169" customWidth="1"/>
    <col min="12038" max="12288" width="9.140625" style="169"/>
    <col min="12289" max="12289" width="8.140625" style="169" customWidth="1"/>
    <col min="12290" max="12290" width="41" style="169" customWidth="1"/>
    <col min="12291" max="12293" width="32.85546875" style="169" customWidth="1"/>
    <col min="12294" max="12544" width="9.140625" style="169"/>
    <col min="12545" max="12545" width="8.140625" style="169" customWidth="1"/>
    <col min="12546" max="12546" width="41" style="169" customWidth="1"/>
    <col min="12547" max="12549" width="32.85546875" style="169" customWidth="1"/>
    <col min="12550" max="12800" width="9.140625" style="169"/>
    <col min="12801" max="12801" width="8.140625" style="169" customWidth="1"/>
    <col min="12802" max="12802" width="41" style="169" customWidth="1"/>
    <col min="12803" max="12805" width="32.85546875" style="169" customWidth="1"/>
    <col min="12806" max="13056" width="9.140625" style="169"/>
    <col min="13057" max="13057" width="8.140625" style="169" customWidth="1"/>
    <col min="13058" max="13058" width="41" style="169" customWidth="1"/>
    <col min="13059" max="13061" width="32.85546875" style="169" customWidth="1"/>
    <col min="13062" max="13312" width="9.140625" style="169"/>
    <col min="13313" max="13313" width="8.140625" style="169" customWidth="1"/>
    <col min="13314" max="13314" width="41" style="169" customWidth="1"/>
    <col min="13315" max="13317" width="32.85546875" style="169" customWidth="1"/>
    <col min="13318" max="13568" width="9.140625" style="169"/>
    <col min="13569" max="13569" width="8.140625" style="169" customWidth="1"/>
    <col min="13570" max="13570" width="41" style="169" customWidth="1"/>
    <col min="13571" max="13573" width="32.85546875" style="169" customWidth="1"/>
    <col min="13574" max="13824" width="9.140625" style="169"/>
    <col min="13825" max="13825" width="8.140625" style="169" customWidth="1"/>
    <col min="13826" max="13826" width="41" style="169" customWidth="1"/>
    <col min="13827" max="13829" width="32.85546875" style="169" customWidth="1"/>
    <col min="13830" max="14080" width="9.140625" style="169"/>
    <col min="14081" max="14081" width="8.140625" style="169" customWidth="1"/>
    <col min="14082" max="14082" width="41" style="169" customWidth="1"/>
    <col min="14083" max="14085" width="32.85546875" style="169" customWidth="1"/>
    <col min="14086" max="14336" width="9.140625" style="169"/>
    <col min="14337" max="14337" width="8.140625" style="169" customWidth="1"/>
    <col min="14338" max="14338" width="41" style="169" customWidth="1"/>
    <col min="14339" max="14341" width="32.85546875" style="169" customWidth="1"/>
    <col min="14342" max="14592" width="9.140625" style="169"/>
    <col min="14593" max="14593" width="8.140625" style="169" customWidth="1"/>
    <col min="14594" max="14594" width="41" style="169" customWidth="1"/>
    <col min="14595" max="14597" width="32.85546875" style="169" customWidth="1"/>
    <col min="14598" max="14848" width="9.140625" style="169"/>
    <col min="14849" max="14849" width="8.140625" style="169" customWidth="1"/>
    <col min="14850" max="14850" width="41" style="169" customWidth="1"/>
    <col min="14851" max="14853" width="32.85546875" style="169" customWidth="1"/>
    <col min="14854" max="15104" width="9.140625" style="169"/>
    <col min="15105" max="15105" width="8.140625" style="169" customWidth="1"/>
    <col min="15106" max="15106" width="41" style="169" customWidth="1"/>
    <col min="15107" max="15109" width="32.85546875" style="169" customWidth="1"/>
    <col min="15110" max="15360" width="9.140625" style="169"/>
    <col min="15361" max="15361" width="8.140625" style="169" customWidth="1"/>
    <col min="15362" max="15362" width="41" style="169" customWidth="1"/>
    <col min="15363" max="15365" width="32.85546875" style="169" customWidth="1"/>
    <col min="15366" max="15616" width="9.140625" style="169"/>
    <col min="15617" max="15617" width="8.140625" style="169" customWidth="1"/>
    <col min="15618" max="15618" width="41" style="169" customWidth="1"/>
    <col min="15619" max="15621" width="32.85546875" style="169" customWidth="1"/>
    <col min="15622" max="15872" width="9.140625" style="169"/>
    <col min="15873" max="15873" width="8.140625" style="169" customWidth="1"/>
    <col min="15874" max="15874" width="41" style="169" customWidth="1"/>
    <col min="15875" max="15877" width="32.85546875" style="169" customWidth="1"/>
    <col min="15878" max="16128" width="9.140625" style="169"/>
    <col min="16129" max="16129" width="8.140625" style="169" customWidth="1"/>
    <col min="16130" max="16130" width="41" style="169" customWidth="1"/>
    <col min="16131" max="16133" width="32.85546875" style="169" customWidth="1"/>
    <col min="16134" max="16384" width="9.140625" style="169"/>
  </cols>
  <sheetData>
    <row r="1" spans="1:6" ht="18.75" x14ac:dyDescent="0.3">
      <c r="A1" s="460" t="s">
        <v>819</v>
      </c>
      <c r="B1" s="460"/>
      <c r="C1" s="460"/>
      <c r="D1" s="460"/>
      <c r="E1" s="460"/>
      <c r="F1" s="460"/>
    </row>
    <row r="2" spans="1:6" x14ac:dyDescent="0.25">
      <c r="A2" s="457" t="s">
        <v>87</v>
      </c>
      <c r="B2" s="458"/>
      <c r="C2" s="458"/>
      <c r="D2" s="458"/>
      <c r="E2" s="458"/>
      <c r="F2" s="459" t="s">
        <v>172</v>
      </c>
    </row>
    <row r="3" spans="1:6" s="170" customFormat="1" ht="31.5" x14ac:dyDescent="0.25">
      <c r="A3" s="208" t="s">
        <v>0</v>
      </c>
      <c r="B3" s="208" t="s">
        <v>1</v>
      </c>
      <c r="C3" s="208" t="s">
        <v>720</v>
      </c>
      <c r="D3" s="198" t="s">
        <v>3</v>
      </c>
      <c r="E3" s="208" t="s">
        <v>719</v>
      </c>
      <c r="F3" s="459"/>
    </row>
    <row r="4" spans="1:6" x14ac:dyDescent="0.25">
      <c r="A4" s="168">
        <v>1</v>
      </c>
      <c r="B4" s="168">
        <v>2</v>
      </c>
      <c r="C4" s="168">
        <v>3</v>
      </c>
      <c r="D4" s="168">
        <v>4</v>
      </c>
      <c r="E4" s="168">
        <v>5</v>
      </c>
      <c r="F4" s="211">
        <v>6</v>
      </c>
    </row>
    <row r="5" spans="1:6" x14ac:dyDescent="0.25">
      <c r="A5" s="453" t="s">
        <v>88</v>
      </c>
      <c r="B5" s="173" t="s">
        <v>853</v>
      </c>
      <c r="C5" s="209">
        <v>0</v>
      </c>
      <c r="D5" s="201"/>
      <c r="E5" s="209">
        <v>1400000</v>
      </c>
      <c r="F5" s="214">
        <v>0</v>
      </c>
    </row>
    <row r="6" spans="1:6" x14ac:dyDescent="0.25">
      <c r="A6" s="212" t="s">
        <v>90</v>
      </c>
      <c r="B6" s="173" t="s">
        <v>710</v>
      </c>
      <c r="C6" s="209">
        <v>495041</v>
      </c>
      <c r="D6" s="201">
        <v>0</v>
      </c>
      <c r="E6" s="209">
        <v>247541</v>
      </c>
      <c r="F6" s="214">
        <f t="shared" ref="F6:F44" si="0">E6/C6*100</f>
        <v>50.004141071143607</v>
      </c>
    </row>
    <row r="7" spans="1:6" ht="31.5" x14ac:dyDescent="0.25">
      <c r="A7" s="212" t="s">
        <v>94</v>
      </c>
      <c r="B7" s="171" t="s">
        <v>711</v>
      </c>
      <c r="C7" s="202">
        <f t="shared" ref="C7" si="1">SUM(C6)</f>
        <v>495041</v>
      </c>
      <c r="D7" s="201">
        <f t="shared" ref="D7" si="2">SUM(D6)</f>
        <v>0</v>
      </c>
      <c r="E7" s="202">
        <f>SUM(E5:E6)</f>
        <v>1647541</v>
      </c>
      <c r="F7" s="215">
        <f t="shared" si="0"/>
        <v>332.80899965861414</v>
      </c>
    </row>
    <row r="8" spans="1:6" ht="31.5" x14ac:dyDescent="0.25">
      <c r="A8" s="168" t="s">
        <v>5</v>
      </c>
      <c r="B8" s="173" t="s">
        <v>6</v>
      </c>
      <c r="C8" s="209">
        <v>328499993</v>
      </c>
      <c r="D8" s="201">
        <v>0</v>
      </c>
      <c r="E8" s="209">
        <v>420428221</v>
      </c>
      <c r="F8" s="214">
        <f t="shared" si="0"/>
        <v>127.98424047455002</v>
      </c>
    </row>
    <row r="9" spans="1:6" ht="31.5" x14ac:dyDescent="0.25">
      <c r="A9" s="168" t="s">
        <v>7</v>
      </c>
      <c r="B9" s="173" t="s">
        <v>8</v>
      </c>
      <c r="C9" s="201">
        <v>2034106</v>
      </c>
      <c r="D9" s="201">
        <v>0</v>
      </c>
      <c r="E9" s="201">
        <v>3557135</v>
      </c>
      <c r="F9" s="214">
        <f t="shared" si="0"/>
        <v>174.8746132207466</v>
      </c>
    </row>
    <row r="10" spans="1:6" x14ac:dyDescent="0.25">
      <c r="A10" s="168" t="s">
        <v>9</v>
      </c>
      <c r="B10" s="173" t="s">
        <v>10</v>
      </c>
      <c r="C10" s="201">
        <v>19361043</v>
      </c>
      <c r="D10" s="201">
        <v>0</v>
      </c>
      <c r="E10" s="201">
        <v>497000</v>
      </c>
      <c r="F10" s="214">
        <f t="shared" si="0"/>
        <v>2.567010465293631</v>
      </c>
    </row>
    <row r="11" spans="1:6" ht="31.5" x14ac:dyDescent="0.25">
      <c r="A11" s="208" t="s">
        <v>11</v>
      </c>
      <c r="B11" s="171" t="s">
        <v>12</v>
      </c>
      <c r="C11" s="202">
        <f t="shared" ref="C11" si="3">SUM(C8:C10)</f>
        <v>349895142</v>
      </c>
      <c r="D11" s="202">
        <f t="shared" ref="D11:E11" si="4">SUM(D8:D10)</f>
        <v>0</v>
      </c>
      <c r="E11" s="202">
        <f t="shared" si="4"/>
        <v>424482356</v>
      </c>
      <c r="F11" s="215">
        <f t="shared" si="0"/>
        <v>121.31701902851798</v>
      </c>
    </row>
    <row r="12" spans="1:6" ht="31.5" x14ac:dyDescent="0.25">
      <c r="A12" s="168" t="s">
        <v>13</v>
      </c>
      <c r="B12" s="173" t="s">
        <v>14</v>
      </c>
      <c r="C12" s="201">
        <v>15028610</v>
      </c>
      <c r="D12" s="201">
        <v>0</v>
      </c>
      <c r="E12" s="201">
        <v>15028610</v>
      </c>
      <c r="F12" s="214">
        <f t="shared" si="0"/>
        <v>100</v>
      </c>
    </row>
    <row r="13" spans="1:6" ht="31.5" x14ac:dyDescent="0.25">
      <c r="A13" s="168">
        <v>13</v>
      </c>
      <c r="B13" s="173" t="s">
        <v>732</v>
      </c>
      <c r="C13" s="201">
        <v>0</v>
      </c>
      <c r="D13" s="201">
        <v>0</v>
      </c>
      <c r="E13" s="201">
        <v>0</v>
      </c>
      <c r="F13" s="214">
        <v>0</v>
      </c>
    </row>
    <row r="14" spans="1:6" x14ac:dyDescent="0.25">
      <c r="A14" s="168">
        <v>16</v>
      </c>
      <c r="B14" s="173" t="s">
        <v>16</v>
      </c>
      <c r="C14" s="201">
        <v>15028610</v>
      </c>
      <c r="D14" s="201">
        <v>0</v>
      </c>
      <c r="E14" s="201">
        <v>15028610</v>
      </c>
      <c r="F14" s="214">
        <f t="shared" si="0"/>
        <v>100</v>
      </c>
    </row>
    <row r="15" spans="1:6" ht="31.5" x14ac:dyDescent="0.25">
      <c r="A15" s="208" t="s">
        <v>17</v>
      </c>
      <c r="B15" s="171" t="s">
        <v>18</v>
      </c>
      <c r="C15" s="202">
        <f>SUM(C12)</f>
        <v>15028610</v>
      </c>
      <c r="D15" s="202">
        <f>SUM(D12)</f>
        <v>0</v>
      </c>
      <c r="E15" s="202">
        <f>SUM(E12)</f>
        <v>15028610</v>
      </c>
      <c r="F15" s="215">
        <f t="shared" si="0"/>
        <v>100</v>
      </c>
    </row>
    <row r="16" spans="1:6" ht="47.25" x14ac:dyDescent="0.25">
      <c r="A16" s="208" t="s">
        <v>19</v>
      </c>
      <c r="B16" s="171" t="s">
        <v>20</v>
      </c>
      <c r="C16" s="202">
        <f>C7+C11+C15</f>
        <v>365418793</v>
      </c>
      <c r="D16" s="202">
        <f>D7+D11+D15</f>
        <v>0</v>
      </c>
      <c r="E16" s="202">
        <f>E7+E11+E15</f>
        <v>441158507</v>
      </c>
      <c r="F16" s="215">
        <f t="shared" si="0"/>
        <v>120.72682507054311</v>
      </c>
    </row>
    <row r="17" spans="1:6" x14ac:dyDescent="0.25">
      <c r="A17" s="168" t="s">
        <v>21</v>
      </c>
      <c r="B17" s="173" t="s">
        <v>22</v>
      </c>
      <c r="C17" s="201">
        <v>41611</v>
      </c>
      <c r="D17" s="201">
        <v>0</v>
      </c>
      <c r="E17" s="201">
        <v>55058</v>
      </c>
      <c r="F17" s="214">
        <f t="shared" si="0"/>
        <v>132.31597414145298</v>
      </c>
    </row>
    <row r="18" spans="1:6" x14ac:dyDescent="0.25">
      <c r="A18" s="208" t="s">
        <v>23</v>
      </c>
      <c r="B18" s="171" t="s">
        <v>24</v>
      </c>
      <c r="C18" s="202">
        <f t="shared" ref="C18" si="5">SUM(C17)</f>
        <v>41611</v>
      </c>
      <c r="D18" s="202">
        <f t="shared" ref="D18:E19" si="6">SUM(D17)</f>
        <v>0</v>
      </c>
      <c r="E18" s="202">
        <f t="shared" si="6"/>
        <v>55058</v>
      </c>
      <c r="F18" s="215">
        <f t="shared" si="0"/>
        <v>132.31597414145298</v>
      </c>
    </row>
    <row r="19" spans="1:6" ht="31.5" x14ac:dyDescent="0.25">
      <c r="A19" s="208" t="s">
        <v>25</v>
      </c>
      <c r="B19" s="171" t="s">
        <v>26</v>
      </c>
      <c r="C19" s="202">
        <f t="shared" ref="C19" si="7">SUM(C18)</f>
        <v>41611</v>
      </c>
      <c r="D19" s="202">
        <f t="shared" si="6"/>
        <v>0</v>
      </c>
      <c r="E19" s="202">
        <f t="shared" si="6"/>
        <v>55058</v>
      </c>
      <c r="F19" s="215">
        <f t="shared" si="0"/>
        <v>132.31597414145298</v>
      </c>
    </row>
    <row r="20" spans="1:6" x14ac:dyDescent="0.25">
      <c r="A20" s="168" t="s">
        <v>27</v>
      </c>
      <c r="B20" s="173" t="s">
        <v>28</v>
      </c>
      <c r="C20" s="201">
        <v>38810</v>
      </c>
      <c r="D20" s="201">
        <v>0</v>
      </c>
      <c r="E20" s="201">
        <v>450450</v>
      </c>
      <c r="F20" s="214">
        <f t="shared" si="0"/>
        <v>1160.6544704972946</v>
      </c>
    </row>
    <row r="21" spans="1:6" ht="31.5" x14ac:dyDescent="0.25">
      <c r="A21" s="208" t="s">
        <v>29</v>
      </c>
      <c r="B21" s="171" t="s">
        <v>30</v>
      </c>
      <c r="C21" s="202">
        <f t="shared" ref="C21" si="8">SUM(C20)</f>
        <v>38810</v>
      </c>
      <c r="D21" s="202">
        <f t="shared" ref="D21:E21" si="9">SUM(D20)</f>
        <v>0</v>
      </c>
      <c r="E21" s="202">
        <f t="shared" si="9"/>
        <v>450450</v>
      </c>
      <c r="F21" s="215">
        <f t="shared" si="0"/>
        <v>1160.6544704972946</v>
      </c>
    </row>
    <row r="22" spans="1:6" x14ac:dyDescent="0.25">
      <c r="A22" s="168" t="s">
        <v>31</v>
      </c>
      <c r="B22" s="173" t="s">
        <v>32</v>
      </c>
      <c r="C22" s="201">
        <v>130178687</v>
      </c>
      <c r="D22" s="201">
        <v>0</v>
      </c>
      <c r="E22" s="201">
        <v>39194254</v>
      </c>
      <c r="F22" s="214">
        <f t="shared" si="0"/>
        <v>30.10804218665994</v>
      </c>
    </row>
    <row r="23" spans="1:6" x14ac:dyDescent="0.25">
      <c r="A23" s="208" t="s">
        <v>33</v>
      </c>
      <c r="B23" s="171" t="s">
        <v>34</v>
      </c>
      <c r="C23" s="202">
        <f t="shared" ref="C23" si="10">SUM(C22)</f>
        <v>130178687</v>
      </c>
      <c r="D23" s="202">
        <f t="shared" ref="D23:E23" si="11">SUM(D22)</f>
        <v>0</v>
      </c>
      <c r="E23" s="202">
        <f t="shared" si="11"/>
        <v>39194254</v>
      </c>
      <c r="F23" s="215">
        <f t="shared" si="0"/>
        <v>30.10804218665994</v>
      </c>
    </row>
    <row r="24" spans="1:6" x14ac:dyDescent="0.25">
      <c r="A24" s="208" t="s">
        <v>35</v>
      </c>
      <c r="B24" s="171" t="s">
        <v>36</v>
      </c>
      <c r="C24" s="202">
        <f t="shared" ref="C24" si="12">C21+C23</f>
        <v>130217497</v>
      </c>
      <c r="D24" s="202">
        <f t="shared" ref="D24:E24" si="13">D21+D23</f>
        <v>0</v>
      </c>
      <c r="E24" s="202">
        <f t="shared" si="13"/>
        <v>39644704</v>
      </c>
      <c r="F24" s="215">
        <f t="shared" si="0"/>
        <v>30.444990046153318</v>
      </c>
    </row>
    <row r="25" spans="1:6" ht="47.25" x14ac:dyDescent="0.25">
      <c r="A25" s="168" t="s">
        <v>37</v>
      </c>
      <c r="B25" s="173" t="s">
        <v>38</v>
      </c>
      <c r="C25" s="201">
        <v>3858862</v>
      </c>
      <c r="D25" s="201">
        <f>SUM(D26:D32)</f>
        <v>0</v>
      </c>
      <c r="E25" s="201">
        <f>SUM(E26:E28)</f>
        <v>4426718</v>
      </c>
      <c r="F25" s="214">
        <f t="shared" si="0"/>
        <v>114.71563378011444</v>
      </c>
    </row>
    <row r="26" spans="1:6" ht="31.5" x14ac:dyDescent="0.25">
      <c r="A26" s="168" t="s">
        <v>39</v>
      </c>
      <c r="B26" s="173" t="s">
        <v>40</v>
      </c>
      <c r="C26" s="201">
        <v>1273110</v>
      </c>
      <c r="D26" s="201">
        <v>0</v>
      </c>
      <c r="E26" s="201">
        <v>1217743</v>
      </c>
      <c r="F26" s="214">
        <f t="shared" si="0"/>
        <v>95.651043507630916</v>
      </c>
    </row>
    <row r="27" spans="1:6" ht="47.25" x14ac:dyDescent="0.25">
      <c r="A27" s="168" t="s">
        <v>41</v>
      </c>
      <c r="B27" s="173" t="s">
        <v>42</v>
      </c>
      <c r="C27" s="201">
        <v>2172827</v>
      </c>
      <c r="D27" s="201">
        <v>0</v>
      </c>
      <c r="E27" s="201">
        <v>2827353</v>
      </c>
      <c r="F27" s="214">
        <f t="shared" si="0"/>
        <v>130.12324497072248</v>
      </c>
    </row>
    <row r="28" spans="1:6" ht="31.5" x14ac:dyDescent="0.25">
      <c r="A28" s="168" t="s">
        <v>43</v>
      </c>
      <c r="B28" s="173" t="s">
        <v>44</v>
      </c>
      <c r="C28" s="201">
        <v>412925</v>
      </c>
      <c r="D28" s="201">
        <v>0</v>
      </c>
      <c r="E28" s="201">
        <v>381622</v>
      </c>
      <c r="F28" s="214">
        <f t="shared" si="0"/>
        <v>92.419204456015009</v>
      </c>
    </row>
    <row r="29" spans="1:6" ht="47.25" x14ac:dyDescent="0.25">
      <c r="A29" s="168" t="s">
        <v>45</v>
      </c>
      <c r="B29" s="173" t="s">
        <v>46</v>
      </c>
      <c r="C29" s="201">
        <v>1154139</v>
      </c>
      <c r="D29" s="201">
        <v>0</v>
      </c>
      <c r="E29" s="201">
        <v>2735930</v>
      </c>
      <c r="F29" s="214">
        <f t="shared" si="0"/>
        <v>237.05376908673909</v>
      </c>
    </row>
    <row r="30" spans="1:6" ht="63" x14ac:dyDescent="0.25">
      <c r="A30" s="168" t="s">
        <v>47</v>
      </c>
      <c r="B30" s="173" t="s">
        <v>48</v>
      </c>
      <c r="C30" s="201">
        <v>127494</v>
      </c>
      <c r="D30" s="201">
        <v>0</v>
      </c>
      <c r="E30" s="201">
        <v>86942</v>
      </c>
      <c r="F30" s="214">
        <f t="shared" si="0"/>
        <v>68.19301300453354</v>
      </c>
    </row>
    <row r="31" spans="1:6" ht="47.25" x14ac:dyDescent="0.25">
      <c r="A31" s="168">
        <v>71</v>
      </c>
      <c r="B31" s="173" t="s">
        <v>757</v>
      </c>
      <c r="C31" s="201">
        <v>1005721</v>
      </c>
      <c r="D31" s="201">
        <v>0</v>
      </c>
      <c r="E31" s="201">
        <v>2369163</v>
      </c>
      <c r="F31" s="214">
        <v>100</v>
      </c>
    </row>
    <row r="32" spans="1:6" ht="47.25" x14ac:dyDescent="0.25">
      <c r="A32" s="168" t="s">
        <v>49</v>
      </c>
      <c r="B32" s="173" t="s">
        <v>50</v>
      </c>
      <c r="C32" s="201">
        <v>20924</v>
      </c>
      <c r="D32" s="201">
        <v>0</v>
      </c>
      <c r="E32" s="201">
        <v>279825</v>
      </c>
      <c r="F32" s="214">
        <f t="shared" si="0"/>
        <v>1337.3398967692601</v>
      </c>
    </row>
    <row r="33" spans="1:6" ht="31.5" x14ac:dyDescent="0.25">
      <c r="A33" s="208" t="s">
        <v>51</v>
      </c>
      <c r="B33" s="171" t="s">
        <v>52</v>
      </c>
      <c r="C33" s="202">
        <f>SUM(C25,C29)</f>
        <v>5013001</v>
      </c>
      <c r="D33" s="202">
        <f>SUM(D25)</f>
        <v>0</v>
      </c>
      <c r="E33" s="202">
        <f>SUM(E25,E29)</f>
        <v>7162648</v>
      </c>
      <c r="F33" s="215">
        <f t="shared" si="0"/>
        <v>142.88143968054266</v>
      </c>
    </row>
    <row r="34" spans="1:6" ht="47.25" x14ac:dyDescent="0.25">
      <c r="A34" s="168">
        <v>106</v>
      </c>
      <c r="B34" s="173" t="s">
        <v>760</v>
      </c>
      <c r="C34" s="201">
        <v>82773</v>
      </c>
      <c r="D34" s="201">
        <v>0</v>
      </c>
      <c r="E34" s="201">
        <f>SUM(E35:E36)</f>
        <v>2462052</v>
      </c>
      <c r="F34" s="214">
        <v>100</v>
      </c>
    </row>
    <row r="35" spans="1:6" ht="31.5" x14ac:dyDescent="0.25">
      <c r="A35" s="168">
        <v>110</v>
      </c>
      <c r="B35" s="173" t="s">
        <v>758</v>
      </c>
      <c r="C35" s="201">
        <v>32400</v>
      </c>
      <c r="D35" s="201">
        <v>0</v>
      </c>
      <c r="E35" s="201">
        <v>0</v>
      </c>
      <c r="F35" s="214">
        <v>100</v>
      </c>
    </row>
    <row r="36" spans="1:6" ht="47.25" x14ac:dyDescent="0.25">
      <c r="A36" s="168">
        <v>111</v>
      </c>
      <c r="B36" s="173" t="s">
        <v>759</v>
      </c>
      <c r="C36" s="201">
        <v>50373</v>
      </c>
      <c r="D36" s="201">
        <v>0</v>
      </c>
      <c r="E36" s="201">
        <v>2462052</v>
      </c>
      <c r="F36" s="214">
        <v>100</v>
      </c>
    </row>
    <row r="37" spans="1:6" ht="47.25" x14ac:dyDescent="0.25">
      <c r="A37" s="270">
        <v>142</v>
      </c>
      <c r="B37" s="171" t="s">
        <v>761</v>
      </c>
      <c r="C37" s="202">
        <f>SUM(C34)</f>
        <v>82773</v>
      </c>
      <c r="D37" s="202">
        <v>0</v>
      </c>
      <c r="E37" s="202">
        <f>E34</f>
        <v>2462052</v>
      </c>
      <c r="F37" s="215">
        <v>100</v>
      </c>
    </row>
    <row r="38" spans="1:6" ht="31.5" x14ac:dyDescent="0.25">
      <c r="A38" s="168">
        <v>143</v>
      </c>
      <c r="B38" s="173" t="s">
        <v>733</v>
      </c>
      <c r="C38" s="201">
        <v>83355</v>
      </c>
      <c r="D38" s="201">
        <v>0</v>
      </c>
      <c r="E38" s="201">
        <v>123443</v>
      </c>
      <c r="F38" s="214">
        <f t="shared" si="0"/>
        <v>148.09309579509326</v>
      </c>
    </row>
    <row r="39" spans="1:6" ht="31.5" x14ac:dyDescent="0.25">
      <c r="A39" s="168">
        <v>147</v>
      </c>
      <c r="B39" s="173" t="s">
        <v>762</v>
      </c>
      <c r="C39" s="201">
        <v>753</v>
      </c>
      <c r="D39" s="201">
        <v>0</v>
      </c>
      <c r="E39" s="201">
        <v>36315</v>
      </c>
      <c r="F39" s="214">
        <v>100</v>
      </c>
    </row>
    <row r="40" spans="1:6" ht="31.5" x14ac:dyDescent="0.25">
      <c r="A40" s="168">
        <v>149</v>
      </c>
      <c r="B40" s="173" t="s">
        <v>734</v>
      </c>
      <c r="C40" s="201">
        <v>82602</v>
      </c>
      <c r="D40" s="201">
        <v>0</v>
      </c>
      <c r="E40" s="201">
        <v>87128</v>
      </c>
      <c r="F40" s="214">
        <f t="shared" si="0"/>
        <v>105.47928621583011</v>
      </c>
    </row>
    <row r="41" spans="1:6" x14ac:dyDescent="0.25">
      <c r="A41" s="168" t="s">
        <v>53</v>
      </c>
      <c r="B41" s="173" t="s">
        <v>54</v>
      </c>
      <c r="C41" s="201">
        <v>10000</v>
      </c>
      <c r="D41" s="201">
        <v>0</v>
      </c>
      <c r="E41" s="201">
        <v>10000</v>
      </c>
      <c r="F41" s="214">
        <f t="shared" si="0"/>
        <v>100</v>
      </c>
    </row>
    <row r="42" spans="1:6" ht="31.5" x14ac:dyDescent="0.25">
      <c r="A42" s="208" t="s">
        <v>55</v>
      </c>
      <c r="B42" s="171" t="s">
        <v>56</v>
      </c>
      <c r="C42" s="202">
        <f>SUM(C41,C38)</f>
        <v>93355</v>
      </c>
      <c r="D42" s="202">
        <f t="shared" ref="D42" si="14">SUM(D41)</f>
        <v>0</v>
      </c>
      <c r="E42" s="202">
        <f>SUM(E41,E38)</f>
        <v>133443</v>
      </c>
      <c r="F42" s="215">
        <f t="shared" si="0"/>
        <v>142.94146001821005</v>
      </c>
    </row>
    <row r="43" spans="1:6" x14ac:dyDescent="0.25">
      <c r="A43" s="208" t="s">
        <v>57</v>
      </c>
      <c r="B43" s="171" t="s">
        <v>58</v>
      </c>
      <c r="C43" s="202">
        <f>C33+C42+C37</f>
        <v>5189129</v>
      </c>
      <c r="D43" s="202">
        <f>D33+D42</f>
        <v>0</v>
      </c>
      <c r="E43" s="202">
        <f>E33+E42+E37</f>
        <v>9758143</v>
      </c>
      <c r="F43" s="215">
        <f t="shared" si="0"/>
        <v>188.04972857679968</v>
      </c>
    </row>
    <row r="44" spans="1:6" x14ac:dyDescent="0.25">
      <c r="A44" s="168">
        <v>166</v>
      </c>
      <c r="B44" s="173" t="s">
        <v>735</v>
      </c>
      <c r="C44" s="201">
        <v>-4459000</v>
      </c>
      <c r="D44" s="201">
        <v>0</v>
      </c>
      <c r="E44" s="201">
        <v>-247655</v>
      </c>
      <c r="F44" s="214">
        <f t="shared" si="0"/>
        <v>5.5540479928235031</v>
      </c>
    </row>
    <row r="45" spans="1:6" x14ac:dyDescent="0.25">
      <c r="A45" s="457" t="s">
        <v>87</v>
      </c>
      <c r="B45" s="458"/>
      <c r="C45" s="458"/>
      <c r="D45" s="458"/>
      <c r="E45" s="458"/>
      <c r="F45" s="459" t="s">
        <v>172</v>
      </c>
    </row>
    <row r="46" spans="1:6" ht="31.5" x14ac:dyDescent="0.25">
      <c r="A46" s="208" t="s">
        <v>0</v>
      </c>
      <c r="B46" s="208" t="s">
        <v>1</v>
      </c>
      <c r="C46" s="208" t="s">
        <v>2</v>
      </c>
      <c r="D46" s="198" t="s">
        <v>3</v>
      </c>
      <c r="E46" s="208" t="s">
        <v>4</v>
      </c>
      <c r="F46" s="459"/>
    </row>
    <row r="47" spans="1:6" x14ac:dyDescent="0.25">
      <c r="A47" s="168">
        <v>1</v>
      </c>
      <c r="B47" s="168">
        <v>2</v>
      </c>
      <c r="C47" s="168">
        <v>3</v>
      </c>
      <c r="D47" s="168">
        <v>4</v>
      </c>
      <c r="E47" s="168">
        <v>5</v>
      </c>
      <c r="F47" s="211">
        <v>6</v>
      </c>
    </row>
    <row r="48" spans="1:6" ht="31.5" x14ac:dyDescent="0.25">
      <c r="A48" s="208">
        <v>167</v>
      </c>
      <c r="B48" s="171" t="s">
        <v>736</v>
      </c>
      <c r="C48" s="202">
        <f>SUM(C44)</f>
        <v>-4459000</v>
      </c>
      <c r="D48" s="202">
        <f>SUM(D44)</f>
        <v>0</v>
      </c>
      <c r="E48" s="202">
        <f>SUM(E44)</f>
        <v>-247655</v>
      </c>
      <c r="F48" s="213">
        <v>0</v>
      </c>
    </row>
    <row r="49" spans="1:6" ht="31.5" x14ac:dyDescent="0.25">
      <c r="A49" s="208" t="s">
        <v>59</v>
      </c>
      <c r="B49" s="171" t="s">
        <v>60</v>
      </c>
      <c r="C49" s="202">
        <f>SUM(C48)</f>
        <v>-4459000</v>
      </c>
      <c r="D49" s="202">
        <f>SUM(D48)</f>
        <v>0</v>
      </c>
      <c r="E49" s="202">
        <f>SUM(E48)</f>
        <v>-247655</v>
      </c>
      <c r="F49" s="213">
        <v>0</v>
      </c>
    </row>
    <row r="50" spans="1:6" ht="31.5" x14ac:dyDescent="0.25">
      <c r="A50" s="168" t="s">
        <v>61</v>
      </c>
      <c r="B50" s="173" t="s">
        <v>62</v>
      </c>
      <c r="C50" s="201">
        <v>76771</v>
      </c>
      <c r="D50" s="201">
        <v>0</v>
      </c>
      <c r="E50" s="201">
        <v>135441</v>
      </c>
      <c r="F50" s="214">
        <v>0</v>
      </c>
    </row>
    <row r="51" spans="1:6" ht="31.5" x14ac:dyDescent="0.25">
      <c r="A51" s="208" t="s">
        <v>63</v>
      </c>
      <c r="B51" s="171" t="s">
        <v>64</v>
      </c>
      <c r="C51" s="202">
        <f>SUM(C50:C50)</f>
        <v>76771</v>
      </c>
      <c r="D51" s="202">
        <f>SUM(D50:D50)</f>
        <v>0</v>
      </c>
      <c r="E51" s="202">
        <f>SUM(E50:E50)</f>
        <v>135441</v>
      </c>
      <c r="F51" s="215">
        <v>0</v>
      </c>
    </row>
    <row r="52" spans="1:6" ht="31.5" x14ac:dyDescent="0.25">
      <c r="A52" s="208" t="s">
        <v>65</v>
      </c>
      <c r="B52" s="171" t="s">
        <v>66</v>
      </c>
      <c r="C52" s="202">
        <f>C16+C19+C24+C43+C49+C51</f>
        <v>496484801</v>
      </c>
      <c r="D52" s="202">
        <f>D16+D19+D24+D43+D49+D51</f>
        <v>0</v>
      </c>
      <c r="E52" s="202">
        <f>E16+E19+E24+E43+E49+E51</f>
        <v>490504198</v>
      </c>
      <c r="F52" s="215">
        <f t="shared" ref="F52:F75" si="15">E52/C52*100</f>
        <v>98.795410657495637</v>
      </c>
    </row>
    <row r="53" spans="1:6" x14ac:dyDescent="0.25">
      <c r="A53" s="168" t="s">
        <v>67</v>
      </c>
      <c r="B53" s="173" t="s">
        <v>68</v>
      </c>
      <c r="C53" s="201">
        <v>445911698</v>
      </c>
      <c r="D53" s="201">
        <v>0</v>
      </c>
      <c r="E53" s="201">
        <v>445911698</v>
      </c>
      <c r="F53" s="214">
        <f t="shared" si="15"/>
        <v>100</v>
      </c>
    </row>
    <row r="54" spans="1:6" ht="31.5" x14ac:dyDescent="0.25">
      <c r="A54" s="168">
        <v>179</v>
      </c>
      <c r="B54" s="173" t="s">
        <v>787</v>
      </c>
      <c r="C54" s="201">
        <v>8639497</v>
      </c>
      <c r="D54" s="201">
        <v>0</v>
      </c>
      <c r="E54" s="201">
        <v>8639497</v>
      </c>
      <c r="F54" s="214">
        <f t="shared" si="15"/>
        <v>100</v>
      </c>
    </row>
    <row r="55" spans="1:6" x14ac:dyDescent="0.25">
      <c r="A55" s="168">
        <v>180</v>
      </c>
      <c r="B55" s="173" t="s">
        <v>69</v>
      </c>
      <c r="C55" s="201">
        <v>-108011214</v>
      </c>
      <c r="D55" s="201">
        <v>0</v>
      </c>
      <c r="E55" s="201">
        <v>-108909777</v>
      </c>
      <c r="F55" s="214">
        <f t="shared" si="15"/>
        <v>100.83191639712521</v>
      </c>
    </row>
    <row r="56" spans="1:6" x14ac:dyDescent="0.25">
      <c r="A56" s="168">
        <v>182</v>
      </c>
      <c r="B56" s="173" t="s">
        <v>70</v>
      </c>
      <c r="C56" s="201">
        <v>-898563</v>
      </c>
      <c r="D56" s="201">
        <v>0</v>
      </c>
      <c r="E56" s="201">
        <v>16586777</v>
      </c>
      <c r="F56" s="214">
        <f t="shared" si="15"/>
        <v>-1845.9225452194225</v>
      </c>
    </row>
    <row r="57" spans="1:6" x14ac:dyDescent="0.25">
      <c r="A57" s="208">
        <v>183</v>
      </c>
      <c r="B57" s="171" t="s">
        <v>71</v>
      </c>
      <c r="C57" s="202">
        <f>C53+C54+C55+C56</f>
        <v>345641418</v>
      </c>
      <c r="D57" s="202">
        <v>0</v>
      </c>
      <c r="E57" s="202">
        <f t="shared" ref="E57" si="16">E53+E54+E55+E56</f>
        <v>362228195</v>
      </c>
      <c r="F57" s="215">
        <f t="shared" si="15"/>
        <v>104.79883953027876</v>
      </c>
    </row>
    <row r="58" spans="1:6" ht="31.5" x14ac:dyDescent="0.25">
      <c r="A58" s="168">
        <v>186</v>
      </c>
      <c r="B58" s="173" t="s">
        <v>72</v>
      </c>
      <c r="C58" s="201">
        <v>1108584</v>
      </c>
      <c r="D58" s="201">
        <v>0</v>
      </c>
      <c r="E58" s="201">
        <v>0</v>
      </c>
      <c r="F58" s="214">
        <f t="shared" si="15"/>
        <v>0</v>
      </c>
    </row>
    <row r="59" spans="1:6" ht="31.5" x14ac:dyDescent="0.25">
      <c r="A59" s="168">
        <v>191</v>
      </c>
      <c r="B59" s="173" t="s">
        <v>73</v>
      </c>
      <c r="C59" s="201">
        <v>0</v>
      </c>
      <c r="D59" s="201">
        <v>0</v>
      </c>
      <c r="E59" s="201">
        <v>0</v>
      </c>
      <c r="F59" s="214">
        <v>0</v>
      </c>
    </row>
    <row r="60" spans="1:6" ht="31.5" x14ac:dyDescent="0.25">
      <c r="A60" s="208">
        <v>209</v>
      </c>
      <c r="B60" s="171" t="s">
        <v>74</v>
      </c>
      <c r="C60" s="202">
        <f>SUM(C58:C59)</f>
        <v>1108584</v>
      </c>
      <c r="D60" s="202">
        <f>SUM(D58:D59)</f>
        <v>0</v>
      </c>
      <c r="E60" s="202">
        <f>SUM(E58:E59)</f>
        <v>0</v>
      </c>
      <c r="F60" s="215">
        <f t="shared" si="15"/>
        <v>0</v>
      </c>
    </row>
    <row r="61" spans="1:6" ht="31.5" x14ac:dyDescent="0.25">
      <c r="A61" s="168">
        <v>212</v>
      </c>
      <c r="B61" s="173" t="s">
        <v>75</v>
      </c>
      <c r="C61" s="201">
        <v>590747</v>
      </c>
      <c r="D61" s="201">
        <v>0</v>
      </c>
      <c r="E61" s="201">
        <v>2249418</v>
      </c>
      <c r="F61" s="214">
        <f t="shared" si="15"/>
        <v>380.77518802465352</v>
      </c>
    </row>
    <row r="62" spans="1:6" ht="31.5" x14ac:dyDescent="0.25">
      <c r="A62" s="168">
        <v>217</v>
      </c>
      <c r="B62" s="173" t="s">
        <v>737</v>
      </c>
      <c r="C62" s="201">
        <v>0</v>
      </c>
      <c r="D62" s="201">
        <v>0</v>
      </c>
      <c r="E62" s="201">
        <v>0</v>
      </c>
      <c r="F62" s="214">
        <v>0</v>
      </c>
    </row>
    <row r="63" spans="1:6" ht="31.5" x14ac:dyDescent="0.25">
      <c r="A63" s="168">
        <v>218</v>
      </c>
      <c r="B63" s="173" t="s">
        <v>712</v>
      </c>
      <c r="C63" s="201">
        <v>0</v>
      </c>
      <c r="D63" s="201">
        <v>0</v>
      </c>
      <c r="E63" s="201">
        <v>2995727</v>
      </c>
      <c r="F63" s="214">
        <v>0</v>
      </c>
    </row>
    <row r="64" spans="1:6" ht="47.25" x14ac:dyDescent="0.25">
      <c r="A64" s="168">
        <v>222</v>
      </c>
      <c r="B64" s="173" t="s">
        <v>76</v>
      </c>
      <c r="C64" s="201">
        <v>848842</v>
      </c>
      <c r="D64" s="201">
        <v>0</v>
      </c>
      <c r="E64" s="201">
        <v>897161</v>
      </c>
      <c r="F64" s="214">
        <f t="shared" si="15"/>
        <v>105.69234321581638</v>
      </c>
    </row>
    <row r="65" spans="1:6" ht="47.25" x14ac:dyDescent="0.25">
      <c r="A65" s="168">
        <v>227</v>
      </c>
      <c r="B65" s="173" t="s">
        <v>77</v>
      </c>
      <c r="C65" s="201">
        <v>848842</v>
      </c>
      <c r="D65" s="201">
        <v>0</v>
      </c>
      <c r="E65" s="201">
        <v>897161</v>
      </c>
      <c r="F65" s="214">
        <f t="shared" si="15"/>
        <v>105.69234321581638</v>
      </c>
    </row>
    <row r="66" spans="1:6" ht="47.25" x14ac:dyDescent="0.25">
      <c r="A66" s="208">
        <v>233</v>
      </c>
      <c r="B66" s="171" t="s">
        <v>78</v>
      </c>
      <c r="C66" s="202">
        <f t="shared" ref="C66" si="17">SUM(C61:C64)</f>
        <v>1439589</v>
      </c>
      <c r="D66" s="202">
        <f t="shared" ref="D66:E66" si="18">SUM(D61:D64)</f>
        <v>0</v>
      </c>
      <c r="E66" s="202">
        <f t="shared" si="18"/>
        <v>6142306</v>
      </c>
      <c r="F66" s="215">
        <f t="shared" si="15"/>
        <v>426.67080673720068</v>
      </c>
    </row>
    <row r="67" spans="1:6" x14ac:dyDescent="0.25">
      <c r="A67" s="168">
        <v>234</v>
      </c>
      <c r="B67" s="173" t="s">
        <v>79</v>
      </c>
      <c r="C67" s="201">
        <v>2161561</v>
      </c>
      <c r="D67" s="201">
        <v>0</v>
      </c>
      <c r="E67" s="201">
        <v>3200030</v>
      </c>
      <c r="F67" s="214">
        <f t="shared" si="15"/>
        <v>148.04254888018426</v>
      </c>
    </row>
    <row r="68" spans="1:6" ht="31.5" x14ac:dyDescent="0.25">
      <c r="A68" s="168">
        <v>236</v>
      </c>
      <c r="B68" s="173" t="s">
        <v>80</v>
      </c>
      <c r="C68" s="201">
        <v>89161</v>
      </c>
      <c r="D68" s="201">
        <v>0</v>
      </c>
      <c r="E68" s="201">
        <v>158289</v>
      </c>
      <c r="F68" s="214">
        <f t="shared" si="15"/>
        <v>177.53165621740447</v>
      </c>
    </row>
    <row r="69" spans="1:6" ht="31.5" x14ac:dyDescent="0.25">
      <c r="A69" s="208">
        <v>243</v>
      </c>
      <c r="B69" s="171" t="s">
        <v>81</v>
      </c>
      <c r="C69" s="202">
        <f t="shared" ref="C69" si="19">SUM(C67:C68)</f>
        <v>2250722</v>
      </c>
      <c r="D69" s="202">
        <f t="shared" ref="D69:E69" si="20">SUM(D67:D68)</f>
        <v>0</v>
      </c>
      <c r="E69" s="202">
        <f t="shared" si="20"/>
        <v>3358319</v>
      </c>
      <c r="F69" s="215">
        <f t="shared" si="15"/>
        <v>149.21074215296247</v>
      </c>
    </row>
    <row r="70" spans="1:6" ht="31.5" x14ac:dyDescent="0.25">
      <c r="A70" s="208">
        <v>244</v>
      </c>
      <c r="B70" s="171" t="s">
        <v>82</v>
      </c>
      <c r="C70" s="202">
        <f t="shared" ref="C70" si="21">C60+C66+C69</f>
        <v>4798895</v>
      </c>
      <c r="D70" s="202">
        <f t="shared" ref="D70:E70" si="22">D60+D66+D69</f>
        <v>0</v>
      </c>
      <c r="E70" s="202">
        <f t="shared" si="22"/>
        <v>9500625</v>
      </c>
      <c r="F70" s="215">
        <f t="shared" si="15"/>
        <v>197.97526305534922</v>
      </c>
    </row>
    <row r="71" spans="1:6" ht="31.5" x14ac:dyDescent="0.25">
      <c r="A71" s="168">
        <v>246</v>
      </c>
      <c r="B71" s="173" t="s">
        <v>763</v>
      </c>
      <c r="C71" s="201">
        <v>1012686</v>
      </c>
      <c r="D71" s="201">
        <v>0</v>
      </c>
      <c r="E71" s="201">
        <v>0</v>
      </c>
      <c r="F71" s="214">
        <v>100</v>
      </c>
    </row>
    <row r="72" spans="1:6" ht="31.5" x14ac:dyDescent="0.25">
      <c r="A72" s="168">
        <v>247</v>
      </c>
      <c r="B72" s="173" t="s">
        <v>83</v>
      </c>
      <c r="C72" s="201">
        <v>609007</v>
      </c>
      <c r="D72" s="201">
        <v>0</v>
      </c>
      <c r="E72" s="201">
        <v>538785</v>
      </c>
      <c r="F72" s="214">
        <f t="shared" si="15"/>
        <v>88.469426459794391</v>
      </c>
    </row>
    <row r="73" spans="1:6" x14ac:dyDescent="0.25">
      <c r="A73" s="168">
        <v>248</v>
      </c>
      <c r="B73" s="173" t="s">
        <v>84</v>
      </c>
      <c r="C73" s="201">
        <v>144422795</v>
      </c>
      <c r="D73" s="201">
        <v>0</v>
      </c>
      <c r="E73" s="201">
        <v>118236593</v>
      </c>
      <c r="F73" s="214">
        <f t="shared" si="15"/>
        <v>81.868373340925856</v>
      </c>
    </row>
    <row r="74" spans="1:6" ht="31.5" x14ac:dyDescent="0.25">
      <c r="A74" s="208">
        <v>249</v>
      </c>
      <c r="B74" s="171" t="s">
        <v>85</v>
      </c>
      <c r="C74" s="202">
        <f>SUM(C71:C73)</f>
        <v>146044488</v>
      </c>
      <c r="D74" s="202">
        <f t="shared" ref="D74" si="23">SUM(D72:D73)</f>
        <v>0</v>
      </c>
      <c r="E74" s="202">
        <f>SUM(E71:E73)</f>
        <v>118775378</v>
      </c>
      <c r="F74" s="215">
        <f t="shared" si="15"/>
        <v>81.328216919764884</v>
      </c>
    </row>
    <row r="75" spans="1:6" x14ac:dyDescent="0.25">
      <c r="A75" s="208">
        <v>250</v>
      </c>
      <c r="B75" s="171" t="s">
        <v>86</v>
      </c>
      <c r="C75" s="202">
        <f>C57+C70+C74</f>
        <v>496484801</v>
      </c>
      <c r="D75" s="202">
        <f>D57+D70+D74</f>
        <v>0</v>
      </c>
      <c r="E75" s="202">
        <f>E57+E70+E74</f>
        <v>490504198</v>
      </c>
      <c r="F75" s="215">
        <f t="shared" si="15"/>
        <v>98.795410657495637</v>
      </c>
    </row>
  </sheetData>
  <mergeCells count="5">
    <mergeCell ref="A2:E2"/>
    <mergeCell ref="F2:F3"/>
    <mergeCell ref="A45:E45"/>
    <mergeCell ref="F45:F46"/>
    <mergeCell ref="A1:F1"/>
  </mergeCells>
  <printOptions horizontalCentered="1"/>
  <pageMargins left="0.70866141732283472" right="0.70866141732283472" top="1.1417322834645669" bottom="0.74803149606299213" header="0.31496062992125984" footer="0.31496062992125984"/>
  <pageSetup paperSize="8" scale="78" orientation="portrait" r:id="rId1"/>
  <headerFooter>
    <oddHeader>&amp;L&amp;"Times New Roman,Normál"&amp;12Vászoly Község 
Önkormányzata &amp;C&amp;"Times New Roman,Normál"&amp;12 1. melléklet
az önkormányzat 2019. évi költségvetési gazdálkodási beszámolójáról szóló 7/2020. (VII. 08.)
önkormányzati rendeletéhez</oddHeader>
  </headerFooter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view="pageLayout" zoomScaleNormal="100" workbookViewId="0">
      <selection activeCell="A2" sqref="A2:J2"/>
    </sheetView>
  </sheetViews>
  <sheetFormatPr defaultColWidth="9.140625" defaultRowHeight="15.75" x14ac:dyDescent="0.25"/>
  <cols>
    <col min="1" max="1" width="44.7109375" style="79" customWidth="1"/>
    <col min="2" max="2" width="18.28515625" style="80" customWidth="1"/>
    <col min="3" max="3" width="19.28515625" style="80" customWidth="1"/>
    <col min="4" max="4" width="14.5703125" style="80" customWidth="1"/>
    <col min="5" max="5" width="7.28515625" style="95" customWidth="1"/>
    <col min="6" max="6" width="37.140625" style="80" customWidth="1"/>
    <col min="7" max="7" width="17.42578125" style="80" customWidth="1"/>
    <col min="8" max="8" width="16.140625" style="80" customWidth="1"/>
    <col min="9" max="9" width="17" style="80" customWidth="1"/>
    <col min="10" max="10" width="8.28515625" style="95" customWidth="1"/>
    <col min="11" max="16384" width="9.140625" style="80"/>
  </cols>
  <sheetData>
    <row r="2" spans="1:10" ht="18.75" x14ac:dyDescent="0.3">
      <c r="A2" s="485" t="s">
        <v>707</v>
      </c>
      <c r="B2" s="486"/>
      <c r="C2" s="486"/>
      <c r="D2" s="486"/>
      <c r="E2" s="486"/>
      <c r="F2" s="486"/>
      <c r="G2" s="486"/>
      <c r="H2" s="486"/>
      <c r="I2" s="486"/>
      <c r="J2" s="486"/>
    </row>
    <row r="3" spans="1:10" ht="15.75" customHeight="1" x14ac:dyDescent="0.25">
      <c r="A3" s="484" t="s">
        <v>834</v>
      </c>
      <c r="B3" s="484"/>
      <c r="C3" s="484"/>
      <c r="D3" s="484"/>
      <c r="E3" s="484"/>
      <c r="F3" s="484"/>
      <c r="G3" s="484"/>
      <c r="H3" s="484"/>
      <c r="I3" s="484"/>
      <c r="J3" s="484"/>
    </row>
    <row r="4" spans="1:10" s="79" customFormat="1" ht="47.25" x14ac:dyDescent="0.25">
      <c r="A4" s="369" t="s">
        <v>256</v>
      </c>
      <c r="B4" s="216" t="str">
        <f>'5.sz.tábla'!B3</f>
        <v>2019. évi eredeti előirányzat</v>
      </c>
      <c r="C4" s="216" t="str">
        <f>'5.sz.tábla'!C3</f>
        <v>2019. évi módosított előirányzat IV.</v>
      </c>
      <c r="D4" s="216" t="str">
        <f>'5.sz.tábla'!D3</f>
        <v>2019. évi teljesítés</v>
      </c>
      <c r="E4" s="218" t="s">
        <v>172</v>
      </c>
      <c r="F4" s="369" t="s">
        <v>257</v>
      </c>
      <c r="G4" s="216" t="str">
        <f>B4</f>
        <v>2019. évi eredeti előirányzat</v>
      </c>
      <c r="H4" s="216" t="str">
        <f t="shared" ref="H4:I4" si="0">C4</f>
        <v>2019. évi módosított előirányzat IV.</v>
      </c>
      <c r="I4" s="216" t="str">
        <f t="shared" si="0"/>
        <v>2019. évi teljesítés</v>
      </c>
      <c r="J4" s="218" t="s">
        <v>172</v>
      </c>
    </row>
    <row r="5" spans="1:10" s="79" customFormat="1" x14ac:dyDescent="0.25">
      <c r="A5" s="82" t="s">
        <v>331</v>
      </c>
      <c r="B5" s="81"/>
      <c r="C5" s="81"/>
      <c r="D5" s="81"/>
      <c r="E5" s="96"/>
      <c r="F5" s="82" t="s">
        <v>156</v>
      </c>
      <c r="G5" s="83"/>
      <c r="H5" s="83"/>
      <c r="I5" s="83"/>
      <c r="J5" s="101"/>
    </row>
    <row r="6" spans="1:10" ht="21" customHeight="1" x14ac:dyDescent="0.25">
      <c r="A6" s="336" t="s">
        <v>362</v>
      </c>
      <c r="B6" s="320">
        <f>'9.sz.tábla'!B4</f>
        <v>30598342</v>
      </c>
      <c r="C6" s="320">
        <f>'9.sz.tábla'!C4</f>
        <v>35483776</v>
      </c>
      <c r="D6" s="320">
        <f>'9.sz.tábla'!D4</f>
        <v>27834320</v>
      </c>
      <c r="E6" s="97">
        <f>D6/C6*100</f>
        <v>78.442384485799934</v>
      </c>
      <c r="F6" s="84" t="s">
        <v>293</v>
      </c>
      <c r="G6" s="320">
        <f>'9.sz.tábla'!G4</f>
        <v>11331764</v>
      </c>
      <c r="H6" s="320">
        <f>'9.sz.tábla'!H4-H35</f>
        <v>13027292</v>
      </c>
      <c r="I6" s="320">
        <f>'9.sz.tábla'!I4-I35</f>
        <v>9596231</v>
      </c>
      <c r="J6" s="97">
        <f>I6/H6*100</f>
        <v>73.66251558650869</v>
      </c>
    </row>
    <row r="7" spans="1:10" ht="17.45" customHeight="1" x14ac:dyDescent="0.25">
      <c r="A7" s="84" t="s">
        <v>294</v>
      </c>
      <c r="B7" s="320">
        <f>'9.sz.tábla'!B5</f>
        <v>10700000</v>
      </c>
      <c r="C7" s="320">
        <f>'9.sz.tábla'!C5</f>
        <v>10700000</v>
      </c>
      <c r="D7" s="320">
        <f>'9.sz.tábla'!D5</f>
        <v>13769315</v>
      </c>
      <c r="E7" s="97">
        <f t="shared" ref="E7:E8" si="1">D7/C7*100</f>
        <v>128.68518691588787</v>
      </c>
      <c r="F7" s="84" t="s">
        <v>230</v>
      </c>
      <c r="G7" s="320">
        <f>'9.sz.tábla'!G5</f>
        <v>3271315</v>
      </c>
      <c r="H7" s="320">
        <f>'9.sz.tábla'!H5-H36</f>
        <v>2168749</v>
      </c>
      <c r="I7" s="320">
        <f>'9.sz.tábla'!I5-I36</f>
        <v>1540873</v>
      </c>
      <c r="J7" s="97">
        <f t="shared" ref="J7:J29" si="2">I7/H7*100</f>
        <v>71.0489318957611</v>
      </c>
    </row>
    <row r="8" spans="1:10" x14ac:dyDescent="0.25">
      <c r="A8" s="84" t="s">
        <v>296</v>
      </c>
      <c r="B8" s="320">
        <f>'9.sz.tábla'!B6-'5.sz.tábla'!B45</f>
        <v>450000</v>
      </c>
      <c r="C8" s="320">
        <f>'9.sz.tábla'!C6-'5.sz.tábla'!C45</f>
        <v>450000</v>
      </c>
      <c r="D8" s="320">
        <f>'9.sz.tábla'!D6-'5.sz.tábla'!D45</f>
        <v>1211022</v>
      </c>
      <c r="E8" s="97">
        <f t="shared" si="1"/>
        <v>269.11599999999999</v>
      </c>
      <c r="F8" s="84" t="s">
        <v>231</v>
      </c>
      <c r="G8" s="320">
        <f>'9.sz.tábla'!G6</f>
        <v>44728404</v>
      </c>
      <c r="H8" s="320">
        <f>'9.sz.tábla'!H6</f>
        <v>47964874</v>
      </c>
      <c r="I8" s="320">
        <f>'9.sz.tábla'!I6</f>
        <v>38388817</v>
      </c>
      <c r="J8" s="97">
        <f t="shared" si="2"/>
        <v>80.03527122785728</v>
      </c>
    </row>
    <row r="9" spans="1:10" x14ac:dyDescent="0.25">
      <c r="A9" s="348" t="s">
        <v>363</v>
      </c>
      <c r="B9" s="320">
        <f>'9.sz.tábla'!B7</f>
        <v>0</v>
      </c>
      <c r="C9" s="320">
        <f>'9.sz.tábla'!C7</f>
        <v>0</v>
      </c>
      <c r="D9" s="320">
        <f>'9.sz.tábla'!D7</f>
        <v>0</v>
      </c>
      <c r="E9" s="97"/>
      <c r="F9" s="84" t="s">
        <v>299</v>
      </c>
      <c r="G9" s="320">
        <f>'9.sz.tábla'!G7</f>
        <v>2234000</v>
      </c>
      <c r="H9" s="320">
        <f>'9.sz.tábla'!H7</f>
        <v>2234000</v>
      </c>
      <c r="I9" s="320">
        <f>'9.sz.tábla'!I7</f>
        <v>1920000</v>
      </c>
      <c r="J9" s="97">
        <f t="shared" si="2"/>
        <v>85.944494180841531</v>
      </c>
    </row>
    <row r="10" spans="1:10" x14ac:dyDescent="0.25">
      <c r="A10" s="84"/>
      <c r="B10" s="320"/>
      <c r="C10" s="320"/>
      <c r="D10" s="320"/>
      <c r="E10" s="97"/>
      <c r="F10" s="84" t="s">
        <v>243</v>
      </c>
      <c r="G10" s="320">
        <f>SUM(G11:G14)</f>
        <v>10075801</v>
      </c>
      <c r="H10" s="320">
        <f>SUM(H11:H14)</f>
        <v>9748727</v>
      </c>
      <c r="I10" s="320">
        <f t="shared" ref="I10" si="3">SUM(I11:I14)</f>
        <v>9578012</v>
      </c>
      <c r="J10" s="97">
        <f t="shared" si="2"/>
        <v>98.248848285524872</v>
      </c>
    </row>
    <row r="11" spans="1:10" x14ac:dyDescent="0.25">
      <c r="A11" s="84"/>
      <c r="B11" s="320"/>
      <c r="C11" s="320"/>
      <c r="D11" s="320"/>
      <c r="E11" s="97"/>
      <c r="F11" s="85" t="s">
        <v>300</v>
      </c>
      <c r="G11" s="320">
        <f>'9.sz.tábla'!G9</f>
        <v>0</v>
      </c>
      <c r="H11" s="320">
        <f>'9.sz.tábla'!H9</f>
        <v>0</v>
      </c>
      <c r="I11" s="320">
        <f>'9.sz.tábla'!I9</f>
        <v>0</v>
      </c>
      <c r="J11" s="425"/>
    </row>
    <row r="12" spans="1:10" ht="31.5" x14ac:dyDescent="0.25">
      <c r="A12" s="84"/>
      <c r="B12" s="320"/>
      <c r="C12" s="320"/>
      <c r="D12" s="320"/>
      <c r="E12" s="97"/>
      <c r="F12" s="85" t="s">
        <v>301</v>
      </c>
      <c r="G12" s="320">
        <f>'9.sz.tábla'!G10-G41</f>
        <v>10075801</v>
      </c>
      <c r="H12" s="320">
        <f>'9.sz.tábla'!H10-H41</f>
        <v>9748727</v>
      </c>
      <c r="I12" s="320">
        <f>'9.sz.tábla'!I10-I41</f>
        <v>9578012</v>
      </c>
      <c r="J12" s="97">
        <f t="shared" si="2"/>
        <v>98.248848285524872</v>
      </c>
    </row>
    <row r="13" spans="1:10" ht="31.5" x14ac:dyDescent="0.25">
      <c r="A13" s="336"/>
      <c r="B13" s="320"/>
      <c r="C13" s="321"/>
      <c r="D13" s="321"/>
      <c r="E13" s="97"/>
      <c r="F13" s="367" t="s">
        <v>302</v>
      </c>
      <c r="G13" s="320">
        <f>'9.sz.tábla'!G11-G42</f>
        <v>0</v>
      </c>
      <c r="H13" s="320">
        <f>'9.sz.tábla'!H11-H42</f>
        <v>0</v>
      </c>
      <c r="I13" s="320">
        <f>'9.sz.tábla'!I11-I42</f>
        <v>0</v>
      </c>
      <c r="J13" s="97"/>
    </row>
    <row r="14" spans="1:10" ht="47.25" x14ac:dyDescent="0.25">
      <c r="A14" s="348"/>
      <c r="B14" s="320"/>
      <c r="C14" s="320"/>
      <c r="D14" s="320"/>
      <c r="E14" s="97"/>
      <c r="F14" s="85" t="s">
        <v>303</v>
      </c>
      <c r="G14" s="320">
        <f>'9.sz.tábla'!G12</f>
        <v>0</v>
      </c>
      <c r="H14" s="320">
        <f>'9.sz.tábla'!H12</f>
        <v>0</v>
      </c>
      <c r="I14" s="320">
        <f>'9.sz.tábla'!I12</f>
        <v>0</v>
      </c>
      <c r="J14" s="97"/>
    </row>
    <row r="15" spans="1:10" ht="31.5" x14ac:dyDescent="0.25">
      <c r="A15" s="84"/>
      <c r="B15" s="320"/>
      <c r="C15" s="320"/>
      <c r="D15" s="320"/>
      <c r="E15" s="97"/>
      <c r="F15" s="85" t="s">
        <v>304</v>
      </c>
      <c r="G15" s="320">
        <f>'9.sz.tábla'!G13</f>
        <v>3238265</v>
      </c>
      <c r="H15" s="320">
        <f>'9.sz.tábla'!H13</f>
        <v>4574999</v>
      </c>
      <c r="I15" s="320">
        <f>'9.sz.tábla'!I13</f>
        <v>0</v>
      </c>
      <c r="J15" s="97"/>
    </row>
    <row r="16" spans="1:10" s="86" customFormat="1" ht="45" customHeight="1" x14ac:dyDescent="0.25">
      <c r="A16" s="82" t="s">
        <v>364</v>
      </c>
      <c r="B16" s="322">
        <f>SUM(B6:B15)</f>
        <v>41748342</v>
      </c>
      <c r="C16" s="322">
        <f t="shared" ref="C16:D16" si="4">SUM(C6:C15)</f>
        <v>46633776</v>
      </c>
      <c r="D16" s="322">
        <f t="shared" si="4"/>
        <v>42814657</v>
      </c>
      <c r="E16" s="98">
        <f>D16/C16*100</f>
        <v>91.810401542435685</v>
      </c>
      <c r="F16" s="82" t="s">
        <v>708</v>
      </c>
      <c r="G16" s="322">
        <f>G6+G7+G8+G9+G10+G15</f>
        <v>74879549</v>
      </c>
      <c r="H16" s="322">
        <f t="shared" ref="H16:I16" si="5">H6+H7+H8+H9+H10+H15</f>
        <v>79718641</v>
      </c>
      <c r="I16" s="322">
        <f t="shared" si="5"/>
        <v>61023933</v>
      </c>
      <c r="J16" s="98">
        <f t="shared" si="2"/>
        <v>76.54913861363994</v>
      </c>
    </row>
    <row r="17" spans="1:10" x14ac:dyDescent="0.25">
      <c r="A17" s="83" t="s">
        <v>334</v>
      </c>
      <c r="B17" s="320">
        <f>'4.sz.tábla'!B16</f>
        <v>126119237</v>
      </c>
      <c r="C17" s="320">
        <f>'4.sz.tábla'!C16</f>
        <v>130001601</v>
      </c>
      <c r="D17" s="320">
        <f>'4.sz.tábla'!D16</f>
        <v>129571903</v>
      </c>
      <c r="E17" s="97">
        <f>D17/C17*100</f>
        <v>99.669467147562287</v>
      </c>
      <c r="F17" s="83" t="s">
        <v>335</v>
      </c>
      <c r="G17" s="320">
        <f>'9.sz.tábla'!G16</f>
        <v>968079</v>
      </c>
      <c r="H17" s="320">
        <f>'9.sz.tábla'!H16</f>
        <v>1403079</v>
      </c>
      <c r="I17" s="320">
        <f>'9.sz.tábla'!I16</f>
        <v>973381</v>
      </c>
      <c r="J17" s="97">
        <f t="shared" si="2"/>
        <v>69.374639631838264</v>
      </c>
    </row>
    <row r="18" spans="1:10" ht="47.25" x14ac:dyDescent="0.25">
      <c r="A18" s="370" t="s">
        <v>336</v>
      </c>
      <c r="B18" s="322">
        <f>B16+B17</f>
        <v>167867579</v>
      </c>
      <c r="C18" s="322">
        <f t="shared" ref="C18:D18" si="6">C16+C17</f>
        <v>176635377</v>
      </c>
      <c r="D18" s="322">
        <f t="shared" si="6"/>
        <v>172386560</v>
      </c>
      <c r="E18" s="98">
        <f t="shared" ref="E18:E20" si="7">D18/C18*100</f>
        <v>97.594583218739928</v>
      </c>
      <c r="F18" s="82" t="s">
        <v>337</v>
      </c>
      <c r="G18" s="322">
        <f>G16+G17</f>
        <v>75847628</v>
      </c>
      <c r="H18" s="322">
        <f t="shared" ref="H18:I18" si="8">H16+H17</f>
        <v>81121720</v>
      </c>
      <c r="I18" s="322">
        <f t="shared" si="8"/>
        <v>61997314</v>
      </c>
      <c r="J18" s="98">
        <f t="shared" si="2"/>
        <v>76.425048679934307</v>
      </c>
    </row>
    <row r="19" spans="1:10" x14ac:dyDescent="0.25">
      <c r="A19" s="82" t="s">
        <v>338</v>
      </c>
      <c r="B19" s="87"/>
      <c r="C19" s="87"/>
      <c r="D19" s="87"/>
      <c r="E19" s="97"/>
      <c r="F19" s="87" t="s">
        <v>158</v>
      </c>
      <c r="G19" s="88"/>
      <c r="H19" s="88"/>
      <c r="I19" s="88"/>
      <c r="J19" s="97"/>
    </row>
    <row r="20" spans="1:10" ht="27" customHeight="1" x14ac:dyDescent="0.25">
      <c r="A20" s="348" t="s">
        <v>365</v>
      </c>
      <c r="B20" s="320">
        <f>'[1]6. sz. tábla '!B30</f>
        <v>0</v>
      </c>
      <c r="C20" s="320">
        <f>'9.sz.tábla'!C29</f>
        <v>18247660</v>
      </c>
      <c r="D20" s="320">
        <f>'9.sz.tábla'!D29</f>
        <v>14247660</v>
      </c>
      <c r="E20" s="97">
        <f t="shared" si="7"/>
        <v>78.079381137088262</v>
      </c>
      <c r="F20" s="84" t="s">
        <v>312</v>
      </c>
      <c r="G20" s="320">
        <f>'9.sz.tábla'!G29-G49</f>
        <v>8532598</v>
      </c>
      <c r="H20" s="320">
        <f>'9.sz.tábla'!H29-H49</f>
        <v>30656071</v>
      </c>
      <c r="I20" s="320">
        <f>'9.sz.tábla'!I29-I49</f>
        <v>11639204</v>
      </c>
      <c r="J20" s="97">
        <f t="shared" si="2"/>
        <v>37.967044113382961</v>
      </c>
    </row>
    <row r="21" spans="1:10" x14ac:dyDescent="0.25">
      <c r="A21" s="85" t="s">
        <v>339</v>
      </c>
      <c r="B21" s="320">
        <f>'[1]6. sz. tábla '!B31-6000000</f>
        <v>0</v>
      </c>
      <c r="C21" s="320">
        <f>'[1]6. sz. tábla '!F31-7100000</f>
        <v>0</v>
      </c>
      <c r="D21" s="320">
        <v>0</v>
      </c>
      <c r="E21" s="97"/>
      <c r="F21" s="84" t="s">
        <v>314</v>
      </c>
      <c r="G21" s="320"/>
      <c r="H21" s="320"/>
      <c r="I21" s="320"/>
      <c r="J21" s="97"/>
    </row>
    <row r="22" spans="1:10" x14ac:dyDescent="0.25">
      <c r="A22" s="85" t="s">
        <v>366</v>
      </c>
      <c r="B22" s="320">
        <f>'[1]6. sz. tábla '!B32</f>
        <v>0</v>
      </c>
      <c r="C22" s="320">
        <f>'[1]6. sz. tábla '!F32</f>
        <v>0</v>
      </c>
      <c r="D22" s="320">
        <v>0</v>
      </c>
      <c r="E22" s="97"/>
      <c r="F22" s="84" t="s">
        <v>316</v>
      </c>
      <c r="G22" s="320">
        <f>'9.sz.tábla'!G31</f>
        <v>87960563</v>
      </c>
      <c r="H22" s="320">
        <f>'9.sz.tábla'!H31</f>
        <v>86185858</v>
      </c>
      <c r="I22" s="320">
        <f>'9.sz.tábla'!I31</f>
        <v>79531033</v>
      </c>
      <c r="J22" s="97">
        <f t="shared" si="2"/>
        <v>92.278518594083039</v>
      </c>
    </row>
    <row r="23" spans="1:10" x14ac:dyDescent="0.25">
      <c r="A23" s="84"/>
      <c r="B23" s="320"/>
      <c r="C23" s="320"/>
      <c r="D23" s="320"/>
      <c r="E23" s="97"/>
      <c r="F23" s="84" t="s">
        <v>341</v>
      </c>
      <c r="G23" s="320"/>
      <c r="H23" s="320"/>
      <c r="I23" s="320"/>
      <c r="J23" s="97"/>
    </row>
    <row r="24" spans="1:10" ht="31.5" x14ac:dyDescent="0.25">
      <c r="A24" s="84"/>
      <c r="B24" s="320"/>
      <c r="C24" s="320"/>
      <c r="D24" s="320"/>
      <c r="E24" s="97"/>
      <c r="F24" s="84" t="s">
        <v>342</v>
      </c>
      <c r="G24" s="320"/>
      <c r="H24" s="320"/>
      <c r="I24" s="320"/>
      <c r="J24" s="97"/>
    </row>
    <row r="25" spans="1:10" ht="31.5" x14ac:dyDescent="0.25">
      <c r="A25" s="84"/>
      <c r="B25" s="320"/>
      <c r="C25" s="320"/>
      <c r="D25" s="320"/>
      <c r="E25" s="97"/>
      <c r="F25" s="89" t="s">
        <v>343</v>
      </c>
      <c r="G25" s="320"/>
      <c r="H25" s="320"/>
      <c r="I25" s="320"/>
      <c r="J25" s="97"/>
    </row>
    <row r="26" spans="1:10" ht="47.25" x14ac:dyDescent="0.25">
      <c r="A26" s="83"/>
      <c r="B26" s="320"/>
      <c r="C26" s="320"/>
      <c r="D26" s="320"/>
      <c r="E26" s="97"/>
      <c r="F26" s="84" t="s">
        <v>344</v>
      </c>
      <c r="G26" s="320"/>
      <c r="H26" s="320"/>
      <c r="I26" s="320"/>
      <c r="J26" s="97"/>
    </row>
    <row r="27" spans="1:10" s="86" customFormat="1" ht="31.5" x14ac:dyDescent="0.25">
      <c r="A27" s="82" t="s">
        <v>345</v>
      </c>
      <c r="B27" s="322">
        <f>SUM(B20:B26)</f>
        <v>0</v>
      </c>
      <c r="C27" s="322">
        <f t="shared" ref="C27:D27" si="9">SUM(C20:C26)</f>
        <v>18247660</v>
      </c>
      <c r="D27" s="322">
        <f t="shared" si="9"/>
        <v>14247660</v>
      </c>
      <c r="E27" s="98">
        <f>D27/C27*100</f>
        <v>78.079381137088262</v>
      </c>
      <c r="F27" s="82" t="s">
        <v>333</v>
      </c>
      <c r="G27" s="322">
        <f>SUM(G20:G26)</f>
        <v>96493161</v>
      </c>
      <c r="H27" s="322">
        <f t="shared" ref="H27:I27" si="10">SUM(H20:H26)</f>
        <v>116841929</v>
      </c>
      <c r="I27" s="322">
        <f t="shared" si="10"/>
        <v>91170237</v>
      </c>
      <c r="J27" s="98">
        <f t="shared" si="2"/>
        <v>78.028698927077798</v>
      </c>
    </row>
    <row r="28" spans="1:10" ht="15" customHeight="1" x14ac:dyDescent="0.25">
      <c r="A28" s="83" t="s">
        <v>334</v>
      </c>
      <c r="B28" s="320"/>
      <c r="C28" s="320"/>
      <c r="D28" s="320"/>
      <c r="E28" s="98"/>
      <c r="F28" s="83" t="s">
        <v>335</v>
      </c>
      <c r="G28" s="320"/>
      <c r="H28" s="320"/>
      <c r="I28" s="320"/>
      <c r="J28" s="97"/>
    </row>
    <row r="29" spans="1:10" ht="47.25" x14ac:dyDescent="0.25">
      <c r="A29" s="82" t="s">
        <v>346</v>
      </c>
      <c r="B29" s="322">
        <f>B27+B28</f>
        <v>0</v>
      </c>
      <c r="C29" s="322">
        <f t="shared" ref="C29:D29" si="11">C27+C28</f>
        <v>18247660</v>
      </c>
      <c r="D29" s="322">
        <f t="shared" si="11"/>
        <v>14247660</v>
      </c>
      <c r="E29" s="98">
        <f t="shared" ref="E29" si="12">D29/C29*100</f>
        <v>78.079381137088262</v>
      </c>
      <c r="F29" s="82" t="s">
        <v>347</v>
      </c>
      <c r="G29" s="322">
        <f>G27+G28</f>
        <v>96493161</v>
      </c>
      <c r="H29" s="322">
        <f t="shared" ref="H29:I29" si="13">H27+H28</f>
        <v>116841929</v>
      </c>
      <c r="I29" s="322">
        <f t="shared" si="13"/>
        <v>91170237</v>
      </c>
      <c r="J29" s="98">
        <f t="shared" si="2"/>
        <v>78.028698927077798</v>
      </c>
    </row>
    <row r="30" spans="1:10" x14ac:dyDescent="0.25">
      <c r="B30" s="317"/>
      <c r="C30" s="317"/>
      <c r="D30" s="91"/>
      <c r="E30" s="99"/>
      <c r="F30" s="104"/>
      <c r="G30" s="317"/>
      <c r="H30" s="317"/>
      <c r="I30" s="317"/>
    </row>
    <row r="31" spans="1:10" x14ac:dyDescent="0.25">
      <c r="B31" s="317"/>
      <c r="C31" s="317"/>
      <c r="D31" s="91"/>
      <c r="E31" s="99"/>
      <c r="F31" s="104"/>
      <c r="G31" s="317"/>
      <c r="H31" s="317"/>
      <c r="I31" s="317"/>
    </row>
    <row r="32" spans="1:10" ht="15.75" customHeight="1" x14ac:dyDescent="0.25">
      <c r="A32" s="484" t="s">
        <v>881</v>
      </c>
      <c r="B32" s="484"/>
      <c r="C32" s="484"/>
      <c r="D32" s="484"/>
      <c r="E32" s="484"/>
      <c r="F32" s="484"/>
      <c r="G32" s="484"/>
      <c r="H32" s="484"/>
      <c r="I32" s="484"/>
      <c r="J32" s="484"/>
    </row>
    <row r="33" spans="1:10" s="79" customFormat="1" ht="47.25" x14ac:dyDescent="0.25">
      <c r="A33" s="82" t="s">
        <v>256</v>
      </c>
      <c r="B33" s="216" t="str">
        <f>B4</f>
        <v>2019. évi eredeti előirányzat</v>
      </c>
      <c r="C33" s="216" t="str">
        <f t="shared" ref="C33:D33" si="14">C4</f>
        <v>2019. évi módosított előirányzat IV.</v>
      </c>
      <c r="D33" s="216" t="str">
        <f t="shared" si="14"/>
        <v>2019. évi teljesítés</v>
      </c>
      <c r="E33" s="218" t="s">
        <v>172</v>
      </c>
      <c r="F33" s="82" t="s">
        <v>257</v>
      </c>
      <c r="G33" s="216" t="str">
        <f>G4</f>
        <v>2019. évi eredeti előirányzat</v>
      </c>
      <c r="H33" s="216" t="str">
        <f t="shared" ref="H33:I33" si="15">H4</f>
        <v>2019. évi módosított előirányzat IV.</v>
      </c>
      <c r="I33" s="216" t="str">
        <f t="shared" si="15"/>
        <v>2019. évi teljesítés</v>
      </c>
      <c r="J33" s="218" t="s">
        <v>172</v>
      </c>
    </row>
    <row r="34" spans="1:10" x14ac:dyDescent="0.25">
      <c r="A34" s="82" t="s">
        <v>331</v>
      </c>
      <c r="B34" s="81"/>
      <c r="C34" s="81"/>
      <c r="D34" s="81"/>
      <c r="E34" s="96"/>
      <c r="F34" s="82" t="s">
        <v>156</v>
      </c>
      <c r="G34" s="88"/>
      <c r="H34" s="88"/>
      <c r="I34" s="88"/>
      <c r="J34" s="97"/>
    </row>
    <row r="35" spans="1:10" ht="31.5" x14ac:dyDescent="0.25">
      <c r="A35" s="336" t="s">
        <v>332</v>
      </c>
      <c r="B35" s="320"/>
      <c r="C35" s="320"/>
      <c r="D35" s="320"/>
      <c r="E35" s="97"/>
      <c r="F35" s="84" t="s">
        <v>293</v>
      </c>
      <c r="G35" s="320"/>
      <c r="H35" s="320"/>
      <c r="I35" s="320"/>
      <c r="J35" s="97"/>
    </row>
    <row r="36" spans="1:10" x14ac:dyDescent="0.25">
      <c r="A36" s="84" t="s">
        <v>294</v>
      </c>
      <c r="B36" s="320"/>
      <c r="C36" s="320"/>
      <c r="D36" s="320"/>
      <c r="E36" s="97"/>
      <c r="F36" s="84" t="s">
        <v>230</v>
      </c>
      <c r="G36" s="320"/>
      <c r="H36" s="320"/>
      <c r="I36" s="320"/>
      <c r="J36" s="97"/>
    </row>
    <row r="37" spans="1:10" x14ac:dyDescent="0.25">
      <c r="A37" s="84" t="s">
        <v>296</v>
      </c>
      <c r="B37" s="320">
        <f>'5.sz.tábla'!B45</f>
        <v>600000</v>
      </c>
      <c r="C37" s="320">
        <f>'5.sz.tábla'!C45</f>
        <v>600000</v>
      </c>
      <c r="D37" s="320">
        <f>'5.sz.tábla'!D45</f>
        <v>872620</v>
      </c>
      <c r="E37" s="425">
        <f>'5.sz.tábla'!E45</f>
        <v>145.43666666666667</v>
      </c>
      <c r="F37" s="84" t="s">
        <v>231</v>
      </c>
      <c r="G37" s="320"/>
      <c r="H37" s="320"/>
      <c r="I37" s="320"/>
      <c r="J37" s="97"/>
    </row>
    <row r="38" spans="1:10" x14ac:dyDescent="0.25">
      <c r="A38" s="348" t="s">
        <v>363</v>
      </c>
      <c r="B38" s="320"/>
      <c r="C38" s="320"/>
      <c r="D38" s="320"/>
      <c r="E38" s="97"/>
      <c r="F38" s="84" t="s">
        <v>299</v>
      </c>
      <c r="G38" s="320"/>
      <c r="H38" s="320"/>
      <c r="I38" s="320"/>
      <c r="J38" s="97"/>
    </row>
    <row r="39" spans="1:10" x14ac:dyDescent="0.25">
      <c r="A39" s="84"/>
      <c r="B39" s="320"/>
      <c r="C39" s="320"/>
      <c r="D39" s="320"/>
      <c r="E39" s="97"/>
      <c r="F39" s="84" t="s">
        <v>243</v>
      </c>
      <c r="G39" s="320"/>
      <c r="H39" s="320"/>
      <c r="I39" s="320"/>
      <c r="J39" s="97"/>
    </row>
    <row r="40" spans="1:10" x14ac:dyDescent="0.25">
      <c r="A40" s="84"/>
      <c r="B40" s="320"/>
      <c r="C40" s="320"/>
      <c r="D40" s="320"/>
      <c r="E40" s="97"/>
      <c r="F40" s="85" t="s">
        <v>300</v>
      </c>
      <c r="G40" s="320"/>
      <c r="H40" s="320"/>
      <c r="I40" s="320"/>
      <c r="J40" s="97"/>
    </row>
    <row r="41" spans="1:10" ht="31.5" x14ac:dyDescent="0.25">
      <c r="A41" s="84"/>
      <c r="B41" s="320"/>
      <c r="C41" s="320"/>
      <c r="D41" s="320"/>
      <c r="E41" s="97"/>
      <c r="F41" s="85" t="s">
        <v>367</v>
      </c>
      <c r="G41" s="320"/>
      <c r="H41" s="320"/>
      <c r="I41" s="320"/>
      <c r="J41" s="97"/>
    </row>
    <row r="42" spans="1:10" ht="31.5" x14ac:dyDescent="0.25">
      <c r="A42" s="336"/>
      <c r="B42" s="320"/>
      <c r="C42" s="321"/>
      <c r="D42" s="321"/>
      <c r="E42" s="100"/>
      <c r="F42" s="367" t="s">
        <v>368</v>
      </c>
      <c r="G42" s="320">
        <f>'9.sz.tábla'!G11</f>
        <v>100000</v>
      </c>
      <c r="H42" s="320">
        <f>'9.sz.tábla'!H11</f>
        <v>100000</v>
      </c>
      <c r="I42" s="320">
        <f>'9.sz.tábla'!I11</f>
        <v>10000</v>
      </c>
      <c r="J42" s="97">
        <f t="shared" ref="J42:J59" si="16">I42/H42*100</f>
        <v>10</v>
      </c>
    </row>
    <row r="43" spans="1:10" ht="47.25" x14ac:dyDescent="0.25">
      <c r="A43" s="348"/>
      <c r="B43" s="320"/>
      <c r="C43" s="320"/>
      <c r="D43" s="320"/>
      <c r="E43" s="97"/>
      <c r="F43" s="85" t="s">
        <v>303</v>
      </c>
      <c r="G43" s="320"/>
      <c r="H43" s="320"/>
      <c r="I43" s="320"/>
      <c r="J43" s="97"/>
    </row>
    <row r="44" spans="1:10" ht="31.5" x14ac:dyDescent="0.25">
      <c r="A44" s="84"/>
      <c r="B44" s="320"/>
      <c r="C44" s="320"/>
      <c r="D44" s="320"/>
      <c r="E44" s="97"/>
      <c r="F44" s="85" t="s">
        <v>304</v>
      </c>
      <c r="G44" s="320"/>
      <c r="H44" s="320"/>
      <c r="I44" s="320"/>
      <c r="J44" s="97"/>
    </row>
    <row r="45" spans="1:10" ht="47.25" x14ac:dyDescent="0.25">
      <c r="A45" s="82" t="s">
        <v>348</v>
      </c>
      <c r="B45" s="322">
        <f>SUM(B35:B44)</f>
        <v>600000</v>
      </c>
      <c r="C45" s="322">
        <f t="shared" ref="C45:D45" si="17">SUM(C35:C44)</f>
        <v>600000</v>
      </c>
      <c r="D45" s="322">
        <f t="shared" si="17"/>
        <v>872620</v>
      </c>
      <c r="E45" s="98">
        <f>SUM(E35:E44)</f>
        <v>145.43666666666667</v>
      </c>
      <c r="F45" s="82" t="s">
        <v>349</v>
      </c>
      <c r="G45" s="322">
        <f>SUM(G35:G44)</f>
        <v>100000</v>
      </c>
      <c r="H45" s="322">
        <f>SUM(H35:H44)</f>
        <v>100000</v>
      </c>
      <c r="I45" s="322">
        <f>SUM(I35:I44)</f>
        <v>10000</v>
      </c>
      <c r="J45" s="98">
        <f t="shared" si="16"/>
        <v>10</v>
      </c>
    </row>
    <row r="46" spans="1:10" x14ac:dyDescent="0.25">
      <c r="A46" s="83" t="s">
        <v>334</v>
      </c>
      <c r="B46" s="320"/>
      <c r="C46" s="320"/>
      <c r="D46" s="320"/>
      <c r="E46" s="97"/>
      <c r="F46" s="83" t="s">
        <v>335</v>
      </c>
      <c r="G46" s="320"/>
      <c r="H46" s="320"/>
      <c r="I46" s="320"/>
      <c r="J46" s="98"/>
    </row>
    <row r="47" spans="1:10" ht="47.25" x14ac:dyDescent="0.25">
      <c r="A47" s="82" t="s">
        <v>350</v>
      </c>
      <c r="B47" s="322">
        <f>B45+B46</f>
        <v>600000</v>
      </c>
      <c r="C47" s="322">
        <f t="shared" ref="C47:D47" si="18">C45+C46</f>
        <v>600000</v>
      </c>
      <c r="D47" s="322">
        <f t="shared" si="18"/>
        <v>872620</v>
      </c>
      <c r="E47" s="98">
        <f>E45+E46</f>
        <v>145.43666666666667</v>
      </c>
      <c r="F47" s="82" t="s">
        <v>351</v>
      </c>
      <c r="G47" s="322">
        <f>G45+G46</f>
        <v>100000</v>
      </c>
      <c r="H47" s="322">
        <f>H45+H46</f>
        <v>100000</v>
      </c>
      <c r="I47" s="322">
        <f>I45+I46</f>
        <v>10000</v>
      </c>
      <c r="J47" s="98">
        <f t="shared" si="16"/>
        <v>10</v>
      </c>
    </row>
    <row r="48" spans="1:10" x14ac:dyDescent="0.25">
      <c r="A48" s="82" t="s">
        <v>338</v>
      </c>
      <c r="B48" s="87"/>
      <c r="C48" s="87"/>
      <c r="D48" s="87"/>
      <c r="E48" s="98"/>
      <c r="F48" s="87" t="s">
        <v>158</v>
      </c>
      <c r="G48" s="88"/>
      <c r="H48" s="88"/>
      <c r="I48" s="88"/>
      <c r="J48" s="97"/>
    </row>
    <row r="49" spans="1:10" ht="18" customHeight="1" x14ac:dyDescent="0.25">
      <c r="A49" s="348" t="s">
        <v>369</v>
      </c>
      <c r="B49" s="320"/>
      <c r="C49" s="320"/>
      <c r="D49" s="320"/>
      <c r="E49" s="97"/>
      <c r="F49" s="84" t="s">
        <v>312</v>
      </c>
      <c r="G49" s="320"/>
      <c r="H49" s="320"/>
      <c r="I49" s="320"/>
      <c r="J49" s="97"/>
    </row>
    <row r="50" spans="1:10" x14ac:dyDescent="0.25">
      <c r="A50" s="85" t="s">
        <v>339</v>
      </c>
      <c r="B50" s="320">
        <f>'9.sz.tábla'!B30</f>
        <v>0</v>
      </c>
      <c r="C50" s="320">
        <f>'9.sz.tábla'!C30</f>
        <v>3588000</v>
      </c>
      <c r="D50" s="320">
        <f>'9.sz.tábla'!D30</f>
        <v>3588000</v>
      </c>
      <c r="E50" s="97"/>
      <c r="F50" s="84" t="s">
        <v>314</v>
      </c>
      <c r="G50" s="320"/>
      <c r="H50" s="320"/>
      <c r="I50" s="320"/>
      <c r="J50" s="97"/>
    </row>
    <row r="51" spans="1:10" ht="31.5" x14ac:dyDescent="0.25">
      <c r="A51" s="85" t="s">
        <v>340</v>
      </c>
      <c r="B51" s="320"/>
      <c r="C51" s="319"/>
      <c r="D51" s="319"/>
      <c r="E51" s="101"/>
      <c r="F51" s="84" t="s">
        <v>316</v>
      </c>
      <c r="G51" s="320"/>
      <c r="H51" s="320"/>
      <c r="I51" s="320"/>
      <c r="J51" s="97"/>
    </row>
    <row r="52" spans="1:10" x14ac:dyDescent="0.25">
      <c r="A52" s="84"/>
      <c r="B52" s="320"/>
      <c r="C52" s="320"/>
      <c r="D52" s="320"/>
      <c r="E52" s="97"/>
      <c r="F52" s="84" t="s">
        <v>341</v>
      </c>
      <c r="G52" s="320"/>
      <c r="H52" s="320"/>
      <c r="I52" s="320"/>
      <c r="J52" s="97"/>
    </row>
    <row r="53" spans="1:10" ht="31.5" x14ac:dyDescent="0.25">
      <c r="A53" s="84"/>
      <c r="B53" s="320"/>
      <c r="C53" s="320"/>
      <c r="D53" s="320"/>
      <c r="E53" s="97"/>
      <c r="F53" s="84" t="s">
        <v>342</v>
      </c>
      <c r="G53" s="320"/>
      <c r="H53" s="320"/>
      <c r="I53" s="320"/>
      <c r="J53" s="97"/>
    </row>
    <row r="54" spans="1:10" ht="31.5" x14ac:dyDescent="0.25">
      <c r="A54" s="84"/>
      <c r="B54" s="320"/>
      <c r="C54" s="320"/>
      <c r="D54" s="320"/>
      <c r="E54" s="97"/>
      <c r="F54" s="89" t="s">
        <v>343</v>
      </c>
      <c r="G54" s="320">
        <f>'9.sz.tábla'!G32</f>
        <v>26790</v>
      </c>
      <c r="H54" s="320">
        <f>'9.sz.tábla'!H32</f>
        <v>1007388</v>
      </c>
      <c r="I54" s="320">
        <f>'9.sz.tábla'!I32</f>
        <v>1007388</v>
      </c>
      <c r="J54" s="97">
        <f t="shared" si="16"/>
        <v>100</v>
      </c>
    </row>
    <row r="55" spans="1:10" ht="47.25" x14ac:dyDescent="0.25">
      <c r="A55" s="83"/>
      <c r="B55" s="320"/>
      <c r="C55" s="320"/>
      <c r="D55" s="320"/>
      <c r="E55" s="97"/>
      <c r="F55" s="85" t="s">
        <v>320</v>
      </c>
      <c r="G55" s="320"/>
      <c r="H55" s="320"/>
      <c r="I55" s="320"/>
      <c r="J55" s="97"/>
    </row>
    <row r="56" spans="1:10" ht="47.25" x14ac:dyDescent="0.25">
      <c r="A56" s="83"/>
      <c r="B56" s="320"/>
      <c r="C56" s="320"/>
      <c r="D56" s="320"/>
      <c r="E56" s="97"/>
      <c r="F56" s="85" t="s">
        <v>344</v>
      </c>
      <c r="G56" s="320"/>
      <c r="H56" s="320"/>
      <c r="I56" s="320"/>
      <c r="J56" s="97"/>
    </row>
    <row r="57" spans="1:10" ht="47.25" x14ac:dyDescent="0.25">
      <c r="A57" s="82" t="s">
        <v>352</v>
      </c>
      <c r="B57" s="322">
        <f>SUM(B49:B55)</f>
        <v>0</v>
      </c>
      <c r="C57" s="322">
        <f t="shared" ref="C57:D57" si="19">SUM(C49:C55)</f>
        <v>3588000</v>
      </c>
      <c r="D57" s="322">
        <f t="shared" si="19"/>
        <v>3588000</v>
      </c>
      <c r="E57" s="98"/>
      <c r="F57" s="82" t="s">
        <v>353</v>
      </c>
      <c r="G57" s="322">
        <f>SUM(G49:G55)</f>
        <v>26790</v>
      </c>
      <c r="H57" s="322">
        <f t="shared" ref="H57:I57" si="20">SUM(H49:H55)</f>
        <v>1007388</v>
      </c>
      <c r="I57" s="322">
        <f t="shared" si="20"/>
        <v>1007388</v>
      </c>
      <c r="J57" s="98">
        <f t="shared" si="16"/>
        <v>100</v>
      </c>
    </row>
    <row r="58" spans="1:10" x14ac:dyDescent="0.25">
      <c r="A58" s="83" t="s">
        <v>334</v>
      </c>
      <c r="B58" s="320"/>
      <c r="C58" s="320"/>
      <c r="D58" s="320"/>
      <c r="E58" s="97"/>
      <c r="F58" s="83" t="s">
        <v>335</v>
      </c>
      <c r="G58" s="320"/>
      <c r="H58" s="320"/>
      <c r="I58" s="320"/>
      <c r="J58" s="97"/>
    </row>
    <row r="59" spans="1:10" ht="47.25" x14ac:dyDescent="0.25">
      <c r="A59" s="82" t="s">
        <v>354</v>
      </c>
      <c r="B59" s="322">
        <f>B57+B58</f>
        <v>0</v>
      </c>
      <c r="C59" s="322">
        <f t="shared" ref="C59:D59" si="21">C57+C58</f>
        <v>3588000</v>
      </c>
      <c r="D59" s="322">
        <f t="shared" si="21"/>
        <v>3588000</v>
      </c>
      <c r="E59" s="98"/>
      <c r="F59" s="82" t="s">
        <v>355</v>
      </c>
      <c r="G59" s="322">
        <f>G57+G58</f>
        <v>26790</v>
      </c>
      <c r="H59" s="322">
        <f t="shared" ref="H59:I59" si="22">H57+H58</f>
        <v>1007388</v>
      </c>
      <c r="I59" s="322">
        <f t="shared" si="22"/>
        <v>1007388</v>
      </c>
      <c r="J59" s="98">
        <f t="shared" si="16"/>
        <v>100</v>
      </c>
    </row>
    <row r="60" spans="1:10" x14ac:dyDescent="0.25">
      <c r="A60" s="92"/>
      <c r="B60" s="93"/>
      <c r="C60" s="93"/>
      <c r="D60" s="93"/>
      <c r="E60" s="102"/>
      <c r="F60" s="94"/>
      <c r="G60" s="317"/>
      <c r="H60" s="317"/>
      <c r="I60" s="317"/>
    </row>
    <row r="61" spans="1:10" x14ac:dyDescent="0.25">
      <c r="A61" s="92"/>
      <c r="B61" s="93"/>
      <c r="C61" s="93"/>
      <c r="D61" s="93"/>
      <c r="E61" s="102"/>
      <c r="F61" s="94"/>
      <c r="G61" s="317"/>
      <c r="H61" s="317"/>
      <c r="I61" s="317"/>
    </row>
    <row r="62" spans="1:10" x14ac:dyDescent="0.25">
      <c r="A62" s="92"/>
      <c r="B62" s="93"/>
      <c r="C62" s="93"/>
      <c r="D62" s="93"/>
      <c r="E62" s="102"/>
      <c r="F62" s="94"/>
      <c r="G62" s="317"/>
      <c r="H62" s="317"/>
      <c r="I62" s="317"/>
    </row>
    <row r="63" spans="1:10" ht="15.75" customHeight="1" x14ac:dyDescent="0.25">
      <c r="A63" s="484" t="s">
        <v>876</v>
      </c>
      <c r="B63" s="484"/>
      <c r="C63" s="484"/>
      <c r="D63" s="484"/>
      <c r="E63" s="484"/>
      <c r="F63" s="484"/>
      <c r="G63" s="484"/>
      <c r="H63" s="484"/>
      <c r="I63" s="484"/>
      <c r="J63" s="484"/>
    </row>
    <row r="64" spans="1:10" x14ac:dyDescent="0.25">
      <c r="A64" s="103"/>
      <c r="B64" s="104"/>
      <c r="C64" s="104"/>
      <c r="D64" s="104"/>
      <c r="E64" s="99"/>
      <c r="F64" s="104"/>
      <c r="G64" s="104"/>
      <c r="H64" s="104"/>
      <c r="I64" s="104"/>
      <c r="J64" s="99"/>
    </row>
    <row r="65" spans="1:10" s="79" customFormat="1" ht="47.25" x14ac:dyDescent="0.25">
      <c r="A65" s="82" t="s">
        <v>256</v>
      </c>
      <c r="B65" s="216" t="str">
        <f>B4</f>
        <v>2019. évi eredeti előirányzat</v>
      </c>
      <c r="C65" s="216" t="str">
        <f t="shared" ref="C65:D65" si="23">C4</f>
        <v>2019. évi módosított előirányzat IV.</v>
      </c>
      <c r="D65" s="216" t="str">
        <f t="shared" si="23"/>
        <v>2019. évi teljesítés</v>
      </c>
      <c r="E65" s="218" t="s">
        <v>172</v>
      </c>
      <c r="F65" s="82" t="s">
        <v>257</v>
      </c>
      <c r="G65" s="216" t="str">
        <f>G4</f>
        <v>2019. évi eredeti előirányzat</v>
      </c>
      <c r="H65" s="216" t="str">
        <f t="shared" ref="H65:I65" si="24">H4</f>
        <v>2019. évi módosított előirányzat IV.</v>
      </c>
      <c r="I65" s="216" t="str">
        <f t="shared" si="24"/>
        <v>2019. évi teljesítés</v>
      </c>
      <c r="J65" s="218" t="s">
        <v>172</v>
      </c>
    </row>
    <row r="66" spans="1:10" x14ac:dyDescent="0.25">
      <c r="A66" s="82" t="s">
        <v>331</v>
      </c>
      <c r="B66" s="81"/>
      <c r="C66" s="81"/>
      <c r="D66" s="81"/>
      <c r="E66" s="96"/>
      <c r="F66" s="82" t="s">
        <v>156</v>
      </c>
      <c r="G66" s="88"/>
      <c r="H66" s="88"/>
      <c r="I66" s="88"/>
      <c r="J66" s="97"/>
    </row>
    <row r="67" spans="1:10" ht="31.5" x14ac:dyDescent="0.25">
      <c r="A67" s="336" t="s">
        <v>332</v>
      </c>
      <c r="B67" s="320"/>
      <c r="C67" s="320"/>
      <c r="D67" s="320"/>
      <c r="E67" s="97"/>
      <c r="F67" s="84" t="s">
        <v>293</v>
      </c>
      <c r="G67" s="320"/>
      <c r="H67" s="320"/>
      <c r="I67" s="320"/>
      <c r="J67" s="97"/>
    </row>
    <row r="68" spans="1:10" x14ac:dyDescent="0.25">
      <c r="A68" s="84" t="s">
        <v>294</v>
      </c>
      <c r="B68" s="320"/>
      <c r="C68" s="320"/>
      <c r="D68" s="320"/>
      <c r="E68" s="97"/>
      <c r="F68" s="84" t="s">
        <v>230</v>
      </c>
      <c r="G68" s="320"/>
      <c r="H68" s="320"/>
      <c r="I68" s="320"/>
      <c r="J68" s="97"/>
    </row>
    <row r="69" spans="1:10" x14ac:dyDescent="0.25">
      <c r="A69" s="84" t="s">
        <v>296</v>
      </c>
      <c r="B69" s="320"/>
      <c r="C69" s="320"/>
      <c r="D69" s="320"/>
      <c r="E69" s="97"/>
      <c r="F69" s="84" t="s">
        <v>297</v>
      </c>
      <c r="G69" s="320"/>
      <c r="H69" s="320"/>
      <c r="I69" s="320"/>
      <c r="J69" s="97"/>
    </row>
    <row r="70" spans="1:10" x14ac:dyDescent="0.25">
      <c r="A70" s="348" t="s">
        <v>363</v>
      </c>
      <c r="B70" s="320"/>
      <c r="C70" s="320"/>
      <c r="D70" s="320"/>
      <c r="E70" s="97"/>
      <c r="F70" s="84" t="s">
        <v>299</v>
      </c>
      <c r="G70" s="320"/>
      <c r="H70" s="320"/>
      <c r="I70" s="320"/>
      <c r="J70" s="97"/>
    </row>
    <row r="71" spans="1:10" x14ac:dyDescent="0.25">
      <c r="A71" s="84"/>
      <c r="B71" s="320"/>
      <c r="C71" s="320"/>
      <c r="D71" s="320"/>
      <c r="E71" s="97"/>
      <c r="F71" s="84" t="s">
        <v>243</v>
      </c>
      <c r="G71" s="320"/>
      <c r="H71" s="320"/>
      <c r="I71" s="320"/>
      <c r="J71" s="97"/>
    </row>
    <row r="72" spans="1:10" x14ac:dyDescent="0.25">
      <c r="A72" s="84"/>
      <c r="B72" s="320"/>
      <c r="C72" s="320"/>
      <c r="D72" s="320"/>
      <c r="E72" s="97"/>
      <c r="F72" s="85" t="s">
        <v>300</v>
      </c>
      <c r="G72" s="320"/>
      <c r="H72" s="320"/>
      <c r="I72" s="320"/>
      <c r="J72" s="97"/>
    </row>
    <row r="73" spans="1:10" ht="31.5" x14ac:dyDescent="0.25">
      <c r="A73" s="84"/>
      <c r="B73" s="320"/>
      <c r="C73" s="320"/>
      <c r="D73" s="320"/>
      <c r="E73" s="97"/>
      <c r="F73" s="85" t="s">
        <v>301</v>
      </c>
      <c r="G73" s="320"/>
      <c r="H73" s="320"/>
      <c r="I73" s="320"/>
      <c r="J73" s="97"/>
    </row>
    <row r="74" spans="1:10" ht="31.5" x14ac:dyDescent="0.25">
      <c r="A74" s="336"/>
      <c r="B74" s="320"/>
      <c r="C74" s="321"/>
      <c r="D74" s="321"/>
      <c r="E74" s="100"/>
      <c r="F74" s="367" t="s">
        <v>302</v>
      </c>
      <c r="G74" s="320"/>
      <c r="H74" s="320"/>
      <c r="I74" s="320"/>
      <c r="J74" s="97"/>
    </row>
    <row r="75" spans="1:10" ht="47.25" x14ac:dyDescent="0.25">
      <c r="A75" s="348"/>
      <c r="B75" s="320"/>
      <c r="C75" s="320"/>
      <c r="D75" s="320"/>
      <c r="E75" s="97"/>
      <c r="F75" s="85" t="s">
        <v>303</v>
      </c>
      <c r="G75" s="320"/>
      <c r="H75" s="320"/>
      <c r="I75" s="320"/>
      <c r="J75" s="97"/>
    </row>
    <row r="76" spans="1:10" ht="31.5" x14ac:dyDescent="0.25">
      <c r="A76" s="84"/>
      <c r="B76" s="320"/>
      <c r="C76" s="320"/>
      <c r="D76" s="320"/>
      <c r="E76" s="97"/>
      <c r="F76" s="85" t="s">
        <v>304</v>
      </c>
      <c r="G76" s="320"/>
      <c r="H76" s="320"/>
      <c r="I76" s="320"/>
      <c r="J76" s="97"/>
    </row>
    <row r="77" spans="1:10" ht="47.25" x14ac:dyDescent="0.25">
      <c r="A77" s="82" t="s">
        <v>356</v>
      </c>
      <c r="B77" s="322">
        <f>SUM(B67:B76)</f>
        <v>0</v>
      </c>
      <c r="C77" s="322">
        <v>0</v>
      </c>
      <c r="D77" s="322">
        <v>0</v>
      </c>
      <c r="E77" s="98"/>
      <c r="F77" s="82" t="s">
        <v>357</v>
      </c>
      <c r="G77" s="322">
        <f>SUM(G67:G76)</f>
        <v>0</v>
      </c>
      <c r="H77" s="322">
        <v>0</v>
      </c>
      <c r="I77" s="322">
        <v>0</v>
      </c>
      <c r="J77" s="98"/>
    </row>
    <row r="78" spans="1:10" x14ac:dyDescent="0.25">
      <c r="A78" s="83" t="s">
        <v>334</v>
      </c>
      <c r="B78" s="320"/>
      <c r="C78" s="320"/>
      <c r="D78" s="320"/>
      <c r="E78" s="97"/>
      <c r="F78" s="83" t="s">
        <v>335</v>
      </c>
      <c r="G78" s="320"/>
      <c r="H78" s="320"/>
      <c r="I78" s="320"/>
      <c r="J78" s="97"/>
    </row>
    <row r="79" spans="1:10" ht="63" x14ac:dyDescent="0.25">
      <c r="A79" s="82" t="s">
        <v>358</v>
      </c>
      <c r="B79" s="322">
        <f>B77+B78</f>
        <v>0</v>
      </c>
      <c r="C79" s="322">
        <v>0</v>
      </c>
      <c r="D79" s="322">
        <v>0</v>
      </c>
      <c r="E79" s="98"/>
      <c r="F79" s="82" t="s">
        <v>359</v>
      </c>
      <c r="G79" s="322">
        <f>G77+G78</f>
        <v>0</v>
      </c>
      <c r="H79" s="322">
        <v>0</v>
      </c>
      <c r="I79" s="322">
        <v>0</v>
      </c>
      <c r="J79" s="98"/>
    </row>
    <row r="80" spans="1:10" x14ac:dyDescent="0.25">
      <c r="A80" s="82" t="s">
        <v>338</v>
      </c>
      <c r="B80" s="87"/>
      <c r="C80" s="87"/>
      <c r="D80" s="87"/>
      <c r="E80" s="98"/>
      <c r="F80" s="87" t="s">
        <v>158</v>
      </c>
      <c r="G80" s="88"/>
      <c r="H80" s="88"/>
      <c r="I80" s="88"/>
      <c r="J80" s="97"/>
    </row>
    <row r="81" spans="1:10" x14ac:dyDescent="0.25">
      <c r="A81" s="348" t="s">
        <v>369</v>
      </c>
      <c r="B81" s="322"/>
      <c r="C81" s="322"/>
      <c r="D81" s="322"/>
      <c r="E81" s="98"/>
      <c r="F81" s="84" t="s">
        <v>312</v>
      </c>
      <c r="G81" s="320"/>
      <c r="H81" s="320"/>
      <c r="I81" s="320"/>
      <c r="J81" s="97"/>
    </row>
    <row r="82" spans="1:10" x14ac:dyDescent="0.25">
      <c r="A82" s="85" t="s">
        <v>339</v>
      </c>
      <c r="B82" s="320"/>
      <c r="C82" s="320"/>
      <c r="D82" s="320"/>
      <c r="E82" s="97"/>
      <c r="F82" s="84" t="s">
        <v>314</v>
      </c>
      <c r="G82" s="320"/>
      <c r="H82" s="320"/>
      <c r="I82" s="320"/>
      <c r="J82" s="97"/>
    </row>
    <row r="83" spans="1:10" ht="23.25" customHeight="1" x14ac:dyDescent="0.25">
      <c r="A83" s="85" t="s">
        <v>340</v>
      </c>
      <c r="B83" s="318"/>
      <c r="C83" s="318"/>
      <c r="D83" s="318"/>
      <c r="E83" s="368"/>
      <c r="F83" s="84" t="s">
        <v>316</v>
      </c>
      <c r="G83" s="320"/>
      <c r="H83" s="320"/>
      <c r="I83" s="320"/>
      <c r="J83" s="97"/>
    </row>
    <row r="84" spans="1:10" x14ac:dyDescent="0.25">
      <c r="A84" s="84"/>
      <c r="B84" s="320"/>
      <c r="C84" s="320"/>
      <c r="D84" s="320"/>
      <c r="E84" s="97"/>
      <c r="F84" s="84" t="s">
        <v>341</v>
      </c>
      <c r="G84" s="320"/>
      <c r="H84" s="320"/>
      <c r="I84" s="320"/>
      <c r="J84" s="97"/>
    </row>
    <row r="85" spans="1:10" ht="36" customHeight="1" x14ac:dyDescent="0.25">
      <c r="A85" s="82" t="s">
        <v>352</v>
      </c>
      <c r="B85" s="322">
        <f>SUM(B81:B83)</f>
        <v>0</v>
      </c>
      <c r="C85" s="322">
        <v>0</v>
      </c>
      <c r="D85" s="322">
        <v>0</v>
      </c>
      <c r="E85" s="98"/>
      <c r="F85" s="84" t="s">
        <v>342</v>
      </c>
      <c r="G85" s="320"/>
      <c r="H85" s="320"/>
      <c r="I85" s="320"/>
      <c r="J85" s="97"/>
    </row>
    <row r="86" spans="1:10" ht="31.5" x14ac:dyDescent="0.25">
      <c r="A86" s="83" t="s">
        <v>334</v>
      </c>
      <c r="B86" s="320"/>
      <c r="C86" s="320"/>
      <c r="D86" s="320"/>
      <c r="E86" s="97"/>
      <c r="F86" s="89" t="s">
        <v>343</v>
      </c>
      <c r="G86" s="320"/>
      <c r="H86" s="320"/>
      <c r="I86" s="320"/>
      <c r="J86" s="97"/>
    </row>
    <row r="87" spans="1:10" ht="47.25" x14ac:dyDescent="0.25">
      <c r="A87" s="83"/>
      <c r="B87" s="320"/>
      <c r="C87" s="320"/>
      <c r="D87" s="320"/>
      <c r="E87" s="97"/>
      <c r="F87" s="85" t="s">
        <v>321</v>
      </c>
      <c r="G87" s="320"/>
      <c r="H87" s="320"/>
      <c r="I87" s="320"/>
      <c r="J87" s="97"/>
    </row>
    <row r="88" spans="1:10" ht="63" x14ac:dyDescent="0.25">
      <c r="A88" s="82" t="s">
        <v>360</v>
      </c>
      <c r="B88" s="322">
        <f>SUM(B81:B87)</f>
        <v>0</v>
      </c>
      <c r="C88" s="322">
        <v>0</v>
      </c>
      <c r="D88" s="322">
        <v>0</v>
      </c>
      <c r="E88" s="98"/>
      <c r="F88" s="82" t="s">
        <v>361</v>
      </c>
      <c r="G88" s="322">
        <f>SUM(G81:G87)</f>
        <v>0</v>
      </c>
      <c r="H88" s="322">
        <v>0</v>
      </c>
      <c r="I88" s="322">
        <v>0</v>
      </c>
      <c r="J88" s="98"/>
    </row>
    <row r="89" spans="1:10" x14ac:dyDescent="0.25">
      <c r="B89" s="317">
        <f>B88+B79+B59+B47+B29+B18</f>
        <v>168467579</v>
      </c>
      <c r="C89" s="317">
        <f>C88+C79+C59+C47+C29+C18</f>
        <v>199071037</v>
      </c>
      <c r="D89" s="317">
        <f>D88+D79+D59+D47+D29+D18</f>
        <v>191094840</v>
      </c>
      <c r="G89" s="317">
        <f>G88+G79+G59+G47+G29+G18</f>
        <v>172467579</v>
      </c>
      <c r="H89" s="317">
        <f>H88+H79+H59+H47+H29+H18</f>
        <v>199071037</v>
      </c>
      <c r="I89" s="317">
        <f t="shared" ref="I89" si="25">I88+I79+I59+I47+I29+I18</f>
        <v>154184939</v>
      </c>
    </row>
    <row r="90" spans="1:10" x14ac:dyDescent="0.25">
      <c r="B90" s="90"/>
      <c r="C90" s="90"/>
      <c r="D90" s="90">
        <f>D89-I89</f>
        <v>36909901</v>
      </c>
    </row>
  </sheetData>
  <mergeCells count="4">
    <mergeCell ref="A3:J3"/>
    <mergeCell ref="A32:J32"/>
    <mergeCell ref="A63:J63"/>
    <mergeCell ref="A2:J2"/>
  </mergeCells>
  <printOptions horizontalCentered="1"/>
  <pageMargins left="0.31496062992125984" right="0.31496062992125984" top="0.74803149606299213" bottom="0" header="0.11811023622047245" footer="0.31496062992125984"/>
  <pageSetup paperSize="8" scale="91" orientation="landscape" r:id="rId1"/>
  <headerFooter>
    <oddHeader>&amp;L&amp;"Times New Roman,Normál"&amp;12Vászoly Község 
Önkormányzata &amp;C&amp;"Times New Roman,Normál"&amp;12 10. melléklet
az önkormányzat 2019.  évi költségvetési gazdálkodási beszámolójáról szóló
 7/2020. (VII. 08.) önkormányzati rendeletéhez</oddHeader>
  </headerFooter>
  <rowBreaks count="2" manualBreakCount="2">
    <brk id="30" max="16383" man="1"/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5.7109375" style="106" customWidth="1"/>
    <col min="2" max="2" width="29" style="106" customWidth="1"/>
    <col min="3" max="3" width="14.5703125" style="106" customWidth="1"/>
    <col min="4" max="4" width="12.85546875" style="106" customWidth="1"/>
    <col min="5" max="5" width="14" style="106" customWidth="1"/>
    <col min="6" max="7" width="7.85546875" style="106" customWidth="1"/>
    <col min="8" max="8" width="7.7109375" style="106" customWidth="1"/>
    <col min="9" max="9" width="7" style="106" customWidth="1"/>
    <col min="10" max="10" width="10.5703125" style="106" customWidth="1"/>
    <col min="11" max="12" width="13.7109375" style="106" customWidth="1"/>
    <col min="13" max="256" width="9.140625" style="106"/>
    <col min="257" max="257" width="5.7109375" style="106" customWidth="1"/>
    <col min="258" max="258" width="29" style="106" customWidth="1"/>
    <col min="259" max="259" width="12" style="106" customWidth="1"/>
    <col min="260" max="260" width="12.85546875" style="106" customWidth="1"/>
    <col min="261" max="261" width="11.85546875" style="106" customWidth="1"/>
    <col min="262" max="263" width="7.85546875" style="106" customWidth="1"/>
    <col min="264" max="264" width="7.7109375" style="106" customWidth="1"/>
    <col min="265" max="265" width="7" style="106" customWidth="1"/>
    <col min="266" max="266" width="10.5703125" style="106" customWidth="1"/>
    <col min="267" max="268" width="13.7109375" style="106" customWidth="1"/>
    <col min="269" max="512" width="9.140625" style="106"/>
    <col min="513" max="513" width="5.7109375" style="106" customWidth="1"/>
    <col min="514" max="514" width="29" style="106" customWidth="1"/>
    <col min="515" max="515" width="12" style="106" customWidth="1"/>
    <col min="516" max="516" width="12.85546875" style="106" customWidth="1"/>
    <col min="517" max="517" width="11.85546875" style="106" customWidth="1"/>
    <col min="518" max="519" width="7.85546875" style="106" customWidth="1"/>
    <col min="520" max="520" width="7.7109375" style="106" customWidth="1"/>
    <col min="521" max="521" width="7" style="106" customWidth="1"/>
    <col min="522" max="522" width="10.5703125" style="106" customWidth="1"/>
    <col min="523" max="524" width="13.7109375" style="106" customWidth="1"/>
    <col min="525" max="768" width="9.140625" style="106"/>
    <col min="769" max="769" width="5.7109375" style="106" customWidth="1"/>
    <col min="770" max="770" width="29" style="106" customWidth="1"/>
    <col min="771" max="771" width="12" style="106" customWidth="1"/>
    <col min="772" max="772" width="12.85546875" style="106" customWidth="1"/>
    <col min="773" max="773" width="11.85546875" style="106" customWidth="1"/>
    <col min="774" max="775" width="7.85546875" style="106" customWidth="1"/>
    <col min="776" max="776" width="7.7109375" style="106" customWidth="1"/>
    <col min="777" max="777" width="7" style="106" customWidth="1"/>
    <col min="778" max="778" width="10.5703125" style="106" customWidth="1"/>
    <col min="779" max="780" width="13.7109375" style="106" customWidth="1"/>
    <col min="781" max="1024" width="9.140625" style="106"/>
    <col min="1025" max="1025" width="5.7109375" style="106" customWidth="1"/>
    <col min="1026" max="1026" width="29" style="106" customWidth="1"/>
    <col min="1027" max="1027" width="12" style="106" customWidth="1"/>
    <col min="1028" max="1028" width="12.85546875" style="106" customWidth="1"/>
    <col min="1029" max="1029" width="11.85546875" style="106" customWidth="1"/>
    <col min="1030" max="1031" width="7.85546875" style="106" customWidth="1"/>
    <col min="1032" max="1032" width="7.7109375" style="106" customWidth="1"/>
    <col min="1033" max="1033" width="7" style="106" customWidth="1"/>
    <col min="1034" max="1034" width="10.5703125" style="106" customWidth="1"/>
    <col min="1035" max="1036" width="13.7109375" style="106" customWidth="1"/>
    <col min="1037" max="1280" width="9.140625" style="106"/>
    <col min="1281" max="1281" width="5.7109375" style="106" customWidth="1"/>
    <col min="1282" max="1282" width="29" style="106" customWidth="1"/>
    <col min="1283" max="1283" width="12" style="106" customWidth="1"/>
    <col min="1284" max="1284" width="12.85546875" style="106" customWidth="1"/>
    <col min="1285" max="1285" width="11.85546875" style="106" customWidth="1"/>
    <col min="1286" max="1287" width="7.85546875" style="106" customWidth="1"/>
    <col min="1288" max="1288" width="7.7109375" style="106" customWidth="1"/>
    <col min="1289" max="1289" width="7" style="106" customWidth="1"/>
    <col min="1290" max="1290" width="10.5703125" style="106" customWidth="1"/>
    <col min="1291" max="1292" width="13.7109375" style="106" customWidth="1"/>
    <col min="1293" max="1536" width="9.140625" style="106"/>
    <col min="1537" max="1537" width="5.7109375" style="106" customWidth="1"/>
    <col min="1538" max="1538" width="29" style="106" customWidth="1"/>
    <col min="1539" max="1539" width="12" style="106" customWidth="1"/>
    <col min="1540" max="1540" width="12.85546875" style="106" customWidth="1"/>
    <col min="1541" max="1541" width="11.85546875" style="106" customWidth="1"/>
    <col min="1542" max="1543" width="7.85546875" style="106" customWidth="1"/>
    <col min="1544" max="1544" width="7.7109375" style="106" customWidth="1"/>
    <col min="1545" max="1545" width="7" style="106" customWidth="1"/>
    <col min="1546" max="1546" width="10.5703125" style="106" customWidth="1"/>
    <col min="1547" max="1548" width="13.7109375" style="106" customWidth="1"/>
    <col min="1549" max="1792" width="9.140625" style="106"/>
    <col min="1793" max="1793" width="5.7109375" style="106" customWidth="1"/>
    <col min="1794" max="1794" width="29" style="106" customWidth="1"/>
    <col min="1795" max="1795" width="12" style="106" customWidth="1"/>
    <col min="1796" max="1796" width="12.85546875" style="106" customWidth="1"/>
    <col min="1797" max="1797" width="11.85546875" style="106" customWidth="1"/>
    <col min="1798" max="1799" width="7.85546875" style="106" customWidth="1"/>
    <col min="1800" max="1800" width="7.7109375" style="106" customWidth="1"/>
    <col min="1801" max="1801" width="7" style="106" customWidth="1"/>
    <col min="1802" max="1802" width="10.5703125" style="106" customWidth="1"/>
    <col min="1803" max="1804" width="13.7109375" style="106" customWidth="1"/>
    <col min="1805" max="2048" width="9.140625" style="106"/>
    <col min="2049" max="2049" width="5.7109375" style="106" customWidth="1"/>
    <col min="2050" max="2050" width="29" style="106" customWidth="1"/>
    <col min="2051" max="2051" width="12" style="106" customWidth="1"/>
    <col min="2052" max="2052" width="12.85546875" style="106" customWidth="1"/>
    <col min="2053" max="2053" width="11.85546875" style="106" customWidth="1"/>
    <col min="2054" max="2055" width="7.85546875" style="106" customWidth="1"/>
    <col min="2056" max="2056" width="7.7109375" style="106" customWidth="1"/>
    <col min="2057" max="2057" width="7" style="106" customWidth="1"/>
    <col min="2058" max="2058" width="10.5703125" style="106" customWidth="1"/>
    <col min="2059" max="2060" width="13.7109375" style="106" customWidth="1"/>
    <col min="2061" max="2304" width="9.140625" style="106"/>
    <col min="2305" max="2305" width="5.7109375" style="106" customWidth="1"/>
    <col min="2306" max="2306" width="29" style="106" customWidth="1"/>
    <col min="2307" max="2307" width="12" style="106" customWidth="1"/>
    <col min="2308" max="2308" width="12.85546875" style="106" customWidth="1"/>
    <col min="2309" max="2309" width="11.85546875" style="106" customWidth="1"/>
    <col min="2310" max="2311" width="7.85546875" style="106" customWidth="1"/>
    <col min="2312" max="2312" width="7.7109375" style="106" customWidth="1"/>
    <col min="2313" max="2313" width="7" style="106" customWidth="1"/>
    <col min="2314" max="2314" width="10.5703125" style="106" customWidth="1"/>
    <col min="2315" max="2316" width="13.7109375" style="106" customWidth="1"/>
    <col min="2317" max="2560" width="9.140625" style="106"/>
    <col min="2561" max="2561" width="5.7109375" style="106" customWidth="1"/>
    <col min="2562" max="2562" width="29" style="106" customWidth="1"/>
    <col min="2563" max="2563" width="12" style="106" customWidth="1"/>
    <col min="2564" max="2564" width="12.85546875" style="106" customWidth="1"/>
    <col min="2565" max="2565" width="11.85546875" style="106" customWidth="1"/>
    <col min="2566" max="2567" width="7.85546875" style="106" customWidth="1"/>
    <col min="2568" max="2568" width="7.7109375" style="106" customWidth="1"/>
    <col min="2569" max="2569" width="7" style="106" customWidth="1"/>
    <col min="2570" max="2570" width="10.5703125" style="106" customWidth="1"/>
    <col min="2571" max="2572" width="13.7109375" style="106" customWidth="1"/>
    <col min="2573" max="2816" width="9.140625" style="106"/>
    <col min="2817" max="2817" width="5.7109375" style="106" customWidth="1"/>
    <col min="2818" max="2818" width="29" style="106" customWidth="1"/>
    <col min="2819" max="2819" width="12" style="106" customWidth="1"/>
    <col min="2820" max="2820" width="12.85546875" style="106" customWidth="1"/>
    <col min="2821" max="2821" width="11.85546875" style="106" customWidth="1"/>
    <col min="2822" max="2823" width="7.85546875" style="106" customWidth="1"/>
    <col min="2824" max="2824" width="7.7109375" style="106" customWidth="1"/>
    <col min="2825" max="2825" width="7" style="106" customWidth="1"/>
    <col min="2826" max="2826" width="10.5703125" style="106" customWidth="1"/>
    <col min="2827" max="2828" width="13.7109375" style="106" customWidth="1"/>
    <col min="2829" max="3072" width="9.140625" style="106"/>
    <col min="3073" max="3073" width="5.7109375" style="106" customWidth="1"/>
    <col min="3074" max="3074" width="29" style="106" customWidth="1"/>
    <col min="3075" max="3075" width="12" style="106" customWidth="1"/>
    <col min="3076" max="3076" width="12.85546875" style="106" customWidth="1"/>
    <col min="3077" max="3077" width="11.85546875" style="106" customWidth="1"/>
    <col min="3078" max="3079" width="7.85546875" style="106" customWidth="1"/>
    <col min="3080" max="3080" width="7.7109375" style="106" customWidth="1"/>
    <col min="3081" max="3081" width="7" style="106" customWidth="1"/>
    <col min="3082" max="3082" width="10.5703125" style="106" customWidth="1"/>
    <col min="3083" max="3084" width="13.7109375" style="106" customWidth="1"/>
    <col min="3085" max="3328" width="9.140625" style="106"/>
    <col min="3329" max="3329" width="5.7109375" style="106" customWidth="1"/>
    <col min="3330" max="3330" width="29" style="106" customWidth="1"/>
    <col min="3331" max="3331" width="12" style="106" customWidth="1"/>
    <col min="3332" max="3332" width="12.85546875" style="106" customWidth="1"/>
    <col min="3333" max="3333" width="11.85546875" style="106" customWidth="1"/>
    <col min="3334" max="3335" width="7.85546875" style="106" customWidth="1"/>
    <col min="3336" max="3336" width="7.7109375" style="106" customWidth="1"/>
    <col min="3337" max="3337" width="7" style="106" customWidth="1"/>
    <col min="3338" max="3338" width="10.5703125" style="106" customWidth="1"/>
    <col min="3339" max="3340" width="13.7109375" style="106" customWidth="1"/>
    <col min="3341" max="3584" width="9.140625" style="106"/>
    <col min="3585" max="3585" width="5.7109375" style="106" customWidth="1"/>
    <col min="3586" max="3586" width="29" style="106" customWidth="1"/>
    <col min="3587" max="3587" width="12" style="106" customWidth="1"/>
    <col min="3588" max="3588" width="12.85546875" style="106" customWidth="1"/>
    <col min="3589" max="3589" width="11.85546875" style="106" customWidth="1"/>
    <col min="3590" max="3591" width="7.85546875" style="106" customWidth="1"/>
    <col min="3592" max="3592" width="7.7109375" style="106" customWidth="1"/>
    <col min="3593" max="3593" width="7" style="106" customWidth="1"/>
    <col min="3594" max="3594" width="10.5703125" style="106" customWidth="1"/>
    <col min="3595" max="3596" width="13.7109375" style="106" customWidth="1"/>
    <col min="3597" max="3840" width="9.140625" style="106"/>
    <col min="3841" max="3841" width="5.7109375" style="106" customWidth="1"/>
    <col min="3842" max="3842" width="29" style="106" customWidth="1"/>
    <col min="3843" max="3843" width="12" style="106" customWidth="1"/>
    <col min="3844" max="3844" width="12.85546875" style="106" customWidth="1"/>
    <col min="3845" max="3845" width="11.85546875" style="106" customWidth="1"/>
    <col min="3846" max="3847" width="7.85546875" style="106" customWidth="1"/>
    <col min="3848" max="3848" width="7.7109375" style="106" customWidth="1"/>
    <col min="3849" max="3849" width="7" style="106" customWidth="1"/>
    <col min="3850" max="3850" width="10.5703125" style="106" customWidth="1"/>
    <col min="3851" max="3852" width="13.7109375" style="106" customWidth="1"/>
    <col min="3853" max="4096" width="9.140625" style="106"/>
    <col min="4097" max="4097" width="5.7109375" style="106" customWidth="1"/>
    <col min="4098" max="4098" width="29" style="106" customWidth="1"/>
    <col min="4099" max="4099" width="12" style="106" customWidth="1"/>
    <col min="4100" max="4100" width="12.85546875" style="106" customWidth="1"/>
    <col min="4101" max="4101" width="11.85546875" style="106" customWidth="1"/>
    <col min="4102" max="4103" width="7.85546875" style="106" customWidth="1"/>
    <col min="4104" max="4104" width="7.7109375" style="106" customWidth="1"/>
    <col min="4105" max="4105" width="7" style="106" customWidth="1"/>
    <col min="4106" max="4106" width="10.5703125" style="106" customWidth="1"/>
    <col min="4107" max="4108" width="13.7109375" style="106" customWidth="1"/>
    <col min="4109" max="4352" width="9.140625" style="106"/>
    <col min="4353" max="4353" width="5.7109375" style="106" customWidth="1"/>
    <col min="4354" max="4354" width="29" style="106" customWidth="1"/>
    <col min="4355" max="4355" width="12" style="106" customWidth="1"/>
    <col min="4356" max="4356" width="12.85546875" style="106" customWidth="1"/>
    <col min="4357" max="4357" width="11.85546875" style="106" customWidth="1"/>
    <col min="4358" max="4359" width="7.85546875" style="106" customWidth="1"/>
    <col min="4360" max="4360" width="7.7109375" style="106" customWidth="1"/>
    <col min="4361" max="4361" width="7" style="106" customWidth="1"/>
    <col min="4362" max="4362" width="10.5703125" style="106" customWidth="1"/>
    <col min="4363" max="4364" width="13.7109375" style="106" customWidth="1"/>
    <col min="4365" max="4608" width="9.140625" style="106"/>
    <col min="4609" max="4609" width="5.7109375" style="106" customWidth="1"/>
    <col min="4610" max="4610" width="29" style="106" customWidth="1"/>
    <col min="4611" max="4611" width="12" style="106" customWidth="1"/>
    <col min="4612" max="4612" width="12.85546875" style="106" customWidth="1"/>
    <col min="4613" max="4613" width="11.85546875" style="106" customWidth="1"/>
    <col min="4614" max="4615" width="7.85546875" style="106" customWidth="1"/>
    <col min="4616" max="4616" width="7.7109375" style="106" customWidth="1"/>
    <col min="4617" max="4617" width="7" style="106" customWidth="1"/>
    <col min="4618" max="4618" width="10.5703125" style="106" customWidth="1"/>
    <col min="4619" max="4620" width="13.7109375" style="106" customWidth="1"/>
    <col min="4621" max="4864" width="9.140625" style="106"/>
    <col min="4865" max="4865" width="5.7109375" style="106" customWidth="1"/>
    <col min="4866" max="4866" width="29" style="106" customWidth="1"/>
    <col min="4867" max="4867" width="12" style="106" customWidth="1"/>
    <col min="4868" max="4868" width="12.85546875" style="106" customWidth="1"/>
    <col min="4869" max="4869" width="11.85546875" style="106" customWidth="1"/>
    <col min="4870" max="4871" width="7.85546875" style="106" customWidth="1"/>
    <col min="4872" max="4872" width="7.7109375" style="106" customWidth="1"/>
    <col min="4873" max="4873" width="7" style="106" customWidth="1"/>
    <col min="4874" max="4874" width="10.5703125" style="106" customWidth="1"/>
    <col min="4875" max="4876" width="13.7109375" style="106" customWidth="1"/>
    <col min="4877" max="5120" width="9.140625" style="106"/>
    <col min="5121" max="5121" width="5.7109375" style="106" customWidth="1"/>
    <col min="5122" max="5122" width="29" style="106" customWidth="1"/>
    <col min="5123" max="5123" width="12" style="106" customWidth="1"/>
    <col min="5124" max="5124" width="12.85546875" style="106" customWidth="1"/>
    <col min="5125" max="5125" width="11.85546875" style="106" customWidth="1"/>
    <col min="5126" max="5127" width="7.85546875" style="106" customWidth="1"/>
    <col min="5128" max="5128" width="7.7109375" style="106" customWidth="1"/>
    <col min="5129" max="5129" width="7" style="106" customWidth="1"/>
    <col min="5130" max="5130" width="10.5703125" style="106" customWidth="1"/>
    <col min="5131" max="5132" width="13.7109375" style="106" customWidth="1"/>
    <col min="5133" max="5376" width="9.140625" style="106"/>
    <col min="5377" max="5377" width="5.7109375" style="106" customWidth="1"/>
    <col min="5378" max="5378" width="29" style="106" customWidth="1"/>
    <col min="5379" max="5379" width="12" style="106" customWidth="1"/>
    <col min="5380" max="5380" width="12.85546875" style="106" customWidth="1"/>
    <col min="5381" max="5381" width="11.85546875" style="106" customWidth="1"/>
    <col min="5382" max="5383" width="7.85546875" style="106" customWidth="1"/>
    <col min="5384" max="5384" width="7.7109375" style="106" customWidth="1"/>
    <col min="5385" max="5385" width="7" style="106" customWidth="1"/>
    <col min="5386" max="5386" width="10.5703125" style="106" customWidth="1"/>
    <col min="5387" max="5388" width="13.7109375" style="106" customWidth="1"/>
    <col min="5389" max="5632" width="9.140625" style="106"/>
    <col min="5633" max="5633" width="5.7109375" style="106" customWidth="1"/>
    <col min="5634" max="5634" width="29" style="106" customWidth="1"/>
    <col min="5635" max="5635" width="12" style="106" customWidth="1"/>
    <col min="5636" max="5636" width="12.85546875" style="106" customWidth="1"/>
    <col min="5637" max="5637" width="11.85546875" style="106" customWidth="1"/>
    <col min="5638" max="5639" width="7.85546875" style="106" customWidth="1"/>
    <col min="5640" max="5640" width="7.7109375" style="106" customWidth="1"/>
    <col min="5641" max="5641" width="7" style="106" customWidth="1"/>
    <col min="5642" max="5642" width="10.5703125" style="106" customWidth="1"/>
    <col min="5643" max="5644" width="13.7109375" style="106" customWidth="1"/>
    <col min="5645" max="5888" width="9.140625" style="106"/>
    <col min="5889" max="5889" width="5.7109375" style="106" customWidth="1"/>
    <col min="5890" max="5890" width="29" style="106" customWidth="1"/>
    <col min="5891" max="5891" width="12" style="106" customWidth="1"/>
    <col min="5892" max="5892" width="12.85546875" style="106" customWidth="1"/>
    <col min="5893" max="5893" width="11.85546875" style="106" customWidth="1"/>
    <col min="5894" max="5895" width="7.85546875" style="106" customWidth="1"/>
    <col min="5896" max="5896" width="7.7109375" style="106" customWidth="1"/>
    <col min="5897" max="5897" width="7" style="106" customWidth="1"/>
    <col min="5898" max="5898" width="10.5703125" style="106" customWidth="1"/>
    <col min="5899" max="5900" width="13.7109375" style="106" customWidth="1"/>
    <col min="5901" max="6144" width="9.140625" style="106"/>
    <col min="6145" max="6145" width="5.7109375" style="106" customWidth="1"/>
    <col min="6146" max="6146" width="29" style="106" customWidth="1"/>
    <col min="6147" max="6147" width="12" style="106" customWidth="1"/>
    <col min="6148" max="6148" width="12.85546875" style="106" customWidth="1"/>
    <col min="6149" max="6149" width="11.85546875" style="106" customWidth="1"/>
    <col min="6150" max="6151" width="7.85546875" style="106" customWidth="1"/>
    <col min="6152" max="6152" width="7.7109375" style="106" customWidth="1"/>
    <col min="6153" max="6153" width="7" style="106" customWidth="1"/>
    <col min="6154" max="6154" width="10.5703125" style="106" customWidth="1"/>
    <col min="6155" max="6156" width="13.7109375" style="106" customWidth="1"/>
    <col min="6157" max="6400" width="9.140625" style="106"/>
    <col min="6401" max="6401" width="5.7109375" style="106" customWidth="1"/>
    <col min="6402" max="6402" width="29" style="106" customWidth="1"/>
    <col min="6403" max="6403" width="12" style="106" customWidth="1"/>
    <col min="6404" max="6404" width="12.85546875" style="106" customWidth="1"/>
    <col min="6405" max="6405" width="11.85546875" style="106" customWidth="1"/>
    <col min="6406" max="6407" width="7.85546875" style="106" customWidth="1"/>
    <col min="6408" max="6408" width="7.7109375" style="106" customWidth="1"/>
    <col min="6409" max="6409" width="7" style="106" customWidth="1"/>
    <col min="6410" max="6410" width="10.5703125" style="106" customWidth="1"/>
    <col min="6411" max="6412" width="13.7109375" style="106" customWidth="1"/>
    <col min="6413" max="6656" width="9.140625" style="106"/>
    <col min="6657" max="6657" width="5.7109375" style="106" customWidth="1"/>
    <col min="6658" max="6658" width="29" style="106" customWidth="1"/>
    <col min="6659" max="6659" width="12" style="106" customWidth="1"/>
    <col min="6660" max="6660" width="12.85546875" style="106" customWidth="1"/>
    <col min="6661" max="6661" width="11.85546875" style="106" customWidth="1"/>
    <col min="6662" max="6663" width="7.85546875" style="106" customWidth="1"/>
    <col min="6664" max="6664" width="7.7109375" style="106" customWidth="1"/>
    <col min="6665" max="6665" width="7" style="106" customWidth="1"/>
    <col min="6666" max="6666" width="10.5703125" style="106" customWidth="1"/>
    <col min="6667" max="6668" width="13.7109375" style="106" customWidth="1"/>
    <col min="6669" max="6912" width="9.140625" style="106"/>
    <col min="6913" max="6913" width="5.7109375" style="106" customWidth="1"/>
    <col min="6914" max="6914" width="29" style="106" customWidth="1"/>
    <col min="6915" max="6915" width="12" style="106" customWidth="1"/>
    <col min="6916" max="6916" width="12.85546875" style="106" customWidth="1"/>
    <col min="6917" max="6917" width="11.85546875" style="106" customWidth="1"/>
    <col min="6918" max="6919" width="7.85546875" style="106" customWidth="1"/>
    <col min="6920" max="6920" width="7.7109375" style="106" customWidth="1"/>
    <col min="6921" max="6921" width="7" style="106" customWidth="1"/>
    <col min="6922" max="6922" width="10.5703125" style="106" customWidth="1"/>
    <col min="6923" max="6924" width="13.7109375" style="106" customWidth="1"/>
    <col min="6925" max="7168" width="9.140625" style="106"/>
    <col min="7169" max="7169" width="5.7109375" style="106" customWidth="1"/>
    <col min="7170" max="7170" width="29" style="106" customWidth="1"/>
    <col min="7171" max="7171" width="12" style="106" customWidth="1"/>
    <col min="7172" max="7172" width="12.85546875" style="106" customWidth="1"/>
    <col min="7173" max="7173" width="11.85546875" style="106" customWidth="1"/>
    <col min="7174" max="7175" width="7.85546875" style="106" customWidth="1"/>
    <col min="7176" max="7176" width="7.7109375" style="106" customWidth="1"/>
    <col min="7177" max="7177" width="7" style="106" customWidth="1"/>
    <col min="7178" max="7178" width="10.5703125" style="106" customWidth="1"/>
    <col min="7179" max="7180" width="13.7109375" style="106" customWidth="1"/>
    <col min="7181" max="7424" width="9.140625" style="106"/>
    <col min="7425" max="7425" width="5.7109375" style="106" customWidth="1"/>
    <col min="7426" max="7426" width="29" style="106" customWidth="1"/>
    <col min="7427" max="7427" width="12" style="106" customWidth="1"/>
    <col min="7428" max="7428" width="12.85546875" style="106" customWidth="1"/>
    <col min="7429" max="7429" width="11.85546875" style="106" customWidth="1"/>
    <col min="7430" max="7431" width="7.85546875" style="106" customWidth="1"/>
    <col min="7432" max="7432" width="7.7109375" style="106" customWidth="1"/>
    <col min="7433" max="7433" width="7" style="106" customWidth="1"/>
    <col min="7434" max="7434" width="10.5703125" style="106" customWidth="1"/>
    <col min="7435" max="7436" width="13.7109375" style="106" customWidth="1"/>
    <col min="7437" max="7680" width="9.140625" style="106"/>
    <col min="7681" max="7681" width="5.7109375" style="106" customWidth="1"/>
    <col min="7682" max="7682" width="29" style="106" customWidth="1"/>
    <col min="7683" max="7683" width="12" style="106" customWidth="1"/>
    <col min="7684" max="7684" width="12.85546875" style="106" customWidth="1"/>
    <col min="7685" max="7685" width="11.85546875" style="106" customWidth="1"/>
    <col min="7686" max="7687" width="7.85546875" style="106" customWidth="1"/>
    <col min="7688" max="7688" width="7.7109375" style="106" customWidth="1"/>
    <col min="7689" max="7689" width="7" style="106" customWidth="1"/>
    <col min="7690" max="7690" width="10.5703125" style="106" customWidth="1"/>
    <col min="7691" max="7692" width="13.7109375" style="106" customWidth="1"/>
    <col min="7693" max="7936" width="9.140625" style="106"/>
    <col min="7937" max="7937" width="5.7109375" style="106" customWidth="1"/>
    <col min="7938" max="7938" width="29" style="106" customWidth="1"/>
    <col min="7939" max="7939" width="12" style="106" customWidth="1"/>
    <col min="7940" max="7940" width="12.85546875" style="106" customWidth="1"/>
    <col min="7941" max="7941" width="11.85546875" style="106" customWidth="1"/>
    <col min="7942" max="7943" width="7.85546875" style="106" customWidth="1"/>
    <col min="7944" max="7944" width="7.7109375" style="106" customWidth="1"/>
    <col min="7945" max="7945" width="7" style="106" customWidth="1"/>
    <col min="7946" max="7946" width="10.5703125" style="106" customWidth="1"/>
    <col min="7947" max="7948" width="13.7109375" style="106" customWidth="1"/>
    <col min="7949" max="8192" width="9.140625" style="106"/>
    <col min="8193" max="8193" width="5.7109375" style="106" customWidth="1"/>
    <col min="8194" max="8194" width="29" style="106" customWidth="1"/>
    <col min="8195" max="8195" width="12" style="106" customWidth="1"/>
    <col min="8196" max="8196" width="12.85546875" style="106" customWidth="1"/>
    <col min="8197" max="8197" width="11.85546875" style="106" customWidth="1"/>
    <col min="8198" max="8199" width="7.85546875" style="106" customWidth="1"/>
    <col min="8200" max="8200" width="7.7109375" style="106" customWidth="1"/>
    <col min="8201" max="8201" width="7" style="106" customWidth="1"/>
    <col min="8202" max="8202" width="10.5703125" style="106" customWidth="1"/>
    <col min="8203" max="8204" width="13.7109375" style="106" customWidth="1"/>
    <col min="8205" max="8448" width="9.140625" style="106"/>
    <col min="8449" max="8449" width="5.7109375" style="106" customWidth="1"/>
    <col min="8450" max="8450" width="29" style="106" customWidth="1"/>
    <col min="8451" max="8451" width="12" style="106" customWidth="1"/>
    <col min="8452" max="8452" width="12.85546875" style="106" customWidth="1"/>
    <col min="8453" max="8453" width="11.85546875" style="106" customWidth="1"/>
    <col min="8454" max="8455" width="7.85546875" style="106" customWidth="1"/>
    <col min="8456" max="8456" width="7.7109375" style="106" customWidth="1"/>
    <col min="8457" max="8457" width="7" style="106" customWidth="1"/>
    <col min="8458" max="8458" width="10.5703125" style="106" customWidth="1"/>
    <col min="8459" max="8460" width="13.7109375" style="106" customWidth="1"/>
    <col min="8461" max="8704" width="9.140625" style="106"/>
    <col min="8705" max="8705" width="5.7109375" style="106" customWidth="1"/>
    <col min="8706" max="8706" width="29" style="106" customWidth="1"/>
    <col min="8707" max="8707" width="12" style="106" customWidth="1"/>
    <col min="8708" max="8708" width="12.85546875" style="106" customWidth="1"/>
    <col min="8709" max="8709" width="11.85546875" style="106" customWidth="1"/>
    <col min="8710" max="8711" width="7.85546875" style="106" customWidth="1"/>
    <col min="8712" max="8712" width="7.7109375" style="106" customWidth="1"/>
    <col min="8713" max="8713" width="7" style="106" customWidth="1"/>
    <col min="8714" max="8714" width="10.5703125" style="106" customWidth="1"/>
    <col min="8715" max="8716" width="13.7109375" style="106" customWidth="1"/>
    <col min="8717" max="8960" width="9.140625" style="106"/>
    <col min="8961" max="8961" width="5.7109375" style="106" customWidth="1"/>
    <col min="8962" max="8962" width="29" style="106" customWidth="1"/>
    <col min="8963" max="8963" width="12" style="106" customWidth="1"/>
    <col min="8964" max="8964" width="12.85546875" style="106" customWidth="1"/>
    <col min="8965" max="8965" width="11.85546875" style="106" customWidth="1"/>
    <col min="8966" max="8967" width="7.85546875" style="106" customWidth="1"/>
    <col min="8968" max="8968" width="7.7109375" style="106" customWidth="1"/>
    <col min="8969" max="8969" width="7" style="106" customWidth="1"/>
    <col min="8970" max="8970" width="10.5703125" style="106" customWidth="1"/>
    <col min="8971" max="8972" width="13.7109375" style="106" customWidth="1"/>
    <col min="8973" max="9216" width="9.140625" style="106"/>
    <col min="9217" max="9217" width="5.7109375" style="106" customWidth="1"/>
    <col min="9218" max="9218" width="29" style="106" customWidth="1"/>
    <col min="9219" max="9219" width="12" style="106" customWidth="1"/>
    <col min="9220" max="9220" width="12.85546875" style="106" customWidth="1"/>
    <col min="9221" max="9221" width="11.85546875" style="106" customWidth="1"/>
    <col min="9222" max="9223" width="7.85546875" style="106" customWidth="1"/>
    <col min="9224" max="9224" width="7.7109375" style="106" customWidth="1"/>
    <col min="9225" max="9225" width="7" style="106" customWidth="1"/>
    <col min="9226" max="9226" width="10.5703125" style="106" customWidth="1"/>
    <col min="9227" max="9228" width="13.7109375" style="106" customWidth="1"/>
    <col min="9229" max="9472" width="9.140625" style="106"/>
    <col min="9473" max="9473" width="5.7109375" style="106" customWidth="1"/>
    <col min="9474" max="9474" width="29" style="106" customWidth="1"/>
    <col min="9475" max="9475" width="12" style="106" customWidth="1"/>
    <col min="9476" max="9476" width="12.85546875" style="106" customWidth="1"/>
    <col min="9477" max="9477" width="11.85546875" style="106" customWidth="1"/>
    <col min="9478" max="9479" width="7.85546875" style="106" customWidth="1"/>
    <col min="9480" max="9480" width="7.7109375" style="106" customWidth="1"/>
    <col min="9481" max="9481" width="7" style="106" customWidth="1"/>
    <col min="9482" max="9482" width="10.5703125" style="106" customWidth="1"/>
    <col min="9483" max="9484" width="13.7109375" style="106" customWidth="1"/>
    <col min="9485" max="9728" width="9.140625" style="106"/>
    <col min="9729" max="9729" width="5.7109375" style="106" customWidth="1"/>
    <col min="9730" max="9730" width="29" style="106" customWidth="1"/>
    <col min="9731" max="9731" width="12" style="106" customWidth="1"/>
    <col min="9732" max="9732" width="12.85546875" style="106" customWidth="1"/>
    <col min="9733" max="9733" width="11.85546875" style="106" customWidth="1"/>
    <col min="9734" max="9735" width="7.85546875" style="106" customWidth="1"/>
    <col min="9736" max="9736" width="7.7109375" style="106" customWidth="1"/>
    <col min="9737" max="9737" width="7" style="106" customWidth="1"/>
    <col min="9738" max="9738" width="10.5703125" style="106" customWidth="1"/>
    <col min="9739" max="9740" width="13.7109375" style="106" customWidth="1"/>
    <col min="9741" max="9984" width="9.140625" style="106"/>
    <col min="9985" max="9985" width="5.7109375" style="106" customWidth="1"/>
    <col min="9986" max="9986" width="29" style="106" customWidth="1"/>
    <col min="9987" max="9987" width="12" style="106" customWidth="1"/>
    <col min="9988" max="9988" width="12.85546875" style="106" customWidth="1"/>
    <col min="9989" max="9989" width="11.85546875" style="106" customWidth="1"/>
    <col min="9990" max="9991" width="7.85546875" style="106" customWidth="1"/>
    <col min="9992" max="9992" width="7.7109375" style="106" customWidth="1"/>
    <col min="9993" max="9993" width="7" style="106" customWidth="1"/>
    <col min="9994" max="9994" width="10.5703125" style="106" customWidth="1"/>
    <col min="9995" max="9996" width="13.7109375" style="106" customWidth="1"/>
    <col min="9997" max="10240" width="9.140625" style="106"/>
    <col min="10241" max="10241" width="5.7109375" style="106" customWidth="1"/>
    <col min="10242" max="10242" width="29" style="106" customWidth="1"/>
    <col min="10243" max="10243" width="12" style="106" customWidth="1"/>
    <col min="10244" max="10244" width="12.85546875" style="106" customWidth="1"/>
    <col min="10245" max="10245" width="11.85546875" style="106" customWidth="1"/>
    <col min="10246" max="10247" width="7.85546875" style="106" customWidth="1"/>
    <col min="10248" max="10248" width="7.7109375" style="106" customWidth="1"/>
    <col min="10249" max="10249" width="7" style="106" customWidth="1"/>
    <col min="10250" max="10250" width="10.5703125" style="106" customWidth="1"/>
    <col min="10251" max="10252" width="13.7109375" style="106" customWidth="1"/>
    <col min="10253" max="10496" width="9.140625" style="106"/>
    <col min="10497" max="10497" width="5.7109375" style="106" customWidth="1"/>
    <col min="10498" max="10498" width="29" style="106" customWidth="1"/>
    <col min="10499" max="10499" width="12" style="106" customWidth="1"/>
    <col min="10500" max="10500" width="12.85546875" style="106" customWidth="1"/>
    <col min="10501" max="10501" width="11.85546875" style="106" customWidth="1"/>
    <col min="10502" max="10503" width="7.85546875" style="106" customWidth="1"/>
    <col min="10504" max="10504" width="7.7109375" style="106" customWidth="1"/>
    <col min="10505" max="10505" width="7" style="106" customWidth="1"/>
    <col min="10506" max="10506" width="10.5703125" style="106" customWidth="1"/>
    <col min="10507" max="10508" width="13.7109375" style="106" customWidth="1"/>
    <col min="10509" max="10752" width="9.140625" style="106"/>
    <col min="10753" max="10753" width="5.7109375" style="106" customWidth="1"/>
    <col min="10754" max="10754" width="29" style="106" customWidth="1"/>
    <col min="10755" max="10755" width="12" style="106" customWidth="1"/>
    <col min="10756" max="10756" width="12.85546875" style="106" customWidth="1"/>
    <col min="10757" max="10757" width="11.85546875" style="106" customWidth="1"/>
    <col min="10758" max="10759" width="7.85546875" style="106" customWidth="1"/>
    <col min="10760" max="10760" width="7.7109375" style="106" customWidth="1"/>
    <col min="10761" max="10761" width="7" style="106" customWidth="1"/>
    <col min="10762" max="10762" width="10.5703125" style="106" customWidth="1"/>
    <col min="10763" max="10764" width="13.7109375" style="106" customWidth="1"/>
    <col min="10765" max="11008" width="9.140625" style="106"/>
    <col min="11009" max="11009" width="5.7109375" style="106" customWidth="1"/>
    <col min="11010" max="11010" width="29" style="106" customWidth="1"/>
    <col min="11011" max="11011" width="12" style="106" customWidth="1"/>
    <col min="11012" max="11012" width="12.85546875" style="106" customWidth="1"/>
    <col min="11013" max="11013" width="11.85546875" style="106" customWidth="1"/>
    <col min="11014" max="11015" width="7.85546875" style="106" customWidth="1"/>
    <col min="11016" max="11016" width="7.7109375" style="106" customWidth="1"/>
    <col min="11017" max="11017" width="7" style="106" customWidth="1"/>
    <col min="11018" max="11018" width="10.5703125" style="106" customWidth="1"/>
    <col min="11019" max="11020" width="13.7109375" style="106" customWidth="1"/>
    <col min="11021" max="11264" width="9.140625" style="106"/>
    <col min="11265" max="11265" width="5.7109375" style="106" customWidth="1"/>
    <col min="11266" max="11266" width="29" style="106" customWidth="1"/>
    <col min="11267" max="11267" width="12" style="106" customWidth="1"/>
    <col min="11268" max="11268" width="12.85546875" style="106" customWidth="1"/>
    <col min="11269" max="11269" width="11.85546875" style="106" customWidth="1"/>
    <col min="11270" max="11271" width="7.85546875" style="106" customWidth="1"/>
    <col min="11272" max="11272" width="7.7109375" style="106" customWidth="1"/>
    <col min="11273" max="11273" width="7" style="106" customWidth="1"/>
    <col min="11274" max="11274" width="10.5703125" style="106" customWidth="1"/>
    <col min="11275" max="11276" width="13.7109375" style="106" customWidth="1"/>
    <col min="11277" max="11520" width="9.140625" style="106"/>
    <col min="11521" max="11521" width="5.7109375" style="106" customWidth="1"/>
    <col min="11522" max="11522" width="29" style="106" customWidth="1"/>
    <col min="11523" max="11523" width="12" style="106" customWidth="1"/>
    <col min="11524" max="11524" width="12.85546875" style="106" customWidth="1"/>
    <col min="11525" max="11525" width="11.85546875" style="106" customWidth="1"/>
    <col min="11526" max="11527" width="7.85546875" style="106" customWidth="1"/>
    <col min="11528" max="11528" width="7.7109375" style="106" customWidth="1"/>
    <col min="11529" max="11529" width="7" style="106" customWidth="1"/>
    <col min="11530" max="11530" width="10.5703125" style="106" customWidth="1"/>
    <col min="11531" max="11532" width="13.7109375" style="106" customWidth="1"/>
    <col min="11533" max="11776" width="9.140625" style="106"/>
    <col min="11777" max="11777" width="5.7109375" style="106" customWidth="1"/>
    <col min="11778" max="11778" width="29" style="106" customWidth="1"/>
    <col min="11779" max="11779" width="12" style="106" customWidth="1"/>
    <col min="11780" max="11780" width="12.85546875" style="106" customWidth="1"/>
    <col min="11781" max="11781" width="11.85546875" style="106" customWidth="1"/>
    <col min="11782" max="11783" width="7.85546875" style="106" customWidth="1"/>
    <col min="11784" max="11784" width="7.7109375" style="106" customWidth="1"/>
    <col min="11785" max="11785" width="7" style="106" customWidth="1"/>
    <col min="11786" max="11786" width="10.5703125" style="106" customWidth="1"/>
    <col min="11787" max="11788" width="13.7109375" style="106" customWidth="1"/>
    <col min="11789" max="12032" width="9.140625" style="106"/>
    <col min="12033" max="12033" width="5.7109375" style="106" customWidth="1"/>
    <col min="12034" max="12034" width="29" style="106" customWidth="1"/>
    <col min="12035" max="12035" width="12" style="106" customWidth="1"/>
    <col min="12036" max="12036" width="12.85546875" style="106" customWidth="1"/>
    <col min="12037" max="12037" width="11.85546875" style="106" customWidth="1"/>
    <col min="12038" max="12039" width="7.85546875" style="106" customWidth="1"/>
    <col min="12040" max="12040" width="7.7109375" style="106" customWidth="1"/>
    <col min="12041" max="12041" width="7" style="106" customWidth="1"/>
    <col min="12042" max="12042" width="10.5703125" style="106" customWidth="1"/>
    <col min="12043" max="12044" width="13.7109375" style="106" customWidth="1"/>
    <col min="12045" max="12288" width="9.140625" style="106"/>
    <col min="12289" max="12289" width="5.7109375" style="106" customWidth="1"/>
    <col min="12290" max="12290" width="29" style="106" customWidth="1"/>
    <col min="12291" max="12291" width="12" style="106" customWidth="1"/>
    <col min="12292" max="12292" width="12.85546875" style="106" customWidth="1"/>
    <col min="12293" max="12293" width="11.85546875" style="106" customWidth="1"/>
    <col min="12294" max="12295" width="7.85546875" style="106" customWidth="1"/>
    <col min="12296" max="12296" width="7.7109375" style="106" customWidth="1"/>
    <col min="12297" max="12297" width="7" style="106" customWidth="1"/>
    <col min="12298" max="12298" width="10.5703125" style="106" customWidth="1"/>
    <col min="12299" max="12300" width="13.7109375" style="106" customWidth="1"/>
    <col min="12301" max="12544" width="9.140625" style="106"/>
    <col min="12545" max="12545" width="5.7109375" style="106" customWidth="1"/>
    <col min="12546" max="12546" width="29" style="106" customWidth="1"/>
    <col min="12547" max="12547" width="12" style="106" customWidth="1"/>
    <col min="12548" max="12548" width="12.85546875" style="106" customWidth="1"/>
    <col min="12549" max="12549" width="11.85546875" style="106" customWidth="1"/>
    <col min="12550" max="12551" width="7.85546875" style="106" customWidth="1"/>
    <col min="12552" max="12552" width="7.7109375" style="106" customWidth="1"/>
    <col min="12553" max="12553" width="7" style="106" customWidth="1"/>
    <col min="12554" max="12554" width="10.5703125" style="106" customWidth="1"/>
    <col min="12555" max="12556" width="13.7109375" style="106" customWidth="1"/>
    <col min="12557" max="12800" width="9.140625" style="106"/>
    <col min="12801" max="12801" width="5.7109375" style="106" customWidth="1"/>
    <col min="12802" max="12802" width="29" style="106" customWidth="1"/>
    <col min="12803" max="12803" width="12" style="106" customWidth="1"/>
    <col min="12804" max="12804" width="12.85546875" style="106" customWidth="1"/>
    <col min="12805" max="12805" width="11.85546875" style="106" customWidth="1"/>
    <col min="12806" max="12807" width="7.85546875" style="106" customWidth="1"/>
    <col min="12808" max="12808" width="7.7109375" style="106" customWidth="1"/>
    <col min="12809" max="12809" width="7" style="106" customWidth="1"/>
    <col min="12810" max="12810" width="10.5703125" style="106" customWidth="1"/>
    <col min="12811" max="12812" width="13.7109375" style="106" customWidth="1"/>
    <col min="12813" max="13056" width="9.140625" style="106"/>
    <col min="13057" max="13057" width="5.7109375" style="106" customWidth="1"/>
    <col min="13058" max="13058" width="29" style="106" customWidth="1"/>
    <col min="13059" max="13059" width="12" style="106" customWidth="1"/>
    <col min="13060" max="13060" width="12.85546875" style="106" customWidth="1"/>
    <col min="13061" max="13061" width="11.85546875" style="106" customWidth="1"/>
    <col min="13062" max="13063" width="7.85546875" style="106" customWidth="1"/>
    <col min="13064" max="13064" width="7.7109375" style="106" customWidth="1"/>
    <col min="13065" max="13065" width="7" style="106" customWidth="1"/>
    <col min="13066" max="13066" width="10.5703125" style="106" customWidth="1"/>
    <col min="13067" max="13068" width="13.7109375" style="106" customWidth="1"/>
    <col min="13069" max="13312" width="9.140625" style="106"/>
    <col min="13313" max="13313" width="5.7109375" style="106" customWidth="1"/>
    <col min="13314" max="13314" width="29" style="106" customWidth="1"/>
    <col min="13315" max="13315" width="12" style="106" customWidth="1"/>
    <col min="13316" max="13316" width="12.85546875" style="106" customWidth="1"/>
    <col min="13317" max="13317" width="11.85546875" style="106" customWidth="1"/>
    <col min="13318" max="13319" width="7.85546875" style="106" customWidth="1"/>
    <col min="13320" max="13320" width="7.7109375" style="106" customWidth="1"/>
    <col min="13321" max="13321" width="7" style="106" customWidth="1"/>
    <col min="13322" max="13322" width="10.5703125" style="106" customWidth="1"/>
    <col min="13323" max="13324" width="13.7109375" style="106" customWidth="1"/>
    <col min="13325" max="13568" width="9.140625" style="106"/>
    <col min="13569" max="13569" width="5.7109375" style="106" customWidth="1"/>
    <col min="13570" max="13570" width="29" style="106" customWidth="1"/>
    <col min="13571" max="13571" width="12" style="106" customWidth="1"/>
    <col min="13572" max="13572" width="12.85546875" style="106" customWidth="1"/>
    <col min="13573" max="13573" width="11.85546875" style="106" customWidth="1"/>
    <col min="13574" max="13575" width="7.85546875" style="106" customWidth="1"/>
    <col min="13576" max="13576" width="7.7109375" style="106" customWidth="1"/>
    <col min="13577" max="13577" width="7" style="106" customWidth="1"/>
    <col min="13578" max="13578" width="10.5703125" style="106" customWidth="1"/>
    <col min="13579" max="13580" width="13.7109375" style="106" customWidth="1"/>
    <col min="13581" max="13824" width="9.140625" style="106"/>
    <col min="13825" max="13825" width="5.7109375" style="106" customWidth="1"/>
    <col min="13826" max="13826" width="29" style="106" customWidth="1"/>
    <col min="13827" max="13827" width="12" style="106" customWidth="1"/>
    <col min="13828" max="13828" width="12.85546875" style="106" customWidth="1"/>
    <col min="13829" max="13829" width="11.85546875" style="106" customWidth="1"/>
    <col min="13830" max="13831" width="7.85546875" style="106" customWidth="1"/>
    <col min="13832" max="13832" width="7.7109375" style="106" customWidth="1"/>
    <col min="13833" max="13833" width="7" style="106" customWidth="1"/>
    <col min="13834" max="13834" width="10.5703125" style="106" customWidth="1"/>
    <col min="13835" max="13836" width="13.7109375" style="106" customWidth="1"/>
    <col min="13837" max="14080" width="9.140625" style="106"/>
    <col min="14081" max="14081" width="5.7109375" style="106" customWidth="1"/>
    <col min="14082" max="14082" width="29" style="106" customWidth="1"/>
    <col min="14083" max="14083" width="12" style="106" customWidth="1"/>
    <col min="14084" max="14084" width="12.85546875" style="106" customWidth="1"/>
    <col min="14085" max="14085" width="11.85546875" style="106" customWidth="1"/>
    <col min="14086" max="14087" width="7.85546875" style="106" customWidth="1"/>
    <col min="14088" max="14088" width="7.7109375" style="106" customWidth="1"/>
    <col min="14089" max="14089" width="7" style="106" customWidth="1"/>
    <col min="14090" max="14090" width="10.5703125" style="106" customWidth="1"/>
    <col min="14091" max="14092" width="13.7109375" style="106" customWidth="1"/>
    <col min="14093" max="14336" width="9.140625" style="106"/>
    <col min="14337" max="14337" width="5.7109375" style="106" customWidth="1"/>
    <col min="14338" max="14338" width="29" style="106" customWidth="1"/>
    <col min="14339" max="14339" width="12" style="106" customWidth="1"/>
    <col min="14340" max="14340" width="12.85546875" style="106" customWidth="1"/>
    <col min="14341" max="14341" width="11.85546875" style="106" customWidth="1"/>
    <col min="14342" max="14343" width="7.85546875" style="106" customWidth="1"/>
    <col min="14344" max="14344" width="7.7109375" style="106" customWidth="1"/>
    <col min="14345" max="14345" width="7" style="106" customWidth="1"/>
    <col min="14346" max="14346" width="10.5703125" style="106" customWidth="1"/>
    <col min="14347" max="14348" width="13.7109375" style="106" customWidth="1"/>
    <col min="14349" max="14592" width="9.140625" style="106"/>
    <col min="14593" max="14593" width="5.7109375" style="106" customWidth="1"/>
    <col min="14594" max="14594" width="29" style="106" customWidth="1"/>
    <col min="14595" max="14595" width="12" style="106" customWidth="1"/>
    <col min="14596" max="14596" width="12.85546875" style="106" customWidth="1"/>
    <col min="14597" max="14597" width="11.85546875" style="106" customWidth="1"/>
    <col min="14598" max="14599" width="7.85546875" style="106" customWidth="1"/>
    <col min="14600" max="14600" width="7.7109375" style="106" customWidth="1"/>
    <col min="14601" max="14601" width="7" style="106" customWidth="1"/>
    <col min="14602" max="14602" width="10.5703125" style="106" customWidth="1"/>
    <col min="14603" max="14604" width="13.7109375" style="106" customWidth="1"/>
    <col min="14605" max="14848" width="9.140625" style="106"/>
    <col min="14849" max="14849" width="5.7109375" style="106" customWidth="1"/>
    <col min="14850" max="14850" width="29" style="106" customWidth="1"/>
    <col min="14851" max="14851" width="12" style="106" customWidth="1"/>
    <col min="14852" max="14852" width="12.85546875" style="106" customWidth="1"/>
    <col min="14853" max="14853" width="11.85546875" style="106" customWidth="1"/>
    <col min="14854" max="14855" width="7.85546875" style="106" customWidth="1"/>
    <col min="14856" max="14856" width="7.7109375" style="106" customWidth="1"/>
    <col min="14857" max="14857" width="7" style="106" customWidth="1"/>
    <col min="14858" max="14858" width="10.5703125" style="106" customWidth="1"/>
    <col min="14859" max="14860" width="13.7109375" style="106" customWidth="1"/>
    <col min="14861" max="15104" width="9.140625" style="106"/>
    <col min="15105" max="15105" width="5.7109375" style="106" customWidth="1"/>
    <col min="15106" max="15106" width="29" style="106" customWidth="1"/>
    <col min="15107" max="15107" width="12" style="106" customWidth="1"/>
    <col min="15108" max="15108" width="12.85546875" style="106" customWidth="1"/>
    <col min="15109" max="15109" width="11.85546875" style="106" customWidth="1"/>
    <col min="15110" max="15111" width="7.85546875" style="106" customWidth="1"/>
    <col min="15112" max="15112" width="7.7109375" style="106" customWidth="1"/>
    <col min="15113" max="15113" width="7" style="106" customWidth="1"/>
    <col min="15114" max="15114" width="10.5703125" style="106" customWidth="1"/>
    <col min="15115" max="15116" width="13.7109375" style="106" customWidth="1"/>
    <col min="15117" max="15360" width="9.140625" style="106"/>
    <col min="15361" max="15361" width="5.7109375" style="106" customWidth="1"/>
    <col min="15362" max="15362" width="29" style="106" customWidth="1"/>
    <col min="15363" max="15363" width="12" style="106" customWidth="1"/>
    <col min="15364" max="15364" width="12.85546875" style="106" customWidth="1"/>
    <col min="15365" max="15365" width="11.85546875" style="106" customWidth="1"/>
    <col min="15366" max="15367" width="7.85546875" style="106" customWidth="1"/>
    <col min="15368" max="15368" width="7.7109375" style="106" customWidth="1"/>
    <col min="15369" max="15369" width="7" style="106" customWidth="1"/>
    <col min="15370" max="15370" width="10.5703125" style="106" customWidth="1"/>
    <col min="15371" max="15372" width="13.7109375" style="106" customWidth="1"/>
    <col min="15373" max="15616" width="9.140625" style="106"/>
    <col min="15617" max="15617" width="5.7109375" style="106" customWidth="1"/>
    <col min="15618" max="15618" width="29" style="106" customWidth="1"/>
    <col min="15619" max="15619" width="12" style="106" customWidth="1"/>
    <col min="15620" max="15620" width="12.85546875" style="106" customWidth="1"/>
    <col min="15621" max="15621" width="11.85546875" style="106" customWidth="1"/>
    <col min="15622" max="15623" width="7.85546875" style="106" customWidth="1"/>
    <col min="15624" max="15624" width="7.7109375" style="106" customWidth="1"/>
    <col min="15625" max="15625" width="7" style="106" customWidth="1"/>
    <col min="15626" max="15626" width="10.5703125" style="106" customWidth="1"/>
    <col min="15627" max="15628" width="13.7109375" style="106" customWidth="1"/>
    <col min="15629" max="15872" width="9.140625" style="106"/>
    <col min="15873" max="15873" width="5.7109375" style="106" customWidth="1"/>
    <col min="15874" max="15874" width="29" style="106" customWidth="1"/>
    <col min="15875" max="15875" width="12" style="106" customWidth="1"/>
    <col min="15876" max="15876" width="12.85546875" style="106" customWidth="1"/>
    <col min="15877" max="15877" width="11.85546875" style="106" customWidth="1"/>
    <col min="15878" max="15879" width="7.85546875" style="106" customWidth="1"/>
    <col min="15880" max="15880" width="7.7109375" style="106" customWidth="1"/>
    <col min="15881" max="15881" width="7" style="106" customWidth="1"/>
    <col min="15882" max="15882" width="10.5703125" style="106" customWidth="1"/>
    <col min="15883" max="15884" width="13.7109375" style="106" customWidth="1"/>
    <col min="15885" max="16128" width="9.140625" style="106"/>
    <col min="16129" max="16129" width="5.7109375" style="106" customWidth="1"/>
    <col min="16130" max="16130" width="29" style="106" customWidth="1"/>
    <col min="16131" max="16131" width="12" style="106" customWidth="1"/>
    <col min="16132" max="16132" width="12.85546875" style="106" customWidth="1"/>
    <col min="16133" max="16133" width="11.85546875" style="106" customWidth="1"/>
    <col min="16134" max="16135" width="7.85546875" style="106" customWidth="1"/>
    <col min="16136" max="16136" width="7.7109375" style="106" customWidth="1"/>
    <col min="16137" max="16137" width="7" style="106" customWidth="1"/>
    <col min="16138" max="16138" width="10.5703125" style="106" customWidth="1"/>
    <col min="16139" max="16140" width="13.7109375" style="106" customWidth="1"/>
    <col min="16141" max="16384" width="9.140625" style="106"/>
  </cols>
  <sheetData>
    <row r="1" spans="1:14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.75" x14ac:dyDescent="0.3">
      <c r="A3" s="487" t="s">
        <v>370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105"/>
      <c r="N3" s="105"/>
    </row>
    <row r="4" spans="1:14" ht="18.75" x14ac:dyDescent="0.3">
      <c r="A4" s="487" t="s">
        <v>715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105"/>
      <c r="N4" s="105"/>
    </row>
    <row r="5" spans="1:14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71" t="s">
        <v>371</v>
      </c>
      <c r="B6" s="371" t="s">
        <v>372</v>
      </c>
      <c r="C6" s="371" t="s">
        <v>373</v>
      </c>
      <c r="D6" s="371" t="s">
        <v>835</v>
      </c>
      <c r="E6" s="488" t="s">
        <v>836</v>
      </c>
      <c r="F6" s="371"/>
      <c r="G6" s="371"/>
      <c r="H6" s="371"/>
      <c r="I6" s="371"/>
      <c r="J6" s="489" t="s">
        <v>773</v>
      </c>
      <c r="K6" s="488" t="s">
        <v>374</v>
      </c>
      <c r="L6" s="488" t="s">
        <v>375</v>
      </c>
      <c r="M6" s="105"/>
      <c r="N6" s="105"/>
    </row>
    <row r="7" spans="1:14" x14ac:dyDescent="0.25">
      <c r="A7" s="372"/>
      <c r="B7" s="372"/>
      <c r="C7" s="371" t="s">
        <v>376</v>
      </c>
      <c r="D7" s="371" t="s">
        <v>377</v>
      </c>
      <c r="E7" s="488"/>
      <c r="F7" s="371" t="s">
        <v>378</v>
      </c>
      <c r="G7" s="371" t="s">
        <v>402</v>
      </c>
      <c r="H7" s="373" t="s">
        <v>716</v>
      </c>
      <c r="I7" s="373" t="s">
        <v>772</v>
      </c>
      <c r="J7" s="489"/>
      <c r="K7" s="488"/>
      <c r="L7" s="488"/>
      <c r="M7" s="105"/>
      <c r="N7" s="105"/>
    </row>
    <row r="8" spans="1:14" x14ac:dyDescent="0.25">
      <c r="A8" s="372"/>
      <c r="B8" s="372"/>
      <c r="C8" s="371" t="s">
        <v>379</v>
      </c>
      <c r="D8" s="374"/>
      <c r="E8" s="488"/>
      <c r="F8" s="371"/>
      <c r="G8" s="371"/>
      <c r="H8" s="375"/>
      <c r="I8" s="375"/>
      <c r="J8" s="489"/>
      <c r="K8" s="488"/>
      <c r="L8" s="488"/>
      <c r="M8" s="105"/>
      <c r="N8" s="105"/>
    </row>
    <row r="9" spans="1:14" x14ac:dyDescent="0.25">
      <c r="A9" s="371" t="s">
        <v>380</v>
      </c>
      <c r="B9" s="371" t="s">
        <v>381</v>
      </c>
      <c r="C9" s="371" t="s">
        <v>382</v>
      </c>
      <c r="D9" s="371" t="s">
        <v>383</v>
      </c>
      <c r="E9" s="371" t="s">
        <v>384</v>
      </c>
      <c r="F9" s="371" t="s">
        <v>385</v>
      </c>
      <c r="G9" s="371" t="s">
        <v>386</v>
      </c>
      <c r="H9" s="371" t="s">
        <v>387</v>
      </c>
      <c r="I9" s="371" t="s">
        <v>388</v>
      </c>
      <c r="J9" s="371" t="s">
        <v>389</v>
      </c>
      <c r="K9" s="371" t="s">
        <v>390</v>
      </c>
      <c r="L9" s="376" t="s">
        <v>391</v>
      </c>
      <c r="M9" s="105"/>
      <c r="N9" s="105"/>
    </row>
    <row r="10" spans="1:14" x14ac:dyDescent="0.25">
      <c r="A10" s="371" t="s">
        <v>380</v>
      </c>
      <c r="B10" s="377" t="s">
        <v>392</v>
      </c>
      <c r="C10" s="378"/>
      <c r="D10" s="379"/>
      <c r="E10" s="379"/>
      <c r="F10" s="379"/>
      <c r="G10" s="379"/>
      <c r="H10" s="379"/>
      <c r="I10" s="379"/>
      <c r="J10" s="379"/>
      <c r="K10" s="379"/>
      <c r="L10" s="380"/>
      <c r="M10" s="105"/>
      <c r="N10" s="105"/>
    </row>
    <row r="11" spans="1:14" x14ac:dyDescent="0.25">
      <c r="A11" s="372"/>
      <c r="B11" s="377" t="s">
        <v>393</v>
      </c>
      <c r="C11" s="378"/>
      <c r="D11" s="379"/>
      <c r="E11" s="379"/>
      <c r="F11" s="379"/>
      <c r="G11" s="379"/>
      <c r="H11" s="379"/>
      <c r="I11" s="379"/>
      <c r="J11" s="379"/>
      <c r="K11" s="379"/>
      <c r="L11" s="380"/>
      <c r="M11" s="105"/>
      <c r="N11" s="105"/>
    </row>
    <row r="12" spans="1:14" x14ac:dyDescent="0.25">
      <c r="A12" s="372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80"/>
      <c r="M12" s="105"/>
      <c r="N12" s="105"/>
    </row>
    <row r="13" spans="1:14" x14ac:dyDescent="0.25">
      <c r="A13" s="371" t="s">
        <v>381</v>
      </c>
      <c r="B13" s="377" t="s">
        <v>394</v>
      </c>
      <c r="C13" s="378"/>
      <c r="D13" s="379"/>
      <c r="E13" s="379"/>
      <c r="F13" s="379"/>
      <c r="G13" s="379"/>
      <c r="H13" s="379"/>
      <c r="I13" s="379"/>
      <c r="J13" s="379"/>
      <c r="K13" s="379"/>
      <c r="L13" s="380"/>
      <c r="M13" s="105"/>
      <c r="N13" s="105"/>
    </row>
    <row r="14" spans="1:14" x14ac:dyDescent="0.25">
      <c r="A14" s="372"/>
      <c r="B14" s="377" t="s">
        <v>395</v>
      </c>
      <c r="C14" s="378"/>
      <c r="D14" s="381">
        <f>D20+D26+D28+D30</f>
        <v>0</v>
      </c>
      <c r="E14" s="381">
        <f t="shared" ref="E14:J14" si="0">E20+E26+E28+E30</f>
        <v>0</v>
      </c>
      <c r="F14" s="381">
        <f t="shared" si="0"/>
        <v>0</v>
      </c>
      <c r="G14" s="381">
        <f t="shared" si="0"/>
        <v>0</v>
      </c>
      <c r="H14" s="381">
        <f t="shared" si="0"/>
        <v>0</v>
      </c>
      <c r="I14" s="381"/>
      <c r="J14" s="381">
        <f t="shared" si="0"/>
        <v>0</v>
      </c>
      <c r="K14" s="381">
        <f>K20+K26+K28+K30</f>
        <v>0</v>
      </c>
      <c r="L14" s="381">
        <f>L20+L26+L28+L30</f>
        <v>0</v>
      </c>
      <c r="M14" s="105"/>
      <c r="N14" s="105"/>
    </row>
    <row r="15" spans="1:14" x14ac:dyDescent="0.25">
      <c r="A15" s="372"/>
      <c r="B15" s="382"/>
      <c r="C15" s="383"/>
      <c r="D15" s="384"/>
      <c r="E15" s="384"/>
      <c r="F15" s="384"/>
      <c r="G15" s="384"/>
      <c r="H15" s="384"/>
      <c r="I15" s="384"/>
      <c r="J15" s="381"/>
      <c r="K15" s="384">
        <f>F15+G15+H15+I15+J15</f>
        <v>0</v>
      </c>
      <c r="L15" s="385">
        <f>D15+E15+K15</f>
        <v>0</v>
      </c>
      <c r="M15" s="105"/>
      <c r="N15" s="105"/>
    </row>
    <row r="16" spans="1:14" x14ac:dyDescent="0.25">
      <c r="A16" s="372"/>
      <c r="B16" s="382"/>
      <c r="C16" s="383"/>
      <c r="D16" s="384"/>
      <c r="E16" s="384"/>
      <c r="F16" s="384"/>
      <c r="G16" s="384"/>
      <c r="H16" s="384"/>
      <c r="I16" s="384"/>
      <c r="J16" s="381"/>
      <c r="K16" s="384"/>
      <c r="L16" s="385"/>
      <c r="M16" s="105"/>
      <c r="N16" s="105"/>
    </row>
    <row r="17" spans="1:14" x14ac:dyDescent="0.25">
      <c r="A17" s="372"/>
      <c r="B17" s="382"/>
      <c r="C17" s="383"/>
      <c r="D17" s="384"/>
      <c r="E17" s="384"/>
      <c r="F17" s="384"/>
      <c r="G17" s="384"/>
      <c r="H17" s="384"/>
      <c r="I17" s="384"/>
      <c r="J17" s="381"/>
      <c r="K17" s="384"/>
      <c r="L17" s="385"/>
      <c r="M17" s="105"/>
      <c r="N17" s="105"/>
    </row>
    <row r="18" spans="1:14" x14ac:dyDescent="0.25">
      <c r="A18" s="372"/>
      <c r="B18" s="382"/>
      <c r="C18" s="383"/>
      <c r="D18" s="384"/>
      <c r="E18" s="384"/>
      <c r="F18" s="384"/>
      <c r="G18" s="384"/>
      <c r="H18" s="384"/>
      <c r="I18" s="384"/>
      <c r="J18" s="381"/>
      <c r="K18" s="384"/>
      <c r="L18" s="385"/>
      <c r="M18" s="105"/>
      <c r="N18" s="105"/>
    </row>
    <row r="19" spans="1:14" x14ac:dyDescent="0.25">
      <c r="A19" s="372"/>
      <c r="B19" s="382"/>
      <c r="C19" s="383"/>
      <c r="D19" s="384"/>
      <c r="E19" s="384"/>
      <c r="F19" s="384"/>
      <c r="G19" s="384"/>
      <c r="H19" s="384"/>
      <c r="I19" s="384"/>
      <c r="J19" s="386"/>
      <c r="K19" s="384"/>
      <c r="L19" s="385"/>
      <c r="M19" s="105"/>
      <c r="N19" s="105"/>
    </row>
    <row r="20" spans="1:14" x14ac:dyDescent="0.25">
      <c r="A20" s="371" t="s">
        <v>387</v>
      </c>
      <c r="B20" s="387" t="s">
        <v>396</v>
      </c>
      <c r="C20" s="376"/>
      <c r="D20" s="388">
        <f>SUM(D15:D18)</f>
        <v>0</v>
      </c>
      <c r="E20" s="388">
        <f>SUM(E15:E18)</f>
        <v>0</v>
      </c>
      <c r="F20" s="388">
        <f t="shared" ref="F20:L20" si="1">SUM(F15:F19)</f>
        <v>0</v>
      </c>
      <c r="G20" s="388">
        <f t="shared" si="1"/>
        <v>0</v>
      </c>
      <c r="H20" s="388">
        <f t="shared" si="1"/>
        <v>0</v>
      </c>
      <c r="I20" s="388">
        <f t="shared" si="1"/>
        <v>0</v>
      </c>
      <c r="J20" s="388">
        <f t="shared" si="1"/>
        <v>0</v>
      </c>
      <c r="K20" s="388">
        <f t="shared" si="1"/>
        <v>0</v>
      </c>
      <c r="L20" s="388">
        <f t="shared" si="1"/>
        <v>0</v>
      </c>
      <c r="M20" s="107"/>
      <c r="N20" s="107"/>
    </row>
    <row r="21" spans="1:14" x14ac:dyDescent="0.25">
      <c r="A21" s="372"/>
      <c r="B21" s="382"/>
      <c r="C21" s="383"/>
      <c r="D21" s="384"/>
      <c r="E21" s="384"/>
      <c r="F21" s="384"/>
      <c r="G21" s="384"/>
      <c r="H21" s="384"/>
      <c r="I21" s="384"/>
      <c r="J21" s="381"/>
      <c r="K21" s="384">
        <f>F21+G21+H21+I21+J21</f>
        <v>0</v>
      </c>
      <c r="L21" s="385">
        <f>D21+E21+K21</f>
        <v>0</v>
      </c>
      <c r="M21" s="107"/>
      <c r="N21" s="107"/>
    </row>
    <row r="22" spans="1:14" x14ac:dyDescent="0.25">
      <c r="A22" s="372"/>
      <c r="B22" s="382"/>
      <c r="C22" s="383"/>
      <c r="D22" s="384"/>
      <c r="E22" s="384"/>
      <c r="F22" s="384"/>
      <c r="G22" s="384"/>
      <c r="H22" s="384"/>
      <c r="I22" s="384"/>
      <c r="J22" s="381"/>
      <c r="K22" s="384"/>
      <c r="L22" s="385"/>
      <c r="M22" s="107"/>
      <c r="N22" s="107"/>
    </row>
    <row r="23" spans="1:14" x14ac:dyDescent="0.25">
      <c r="A23" s="372"/>
      <c r="B23" s="382"/>
      <c r="C23" s="383"/>
      <c r="D23" s="384"/>
      <c r="E23" s="384"/>
      <c r="F23" s="384"/>
      <c r="G23" s="384"/>
      <c r="H23" s="384"/>
      <c r="I23" s="384"/>
      <c r="J23" s="381"/>
      <c r="K23" s="384"/>
      <c r="L23" s="385"/>
      <c r="M23" s="107"/>
      <c r="N23" s="107"/>
    </row>
    <row r="24" spans="1:14" x14ac:dyDescent="0.25">
      <c r="A24" s="372"/>
      <c r="B24" s="382"/>
      <c r="C24" s="383"/>
      <c r="D24" s="384"/>
      <c r="E24" s="384"/>
      <c r="F24" s="384"/>
      <c r="G24" s="384"/>
      <c r="H24" s="384"/>
      <c r="I24" s="384"/>
      <c r="J24" s="381"/>
      <c r="K24" s="384"/>
      <c r="L24" s="385"/>
      <c r="M24" s="107"/>
      <c r="N24" s="107"/>
    </row>
    <row r="25" spans="1:14" x14ac:dyDescent="0.25">
      <c r="A25" s="372"/>
      <c r="B25" s="382"/>
      <c r="C25" s="383"/>
      <c r="D25" s="384"/>
      <c r="E25" s="384"/>
      <c r="F25" s="384"/>
      <c r="G25" s="384"/>
      <c r="H25" s="384"/>
      <c r="I25" s="384"/>
      <c r="J25" s="386"/>
      <c r="K25" s="384"/>
      <c r="L25" s="385"/>
      <c r="M25" s="107"/>
      <c r="N25" s="107"/>
    </row>
    <row r="26" spans="1:14" x14ac:dyDescent="0.25">
      <c r="A26" s="371">
        <v>14</v>
      </c>
      <c r="B26" s="387" t="s">
        <v>397</v>
      </c>
      <c r="C26" s="376"/>
      <c r="D26" s="388">
        <f>SUM(D21:D25)</f>
        <v>0</v>
      </c>
      <c r="E26" s="388">
        <f>SUM(E21:E25)</f>
        <v>0</v>
      </c>
      <c r="F26" s="388">
        <f t="shared" ref="F26:L26" si="2">SUM(F21:F25)</f>
        <v>0</v>
      </c>
      <c r="G26" s="388">
        <f t="shared" si="2"/>
        <v>0</v>
      </c>
      <c r="H26" s="388">
        <f t="shared" si="2"/>
        <v>0</v>
      </c>
      <c r="I26" s="388">
        <f t="shared" si="2"/>
        <v>0</v>
      </c>
      <c r="J26" s="388">
        <f t="shared" si="2"/>
        <v>0</v>
      </c>
      <c r="K26" s="388">
        <f t="shared" si="2"/>
        <v>0</v>
      </c>
      <c r="L26" s="388">
        <f t="shared" si="2"/>
        <v>0</v>
      </c>
      <c r="M26" s="107"/>
      <c r="N26" s="107"/>
    </row>
    <row r="27" spans="1:14" x14ac:dyDescent="0.25">
      <c r="A27" s="372"/>
      <c r="B27" s="382"/>
      <c r="C27" s="383"/>
      <c r="D27" s="384"/>
      <c r="E27" s="384"/>
      <c r="F27" s="384"/>
      <c r="G27" s="384"/>
      <c r="H27" s="384"/>
      <c r="I27" s="384"/>
      <c r="J27" s="381"/>
      <c r="K27" s="384">
        <f>F27+G27+H27+I27+J27</f>
        <v>0</v>
      </c>
      <c r="L27" s="385">
        <f>D27+E27+K27</f>
        <v>0</v>
      </c>
      <c r="M27" s="107"/>
      <c r="N27" s="107"/>
    </row>
    <row r="28" spans="1:14" ht="31.5" x14ac:dyDescent="0.25">
      <c r="A28" s="371">
        <v>16</v>
      </c>
      <c r="B28" s="387" t="s">
        <v>398</v>
      </c>
      <c r="C28" s="376"/>
      <c r="D28" s="388">
        <f t="shared" ref="D28:L28" si="3">SUM(D27)</f>
        <v>0</v>
      </c>
      <c r="E28" s="388">
        <f t="shared" si="3"/>
        <v>0</v>
      </c>
      <c r="F28" s="388">
        <f t="shared" si="3"/>
        <v>0</v>
      </c>
      <c r="G28" s="388">
        <f t="shared" si="3"/>
        <v>0</v>
      </c>
      <c r="H28" s="388">
        <f t="shared" si="3"/>
        <v>0</v>
      </c>
      <c r="I28" s="388"/>
      <c r="J28" s="388">
        <f t="shared" si="3"/>
        <v>0</v>
      </c>
      <c r="K28" s="388">
        <f t="shared" si="3"/>
        <v>0</v>
      </c>
      <c r="L28" s="388">
        <f t="shared" si="3"/>
        <v>0</v>
      </c>
      <c r="M28" s="107"/>
      <c r="N28" s="107"/>
    </row>
    <row r="29" spans="1:14" x14ac:dyDescent="0.25">
      <c r="A29" s="372"/>
      <c r="B29" s="382"/>
      <c r="C29" s="383"/>
      <c r="D29" s="384"/>
      <c r="E29" s="384"/>
      <c r="F29" s="384"/>
      <c r="G29" s="384"/>
      <c r="H29" s="384"/>
      <c r="I29" s="384"/>
      <c r="J29" s="381"/>
      <c r="K29" s="384">
        <f>F29+G29+H29+I29+J29</f>
        <v>0</v>
      </c>
      <c r="L29" s="385">
        <f>D29+E29+K29</f>
        <v>0</v>
      </c>
      <c r="M29" s="107"/>
      <c r="N29" s="107"/>
    </row>
    <row r="30" spans="1:14" ht="31.5" x14ac:dyDescent="0.25">
      <c r="A30" s="371">
        <v>18</v>
      </c>
      <c r="B30" s="387" t="s">
        <v>399</v>
      </c>
      <c r="C30" s="376"/>
      <c r="D30" s="388">
        <f t="shared" ref="D30:L30" si="4">SUM(D29)</f>
        <v>0</v>
      </c>
      <c r="E30" s="388">
        <f t="shared" si="4"/>
        <v>0</v>
      </c>
      <c r="F30" s="388">
        <f t="shared" si="4"/>
        <v>0</v>
      </c>
      <c r="G30" s="388">
        <f t="shared" si="4"/>
        <v>0</v>
      </c>
      <c r="H30" s="388">
        <f t="shared" si="4"/>
        <v>0</v>
      </c>
      <c r="I30" s="388"/>
      <c r="J30" s="388">
        <f t="shared" si="4"/>
        <v>0</v>
      </c>
      <c r="K30" s="388">
        <f t="shared" si="4"/>
        <v>0</v>
      </c>
      <c r="L30" s="388">
        <f t="shared" si="4"/>
        <v>0</v>
      </c>
      <c r="M30" s="107"/>
      <c r="N30" s="107"/>
    </row>
    <row r="31" spans="1:14" x14ac:dyDescent="0.25">
      <c r="A31" s="371">
        <v>19</v>
      </c>
      <c r="B31" s="377" t="s">
        <v>400</v>
      </c>
      <c r="C31" s="378"/>
      <c r="D31" s="381">
        <f t="shared" ref="D31:L31" si="5">SUM(D32:D33)</f>
        <v>0</v>
      </c>
      <c r="E31" s="381">
        <f t="shared" si="5"/>
        <v>0</v>
      </c>
      <c r="F31" s="381">
        <f t="shared" si="5"/>
        <v>0</v>
      </c>
      <c r="G31" s="381">
        <f t="shared" si="5"/>
        <v>0</v>
      </c>
      <c r="H31" s="381">
        <f t="shared" si="5"/>
        <v>0</v>
      </c>
      <c r="I31" s="381">
        <f t="shared" si="5"/>
        <v>0</v>
      </c>
      <c r="J31" s="381">
        <f t="shared" si="5"/>
        <v>0</v>
      </c>
      <c r="K31" s="381">
        <f t="shared" si="5"/>
        <v>0</v>
      </c>
      <c r="L31" s="381">
        <f t="shared" si="5"/>
        <v>0</v>
      </c>
      <c r="M31" s="105"/>
      <c r="N31" s="105"/>
    </row>
    <row r="32" spans="1:14" x14ac:dyDescent="0.25">
      <c r="A32" s="372"/>
      <c r="B32" s="389"/>
      <c r="C32" s="372"/>
      <c r="D32" s="390"/>
      <c r="E32" s="390"/>
      <c r="F32" s="391"/>
      <c r="G32" s="391"/>
      <c r="H32" s="391"/>
      <c r="I32" s="391"/>
      <c r="J32" s="386"/>
      <c r="K32" s="384">
        <f>F32+G32+H32+I32+J32</f>
        <v>0</v>
      </c>
      <c r="L32" s="385">
        <f>D32+E32+K32</f>
        <v>0</v>
      </c>
      <c r="M32" s="105"/>
      <c r="N32" s="105"/>
    </row>
    <row r="33" spans="1:14" x14ac:dyDescent="0.25">
      <c r="A33" s="372"/>
      <c r="B33" s="389"/>
      <c r="C33" s="372"/>
      <c r="D33" s="390"/>
      <c r="E33" s="390"/>
      <c r="F33" s="391"/>
      <c r="G33" s="391"/>
      <c r="H33" s="391"/>
      <c r="I33" s="391"/>
      <c r="J33" s="386"/>
      <c r="K33" s="384"/>
      <c r="L33" s="385"/>
      <c r="M33" s="105"/>
      <c r="N33" s="105"/>
    </row>
    <row r="34" spans="1:14" x14ac:dyDescent="0.25">
      <c r="A34" s="371"/>
      <c r="B34" s="377" t="s">
        <v>401</v>
      </c>
      <c r="C34" s="378"/>
      <c r="D34" s="388">
        <f t="shared" ref="D34:L34" si="6">D31+D14</f>
        <v>0</v>
      </c>
      <c r="E34" s="388">
        <f t="shared" si="6"/>
        <v>0</v>
      </c>
      <c r="F34" s="388">
        <f t="shared" si="6"/>
        <v>0</v>
      </c>
      <c r="G34" s="388">
        <f t="shared" si="6"/>
        <v>0</v>
      </c>
      <c r="H34" s="388">
        <f t="shared" si="6"/>
        <v>0</v>
      </c>
      <c r="I34" s="388">
        <f t="shared" si="6"/>
        <v>0</v>
      </c>
      <c r="J34" s="388">
        <f t="shared" si="6"/>
        <v>0</v>
      </c>
      <c r="K34" s="388">
        <f t="shared" si="6"/>
        <v>0</v>
      </c>
      <c r="L34" s="388">
        <f t="shared" si="6"/>
        <v>0</v>
      </c>
      <c r="M34" s="105"/>
      <c r="N34" s="105"/>
    </row>
  </sheetData>
  <mergeCells count="6">
    <mergeCell ref="A3:L3"/>
    <mergeCell ref="A4:L4"/>
    <mergeCell ref="E6:E8"/>
    <mergeCell ref="J6:J8"/>
    <mergeCell ref="K6:K8"/>
    <mergeCell ref="L6:L8"/>
  </mergeCells>
  <printOptions horizontalCentered="1"/>
  <pageMargins left="0.31496062992125984" right="0.31496062992125984" top="0.46707692307692306" bottom="0" header="0.11811023622047245" footer="0.31496062992125984"/>
  <pageSetup paperSize="9" scale="97" orientation="landscape" r:id="rId1"/>
  <headerFooter>
    <oddHeader>&amp;L&amp;"Times New Roman,Normál"&amp;12Vászoly Község 
Önkormányzata &amp;C&amp;"Times New Roman,Normál"&amp;12 11. mellékelt
az önkormányzat 2019. évi költségvetési gazdálkodási beszámolójáról szóló 7/2020. (VII. 08.) önkormányzati rendeletéhez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9.140625" style="109"/>
    <col min="2" max="2" width="38.85546875" style="109" customWidth="1"/>
    <col min="3" max="4" width="9.140625" style="109"/>
    <col min="5" max="5" width="7.7109375" style="109" customWidth="1"/>
    <col min="6" max="6" width="7.28515625" style="109" customWidth="1"/>
    <col min="7" max="7" width="7" style="109" customWidth="1"/>
    <col min="8" max="8" width="8.140625" style="109" customWidth="1"/>
    <col min="9" max="257" width="9.140625" style="109"/>
    <col min="258" max="258" width="38.85546875" style="109" customWidth="1"/>
    <col min="259" max="260" width="9.140625" style="109"/>
    <col min="261" max="261" width="6.7109375" style="109" customWidth="1"/>
    <col min="262" max="262" width="7.140625" style="109" customWidth="1"/>
    <col min="263" max="513" width="9.140625" style="109"/>
    <col min="514" max="514" width="38.85546875" style="109" customWidth="1"/>
    <col min="515" max="516" width="9.140625" style="109"/>
    <col min="517" max="517" width="6.7109375" style="109" customWidth="1"/>
    <col min="518" max="518" width="7.140625" style="109" customWidth="1"/>
    <col min="519" max="769" width="9.140625" style="109"/>
    <col min="770" max="770" width="38.85546875" style="109" customWidth="1"/>
    <col min="771" max="772" width="9.140625" style="109"/>
    <col min="773" max="773" width="6.7109375" style="109" customWidth="1"/>
    <col min="774" max="774" width="7.140625" style="109" customWidth="1"/>
    <col min="775" max="1025" width="9.140625" style="109"/>
    <col min="1026" max="1026" width="38.85546875" style="109" customWidth="1"/>
    <col min="1027" max="1028" width="9.140625" style="109"/>
    <col min="1029" max="1029" width="6.7109375" style="109" customWidth="1"/>
    <col min="1030" max="1030" width="7.140625" style="109" customWidth="1"/>
    <col min="1031" max="1281" width="9.140625" style="109"/>
    <col min="1282" max="1282" width="38.85546875" style="109" customWidth="1"/>
    <col min="1283" max="1284" width="9.140625" style="109"/>
    <col min="1285" max="1285" width="6.7109375" style="109" customWidth="1"/>
    <col min="1286" max="1286" width="7.140625" style="109" customWidth="1"/>
    <col min="1287" max="1537" width="9.140625" style="109"/>
    <col min="1538" max="1538" width="38.85546875" style="109" customWidth="1"/>
    <col min="1539" max="1540" width="9.140625" style="109"/>
    <col min="1541" max="1541" width="6.7109375" style="109" customWidth="1"/>
    <col min="1542" max="1542" width="7.140625" style="109" customWidth="1"/>
    <col min="1543" max="1793" width="9.140625" style="109"/>
    <col min="1794" max="1794" width="38.85546875" style="109" customWidth="1"/>
    <col min="1795" max="1796" width="9.140625" style="109"/>
    <col min="1797" max="1797" width="6.7109375" style="109" customWidth="1"/>
    <col min="1798" max="1798" width="7.140625" style="109" customWidth="1"/>
    <col min="1799" max="2049" width="9.140625" style="109"/>
    <col min="2050" max="2050" width="38.85546875" style="109" customWidth="1"/>
    <col min="2051" max="2052" width="9.140625" style="109"/>
    <col min="2053" max="2053" width="6.7109375" style="109" customWidth="1"/>
    <col min="2054" max="2054" width="7.140625" style="109" customWidth="1"/>
    <col min="2055" max="2305" width="9.140625" style="109"/>
    <col min="2306" max="2306" width="38.85546875" style="109" customWidth="1"/>
    <col min="2307" max="2308" width="9.140625" style="109"/>
    <col min="2309" max="2309" width="6.7109375" style="109" customWidth="1"/>
    <col min="2310" max="2310" width="7.140625" style="109" customWidth="1"/>
    <col min="2311" max="2561" width="9.140625" style="109"/>
    <col min="2562" max="2562" width="38.85546875" style="109" customWidth="1"/>
    <col min="2563" max="2564" width="9.140625" style="109"/>
    <col min="2565" max="2565" width="6.7109375" style="109" customWidth="1"/>
    <col min="2566" max="2566" width="7.140625" style="109" customWidth="1"/>
    <col min="2567" max="2817" width="9.140625" style="109"/>
    <col min="2818" max="2818" width="38.85546875" style="109" customWidth="1"/>
    <col min="2819" max="2820" width="9.140625" style="109"/>
    <col min="2821" max="2821" width="6.7109375" style="109" customWidth="1"/>
    <col min="2822" max="2822" width="7.140625" style="109" customWidth="1"/>
    <col min="2823" max="3073" width="9.140625" style="109"/>
    <col min="3074" max="3074" width="38.85546875" style="109" customWidth="1"/>
    <col min="3075" max="3076" width="9.140625" style="109"/>
    <col min="3077" max="3077" width="6.7109375" style="109" customWidth="1"/>
    <col min="3078" max="3078" width="7.140625" style="109" customWidth="1"/>
    <col min="3079" max="3329" width="9.140625" style="109"/>
    <col min="3330" max="3330" width="38.85546875" style="109" customWidth="1"/>
    <col min="3331" max="3332" width="9.140625" style="109"/>
    <col min="3333" max="3333" width="6.7109375" style="109" customWidth="1"/>
    <col min="3334" max="3334" width="7.140625" style="109" customWidth="1"/>
    <col min="3335" max="3585" width="9.140625" style="109"/>
    <col min="3586" max="3586" width="38.85546875" style="109" customWidth="1"/>
    <col min="3587" max="3588" width="9.140625" style="109"/>
    <col min="3589" max="3589" width="6.7109375" style="109" customWidth="1"/>
    <col min="3590" max="3590" width="7.140625" style="109" customWidth="1"/>
    <col min="3591" max="3841" width="9.140625" style="109"/>
    <col min="3842" max="3842" width="38.85546875" style="109" customWidth="1"/>
    <col min="3843" max="3844" width="9.140625" style="109"/>
    <col min="3845" max="3845" width="6.7109375" style="109" customWidth="1"/>
    <col min="3846" max="3846" width="7.140625" style="109" customWidth="1"/>
    <col min="3847" max="4097" width="9.140625" style="109"/>
    <col min="4098" max="4098" width="38.85546875" style="109" customWidth="1"/>
    <col min="4099" max="4100" width="9.140625" style="109"/>
    <col min="4101" max="4101" width="6.7109375" style="109" customWidth="1"/>
    <col min="4102" max="4102" width="7.140625" style="109" customWidth="1"/>
    <col min="4103" max="4353" width="9.140625" style="109"/>
    <col min="4354" max="4354" width="38.85546875" style="109" customWidth="1"/>
    <col min="4355" max="4356" width="9.140625" style="109"/>
    <col min="4357" max="4357" width="6.7109375" style="109" customWidth="1"/>
    <col min="4358" max="4358" width="7.140625" style="109" customWidth="1"/>
    <col min="4359" max="4609" width="9.140625" style="109"/>
    <col min="4610" max="4610" width="38.85546875" style="109" customWidth="1"/>
    <col min="4611" max="4612" width="9.140625" style="109"/>
    <col min="4613" max="4613" width="6.7109375" style="109" customWidth="1"/>
    <col min="4614" max="4614" width="7.140625" style="109" customWidth="1"/>
    <col min="4615" max="4865" width="9.140625" style="109"/>
    <col min="4866" max="4866" width="38.85546875" style="109" customWidth="1"/>
    <col min="4867" max="4868" width="9.140625" style="109"/>
    <col min="4869" max="4869" width="6.7109375" style="109" customWidth="1"/>
    <col min="4870" max="4870" width="7.140625" style="109" customWidth="1"/>
    <col min="4871" max="5121" width="9.140625" style="109"/>
    <col min="5122" max="5122" width="38.85546875" style="109" customWidth="1"/>
    <col min="5123" max="5124" width="9.140625" style="109"/>
    <col min="5125" max="5125" width="6.7109375" style="109" customWidth="1"/>
    <col min="5126" max="5126" width="7.140625" style="109" customWidth="1"/>
    <col min="5127" max="5377" width="9.140625" style="109"/>
    <col min="5378" max="5378" width="38.85546875" style="109" customWidth="1"/>
    <col min="5379" max="5380" width="9.140625" style="109"/>
    <col min="5381" max="5381" width="6.7109375" style="109" customWidth="1"/>
    <col min="5382" max="5382" width="7.140625" style="109" customWidth="1"/>
    <col min="5383" max="5633" width="9.140625" style="109"/>
    <col min="5634" max="5634" width="38.85546875" style="109" customWidth="1"/>
    <col min="5635" max="5636" width="9.140625" style="109"/>
    <col min="5637" max="5637" width="6.7109375" style="109" customWidth="1"/>
    <col min="5638" max="5638" width="7.140625" style="109" customWidth="1"/>
    <col min="5639" max="5889" width="9.140625" style="109"/>
    <col min="5890" max="5890" width="38.85546875" style="109" customWidth="1"/>
    <col min="5891" max="5892" width="9.140625" style="109"/>
    <col min="5893" max="5893" width="6.7109375" style="109" customWidth="1"/>
    <col min="5894" max="5894" width="7.140625" style="109" customWidth="1"/>
    <col min="5895" max="6145" width="9.140625" style="109"/>
    <col min="6146" max="6146" width="38.85546875" style="109" customWidth="1"/>
    <col min="6147" max="6148" width="9.140625" style="109"/>
    <col min="6149" max="6149" width="6.7109375" style="109" customWidth="1"/>
    <col min="6150" max="6150" width="7.140625" style="109" customWidth="1"/>
    <col min="6151" max="6401" width="9.140625" style="109"/>
    <col min="6402" max="6402" width="38.85546875" style="109" customWidth="1"/>
    <col min="6403" max="6404" width="9.140625" style="109"/>
    <col min="6405" max="6405" width="6.7109375" style="109" customWidth="1"/>
    <col min="6406" max="6406" width="7.140625" style="109" customWidth="1"/>
    <col min="6407" max="6657" width="9.140625" style="109"/>
    <col min="6658" max="6658" width="38.85546875" style="109" customWidth="1"/>
    <col min="6659" max="6660" width="9.140625" style="109"/>
    <col min="6661" max="6661" width="6.7109375" style="109" customWidth="1"/>
    <col min="6662" max="6662" width="7.140625" style="109" customWidth="1"/>
    <col min="6663" max="6913" width="9.140625" style="109"/>
    <col min="6914" max="6914" width="38.85546875" style="109" customWidth="1"/>
    <col min="6915" max="6916" width="9.140625" style="109"/>
    <col min="6917" max="6917" width="6.7109375" style="109" customWidth="1"/>
    <col min="6918" max="6918" width="7.140625" style="109" customWidth="1"/>
    <col min="6919" max="7169" width="9.140625" style="109"/>
    <col min="7170" max="7170" width="38.85546875" style="109" customWidth="1"/>
    <col min="7171" max="7172" width="9.140625" style="109"/>
    <col min="7173" max="7173" width="6.7109375" style="109" customWidth="1"/>
    <col min="7174" max="7174" width="7.140625" style="109" customWidth="1"/>
    <col min="7175" max="7425" width="9.140625" style="109"/>
    <col min="7426" max="7426" width="38.85546875" style="109" customWidth="1"/>
    <col min="7427" max="7428" width="9.140625" style="109"/>
    <col min="7429" max="7429" width="6.7109375" style="109" customWidth="1"/>
    <col min="7430" max="7430" width="7.140625" style="109" customWidth="1"/>
    <col min="7431" max="7681" width="9.140625" style="109"/>
    <col min="7682" max="7682" width="38.85546875" style="109" customWidth="1"/>
    <col min="7683" max="7684" width="9.140625" style="109"/>
    <col min="7685" max="7685" width="6.7109375" style="109" customWidth="1"/>
    <col min="7686" max="7686" width="7.140625" style="109" customWidth="1"/>
    <col min="7687" max="7937" width="9.140625" style="109"/>
    <col min="7938" max="7938" width="38.85546875" style="109" customWidth="1"/>
    <col min="7939" max="7940" width="9.140625" style="109"/>
    <col min="7941" max="7941" width="6.7109375" style="109" customWidth="1"/>
    <col min="7942" max="7942" width="7.140625" style="109" customWidth="1"/>
    <col min="7943" max="8193" width="9.140625" style="109"/>
    <col min="8194" max="8194" width="38.85546875" style="109" customWidth="1"/>
    <col min="8195" max="8196" width="9.140625" style="109"/>
    <col min="8197" max="8197" width="6.7109375" style="109" customWidth="1"/>
    <col min="8198" max="8198" width="7.140625" style="109" customWidth="1"/>
    <col min="8199" max="8449" width="9.140625" style="109"/>
    <col min="8450" max="8450" width="38.85546875" style="109" customWidth="1"/>
    <col min="8451" max="8452" width="9.140625" style="109"/>
    <col min="8453" max="8453" width="6.7109375" style="109" customWidth="1"/>
    <col min="8454" max="8454" width="7.140625" style="109" customWidth="1"/>
    <col min="8455" max="8705" width="9.140625" style="109"/>
    <col min="8706" max="8706" width="38.85546875" style="109" customWidth="1"/>
    <col min="8707" max="8708" width="9.140625" style="109"/>
    <col min="8709" max="8709" width="6.7109375" style="109" customWidth="1"/>
    <col min="8710" max="8710" width="7.140625" style="109" customWidth="1"/>
    <col min="8711" max="8961" width="9.140625" style="109"/>
    <col min="8962" max="8962" width="38.85546875" style="109" customWidth="1"/>
    <col min="8963" max="8964" width="9.140625" style="109"/>
    <col min="8965" max="8965" width="6.7109375" style="109" customWidth="1"/>
    <col min="8966" max="8966" width="7.140625" style="109" customWidth="1"/>
    <col min="8967" max="9217" width="9.140625" style="109"/>
    <col min="9218" max="9218" width="38.85546875" style="109" customWidth="1"/>
    <col min="9219" max="9220" width="9.140625" style="109"/>
    <col min="9221" max="9221" width="6.7109375" style="109" customWidth="1"/>
    <col min="9222" max="9222" width="7.140625" style="109" customWidth="1"/>
    <col min="9223" max="9473" width="9.140625" style="109"/>
    <col min="9474" max="9474" width="38.85546875" style="109" customWidth="1"/>
    <col min="9475" max="9476" width="9.140625" style="109"/>
    <col min="9477" max="9477" width="6.7109375" style="109" customWidth="1"/>
    <col min="9478" max="9478" width="7.140625" style="109" customWidth="1"/>
    <col min="9479" max="9729" width="9.140625" style="109"/>
    <col min="9730" max="9730" width="38.85546875" style="109" customWidth="1"/>
    <col min="9731" max="9732" width="9.140625" style="109"/>
    <col min="9733" max="9733" width="6.7109375" style="109" customWidth="1"/>
    <col min="9734" max="9734" width="7.140625" style="109" customWidth="1"/>
    <col min="9735" max="9985" width="9.140625" style="109"/>
    <col min="9986" max="9986" width="38.85546875" style="109" customWidth="1"/>
    <col min="9987" max="9988" width="9.140625" style="109"/>
    <col min="9989" max="9989" width="6.7109375" style="109" customWidth="1"/>
    <col min="9990" max="9990" width="7.140625" style="109" customWidth="1"/>
    <col min="9991" max="10241" width="9.140625" style="109"/>
    <col min="10242" max="10242" width="38.85546875" style="109" customWidth="1"/>
    <col min="10243" max="10244" width="9.140625" style="109"/>
    <col min="10245" max="10245" width="6.7109375" style="109" customWidth="1"/>
    <col min="10246" max="10246" width="7.140625" style="109" customWidth="1"/>
    <col min="10247" max="10497" width="9.140625" style="109"/>
    <col min="10498" max="10498" width="38.85546875" style="109" customWidth="1"/>
    <col min="10499" max="10500" width="9.140625" style="109"/>
    <col min="10501" max="10501" width="6.7109375" style="109" customWidth="1"/>
    <col min="10502" max="10502" width="7.140625" style="109" customWidth="1"/>
    <col min="10503" max="10753" width="9.140625" style="109"/>
    <col min="10754" max="10754" width="38.85546875" style="109" customWidth="1"/>
    <col min="10755" max="10756" width="9.140625" style="109"/>
    <col min="10757" max="10757" width="6.7109375" style="109" customWidth="1"/>
    <col min="10758" max="10758" width="7.140625" style="109" customWidth="1"/>
    <col min="10759" max="11009" width="9.140625" style="109"/>
    <col min="11010" max="11010" width="38.85546875" style="109" customWidth="1"/>
    <col min="11011" max="11012" width="9.140625" style="109"/>
    <col min="11013" max="11013" width="6.7109375" style="109" customWidth="1"/>
    <col min="11014" max="11014" width="7.140625" style="109" customWidth="1"/>
    <col min="11015" max="11265" width="9.140625" style="109"/>
    <col min="11266" max="11266" width="38.85546875" style="109" customWidth="1"/>
    <col min="11267" max="11268" width="9.140625" style="109"/>
    <col min="11269" max="11269" width="6.7109375" style="109" customWidth="1"/>
    <col min="11270" max="11270" width="7.140625" style="109" customWidth="1"/>
    <col min="11271" max="11521" width="9.140625" style="109"/>
    <col min="11522" max="11522" width="38.85546875" style="109" customWidth="1"/>
    <col min="11523" max="11524" width="9.140625" style="109"/>
    <col min="11525" max="11525" width="6.7109375" style="109" customWidth="1"/>
    <col min="11526" max="11526" width="7.140625" style="109" customWidth="1"/>
    <col min="11527" max="11777" width="9.140625" style="109"/>
    <col min="11778" max="11778" width="38.85546875" style="109" customWidth="1"/>
    <col min="11779" max="11780" width="9.140625" style="109"/>
    <col min="11781" max="11781" width="6.7109375" style="109" customWidth="1"/>
    <col min="11782" max="11782" width="7.140625" style="109" customWidth="1"/>
    <col min="11783" max="12033" width="9.140625" style="109"/>
    <col min="12034" max="12034" width="38.85546875" style="109" customWidth="1"/>
    <col min="12035" max="12036" width="9.140625" style="109"/>
    <col min="12037" max="12037" width="6.7109375" style="109" customWidth="1"/>
    <col min="12038" max="12038" width="7.140625" style="109" customWidth="1"/>
    <col min="12039" max="12289" width="9.140625" style="109"/>
    <col min="12290" max="12290" width="38.85546875" style="109" customWidth="1"/>
    <col min="12291" max="12292" width="9.140625" style="109"/>
    <col min="12293" max="12293" width="6.7109375" style="109" customWidth="1"/>
    <col min="12294" max="12294" width="7.140625" style="109" customWidth="1"/>
    <col min="12295" max="12545" width="9.140625" style="109"/>
    <col min="12546" max="12546" width="38.85546875" style="109" customWidth="1"/>
    <col min="12547" max="12548" width="9.140625" style="109"/>
    <col min="12549" max="12549" width="6.7109375" style="109" customWidth="1"/>
    <col min="12550" max="12550" width="7.140625" style="109" customWidth="1"/>
    <col min="12551" max="12801" width="9.140625" style="109"/>
    <col min="12802" max="12802" width="38.85546875" style="109" customWidth="1"/>
    <col min="12803" max="12804" width="9.140625" style="109"/>
    <col min="12805" max="12805" width="6.7109375" style="109" customWidth="1"/>
    <col min="12806" max="12806" width="7.140625" style="109" customWidth="1"/>
    <col min="12807" max="13057" width="9.140625" style="109"/>
    <col min="13058" max="13058" width="38.85546875" style="109" customWidth="1"/>
    <col min="13059" max="13060" width="9.140625" style="109"/>
    <col min="13061" max="13061" width="6.7109375" style="109" customWidth="1"/>
    <col min="13062" max="13062" width="7.140625" style="109" customWidth="1"/>
    <col min="13063" max="13313" width="9.140625" style="109"/>
    <col min="13314" max="13314" width="38.85546875" style="109" customWidth="1"/>
    <col min="13315" max="13316" width="9.140625" style="109"/>
    <col min="13317" max="13317" width="6.7109375" style="109" customWidth="1"/>
    <col min="13318" max="13318" width="7.140625" style="109" customWidth="1"/>
    <col min="13319" max="13569" width="9.140625" style="109"/>
    <col min="13570" max="13570" width="38.85546875" style="109" customWidth="1"/>
    <col min="13571" max="13572" width="9.140625" style="109"/>
    <col min="13573" max="13573" width="6.7109375" style="109" customWidth="1"/>
    <col min="13574" max="13574" width="7.140625" style="109" customWidth="1"/>
    <col min="13575" max="13825" width="9.140625" style="109"/>
    <col min="13826" max="13826" width="38.85546875" style="109" customWidth="1"/>
    <col min="13827" max="13828" width="9.140625" style="109"/>
    <col min="13829" max="13829" width="6.7109375" style="109" customWidth="1"/>
    <col min="13830" max="13830" width="7.140625" style="109" customWidth="1"/>
    <col min="13831" max="14081" width="9.140625" style="109"/>
    <col min="14082" max="14082" width="38.85546875" style="109" customWidth="1"/>
    <col min="14083" max="14084" width="9.140625" style="109"/>
    <col min="14085" max="14085" width="6.7109375" style="109" customWidth="1"/>
    <col min="14086" max="14086" width="7.140625" style="109" customWidth="1"/>
    <col min="14087" max="14337" width="9.140625" style="109"/>
    <col min="14338" max="14338" width="38.85546875" style="109" customWidth="1"/>
    <col min="14339" max="14340" width="9.140625" style="109"/>
    <col min="14341" max="14341" width="6.7109375" style="109" customWidth="1"/>
    <col min="14342" max="14342" width="7.140625" style="109" customWidth="1"/>
    <col min="14343" max="14593" width="9.140625" style="109"/>
    <col min="14594" max="14594" width="38.85546875" style="109" customWidth="1"/>
    <col min="14595" max="14596" width="9.140625" style="109"/>
    <col min="14597" max="14597" width="6.7109375" style="109" customWidth="1"/>
    <col min="14598" max="14598" width="7.140625" style="109" customWidth="1"/>
    <col min="14599" max="14849" width="9.140625" style="109"/>
    <col min="14850" max="14850" width="38.85546875" style="109" customWidth="1"/>
    <col min="14851" max="14852" width="9.140625" style="109"/>
    <col min="14853" max="14853" width="6.7109375" style="109" customWidth="1"/>
    <col min="14854" max="14854" width="7.140625" style="109" customWidth="1"/>
    <col min="14855" max="15105" width="9.140625" style="109"/>
    <col min="15106" max="15106" width="38.85546875" style="109" customWidth="1"/>
    <col min="15107" max="15108" width="9.140625" style="109"/>
    <col min="15109" max="15109" width="6.7109375" style="109" customWidth="1"/>
    <col min="15110" max="15110" width="7.140625" style="109" customWidth="1"/>
    <col min="15111" max="15361" width="9.140625" style="109"/>
    <col min="15362" max="15362" width="38.85546875" style="109" customWidth="1"/>
    <col min="15363" max="15364" width="9.140625" style="109"/>
    <col min="15365" max="15365" width="6.7109375" style="109" customWidth="1"/>
    <col min="15366" max="15366" width="7.140625" style="109" customWidth="1"/>
    <col min="15367" max="15617" width="9.140625" style="109"/>
    <col min="15618" max="15618" width="38.85546875" style="109" customWidth="1"/>
    <col min="15619" max="15620" width="9.140625" style="109"/>
    <col min="15621" max="15621" width="6.7109375" style="109" customWidth="1"/>
    <col min="15622" max="15622" width="7.140625" style="109" customWidth="1"/>
    <col min="15623" max="15873" width="9.140625" style="109"/>
    <col min="15874" max="15874" width="38.85546875" style="109" customWidth="1"/>
    <col min="15875" max="15876" width="9.140625" style="109"/>
    <col min="15877" max="15877" width="6.7109375" style="109" customWidth="1"/>
    <col min="15878" max="15878" width="7.140625" style="109" customWidth="1"/>
    <col min="15879" max="16129" width="9.140625" style="109"/>
    <col min="16130" max="16130" width="38.85546875" style="109" customWidth="1"/>
    <col min="16131" max="16132" width="9.140625" style="109"/>
    <col min="16133" max="16133" width="6.7109375" style="109" customWidth="1"/>
    <col min="16134" max="16134" width="7.140625" style="109" customWidth="1"/>
    <col min="16135" max="16384" width="9.140625" style="109"/>
  </cols>
  <sheetData>
    <row r="1" spans="1:8" x14ac:dyDescent="0.25">
      <c r="A1" s="108"/>
      <c r="B1" s="108"/>
      <c r="C1" s="108"/>
      <c r="D1" s="108"/>
      <c r="E1" s="108"/>
      <c r="F1" s="108"/>
      <c r="G1" s="108"/>
      <c r="H1" s="108"/>
    </row>
    <row r="2" spans="1:8" x14ac:dyDescent="0.25">
      <c r="A2" s="108"/>
      <c r="B2" s="108"/>
      <c r="C2" s="108"/>
      <c r="D2" s="108"/>
      <c r="E2" s="108"/>
      <c r="F2" s="108"/>
      <c r="G2" s="108"/>
      <c r="H2" s="108"/>
    </row>
    <row r="3" spans="1:8" x14ac:dyDescent="0.25">
      <c r="A3" s="490" t="s">
        <v>403</v>
      </c>
      <c r="B3" s="490"/>
      <c r="C3" s="490"/>
      <c r="D3" s="490"/>
      <c r="E3" s="490"/>
      <c r="F3" s="490"/>
      <c r="G3" s="490"/>
      <c r="H3" s="490"/>
    </row>
    <row r="4" spans="1:8" x14ac:dyDescent="0.25">
      <c r="A4" s="490" t="s">
        <v>724</v>
      </c>
      <c r="B4" s="490"/>
      <c r="C4" s="490"/>
      <c r="D4" s="490"/>
      <c r="E4" s="490"/>
      <c r="F4" s="490"/>
      <c r="G4" s="490"/>
      <c r="H4" s="490"/>
    </row>
    <row r="5" spans="1:8" x14ac:dyDescent="0.25">
      <c r="A5" s="110"/>
      <c r="B5" s="110"/>
      <c r="C5" s="110"/>
      <c r="D5" s="110"/>
      <c r="E5" s="110"/>
      <c r="F5" s="110"/>
      <c r="G5" s="110"/>
      <c r="H5" s="110"/>
    </row>
    <row r="6" spans="1:8" x14ac:dyDescent="0.25">
      <c r="A6" s="108"/>
      <c r="B6" s="108"/>
      <c r="C6" s="108"/>
      <c r="D6" s="108"/>
      <c r="E6" s="108"/>
      <c r="F6" s="108"/>
      <c r="G6" s="108"/>
      <c r="H6" s="108"/>
    </row>
    <row r="7" spans="1:8" x14ac:dyDescent="0.25">
      <c r="A7" s="392" t="s">
        <v>404</v>
      </c>
      <c r="B7" s="392"/>
      <c r="C7" s="392" t="s">
        <v>405</v>
      </c>
      <c r="D7" s="392" t="s">
        <v>406</v>
      </c>
      <c r="E7" s="491" t="s">
        <v>818</v>
      </c>
      <c r="F7" s="491"/>
      <c r="G7" s="491"/>
      <c r="H7" s="491"/>
    </row>
    <row r="8" spans="1:8" x14ac:dyDescent="0.25">
      <c r="A8" s="393"/>
      <c r="B8" s="392" t="s">
        <v>407</v>
      </c>
      <c r="C8" s="392" t="s">
        <v>408</v>
      </c>
      <c r="D8" s="392" t="s">
        <v>408</v>
      </c>
      <c r="E8" s="392" t="s">
        <v>378</v>
      </c>
      <c r="F8" s="392" t="s">
        <v>402</v>
      </c>
      <c r="G8" s="392" t="s">
        <v>716</v>
      </c>
      <c r="H8" s="394" t="s">
        <v>772</v>
      </c>
    </row>
    <row r="9" spans="1:8" x14ac:dyDescent="0.25">
      <c r="A9" s="393"/>
      <c r="B9" s="393"/>
      <c r="C9" s="392"/>
      <c r="D9" s="393"/>
      <c r="E9" s="393"/>
      <c r="F9" s="393"/>
      <c r="G9" s="393"/>
      <c r="H9" s="393"/>
    </row>
    <row r="10" spans="1:8" x14ac:dyDescent="0.25">
      <c r="A10" s="392" t="s">
        <v>380</v>
      </c>
      <c r="B10" s="392" t="s">
        <v>381</v>
      </c>
      <c r="C10" s="392" t="s">
        <v>382</v>
      </c>
      <c r="D10" s="392" t="s">
        <v>383</v>
      </c>
      <c r="E10" s="392" t="s">
        <v>384</v>
      </c>
      <c r="F10" s="392" t="s">
        <v>385</v>
      </c>
      <c r="G10" s="392" t="s">
        <v>386</v>
      </c>
      <c r="H10" s="392" t="s">
        <v>387</v>
      </c>
    </row>
    <row r="11" spans="1:8" x14ac:dyDescent="0.25">
      <c r="A11" s="392"/>
      <c r="B11" s="392" t="s">
        <v>409</v>
      </c>
      <c r="C11" s="392"/>
      <c r="D11" s="392"/>
      <c r="E11" s="392"/>
      <c r="F11" s="392"/>
      <c r="G11" s="392"/>
      <c r="H11" s="392"/>
    </row>
    <row r="12" spans="1:8" x14ac:dyDescent="0.25">
      <c r="A12" s="392" t="s">
        <v>380</v>
      </c>
      <c r="B12" s="395" t="s">
        <v>410</v>
      </c>
      <c r="C12" s="396"/>
      <c r="D12" s="396"/>
      <c r="E12" s="397"/>
      <c r="F12" s="397"/>
      <c r="G12" s="397"/>
      <c r="H12" s="397"/>
    </row>
    <row r="13" spans="1:8" x14ac:dyDescent="0.25">
      <c r="A13" s="392" t="s">
        <v>381</v>
      </c>
      <c r="B13" s="397"/>
      <c r="C13" s="397"/>
      <c r="D13" s="397"/>
      <c r="E13" s="397"/>
      <c r="F13" s="397"/>
      <c r="G13" s="397"/>
      <c r="H13" s="397"/>
    </row>
    <row r="14" spans="1:8" x14ac:dyDescent="0.25">
      <c r="A14" s="392" t="s">
        <v>382</v>
      </c>
      <c r="B14" s="398" t="s">
        <v>411</v>
      </c>
      <c r="C14" s="397"/>
      <c r="D14" s="397"/>
      <c r="E14" s="397"/>
      <c r="F14" s="397"/>
      <c r="G14" s="397"/>
      <c r="H14" s="397"/>
    </row>
    <row r="15" spans="1:8" x14ac:dyDescent="0.25">
      <c r="A15" s="392" t="s">
        <v>383</v>
      </c>
      <c r="B15" s="397"/>
      <c r="C15" s="397"/>
      <c r="D15" s="397"/>
      <c r="E15" s="397"/>
      <c r="F15" s="397"/>
      <c r="G15" s="397"/>
      <c r="H15" s="397"/>
    </row>
    <row r="16" spans="1:8" x14ac:dyDescent="0.25">
      <c r="A16" s="392" t="s">
        <v>384</v>
      </c>
      <c r="B16" s="398" t="s">
        <v>412</v>
      </c>
      <c r="C16" s="397"/>
      <c r="D16" s="397"/>
      <c r="E16" s="397"/>
      <c r="F16" s="397"/>
      <c r="G16" s="397"/>
      <c r="H16" s="397"/>
    </row>
    <row r="17" spans="1:8" ht="31.5" x14ac:dyDescent="0.25">
      <c r="A17" s="392" t="s">
        <v>385</v>
      </c>
      <c r="B17" s="395" t="s">
        <v>413</v>
      </c>
      <c r="C17" s="396"/>
      <c r="D17" s="396"/>
      <c r="E17" s="399">
        <f>E19+E21</f>
        <v>0</v>
      </c>
      <c r="F17" s="399">
        <f>F19+F21</f>
        <v>0</v>
      </c>
      <c r="G17" s="399">
        <f>G19+G21</f>
        <v>0</v>
      </c>
      <c r="H17" s="399">
        <f>H19+H21</f>
        <v>0</v>
      </c>
    </row>
    <row r="18" spans="1:8" x14ac:dyDescent="0.25">
      <c r="A18" s="392" t="s">
        <v>386</v>
      </c>
      <c r="B18" s="397"/>
      <c r="C18" s="397"/>
      <c r="D18" s="397"/>
      <c r="E18" s="400">
        <v>0</v>
      </c>
      <c r="F18" s="400"/>
      <c r="G18" s="400"/>
      <c r="H18" s="400"/>
    </row>
    <row r="19" spans="1:8" x14ac:dyDescent="0.25">
      <c r="A19" s="392" t="s">
        <v>387</v>
      </c>
      <c r="B19" s="398" t="s">
        <v>414</v>
      </c>
      <c r="C19" s="397"/>
      <c r="D19" s="397"/>
      <c r="E19" s="399">
        <f>SUM(E18:E18)</f>
        <v>0</v>
      </c>
      <c r="F19" s="399">
        <f>SUM(F18:F18)</f>
        <v>0</v>
      </c>
      <c r="G19" s="399">
        <f>SUM(G18:G18)</f>
        <v>0</v>
      </c>
      <c r="H19" s="399">
        <f>SUM(H18:H18)</f>
        <v>0</v>
      </c>
    </row>
    <row r="20" spans="1:8" x14ac:dyDescent="0.25">
      <c r="A20" s="392" t="s">
        <v>388</v>
      </c>
      <c r="B20" s="397"/>
      <c r="C20" s="397"/>
      <c r="D20" s="397"/>
      <c r="E20" s="400">
        <v>0</v>
      </c>
      <c r="F20" s="400"/>
      <c r="G20" s="400"/>
      <c r="H20" s="400"/>
    </row>
    <row r="21" spans="1:8" x14ac:dyDescent="0.25">
      <c r="A21" s="392" t="s">
        <v>389</v>
      </c>
      <c r="B21" s="398" t="s">
        <v>415</v>
      </c>
      <c r="C21" s="397"/>
      <c r="D21" s="397"/>
      <c r="E21" s="399">
        <f>SUM(E20:E20)</f>
        <v>0</v>
      </c>
      <c r="F21" s="399">
        <f>SUM(F20:F20)</f>
        <v>0</v>
      </c>
      <c r="G21" s="399">
        <f>SUM(G20:G20)</f>
        <v>0</v>
      </c>
      <c r="H21" s="399">
        <f>SUM(H20:H20)</f>
        <v>0</v>
      </c>
    </row>
    <row r="22" spans="1:8" x14ac:dyDescent="0.25">
      <c r="A22" s="392" t="s">
        <v>390</v>
      </c>
      <c r="B22" s="401" t="s">
        <v>416</v>
      </c>
      <c r="C22" s="396"/>
      <c r="D22" s="396"/>
      <c r="E22" s="399">
        <f>E17+E12</f>
        <v>0</v>
      </c>
      <c r="F22" s="399">
        <f>F17+F12</f>
        <v>0</v>
      </c>
      <c r="G22" s="399">
        <f>G17+G12</f>
        <v>0</v>
      </c>
      <c r="H22" s="399">
        <f>H17+H12</f>
        <v>0</v>
      </c>
    </row>
    <row r="23" spans="1:8" x14ac:dyDescent="0.25">
      <c r="A23" s="392" t="s">
        <v>391</v>
      </c>
      <c r="B23" s="392" t="s">
        <v>417</v>
      </c>
      <c r="C23" s="392"/>
      <c r="D23" s="392"/>
      <c r="E23" s="392"/>
      <c r="F23" s="392"/>
      <c r="G23" s="392"/>
      <c r="H23" s="392"/>
    </row>
    <row r="24" spans="1:8" x14ac:dyDescent="0.25">
      <c r="A24" s="392" t="s">
        <v>418</v>
      </c>
      <c r="B24" s="395" t="s">
        <v>410</v>
      </c>
      <c r="C24" s="396"/>
      <c r="D24" s="396"/>
      <c r="E24" s="397"/>
      <c r="F24" s="397"/>
      <c r="G24" s="397"/>
      <c r="H24" s="397"/>
    </row>
    <row r="25" spans="1:8" x14ac:dyDescent="0.25">
      <c r="A25" s="392" t="s">
        <v>419</v>
      </c>
      <c r="B25" s="397"/>
      <c r="C25" s="397"/>
      <c r="D25" s="397"/>
      <c r="E25" s="397"/>
      <c r="F25" s="397"/>
      <c r="G25" s="397"/>
      <c r="H25" s="397"/>
    </row>
    <row r="26" spans="1:8" x14ac:dyDescent="0.25">
      <c r="A26" s="392" t="s">
        <v>420</v>
      </c>
      <c r="B26" s="398" t="s">
        <v>411</v>
      </c>
      <c r="C26" s="397"/>
      <c r="D26" s="397"/>
      <c r="E26" s="397"/>
      <c r="F26" s="397"/>
      <c r="G26" s="397"/>
      <c r="H26" s="397"/>
    </row>
    <row r="27" spans="1:8" x14ac:dyDescent="0.25">
      <c r="A27" s="392" t="s">
        <v>421</v>
      </c>
      <c r="B27" s="397"/>
      <c r="C27" s="397"/>
      <c r="D27" s="397"/>
      <c r="E27" s="397"/>
      <c r="F27" s="397"/>
      <c r="G27" s="397"/>
      <c r="H27" s="397"/>
    </row>
    <row r="28" spans="1:8" x14ac:dyDescent="0.25">
      <c r="A28" s="392" t="s">
        <v>422</v>
      </c>
      <c r="B28" s="398" t="s">
        <v>412</v>
      </c>
      <c r="C28" s="397"/>
      <c r="D28" s="397"/>
      <c r="E28" s="397"/>
      <c r="F28" s="397"/>
      <c r="G28" s="397"/>
      <c r="H28" s="397"/>
    </row>
    <row r="29" spans="1:8" ht="31.5" x14ac:dyDescent="0.25">
      <c r="A29" s="392" t="s">
        <v>423</v>
      </c>
      <c r="B29" s="395" t="s">
        <v>413</v>
      </c>
      <c r="C29" s="396"/>
      <c r="D29" s="396"/>
      <c r="E29" s="399"/>
      <c r="F29" s="399"/>
      <c r="G29" s="399"/>
      <c r="H29" s="399"/>
    </row>
    <row r="30" spans="1:8" x14ac:dyDescent="0.25">
      <c r="A30" s="392" t="s">
        <v>424</v>
      </c>
      <c r="B30" s="397"/>
      <c r="C30" s="397"/>
      <c r="D30" s="397"/>
      <c r="E30" s="400"/>
      <c r="F30" s="400"/>
      <c r="G30" s="400"/>
      <c r="H30" s="400"/>
    </row>
    <row r="31" spans="1:8" x14ac:dyDescent="0.25">
      <c r="A31" s="392" t="s">
        <v>425</v>
      </c>
      <c r="B31" s="397"/>
      <c r="C31" s="397"/>
      <c r="D31" s="397"/>
      <c r="E31" s="400"/>
      <c r="F31" s="400"/>
      <c r="G31" s="400"/>
      <c r="H31" s="400"/>
    </row>
    <row r="32" spans="1:8" x14ac:dyDescent="0.25">
      <c r="A32" s="392" t="s">
        <v>426</v>
      </c>
      <c r="B32" s="397"/>
      <c r="C32" s="397"/>
      <c r="D32" s="397"/>
      <c r="E32" s="400"/>
      <c r="F32" s="400"/>
      <c r="G32" s="400"/>
      <c r="H32" s="400"/>
    </row>
    <row r="33" spans="1:8" x14ac:dyDescent="0.25">
      <c r="A33" s="392" t="s">
        <v>427</v>
      </c>
      <c r="B33" s="398" t="s">
        <v>411</v>
      </c>
      <c r="C33" s="397"/>
      <c r="D33" s="397"/>
      <c r="E33" s="400"/>
      <c r="F33" s="400"/>
      <c r="G33" s="400"/>
      <c r="H33" s="400"/>
    </row>
    <row r="34" spans="1:8" x14ac:dyDescent="0.25">
      <c r="A34" s="392" t="s">
        <v>428</v>
      </c>
      <c r="B34" s="397"/>
      <c r="C34" s="397"/>
      <c r="D34" s="397"/>
      <c r="E34" s="400"/>
      <c r="F34" s="400"/>
      <c r="G34" s="400"/>
      <c r="H34" s="400"/>
    </row>
    <row r="35" spans="1:8" x14ac:dyDescent="0.25">
      <c r="A35" s="392" t="s">
        <v>429</v>
      </c>
      <c r="B35" s="397"/>
      <c r="C35" s="397"/>
      <c r="D35" s="397"/>
      <c r="E35" s="400"/>
      <c r="F35" s="400"/>
      <c r="G35" s="400"/>
      <c r="H35" s="400"/>
    </row>
    <row r="36" spans="1:8" x14ac:dyDescent="0.25">
      <c r="A36" s="392" t="s">
        <v>430</v>
      </c>
      <c r="B36" s="397"/>
      <c r="C36" s="397"/>
      <c r="D36" s="397"/>
      <c r="E36" s="400"/>
      <c r="F36" s="400"/>
      <c r="G36" s="400"/>
      <c r="H36" s="400"/>
    </row>
    <row r="37" spans="1:8" x14ac:dyDescent="0.25">
      <c r="A37" s="392" t="s">
        <v>431</v>
      </c>
      <c r="B37" s="398" t="s">
        <v>412</v>
      </c>
      <c r="C37" s="397"/>
      <c r="D37" s="397"/>
      <c r="E37" s="400"/>
      <c r="F37" s="400"/>
      <c r="G37" s="400"/>
      <c r="H37" s="400"/>
    </row>
    <row r="38" spans="1:8" x14ac:dyDescent="0.25">
      <c r="A38" s="392" t="s">
        <v>432</v>
      </c>
      <c r="B38" s="401" t="s">
        <v>433</v>
      </c>
      <c r="C38" s="396"/>
      <c r="D38" s="396"/>
      <c r="E38" s="399"/>
      <c r="F38" s="399"/>
      <c r="G38" s="399"/>
      <c r="H38" s="399"/>
    </row>
    <row r="39" spans="1:8" x14ac:dyDescent="0.25">
      <c r="A39" s="392" t="s">
        <v>434</v>
      </c>
      <c r="B39" s="401" t="s">
        <v>435</v>
      </c>
      <c r="C39" s="397"/>
      <c r="D39" s="397"/>
      <c r="E39" s="399">
        <f>E22+E38</f>
        <v>0</v>
      </c>
      <c r="F39" s="399">
        <f>F22+F38</f>
        <v>0</v>
      </c>
      <c r="G39" s="399">
        <f>G22+G38</f>
        <v>0</v>
      </c>
      <c r="H39" s="399">
        <f>H22+H38</f>
        <v>0</v>
      </c>
    </row>
  </sheetData>
  <mergeCells count="3">
    <mergeCell ref="A3:H3"/>
    <mergeCell ref="A4:H4"/>
    <mergeCell ref="E7:H7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 
12.sz.melléklet
az önkormányzat 2019. évi költségvetési gazdálkodási beszámolójáról szóló
7/2020. (VII. 08.) önkormányzati rendeletéhez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view="pageLayout" zoomScaleNormal="100" workbookViewId="0">
      <selection activeCell="A4" sqref="A4:E4"/>
    </sheetView>
  </sheetViews>
  <sheetFormatPr defaultRowHeight="15.75" x14ac:dyDescent="0.25"/>
  <cols>
    <col min="1" max="1" width="4.85546875" style="111" customWidth="1"/>
    <col min="2" max="2" width="25.42578125" style="111" customWidth="1"/>
    <col min="3" max="3" width="20.85546875" style="111" customWidth="1"/>
    <col min="4" max="4" width="18.42578125" style="111" bestFit="1" customWidth="1"/>
    <col min="5" max="5" width="17.28515625" style="111" bestFit="1" customWidth="1"/>
    <col min="6" max="6" width="18.42578125" style="111" bestFit="1" customWidth="1"/>
    <col min="7" max="257" width="9.140625" style="111"/>
    <col min="258" max="258" width="25.42578125" style="111" customWidth="1"/>
    <col min="259" max="259" width="20.85546875" style="111" customWidth="1"/>
    <col min="260" max="260" width="17.28515625" style="111" bestFit="1" customWidth="1"/>
    <col min="261" max="261" width="13.85546875" style="111" bestFit="1" customWidth="1"/>
    <col min="262" max="513" width="9.140625" style="111"/>
    <col min="514" max="514" width="25.42578125" style="111" customWidth="1"/>
    <col min="515" max="515" width="20.85546875" style="111" customWidth="1"/>
    <col min="516" max="516" width="17.28515625" style="111" bestFit="1" customWidth="1"/>
    <col min="517" max="517" width="13.85546875" style="111" bestFit="1" customWidth="1"/>
    <col min="518" max="769" width="9.140625" style="111"/>
    <col min="770" max="770" width="25.42578125" style="111" customWidth="1"/>
    <col min="771" max="771" width="20.85546875" style="111" customWidth="1"/>
    <col min="772" max="772" width="17.28515625" style="111" bestFit="1" customWidth="1"/>
    <col min="773" max="773" width="13.85546875" style="111" bestFit="1" customWidth="1"/>
    <col min="774" max="1025" width="9.140625" style="111"/>
    <col min="1026" max="1026" width="25.42578125" style="111" customWidth="1"/>
    <col min="1027" max="1027" width="20.85546875" style="111" customWidth="1"/>
    <col min="1028" max="1028" width="17.28515625" style="111" bestFit="1" customWidth="1"/>
    <col min="1029" max="1029" width="13.85546875" style="111" bestFit="1" customWidth="1"/>
    <col min="1030" max="1281" width="9.140625" style="111"/>
    <col min="1282" max="1282" width="25.42578125" style="111" customWidth="1"/>
    <col min="1283" max="1283" width="20.85546875" style="111" customWidth="1"/>
    <col min="1284" max="1284" width="17.28515625" style="111" bestFit="1" customWidth="1"/>
    <col min="1285" max="1285" width="13.85546875" style="111" bestFit="1" customWidth="1"/>
    <col min="1286" max="1537" width="9.140625" style="111"/>
    <col min="1538" max="1538" width="25.42578125" style="111" customWidth="1"/>
    <col min="1539" max="1539" width="20.85546875" style="111" customWidth="1"/>
    <col min="1540" max="1540" width="17.28515625" style="111" bestFit="1" customWidth="1"/>
    <col min="1541" max="1541" width="13.85546875" style="111" bestFit="1" customWidth="1"/>
    <col min="1542" max="1793" width="9.140625" style="111"/>
    <col min="1794" max="1794" width="25.42578125" style="111" customWidth="1"/>
    <col min="1795" max="1795" width="20.85546875" style="111" customWidth="1"/>
    <col min="1796" max="1796" width="17.28515625" style="111" bestFit="1" customWidth="1"/>
    <col min="1797" max="1797" width="13.85546875" style="111" bestFit="1" customWidth="1"/>
    <col min="1798" max="2049" width="9.140625" style="111"/>
    <col min="2050" max="2050" width="25.42578125" style="111" customWidth="1"/>
    <col min="2051" max="2051" width="20.85546875" style="111" customWidth="1"/>
    <col min="2052" max="2052" width="17.28515625" style="111" bestFit="1" customWidth="1"/>
    <col min="2053" max="2053" width="13.85546875" style="111" bestFit="1" customWidth="1"/>
    <col min="2054" max="2305" width="9.140625" style="111"/>
    <col min="2306" max="2306" width="25.42578125" style="111" customWidth="1"/>
    <col min="2307" max="2307" width="20.85546875" style="111" customWidth="1"/>
    <col min="2308" max="2308" width="17.28515625" style="111" bestFit="1" customWidth="1"/>
    <col min="2309" max="2309" width="13.85546875" style="111" bestFit="1" customWidth="1"/>
    <col min="2310" max="2561" width="9.140625" style="111"/>
    <col min="2562" max="2562" width="25.42578125" style="111" customWidth="1"/>
    <col min="2563" max="2563" width="20.85546875" style="111" customWidth="1"/>
    <col min="2564" max="2564" width="17.28515625" style="111" bestFit="1" customWidth="1"/>
    <col min="2565" max="2565" width="13.85546875" style="111" bestFit="1" customWidth="1"/>
    <col min="2566" max="2817" width="9.140625" style="111"/>
    <col min="2818" max="2818" width="25.42578125" style="111" customWidth="1"/>
    <col min="2819" max="2819" width="20.85546875" style="111" customWidth="1"/>
    <col min="2820" max="2820" width="17.28515625" style="111" bestFit="1" customWidth="1"/>
    <col min="2821" max="2821" width="13.85546875" style="111" bestFit="1" customWidth="1"/>
    <col min="2822" max="3073" width="9.140625" style="111"/>
    <col min="3074" max="3074" width="25.42578125" style="111" customWidth="1"/>
    <col min="3075" max="3075" width="20.85546875" style="111" customWidth="1"/>
    <col min="3076" max="3076" width="17.28515625" style="111" bestFit="1" customWidth="1"/>
    <col min="3077" max="3077" width="13.85546875" style="111" bestFit="1" customWidth="1"/>
    <col min="3078" max="3329" width="9.140625" style="111"/>
    <col min="3330" max="3330" width="25.42578125" style="111" customWidth="1"/>
    <col min="3331" max="3331" width="20.85546875" style="111" customWidth="1"/>
    <col min="3332" max="3332" width="17.28515625" style="111" bestFit="1" customWidth="1"/>
    <col min="3333" max="3333" width="13.85546875" style="111" bestFit="1" customWidth="1"/>
    <col min="3334" max="3585" width="9.140625" style="111"/>
    <col min="3586" max="3586" width="25.42578125" style="111" customWidth="1"/>
    <col min="3587" max="3587" width="20.85546875" style="111" customWidth="1"/>
    <col min="3588" max="3588" width="17.28515625" style="111" bestFit="1" customWidth="1"/>
    <col min="3589" max="3589" width="13.85546875" style="111" bestFit="1" customWidth="1"/>
    <col min="3590" max="3841" width="9.140625" style="111"/>
    <col min="3842" max="3842" width="25.42578125" style="111" customWidth="1"/>
    <col min="3843" max="3843" width="20.85546875" style="111" customWidth="1"/>
    <col min="3844" max="3844" width="17.28515625" style="111" bestFit="1" customWidth="1"/>
    <col min="3845" max="3845" width="13.85546875" style="111" bestFit="1" customWidth="1"/>
    <col min="3846" max="4097" width="9.140625" style="111"/>
    <col min="4098" max="4098" width="25.42578125" style="111" customWidth="1"/>
    <col min="4099" max="4099" width="20.85546875" style="111" customWidth="1"/>
    <col min="4100" max="4100" width="17.28515625" style="111" bestFit="1" customWidth="1"/>
    <col min="4101" max="4101" width="13.85546875" style="111" bestFit="1" customWidth="1"/>
    <col min="4102" max="4353" width="9.140625" style="111"/>
    <col min="4354" max="4354" width="25.42578125" style="111" customWidth="1"/>
    <col min="4355" max="4355" width="20.85546875" style="111" customWidth="1"/>
    <col min="4356" max="4356" width="17.28515625" style="111" bestFit="1" customWidth="1"/>
    <col min="4357" max="4357" width="13.85546875" style="111" bestFit="1" customWidth="1"/>
    <col min="4358" max="4609" width="9.140625" style="111"/>
    <col min="4610" max="4610" width="25.42578125" style="111" customWidth="1"/>
    <col min="4611" max="4611" width="20.85546875" style="111" customWidth="1"/>
    <col min="4612" max="4612" width="17.28515625" style="111" bestFit="1" customWidth="1"/>
    <col min="4613" max="4613" width="13.85546875" style="111" bestFit="1" customWidth="1"/>
    <col min="4614" max="4865" width="9.140625" style="111"/>
    <col min="4866" max="4866" width="25.42578125" style="111" customWidth="1"/>
    <col min="4867" max="4867" width="20.85546875" style="111" customWidth="1"/>
    <col min="4868" max="4868" width="17.28515625" style="111" bestFit="1" customWidth="1"/>
    <col min="4869" max="4869" width="13.85546875" style="111" bestFit="1" customWidth="1"/>
    <col min="4870" max="5121" width="9.140625" style="111"/>
    <col min="5122" max="5122" width="25.42578125" style="111" customWidth="1"/>
    <col min="5123" max="5123" width="20.85546875" style="111" customWidth="1"/>
    <col min="5124" max="5124" width="17.28515625" style="111" bestFit="1" customWidth="1"/>
    <col min="5125" max="5125" width="13.85546875" style="111" bestFit="1" customWidth="1"/>
    <col min="5126" max="5377" width="9.140625" style="111"/>
    <col min="5378" max="5378" width="25.42578125" style="111" customWidth="1"/>
    <col min="5379" max="5379" width="20.85546875" style="111" customWidth="1"/>
    <col min="5380" max="5380" width="17.28515625" style="111" bestFit="1" customWidth="1"/>
    <col min="5381" max="5381" width="13.85546875" style="111" bestFit="1" customWidth="1"/>
    <col min="5382" max="5633" width="9.140625" style="111"/>
    <col min="5634" max="5634" width="25.42578125" style="111" customWidth="1"/>
    <col min="5635" max="5635" width="20.85546875" style="111" customWidth="1"/>
    <col min="5636" max="5636" width="17.28515625" style="111" bestFit="1" customWidth="1"/>
    <col min="5637" max="5637" width="13.85546875" style="111" bestFit="1" customWidth="1"/>
    <col min="5638" max="5889" width="9.140625" style="111"/>
    <col min="5890" max="5890" width="25.42578125" style="111" customWidth="1"/>
    <col min="5891" max="5891" width="20.85546875" style="111" customWidth="1"/>
    <col min="5892" max="5892" width="17.28515625" style="111" bestFit="1" customWidth="1"/>
    <col min="5893" max="5893" width="13.85546875" style="111" bestFit="1" customWidth="1"/>
    <col min="5894" max="6145" width="9.140625" style="111"/>
    <col min="6146" max="6146" width="25.42578125" style="111" customWidth="1"/>
    <col min="6147" max="6147" width="20.85546875" style="111" customWidth="1"/>
    <col min="6148" max="6148" width="17.28515625" style="111" bestFit="1" customWidth="1"/>
    <col min="6149" max="6149" width="13.85546875" style="111" bestFit="1" customWidth="1"/>
    <col min="6150" max="6401" width="9.140625" style="111"/>
    <col min="6402" max="6402" width="25.42578125" style="111" customWidth="1"/>
    <col min="6403" max="6403" width="20.85546875" style="111" customWidth="1"/>
    <col min="6404" max="6404" width="17.28515625" style="111" bestFit="1" customWidth="1"/>
    <col min="6405" max="6405" width="13.85546875" style="111" bestFit="1" customWidth="1"/>
    <col min="6406" max="6657" width="9.140625" style="111"/>
    <col min="6658" max="6658" width="25.42578125" style="111" customWidth="1"/>
    <col min="6659" max="6659" width="20.85546875" style="111" customWidth="1"/>
    <col min="6660" max="6660" width="17.28515625" style="111" bestFit="1" customWidth="1"/>
    <col min="6661" max="6661" width="13.85546875" style="111" bestFit="1" customWidth="1"/>
    <col min="6662" max="6913" width="9.140625" style="111"/>
    <col min="6914" max="6914" width="25.42578125" style="111" customWidth="1"/>
    <col min="6915" max="6915" width="20.85546875" style="111" customWidth="1"/>
    <col min="6916" max="6916" width="17.28515625" style="111" bestFit="1" customWidth="1"/>
    <col min="6917" max="6917" width="13.85546875" style="111" bestFit="1" customWidth="1"/>
    <col min="6918" max="7169" width="9.140625" style="111"/>
    <col min="7170" max="7170" width="25.42578125" style="111" customWidth="1"/>
    <col min="7171" max="7171" width="20.85546875" style="111" customWidth="1"/>
    <col min="7172" max="7172" width="17.28515625" style="111" bestFit="1" customWidth="1"/>
    <col min="7173" max="7173" width="13.85546875" style="111" bestFit="1" customWidth="1"/>
    <col min="7174" max="7425" width="9.140625" style="111"/>
    <col min="7426" max="7426" width="25.42578125" style="111" customWidth="1"/>
    <col min="7427" max="7427" width="20.85546875" style="111" customWidth="1"/>
    <col min="7428" max="7428" width="17.28515625" style="111" bestFit="1" customWidth="1"/>
    <col min="7429" max="7429" width="13.85546875" style="111" bestFit="1" customWidth="1"/>
    <col min="7430" max="7681" width="9.140625" style="111"/>
    <col min="7682" max="7682" width="25.42578125" style="111" customWidth="1"/>
    <col min="7683" max="7683" width="20.85546875" style="111" customWidth="1"/>
    <col min="7684" max="7684" width="17.28515625" style="111" bestFit="1" customWidth="1"/>
    <col min="7685" max="7685" width="13.85546875" style="111" bestFit="1" customWidth="1"/>
    <col min="7686" max="7937" width="9.140625" style="111"/>
    <col min="7938" max="7938" width="25.42578125" style="111" customWidth="1"/>
    <col min="7939" max="7939" width="20.85546875" style="111" customWidth="1"/>
    <col min="7940" max="7940" width="17.28515625" style="111" bestFit="1" customWidth="1"/>
    <col min="7941" max="7941" width="13.85546875" style="111" bestFit="1" customWidth="1"/>
    <col min="7942" max="8193" width="9.140625" style="111"/>
    <col min="8194" max="8194" width="25.42578125" style="111" customWidth="1"/>
    <col min="8195" max="8195" width="20.85546875" style="111" customWidth="1"/>
    <col min="8196" max="8196" width="17.28515625" style="111" bestFit="1" customWidth="1"/>
    <col min="8197" max="8197" width="13.85546875" style="111" bestFit="1" customWidth="1"/>
    <col min="8198" max="8449" width="9.140625" style="111"/>
    <col min="8450" max="8450" width="25.42578125" style="111" customWidth="1"/>
    <col min="8451" max="8451" width="20.85546875" style="111" customWidth="1"/>
    <col min="8452" max="8452" width="17.28515625" style="111" bestFit="1" customWidth="1"/>
    <col min="8453" max="8453" width="13.85546875" style="111" bestFit="1" customWidth="1"/>
    <col min="8454" max="8705" width="9.140625" style="111"/>
    <col min="8706" max="8706" width="25.42578125" style="111" customWidth="1"/>
    <col min="8707" max="8707" width="20.85546875" style="111" customWidth="1"/>
    <col min="8708" max="8708" width="17.28515625" style="111" bestFit="1" customWidth="1"/>
    <col min="8709" max="8709" width="13.85546875" style="111" bestFit="1" customWidth="1"/>
    <col min="8710" max="8961" width="9.140625" style="111"/>
    <col min="8962" max="8962" width="25.42578125" style="111" customWidth="1"/>
    <col min="8963" max="8963" width="20.85546875" style="111" customWidth="1"/>
    <col min="8964" max="8964" width="17.28515625" style="111" bestFit="1" customWidth="1"/>
    <col min="8965" max="8965" width="13.85546875" style="111" bestFit="1" customWidth="1"/>
    <col min="8966" max="9217" width="9.140625" style="111"/>
    <col min="9218" max="9218" width="25.42578125" style="111" customWidth="1"/>
    <col min="9219" max="9219" width="20.85546875" style="111" customWidth="1"/>
    <col min="9220" max="9220" width="17.28515625" style="111" bestFit="1" customWidth="1"/>
    <col min="9221" max="9221" width="13.85546875" style="111" bestFit="1" customWidth="1"/>
    <col min="9222" max="9473" width="9.140625" style="111"/>
    <col min="9474" max="9474" width="25.42578125" style="111" customWidth="1"/>
    <col min="9475" max="9475" width="20.85546875" style="111" customWidth="1"/>
    <col min="9476" max="9476" width="17.28515625" style="111" bestFit="1" customWidth="1"/>
    <col min="9477" max="9477" width="13.85546875" style="111" bestFit="1" customWidth="1"/>
    <col min="9478" max="9729" width="9.140625" style="111"/>
    <col min="9730" max="9730" width="25.42578125" style="111" customWidth="1"/>
    <col min="9731" max="9731" width="20.85546875" style="111" customWidth="1"/>
    <col min="9732" max="9732" width="17.28515625" style="111" bestFit="1" customWidth="1"/>
    <col min="9733" max="9733" width="13.85546875" style="111" bestFit="1" customWidth="1"/>
    <col min="9734" max="9985" width="9.140625" style="111"/>
    <col min="9986" max="9986" width="25.42578125" style="111" customWidth="1"/>
    <col min="9987" max="9987" width="20.85546875" style="111" customWidth="1"/>
    <col min="9988" max="9988" width="17.28515625" style="111" bestFit="1" customWidth="1"/>
    <col min="9989" max="9989" width="13.85546875" style="111" bestFit="1" customWidth="1"/>
    <col min="9990" max="10241" width="9.140625" style="111"/>
    <col min="10242" max="10242" width="25.42578125" style="111" customWidth="1"/>
    <col min="10243" max="10243" width="20.85546875" style="111" customWidth="1"/>
    <col min="10244" max="10244" width="17.28515625" style="111" bestFit="1" customWidth="1"/>
    <col min="10245" max="10245" width="13.85546875" style="111" bestFit="1" customWidth="1"/>
    <col min="10246" max="10497" width="9.140625" style="111"/>
    <col min="10498" max="10498" width="25.42578125" style="111" customWidth="1"/>
    <col min="10499" max="10499" width="20.85546875" style="111" customWidth="1"/>
    <col min="10500" max="10500" width="17.28515625" style="111" bestFit="1" customWidth="1"/>
    <col min="10501" max="10501" width="13.85546875" style="111" bestFit="1" customWidth="1"/>
    <col min="10502" max="10753" width="9.140625" style="111"/>
    <col min="10754" max="10754" width="25.42578125" style="111" customWidth="1"/>
    <col min="10755" max="10755" width="20.85546875" style="111" customWidth="1"/>
    <col min="10756" max="10756" width="17.28515625" style="111" bestFit="1" customWidth="1"/>
    <col min="10757" max="10757" width="13.85546875" style="111" bestFit="1" customWidth="1"/>
    <col min="10758" max="11009" width="9.140625" style="111"/>
    <col min="11010" max="11010" width="25.42578125" style="111" customWidth="1"/>
    <col min="11011" max="11011" width="20.85546875" style="111" customWidth="1"/>
    <col min="11012" max="11012" width="17.28515625" style="111" bestFit="1" customWidth="1"/>
    <col min="11013" max="11013" width="13.85546875" style="111" bestFit="1" customWidth="1"/>
    <col min="11014" max="11265" width="9.140625" style="111"/>
    <col min="11266" max="11266" width="25.42578125" style="111" customWidth="1"/>
    <col min="11267" max="11267" width="20.85546875" style="111" customWidth="1"/>
    <col min="11268" max="11268" width="17.28515625" style="111" bestFit="1" customWidth="1"/>
    <col min="11269" max="11269" width="13.85546875" style="111" bestFit="1" customWidth="1"/>
    <col min="11270" max="11521" width="9.140625" style="111"/>
    <col min="11522" max="11522" width="25.42578125" style="111" customWidth="1"/>
    <col min="11523" max="11523" width="20.85546875" style="111" customWidth="1"/>
    <col min="11524" max="11524" width="17.28515625" style="111" bestFit="1" customWidth="1"/>
    <col min="11525" max="11525" width="13.85546875" style="111" bestFit="1" customWidth="1"/>
    <col min="11526" max="11777" width="9.140625" style="111"/>
    <col min="11778" max="11778" width="25.42578125" style="111" customWidth="1"/>
    <col min="11779" max="11779" width="20.85546875" style="111" customWidth="1"/>
    <col min="11780" max="11780" width="17.28515625" style="111" bestFit="1" customWidth="1"/>
    <col min="11781" max="11781" width="13.85546875" style="111" bestFit="1" customWidth="1"/>
    <col min="11782" max="12033" width="9.140625" style="111"/>
    <col min="12034" max="12034" width="25.42578125" style="111" customWidth="1"/>
    <col min="12035" max="12035" width="20.85546875" style="111" customWidth="1"/>
    <col min="12036" max="12036" width="17.28515625" style="111" bestFit="1" customWidth="1"/>
    <col min="12037" max="12037" width="13.85546875" style="111" bestFit="1" customWidth="1"/>
    <col min="12038" max="12289" width="9.140625" style="111"/>
    <col min="12290" max="12290" width="25.42578125" style="111" customWidth="1"/>
    <col min="12291" max="12291" width="20.85546875" style="111" customWidth="1"/>
    <col min="12292" max="12292" width="17.28515625" style="111" bestFit="1" customWidth="1"/>
    <col min="12293" max="12293" width="13.85546875" style="111" bestFit="1" customWidth="1"/>
    <col min="12294" max="12545" width="9.140625" style="111"/>
    <col min="12546" max="12546" width="25.42578125" style="111" customWidth="1"/>
    <col min="12547" max="12547" width="20.85546875" style="111" customWidth="1"/>
    <col min="12548" max="12548" width="17.28515625" style="111" bestFit="1" customWidth="1"/>
    <col min="12549" max="12549" width="13.85546875" style="111" bestFit="1" customWidth="1"/>
    <col min="12550" max="12801" width="9.140625" style="111"/>
    <col min="12802" max="12802" width="25.42578125" style="111" customWidth="1"/>
    <col min="12803" max="12803" width="20.85546875" style="111" customWidth="1"/>
    <col min="12804" max="12804" width="17.28515625" style="111" bestFit="1" customWidth="1"/>
    <col min="12805" max="12805" width="13.85546875" style="111" bestFit="1" customWidth="1"/>
    <col min="12806" max="13057" width="9.140625" style="111"/>
    <col min="13058" max="13058" width="25.42578125" style="111" customWidth="1"/>
    <col min="13059" max="13059" width="20.85546875" style="111" customWidth="1"/>
    <col min="13060" max="13060" width="17.28515625" style="111" bestFit="1" customWidth="1"/>
    <col min="13061" max="13061" width="13.85546875" style="111" bestFit="1" customWidth="1"/>
    <col min="13062" max="13313" width="9.140625" style="111"/>
    <col min="13314" max="13314" width="25.42578125" style="111" customWidth="1"/>
    <col min="13315" max="13315" width="20.85546875" style="111" customWidth="1"/>
    <col min="13316" max="13316" width="17.28515625" style="111" bestFit="1" customWidth="1"/>
    <col min="13317" max="13317" width="13.85546875" style="111" bestFit="1" customWidth="1"/>
    <col min="13318" max="13569" width="9.140625" style="111"/>
    <col min="13570" max="13570" width="25.42578125" style="111" customWidth="1"/>
    <col min="13571" max="13571" width="20.85546875" style="111" customWidth="1"/>
    <col min="13572" max="13572" width="17.28515625" style="111" bestFit="1" customWidth="1"/>
    <col min="13573" max="13573" width="13.85546875" style="111" bestFit="1" customWidth="1"/>
    <col min="13574" max="13825" width="9.140625" style="111"/>
    <col min="13826" max="13826" width="25.42578125" style="111" customWidth="1"/>
    <col min="13827" max="13827" width="20.85546875" style="111" customWidth="1"/>
    <col min="13828" max="13828" width="17.28515625" style="111" bestFit="1" customWidth="1"/>
    <col min="13829" max="13829" width="13.85546875" style="111" bestFit="1" customWidth="1"/>
    <col min="13830" max="14081" width="9.140625" style="111"/>
    <col min="14082" max="14082" width="25.42578125" style="111" customWidth="1"/>
    <col min="14083" max="14083" width="20.85546875" style="111" customWidth="1"/>
    <col min="14084" max="14084" width="17.28515625" style="111" bestFit="1" customWidth="1"/>
    <col min="14085" max="14085" width="13.85546875" style="111" bestFit="1" customWidth="1"/>
    <col min="14086" max="14337" width="9.140625" style="111"/>
    <col min="14338" max="14338" width="25.42578125" style="111" customWidth="1"/>
    <col min="14339" max="14339" width="20.85546875" style="111" customWidth="1"/>
    <col min="14340" max="14340" width="17.28515625" style="111" bestFit="1" customWidth="1"/>
    <col min="14341" max="14341" width="13.85546875" style="111" bestFit="1" customWidth="1"/>
    <col min="14342" max="14593" width="9.140625" style="111"/>
    <col min="14594" max="14594" width="25.42578125" style="111" customWidth="1"/>
    <col min="14595" max="14595" width="20.85546875" style="111" customWidth="1"/>
    <col min="14596" max="14596" width="17.28515625" style="111" bestFit="1" customWidth="1"/>
    <col min="14597" max="14597" width="13.85546875" style="111" bestFit="1" customWidth="1"/>
    <col min="14598" max="14849" width="9.140625" style="111"/>
    <col min="14850" max="14850" width="25.42578125" style="111" customWidth="1"/>
    <col min="14851" max="14851" width="20.85546875" style="111" customWidth="1"/>
    <col min="14852" max="14852" width="17.28515625" style="111" bestFit="1" customWidth="1"/>
    <col min="14853" max="14853" width="13.85546875" style="111" bestFit="1" customWidth="1"/>
    <col min="14854" max="15105" width="9.140625" style="111"/>
    <col min="15106" max="15106" width="25.42578125" style="111" customWidth="1"/>
    <col min="15107" max="15107" width="20.85546875" style="111" customWidth="1"/>
    <col min="15108" max="15108" width="17.28515625" style="111" bestFit="1" customWidth="1"/>
    <col min="15109" max="15109" width="13.85546875" style="111" bestFit="1" customWidth="1"/>
    <col min="15110" max="15361" width="9.140625" style="111"/>
    <col min="15362" max="15362" width="25.42578125" style="111" customWidth="1"/>
    <col min="15363" max="15363" width="20.85546875" style="111" customWidth="1"/>
    <col min="15364" max="15364" width="17.28515625" style="111" bestFit="1" customWidth="1"/>
    <col min="15365" max="15365" width="13.85546875" style="111" bestFit="1" customWidth="1"/>
    <col min="15366" max="15617" width="9.140625" style="111"/>
    <col min="15618" max="15618" width="25.42578125" style="111" customWidth="1"/>
    <col min="15619" max="15619" width="20.85546875" style="111" customWidth="1"/>
    <col min="15620" max="15620" width="17.28515625" style="111" bestFit="1" customWidth="1"/>
    <col min="15621" max="15621" width="13.85546875" style="111" bestFit="1" customWidth="1"/>
    <col min="15622" max="15873" width="9.140625" style="111"/>
    <col min="15874" max="15874" width="25.42578125" style="111" customWidth="1"/>
    <col min="15875" max="15875" width="20.85546875" style="111" customWidth="1"/>
    <col min="15876" max="15876" width="17.28515625" style="111" bestFit="1" customWidth="1"/>
    <col min="15877" max="15877" width="13.85546875" style="111" bestFit="1" customWidth="1"/>
    <col min="15878" max="16129" width="9.140625" style="111"/>
    <col min="16130" max="16130" width="25.42578125" style="111" customWidth="1"/>
    <col min="16131" max="16131" width="20.85546875" style="111" customWidth="1"/>
    <col min="16132" max="16132" width="17.28515625" style="111" bestFit="1" customWidth="1"/>
    <col min="16133" max="16133" width="13.85546875" style="111" bestFit="1" customWidth="1"/>
    <col min="16134" max="16384" width="9.140625" style="111"/>
  </cols>
  <sheetData>
    <row r="4" spans="1:6" ht="18.75" x14ac:dyDescent="0.3">
      <c r="A4" s="492" t="s">
        <v>436</v>
      </c>
      <c r="B4" s="492"/>
      <c r="C4" s="492"/>
      <c r="D4" s="492"/>
      <c r="E4" s="492"/>
    </row>
    <row r="5" spans="1:6" ht="18.75" x14ac:dyDescent="0.3">
      <c r="A5" s="492" t="s">
        <v>837</v>
      </c>
      <c r="B5" s="492"/>
      <c r="C5" s="492"/>
      <c r="D5" s="492"/>
      <c r="E5" s="492"/>
    </row>
    <row r="7" spans="1:6" ht="31.5" x14ac:dyDescent="0.25">
      <c r="A7" s="402" t="s">
        <v>453</v>
      </c>
      <c r="B7" s="266" t="s">
        <v>437</v>
      </c>
      <c r="C7" s="266" t="s">
        <v>438</v>
      </c>
      <c r="D7" s="266" t="s">
        <v>439</v>
      </c>
      <c r="E7" s="266" t="s">
        <v>440</v>
      </c>
    </row>
    <row r="8" spans="1:6" x14ac:dyDescent="0.25">
      <c r="A8" s="115"/>
      <c r="B8" s="115"/>
      <c r="C8" s="266" t="s">
        <v>441</v>
      </c>
      <c r="D8" s="266" t="s">
        <v>442</v>
      </c>
      <c r="E8" s="266" t="s">
        <v>443</v>
      </c>
    </row>
    <row r="9" spans="1:6" x14ac:dyDescent="0.25">
      <c r="A9" s="115"/>
      <c r="B9" s="115"/>
      <c r="C9" s="115"/>
      <c r="D9" s="266" t="s">
        <v>717</v>
      </c>
      <c r="E9" s="266" t="s">
        <v>718</v>
      </c>
    </row>
    <row r="10" spans="1:6" x14ac:dyDescent="0.25">
      <c r="A10" s="266" t="s">
        <v>380</v>
      </c>
      <c r="B10" s="266" t="s">
        <v>381</v>
      </c>
      <c r="C10" s="266" t="s">
        <v>382</v>
      </c>
      <c r="D10" s="266" t="s">
        <v>383</v>
      </c>
      <c r="E10" s="266" t="s">
        <v>384</v>
      </c>
    </row>
    <row r="11" spans="1:6" ht="94.5" x14ac:dyDescent="0.25">
      <c r="A11" s="266" t="s">
        <v>381</v>
      </c>
      <c r="B11" s="112" t="s">
        <v>444</v>
      </c>
      <c r="C11" s="113"/>
      <c r="D11" s="114"/>
      <c r="E11" s="114"/>
    </row>
    <row r="12" spans="1:6" ht="78.75" x14ac:dyDescent="0.25">
      <c r="A12" s="267" t="s">
        <v>382</v>
      </c>
      <c r="B12" s="112" t="s">
        <v>445</v>
      </c>
      <c r="C12" s="115"/>
      <c r="D12" s="116"/>
      <c r="E12" s="116"/>
    </row>
    <row r="13" spans="1:6" ht="63" x14ac:dyDescent="0.25">
      <c r="A13" s="267"/>
      <c r="B13" s="112" t="s">
        <v>446</v>
      </c>
      <c r="C13" s="113"/>
      <c r="D13" s="268">
        <f>SUM(D14:D20)</f>
        <v>16258315</v>
      </c>
      <c r="E13" s="268">
        <f>SUM(E14:E20)</f>
        <v>2489000</v>
      </c>
      <c r="F13" s="268">
        <f>SUM(F14:F20)</f>
        <v>13769315</v>
      </c>
    </row>
    <row r="14" spans="1:6" x14ac:dyDescent="0.25">
      <c r="A14" s="267"/>
      <c r="B14" s="117"/>
      <c r="C14" s="115" t="s">
        <v>782</v>
      </c>
      <c r="D14" s="206">
        <f t="shared" ref="D14:D20" si="0">F14+E14</f>
        <v>6345695</v>
      </c>
      <c r="E14" s="206">
        <v>839000</v>
      </c>
      <c r="F14" s="206">
        <f>'5.sz.tábla'!D31</f>
        <v>5506695</v>
      </c>
    </row>
    <row r="15" spans="1:6" x14ac:dyDescent="0.25">
      <c r="A15" s="267"/>
      <c r="B15" s="117"/>
      <c r="C15" s="115" t="s">
        <v>756</v>
      </c>
      <c r="D15" s="206">
        <f t="shared" si="0"/>
        <v>2002500</v>
      </c>
      <c r="E15" s="206">
        <v>660000</v>
      </c>
      <c r="F15" s="206">
        <f>'5.sz.tábla'!D32</f>
        <v>1342500</v>
      </c>
    </row>
    <row r="16" spans="1:6" x14ac:dyDescent="0.25">
      <c r="A16" s="267"/>
      <c r="B16" s="117"/>
      <c r="C16" s="118" t="s">
        <v>447</v>
      </c>
      <c r="D16" s="206">
        <f t="shared" si="0"/>
        <v>4288935</v>
      </c>
      <c r="E16" s="206">
        <v>11000</v>
      </c>
      <c r="F16" s="206">
        <f>'5.sz.tábla'!D35</f>
        <v>4277935</v>
      </c>
    </row>
    <row r="17" spans="1:6" x14ac:dyDescent="0.25">
      <c r="A17" s="267"/>
      <c r="B17" s="117"/>
      <c r="C17" s="118" t="s">
        <v>449</v>
      </c>
      <c r="D17" s="206">
        <f t="shared" si="0"/>
        <v>1590859</v>
      </c>
      <c r="E17" s="206">
        <v>361000</v>
      </c>
      <c r="F17" s="206">
        <f>'5.sz.tábla'!D36</f>
        <v>1229859</v>
      </c>
    </row>
    <row r="18" spans="1:6" x14ac:dyDescent="0.25">
      <c r="A18" s="267"/>
      <c r="B18" s="117"/>
      <c r="C18" s="118" t="s">
        <v>783</v>
      </c>
      <c r="D18" s="206">
        <f t="shared" si="0"/>
        <v>2011000</v>
      </c>
      <c r="E18" s="206">
        <v>618000</v>
      </c>
      <c r="F18" s="206">
        <f>'5.sz.tábla'!D38</f>
        <v>1393000</v>
      </c>
    </row>
    <row r="19" spans="1:6" x14ac:dyDescent="0.25">
      <c r="A19" s="267"/>
      <c r="B19" s="117"/>
      <c r="C19" s="115" t="s">
        <v>448</v>
      </c>
      <c r="D19" s="206">
        <f t="shared" si="0"/>
        <v>0</v>
      </c>
      <c r="E19" s="206">
        <v>0</v>
      </c>
      <c r="F19" s="206">
        <v>0</v>
      </c>
    </row>
    <row r="20" spans="1:6" x14ac:dyDescent="0.25">
      <c r="A20" s="267"/>
      <c r="B20" s="117"/>
      <c r="C20" s="115" t="s">
        <v>784</v>
      </c>
      <c r="D20" s="206">
        <f t="shared" si="0"/>
        <v>19326</v>
      </c>
      <c r="E20" s="206">
        <v>0</v>
      </c>
      <c r="F20" s="206">
        <f>'5.sz.tábla'!D41</f>
        <v>19326</v>
      </c>
    </row>
    <row r="21" spans="1:6" ht="78.75" x14ac:dyDescent="0.25">
      <c r="A21" s="267" t="s">
        <v>383</v>
      </c>
      <c r="B21" s="112" t="s">
        <v>450</v>
      </c>
      <c r="C21" s="115"/>
      <c r="D21" s="206"/>
      <c r="E21" s="206"/>
    </row>
    <row r="22" spans="1:6" ht="63" x14ac:dyDescent="0.25">
      <c r="A22" s="267" t="s">
        <v>384</v>
      </c>
      <c r="B22" s="112" t="s">
        <v>451</v>
      </c>
      <c r="C22" s="115"/>
      <c r="D22" s="206"/>
      <c r="E22" s="206"/>
      <c r="F22" s="265"/>
    </row>
    <row r="23" spans="1:6" x14ac:dyDescent="0.25">
      <c r="A23" s="266"/>
      <c r="B23" s="113" t="s">
        <v>452</v>
      </c>
      <c r="C23" s="113"/>
      <c r="D23" s="269">
        <f>D22+D21+D12+D13+D11</f>
        <v>16258315</v>
      </c>
      <c r="E23" s="269">
        <f>E22+E21+E12+E13+E11</f>
        <v>2489000</v>
      </c>
      <c r="F23" s="207"/>
    </row>
  </sheetData>
  <mergeCells count="2">
    <mergeCell ref="A4:E4"/>
    <mergeCell ref="A5:E5"/>
  </mergeCells>
  <printOptions horizontalCentered="1"/>
  <pageMargins left="0.51181102362204722" right="0.31496062992125984" top="1.1417322834645669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
13. melléklet
az önkormányzat 2019. évi költségvetési gazdálkodási beszámolójáról szóló
7/2020. (VII. 08.) önkormányzati rendeletéhez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V19"/>
  <sheetViews>
    <sheetView view="pageLayout" zoomScaleNormal="100" workbookViewId="0">
      <selection activeCell="A4" sqref="A4:G4"/>
    </sheetView>
  </sheetViews>
  <sheetFormatPr defaultRowHeight="15.75" x14ac:dyDescent="0.25"/>
  <cols>
    <col min="1" max="1" width="60.85546875" style="129" customWidth="1"/>
    <col min="2" max="2" width="13.42578125" style="128" customWidth="1"/>
    <col min="3" max="4" width="12.140625" style="128" customWidth="1"/>
    <col min="5" max="5" width="11.140625" style="128" customWidth="1"/>
    <col min="6" max="6" width="11.28515625" style="128" customWidth="1"/>
    <col min="7" max="7" width="11.42578125" style="128" customWidth="1"/>
    <col min="8" max="8" width="18" style="128" customWidth="1"/>
    <col min="9" max="256" width="9.140625" style="128"/>
    <col min="257" max="257" width="60.85546875" style="128" customWidth="1"/>
    <col min="258" max="258" width="13.42578125" style="128" customWidth="1"/>
    <col min="259" max="260" width="12.140625" style="128" customWidth="1"/>
    <col min="261" max="261" width="11.140625" style="128" customWidth="1"/>
    <col min="262" max="262" width="11.28515625" style="128" customWidth="1"/>
    <col min="263" max="263" width="13.5703125" style="128" customWidth="1"/>
    <col min="264" max="264" width="18" style="128" customWidth="1"/>
    <col min="265" max="512" width="9.140625" style="128"/>
    <col min="513" max="513" width="60.85546875" style="128" customWidth="1"/>
    <col min="514" max="514" width="13.42578125" style="128" customWidth="1"/>
    <col min="515" max="516" width="12.140625" style="128" customWidth="1"/>
    <col min="517" max="517" width="11.140625" style="128" customWidth="1"/>
    <col min="518" max="518" width="11.28515625" style="128" customWidth="1"/>
    <col min="519" max="519" width="13.5703125" style="128" customWidth="1"/>
    <col min="520" max="520" width="18" style="128" customWidth="1"/>
    <col min="521" max="768" width="9.140625" style="128"/>
    <col min="769" max="769" width="60.85546875" style="128" customWidth="1"/>
    <col min="770" max="770" width="13.42578125" style="128" customWidth="1"/>
    <col min="771" max="772" width="12.140625" style="128" customWidth="1"/>
    <col min="773" max="773" width="11.140625" style="128" customWidth="1"/>
    <col min="774" max="774" width="11.28515625" style="128" customWidth="1"/>
    <col min="775" max="775" width="13.5703125" style="128" customWidth="1"/>
    <col min="776" max="776" width="18" style="128" customWidth="1"/>
    <col min="777" max="1024" width="9.140625" style="128"/>
    <col min="1025" max="1025" width="60.85546875" style="128" customWidth="1"/>
    <col min="1026" max="1026" width="13.42578125" style="128" customWidth="1"/>
    <col min="1027" max="1028" width="12.140625" style="128" customWidth="1"/>
    <col min="1029" max="1029" width="11.140625" style="128" customWidth="1"/>
    <col min="1030" max="1030" width="11.28515625" style="128" customWidth="1"/>
    <col min="1031" max="1031" width="13.5703125" style="128" customWidth="1"/>
    <col min="1032" max="1032" width="18" style="128" customWidth="1"/>
    <col min="1033" max="1280" width="9.140625" style="128"/>
    <col min="1281" max="1281" width="60.85546875" style="128" customWidth="1"/>
    <col min="1282" max="1282" width="13.42578125" style="128" customWidth="1"/>
    <col min="1283" max="1284" width="12.140625" style="128" customWidth="1"/>
    <col min="1285" max="1285" width="11.140625" style="128" customWidth="1"/>
    <col min="1286" max="1286" width="11.28515625" style="128" customWidth="1"/>
    <col min="1287" max="1287" width="13.5703125" style="128" customWidth="1"/>
    <col min="1288" max="1288" width="18" style="128" customWidth="1"/>
    <col min="1289" max="1536" width="9.140625" style="128"/>
    <col min="1537" max="1537" width="60.85546875" style="128" customWidth="1"/>
    <col min="1538" max="1538" width="13.42578125" style="128" customWidth="1"/>
    <col min="1539" max="1540" width="12.140625" style="128" customWidth="1"/>
    <col min="1541" max="1541" width="11.140625" style="128" customWidth="1"/>
    <col min="1542" max="1542" width="11.28515625" style="128" customWidth="1"/>
    <col min="1543" max="1543" width="13.5703125" style="128" customWidth="1"/>
    <col min="1544" max="1544" width="18" style="128" customWidth="1"/>
    <col min="1545" max="1792" width="9.140625" style="128"/>
    <col min="1793" max="1793" width="60.85546875" style="128" customWidth="1"/>
    <col min="1794" max="1794" width="13.42578125" style="128" customWidth="1"/>
    <col min="1795" max="1796" width="12.140625" style="128" customWidth="1"/>
    <col min="1797" max="1797" width="11.140625" style="128" customWidth="1"/>
    <col min="1798" max="1798" width="11.28515625" style="128" customWidth="1"/>
    <col min="1799" max="1799" width="13.5703125" style="128" customWidth="1"/>
    <col min="1800" max="1800" width="18" style="128" customWidth="1"/>
    <col min="1801" max="2048" width="9.140625" style="128"/>
    <col min="2049" max="2049" width="60.85546875" style="128" customWidth="1"/>
    <col min="2050" max="2050" width="13.42578125" style="128" customWidth="1"/>
    <col min="2051" max="2052" width="12.140625" style="128" customWidth="1"/>
    <col min="2053" max="2053" width="11.140625" style="128" customWidth="1"/>
    <col min="2054" max="2054" width="11.28515625" style="128" customWidth="1"/>
    <col min="2055" max="2055" width="13.5703125" style="128" customWidth="1"/>
    <col min="2056" max="2056" width="18" style="128" customWidth="1"/>
    <col min="2057" max="2304" width="9.140625" style="128"/>
    <col min="2305" max="2305" width="60.85546875" style="128" customWidth="1"/>
    <col min="2306" max="2306" width="13.42578125" style="128" customWidth="1"/>
    <col min="2307" max="2308" width="12.140625" style="128" customWidth="1"/>
    <col min="2309" max="2309" width="11.140625" style="128" customWidth="1"/>
    <col min="2310" max="2310" width="11.28515625" style="128" customWidth="1"/>
    <col min="2311" max="2311" width="13.5703125" style="128" customWidth="1"/>
    <col min="2312" max="2312" width="18" style="128" customWidth="1"/>
    <col min="2313" max="2560" width="9.140625" style="128"/>
    <col min="2561" max="2561" width="60.85546875" style="128" customWidth="1"/>
    <col min="2562" max="2562" width="13.42578125" style="128" customWidth="1"/>
    <col min="2563" max="2564" width="12.140625" style="128" customWidth="1"/>
    <col min="2565" max="2565" width="11.140625" style="128" customWidth="1"/>
    <col min="2566" max="2566" width="11.28515625" style="128" customWidth="1"/>
    <col min="2567" max="2567" width="13.5703125" style="128" customWidth="1"/>
    <col min="2568" max="2568" width="18" style="128" customWidth="1"/>
    <col min="2569" max="2816" width="9.140625" style="128"/>
    <col min="2817" max="2817" width="60.85546875" style="128" customWidth="1"/>
    <col min="2818" max="2818" width="13.42578125" style="128" customWidth="1"/>
    <col min="2819" max="2820" width="12.140625" style="128" customWidth="1"/>
    <col min="2821" max="2821" width="11.140625" style="128" customWidth="1"/>
    <col min="2822" max="2822" width="11.28515625" style="128" customWidth="1"/>
    <col min="2823" max="2823" width="13.5703125" style="128" customWidth="1"/>
    <col min="2824" max="2824" width="18" style="128" customWidth="1"/>
    <col min="2825" max="3072" width="9.140625" style="128"/>
    <col min="3073" max="3073" width="60.85546875" style="128" customWidth="1"/>
    <col min="3074" max="3074" width="13.42578125" style="128" customWidth="1"/>
    <col min="3075" max="3076" width="12.140625" style="128" customWidth="1"/>
    <col min="3077" max="3077" width="11.140625" style="128" customWidth="1"/>
    <col min="3078" max="3078" width="11.28515625" style="128" customWidth="1"/>
    <col min="3079" max="3079" width="13.5703125" style="128" customWidth="1"/>
    <col min="3080" max="3080" width="18" style="128" customWidth="1"/>
    <col min="3081" max="3328" width="9.140625" style="128"/>
    <col min="3329" max="3329" width="60.85546875" style="128" customWidth="1"/>
    <col min="3330" max="3330" width="13.42578125" style="128" customWidth="1"/>
    <col min="3331" max="3332" width="12.140625" style="128" customWidth="1"/>
    <col min="3333" max="3333" width="11.140625" style="128" customWidth="1"/>
    <col min="3334" max="3334" width="11.28515625" style="128" customWidth="1"/>
    <col min="3335" max="3335" width="13.5703125" style="128" customWidth="1"/>
    <col min="3336" max="3336" width="18" style="128" customWidth="1"/>
    <col min="3337" max="3584" width="9.140625" style="128"/>
    <col min="3585" max="3585" width="60.85546875" style="128" customWidth="1"/>
    <col min="3586" max="3586" width="13.42578125" style="128" customWidth="1"/>
    <col min="3587" max="3588" width="12.140625" style="128" customWidth="1"/>
    <col min="3589" max="3589" width="11.140625" style="128" customWidth="1"/>
    <col min="3590" max="3590" width="11.28515625" style="128" customWidth="1"/>
    <col min="3591" max="3591" width="13.5703125" style="128" customWidth="1"/>
    <col min="3592" max="3592" width="18" style="128" customWidth="1"/>
    <col min="3593" max="3840" width="9.140625" style="128"/>
    <col min="3841" max="3841" width="60.85546875" style="128" customWidth="1"/>
    <col min="3842" max="3842" width="13.42578125" style="128" customWidth="1"/>
    <col min="3843" max="3844" width="12.140625" style="128" customWidth="1"/>
    <col min="3845" max="3845" width="11.140625" style="128" customWidth="1"/>
    <col min="3846" max="3846" width="11.28515625" style="128" customWidth="1"/>
    <col min="3847" max="3847" width="13.5703125" style="128" customWidth="1"/>
    <col min="3848" max="3848" width="18" style="128" customWidth="1"/>
    <col min="3849" max="4096" width="9.140625" style="128"/>
    <col min="4097" max="4097" width="60.85546875" style="128" customWidth="1"/>
    <col min="4098" max="4098" width="13.42578125" style="128" customWidth="1"/>
    <col min="4099" max="4100" width="12.140625" style="128" customWidth="1"/>
    <col min="4101" max="4101" width="11.140625" style="128" customWidth="1"/>
    <col min="4102" max="4102" width="11.28515625" style="128" customWidth="1"/>
    <col min="4103" max="4103" width="13.5703125" style="128" customWidth="1"/>
    <col min="4104" max="4104" width="18" style="128" customWidth="1"/>
    <col min="4105" max="4352" width="9.140625" style="128"/>
    <col min="4353" max="4353" width="60.85546875" style="128" customWidth="1"/>
    <col min="4354" max="4354" width="13.42578125" style="128" customWidth="1"/>
    <col min="4355" max="4356" width="12.140625" style="128" customWidth="1"/>
    <col min="4357" max="4357" width="11.140625" style="128" customWidth="1"/>
    <col min="4358" max="4358" width="11.28515625" style="128" customWidth="1"/>
    <col min="4359" max="4359" width="13.5703125" style="128" customWidth="1"/>
    <col min="4360" max="4360" width="18" style="128" customWidth="1"/>
    <col min="4361" max="4608" width="9.140625" style="128"/>
    <col min="4609" max="4609" width="60.85546875" style="128" customWidth="1"/>
    <col min="4610" max="4610" width="13.42578125" style="128" customWidth="1"/>
    <col min="4611" max="4612" width="12.140625" style="128" customWidth="1"/>
    <col min="4613" max="4613" width="11.140625" style="128" customWidth="1"/>
    <col min="4614" max="4614" width="11.28515625" style="128" customWidth="1"/>
    <col min="4615" max="4615" width="13.5703125" style="128" customWidth="1"/>
    <col min="4616" max="4616" width="18" style="128" customWidth="1"/>
    <col min="4617" max="4864" width="9.140625" style="128"/>
    <col min="4865" max="4865" width="60.85546875" style="128" customWidth="1"/>
    <col min="4866" max="4866" width="13.42578125" style="128" customWidth="1"/>
    <col min="4867" max="4868" width="12.140625" style="128" customWidth="1"/>
    <col min="4869" max="4869" width="11.140625" style="128" customWidth="1"/>
    <col min="4870" max="4870" width="11.28515625" style="128" customWidth="1"/>
    <col min="4871" max="4871" width="13.5703125" style="128" customWidth="1"/>
    <col min="4872" max="4872" width="18" style="128" customWidth="1"/>
    <col min="4873" max="5120" width="9.140625" style="128"/>
    <col min="5121" max="5121" width="60.85546875" style="128" customWidth="1"/>
    <col min="5122" max="5122" width="13.42578125" style="128" customWidth="1"/>
    <col min="5123" max="5124" width="12.140625" style="128" customWidth="1"/>
    <col min="5125" max="5125" width="11.140625" style="128" customWidth="1"/>
    <col min="5126" max="5126" width="11.28515625" style="128" customWidth="1"/>
    <col min="5127" max="5127" width="13.5703125" style="128" customWidth="1"/>
    <col min="5128" max="5128" width="18" style="128" customWidth="1"/>
    <col min="5129" max="5376" width="9.140625" style="128"/>
    <col min="5377" max="5377" width="60.85546875" style="128" customWidth="1"/>
    <col min="5378" max="5378" width="13.42578125" style="128" customWidth="1"/>
    <col min="5379" max="5380" width="12.140625" style="128" customWidth="1"/>
    <col min="5381" max="5381" width="11.140625" style="128" customWidth="1"/>
    <col min="5382" max="5382" width="11.28515625" style="128" customWidth="1"/>
    <col min="5383" max="5383" width="13.5703125" style="128" customWidth="1"/>
    <col min="5384" max="5384" width="18" style="128" customWidth="1"/>
    <col min="5385" max="5632" width="9.140625" style="128"/>
    <col min="5633" max="5633" width="60.85546875" style="128" customWidth="1"/>
    <col min="5634" max="5634" width="13.42578125" style="128" customWidth="1"/>
    <col min="5635" max="5636" width="12.140625" style="128" customWidth="1"/>
    <col min="5637" max="5637" width="11.140625" style="128" customWidth="1"/>
    <col min="5638" max="5638" width="11.28515625" style="128" customWidth="1"/>
    <col min="5639" max="5639" width="13.5703125" style="128" customWidth="1"/>
    <col min="5640" max="5640" width="18" style="128" customWidth="1"/>
    <col min="5641" max="5888" width="9.140625" style="128"/>
    <col min="5889" max="5889" width="60.85546875" style="128" customWidth="1"/>
    <col min="5890" max="5890" width="13.42578125" style="128" customWidth="1"/>
    <col min="5891" max="5892" width="12.140625" style="128" customWidth="1"/>
    <col min="5893" max="5893" width="11.140625" style="128" customWidth="1"/>
    <col min="5894" max="5894" width="11.28515625" style="128" customWidth="1"/>
    <col min="5895" max="5895" width="13.5703125" style="128" customWidth="1"/>
    <col min="5896" max="5896" width="18" style="128" customWidth="1"/>
    <col min="5897" max="6144" width="9.140625" style="128"/>
    <col min="6145" max="6145" width="60.85546875" style="128" customWidth="1"/>
    <col min="6146" max="6146" width="13.42578125" style="128" customWidth="1"/>
    <col min="6147" max="6148" width="12.140625" style="128" customWidth="1"/>
    <col min="6149" max="6149" width="11.140625" style="128" customWidth="1"/>
    <col min="6150" max="6150" width="11.28515625" style="128" customWidth="1"/>
    <col min="6151" max="6151" width="13.5703125" style="128" customWidth="1"/>
    <col min="6152" max="6152" width="18" style="128" customWidth="1"/>
    <col min="6153" max="6400" width="9.140625" style="128"/>
    <col min="6401" max="6401" width="60.85546875" style="128" customWidth="1"/>
    <col min="6402" max="6402" width="13.42578125" style="128" customWidth="1"/>
    <col min="6403" max="6404" width="12.140625" style="128" customWidth="1"/>
    <col min="6405" max="6405" width="11.140625" style="128" customWidth="1"/>
    <col min="6406" max="6406" width="11.28515625" style="128" customWidth="1"/>
    <col min="6407" max="6407" width="13.5703125" style="128" customWidth="1"/>
    <col min="6408" max="6408" width="18" style="128" customWidth="1"/>
    <col min="6409" max="6656" width="9.140625" style="128"/>
    <col min="6657" max="6657" width="60.85546875" style="128" customWidth="1"/>
    <col min="6658" max="6658" width="13.42578125" style="128" customWidth="1"/>
    <col min="6659" max="6660" width="12.140625" style="128" customWidth="1"/>
    <col min="6661" max="6661" width="11.140625" style="128" customWidth="1"/>
    <col min="6662" max="6662" width="11.28515625" style="128" customWidth="1"/>
    <col min="6663" max="6663" width="13.5703125" style="128" customWidth="1"/>
    <col min="6664" max="6664" width="18" style="128" customWidth="1"/>
    <col min="6665" max="6912" width="9.140625" style="128"/>
    <col min="6913" max="6913" width="60.85546875" style="128" customWidth="1"/>
    <col min="6914" max="6914" width="13.42578125" style="128" customWidth="1"/>
    <col min="6915" max="6916" width="12.140625" style="128" customWidth="1"/>
    <col min="6917" max="6917" width="11.140625" style="128" customWidth="1"/>
    <col min="6918" max="6918" width="11.28515625" style="128" customWidth="1"/>
    <col min="6919" max="6919" width="13.5703125" style="128" customWidth="1"/>
    <col min="6920" max="6920" width="18" style="128" customWidth="1"/>
    <col min="6921" max="7168" width="9.140625" style="128"/>
    <col min="7169" max="7169" width="60.85546875" style="128" customWidth="1"/>
    <col min="7170" max="7170" width="13.42578125" style="128" customWidth="1"/>
    <col min="7171" max="7172" width="12.140625" style="128" customWidth="1"/>
    <col min="7173" max="7173" width="11.140625" style="128" customWidth="1"/>
    <col min="7174" max="7174" width="11.28515625" style="128" customWidth="1"/>
    <col min="7175" max="7175" width="13.5703125" style="128" customWidth="1"/>
    <col min="7176" max="7176" width="18" style="128" customWidth="1"/>
    <col min="7177" max="7424" width="9.140625" style="128"/>
    <col min="7425" max="7425" width="60.85546875" style="128" customWidth="1"/>
    <col min="7426" max="7426" width="13.42578125" style="128" customWidth="1"/>
    <col min="7427" max="7428" width="12.140625" style="128" customWidth="1"/>
    <col min="7429" max="7429" width="11.140625" style="128" customWidth="1"/>
    <col min="7430" max="7430" width="11.28515625" style="128" customWidth="1"/>
    <col min="7431" max="7431" width="13.5703125" style="128" customWidth="1"/>
    <col min="7432" max="7432" width="18" style="128" customWidth="1"/>
    <col min="7433" max="7680" width="9.140625" style="128"/>
    <col min="7681" max="7681" width="60.85546875" style="128" customWidth="1"/>
    <col min="7682" max="7682" width="13.42578125" style="128" customWidth="1"/>
    <col min="7683" max="7684" width="12.140625" style="128" customWidth="1"/>
    <col min="7685" max="7685" width="11.140625" style="128" customWidth="1"/>
    <col min="7686" max="7686" width="11.28515625" style="128" customWidth="1"/>
    <col min="7687" max="7687" width="13.5703125" style="128" customWidth="1"/>
    <col min="7688" max="7688" width="18" style="128" customWidth="1"/>
    <col min="7689" max="7936" width="9.140625" style="128"/>
    <col min="7937" max="7937" width="60.85546875" style="128" customWidth="1"/>
    <col min="7938" max="7938" width="13.42578125" style="128" customWidth="1"/>
    <col min="7939" max="7940" width="12.140625" style="128" customWidth="1"/>
    <col min="7941" max="7941" width="11.140625" style="128" customWidth="1"/>
    <col min="7942" max="7942" width="11.28515625" style="128" customWidth="1"/>
    <col min="7943" max="7943" width="13.5703125" style="128" customWidth="1"/>
    <col min="7944" max="7944" width="18" style="128" customWidth="1"/>
    <col min="7945" max="8192" width="9.140625" style="128"/>
    <col min="8193" max="8193" width="60.85546875" style="128" customWidth="1"/>
    <col min="8194" max="8194" width="13.42578125" style="128" customWidth="1"/>
    <col min="8195" max="8196" width="12.140625" style="128" customWidth="1"/>
    <col min="8197" max="8197" width="11.140625" style="128" customWidth="1"/>
    <col min="8198" max="8198" width="11.28515625" style="128" customWidth="1"/>
    <col min="8199" max="8199" width="13.5703125" style="128" customWidth="1"/>
    <col min="8200" max="8200" width="18" style="128" customWidth="1"/>
    <col min="8201" max="8448" width="9.140625" style="128"/>
    <col min="8449" max="8449" width="60.85546875" style="128" customWidth="1"/>
    <col min="8450" max="8450" width="13.42578125" style="128" customWidth="1"/>
    <col min="8451" max="8452" width="12.140625" style="128" customWidth="1"/>
    <col min="8453" max="8453" width="11.140625" style="128" customWidth="1"/>
    <col min="8454" max="8454" width="11.28515625" style="128" customWidth="1"/>
    <col min="8455" max="8455" width="13.5703125" style="128" customWidth="1"/>
    <col min="8456" max="8456" width="18" style="128" customWidth="1"/>
    <col min="8457" max="8704" width="9.140625" style="128"/>
    <col min="8705" max="8705" width="60.85546875" style="128" customWidth="1"/>
    <col min="8706" max="8706" width="13.42578125" style="128" customWidth="1"/>
    <col min="8707" max="8708" width="12.140625" style="128" customWidth="1"/>
    <col min="8709" max="8709" width="11.140625" style="128" customWidth="1"/>
    <col min="8710" max="8710" width="11.28515625" style="128" customWidth="1"/>
    <col min="8711" max="8711" width="13.5703125" style="128" customWidth="1"/>
    <col min="8712" max="8712" width="18" style="128" customWidth="1"/>
    <col min="8713" max="8960" width="9.140625" style="128"/>
    <col min="8961" max="8961" width="60.85546875" style="128" customWidth="1"/>
    <col min="8962" max="8962" width="13.42578125" style="128" customWidth="1"/>
    <col min="8963" max="8964" width="12.140625" style="128" customWidth="1"/>
    <col min="8965" max="8965" width="11.140625" style="128" customWidth="1"/>
    <col min="8966" max="8966" width="11.28515625" style="128" customWidth="1"/>
    <col min="8967" max="8967" width="13.5703125" style="128" customWidth="1"/>
    <col min="8968" max="8968" width="18" style="128" customWidth="1"/>
    <col min="8969" max="9216" width="9.140625" style="128"/>
    <col min="9217" max="9217" width="60.85546875" style="128" customWidth="1"/>
    <col min="9218" max="9218" width="13.42578125" style="128" customWidth="1"/>
    <col min="9219" max="9220" width="12.140625" style="128" customWidth="1"/>
    <col min="9221" max="9221" width="11.140625" style="128" customWidth="1"/>
    <col min="9222" max="9222" width="11.28515625" style="128" customWidth="1"/>
    <col min="9223" max="9223" width="13.5703125" style="128" customWidth="1"/>
    <col min="9224" max="9224" width="18" style="128" customWidth="1"/>
    <col min="9225" max="9472" width="9.140625" style="128"/>
    <col min="9473" max="9473" width="60.85546875" style="128" customWidth="1"/>
    <col min="9474" max="9474" width="13.42578125" style="128" customWidth="1"/>
    <col min="9475" max="9476" width="12.140625" style="128" customWidth="1"/>
    <col min="9477" max="9477" width="11.140625" style="128" customWidth="1"/>
    <col min="9478" max="9478" width="11.28515625" style="128" customWidth="1"/>
    <col min="9479" max="9479" width="13.5703125" style="128" customWidth="1"/>
    <col min="9480" max="9480" width="18" style="128" customWidth="1"/>
    <col min="9481" max="9728" width="9.140625" style="128"/>
    <col min="9729" max="9729" width="60.85546875" style="128" customWidth="1"/>
    <col min="9730" max="9730" width="13.42578125" style="128" customWidth="1"/>
    <col min="9731" max="9732" width="12.140625" style="128" customWidth="1"/>
    <col min="9733" max="9733" width="11.140625" style="128" customWidth="1"/>
    <col min="9734" max="9734" width="11.28515625" style="128" customWidth="1"/>
    <col min="9735" max="9735" width="13.5703125" style="128" customWidth="1"/>
    <col min="9736" max="9736" width="18" style="128" customWidth="1"/>
    <col min="9737" max="9984" width="9.140625" style="128"/>
    <col min="9985" max="9985" width="60.85546875" style="128" customWidth="1"/>
    <col min="9986" max="9986" width="13.42578125" style="128" customWidth="1"/>
    <col min="9987" max="9988" width="12.140625" style="128" customWidth="1"/>
    <col min="9989" max="9989" width="11.140625" style="128" customWidth="1"/>
    <col min="9990" max="9990" width="11.28515625" style="128" customWidth="1"/>
    <col min="9991" max="9991" width="13.5703125" style="128" customWidth="1"/>
    <col min="9992" max="9992" width="18" style="128" customWidth="1"/>
    <col min="9993" max="10240" width="9.140625" style="128"/>
    <col min="10241" max="10241" width="60.85546875" style="128" customWidth="1"/>
    <col min="10242" max="10242" width="13.42578125" style="128" customWidth="1"/>
    <col min="10243" max="10244" width="12.140625" style="128" customWidth="1"/>
    <col min="10245" max="10245" width="11.140625" style="128" customWidth="1"/>
    <col min="10246" max="10246" width="11.28515625" style="128" customWidth="1"/>
    <col min="10247" max="10247" width="13.5703125" style="128" customWidth="1"/>
    <col min="10248" max="10248" width="18" style="128" customWidth="1"/>
    <col min="10249" max="10496" width="9.140625" style="128"/>
    <col min="10497" max="10497" width="60.85546875" style="128" customWidth="1"/>
    <col min="10498" max="10498" width="13.42578125" style="128" customWidth="1"/>
    <col min="10499" max="10500" width="12.140625" style="128" customWidth="1"/>
    <col min="10501" max="10501" width="11.140625" style="128" customWidth="1"/>
    <col min="10502" max="10502" width="11.28515625" style="128" customWidth="1"/>
    <col min="10503" max="10503" width="13.5703125" style="128" customWidth="1"/>
    <col min="10504" max="10504" width="18" style="128" customWidth="1"/>
    <col min="10505" max="10752" width="9.140625" style="128"/>
    <col min="10753" max="10753" width="60.85546875" style="128" customWidth="1"/>
    <col min="10754" max="10754" width="13.42578125" style="128" customWidth="1"/>
    <col min="10755" max="10756" width="12.140625" style="128" customWidth="1"/>
    <col min="10757" max="10757" width="11.140625" style="128" customWidth="1"/>
    <col min="10758" max="10758" width="11.28515625" style="128" customWidth="1"/>
    <col min="10759" max="10759" width="13.5703125" style="128" customWidth="1"/>
    <col min="10760" max="10760" width="18" style="128" customWidth="1"/>
    <col min="10761" max="11008" width="9.140625" style="128"/>
    <col min="11009" max="11009" width="60.85546875" style="128" customWidth="1"/>
    <col min="11010" max="11010" width="13.42578125" style="128" customWidth="1"/>
    <col min="11011" max="11012" width="12.140625" style="128" customWidth="1"/>
    <col min="11013" max="11013" width="11.140625" style="128" customWidth="1"/>
    <col min="11014" max="11014" width="11.28515625" style="128" customWidth="1"/>
    <col min="11015" max="11015" width="13.5703125" style="128" customWidth="1"/>
    <col min="11016" max="11016" width="18" style="128" customWidth="1"/>
    <col min="11017" max="11264" width="9.140625" style="128"/>
    <col min="11265" max="11265" width="60.85546875" style="128" customWidth="1"/>
    <col min="11266" max="11266" width="13.42578125" style="128" customWidth="1"/>
    <col min="11267" max="11268" width="12.140625" style="128" customWidth="1"/>
    <col min="11269" max="11269" width="11.140625" style="128" customWidth="1"/>
    <col min="11270" max="11270" width="11.28515625" style="128" customWidth="1"/>
    <col min="11271" max="11271" width="13.5703125" style="128" customWidth="1"/>
    <col min="11272" max="11272" width="18" style="128" customWidth="1"/>
    <col min="11273" max="11520" width="9.140625" style="128"/>
    <col min="11521" max="11521" width="60.85546875" style="128" customWidth="1"/>
    <col min="11522" max="11522" width="13.42578125" style="128" customWidth="1"/>
    <col min="11523" max="11524" width="12.140625" style="128" customWidth="1"/>
    <col min="11525" max="11525" width="11.140625" style="128" customWidth="1"/>
    <col min="11526" max="11526" width="11.28515625" style="128" customWidth="1"/>
    <col min="11527" max="11527" width="13.5703125" style="128" customWidth="1"/>
    <col min="11528" max="11528" width="18" style="128" customWidth="1"/>
    <col min="11529" max="11776" width="9.140625" style="128"/>
    <col min="11777" max="11777" width="60.85546875" style="128" customWidth="1"/>
    <col min="11778" max="11778" width="13.42578125" style="128" customWidth="1"/>
    <col min="11779" max="11780" width="12.140625" style="128" customWidth="1"/>
    <col min="11781" max="11781" width="11.140625" style="128" customWidth="1"/>
    <col min="11782" max="11782" width="11.28515625" style="128" customWidth="1"/>
    <col min="11783" max="11783" width="13.5703125" style="128" customWidth="1"/>
    <col min="11784" max="11784" width="18" style="128" customWidth="1"/>
    <col min="11785" max="12032" width="9.140625" style="128"/>
    <col min="12033" max="12033" width="60.85546875" style="128" customWidth="1"/>
    <col min="12034" max="12034" width="13.42578125" style="128" customWidth="1"/>
    <col min="12035" max="12036" width="12.140625" style="128" customWidth="1"/>
    <col min="12037" max="12037" width="11.140625" style="128" customWidth="1"/>
    <col min="12038" max="12038" width="11.28515625" style="128" customWidth="1"/>
    <col min="12039" max="12039" width="13.5703125" style="128" customWidth="1"/>
    <col min="12040" max="12040" width="18" style="128" customWidth="1"/>
    <col min="12041" max="12288" width="9.140625" style="128"/>
    <col min="12289" max="12289" width="60.85546875" style="128" customWidth="1"/>
    <col min="12290" max="12290" width="13.42578125" style="128" customWidth="1"/>
    <col min="12291" max="12292" width="12.140625" style="128" customWidth="1"/>
    <col min="12293" max="12293" width="11.140625" style="128" customWidth="1"/>
    <col min="12294" max="12294" width="11.28515625" style="128" customWidth="1"/>
    <col min="12295" max="12295" width="13.5703125" style="128" customWidth="1"/>
    <col min="12296" max="12296" width="18" style="128" customWidth="1"/>
    <col min="12297" max="12544" width="9.140625" style="128"/>
    <col min="12545" max="12545" width="60.85546875" style="128" customWidth="1"/>
    <col min="12546" max="12546" width="13.42578125" style="128" customWidth="1"/>
    <col min="12547" max="12548" width="12.140625" style="128" customWidth="1"/>
    <col min="12549" max="12549" width="11.140625" style="128" customWidth="1"/>
    <col min="12550" max="12550" width="11.28515625" style="128" customWidth="1"/>
    <col min="12551" max="12551" width="13.5703125" style="128" customWidth="1"/>
    <col min="12552" max="12552" width="18" style="128" customWidth="1"/>
    <col min="12553" max="12800" width="9.140625" style="128"/>
    <col min="12801" max="12801" width="60.85546875" style="128" customWidth="1"/>
    <col min="12802" max="12802" width="13.42578125" style="128" customWidth="1"/>
    <col min="12803" max="12804" width="12.140625" style="128" customWidth="1"/>
    <col min="12805" max="12805" width="11.140625" style="128" customWidth="1"/>
    <col min="12806" max="12806" width="11.28515625" style="128" customWidth="1"/>
    <col min="12807" max="12807" width="13.5703125" style="128" customWidth="1"/>
    <col min="12808" max="12808" width="18" style="128" customWidth="1"/>
    <col min="12809" max="13056" width="9.140625" style="128"/>
    <col min="13057" max="13057" width="60.85546875" style="128" customWidth="1"/>
    <col min="13058" max="13058" width="13.42578125" style="128" customWidth="1"/>
    <col min="13059" max="13060" width="12.140625" style="128" customWidth="1"/>
    <col min="13061" max="13061" width="11.140625" style="128" customWidth="1"/>
    <col min="13062" max="13062" width="11.28515625" style="128" customWidth="1"/>
    <col min="13063" max="13063" width="13.5703125" style="128" customWidth="1"/>
    <col min="13064" max="13064" width="18" style="128" customWidth="1"/>
    <col min="13065" max="13312" width="9.140625" style="128"/>
    <col min="13313" max="13313" width="60.85546875" style="128" customWidth="1"/>
    <col min="13314" max="13314" width="13.42578125" style="128" customWidth="1"/>
    <col min="13315" max="13316" width="12.140625" style="128" customWidth="1"/>
    <col min="13317" max="13317" width="11.140625" style="128" customWidth="1"/>
    <col min="13318" max="13318" width="11.28515625" style="128" customWidth="1"/>
    <col min="13319" max="13319" width="13.5703125" style="128" customWidth="1"/>
    <col min="13320" max="13320" width="18" style="128" customWidth="1"/>
    <col min="13321" max="13568" width="9.140625" style="128"/>
    <col min="13569" max="13569" width="60.85546875" style="128" customWidth="1"/>
    <col min="13570" max="13570" width="13.42578125" style="128" customWidth="1"/>
    <col min="13571" max="13572" width="12.140625" style="128" customWidth="1"/>
    <col min="13573" max="13573" width="11.140625" style="128" customWidth="1"/>
    <col min="13574" max="13574" width="11.28515625" style="128" customWidth="1"/>
    <col min="13575" max="13575" width="13.5703125" style="128" customWidth="1"/>
    <col min="13576" max="13576" width="18" style="128" customWidth="1"/>
    <col min="13577" max="13824" width="9.140625" style="128"/>
    <col min="13825" max="13825" width="60.85546875" style="128" customWidth="1"/>
    <col min="13826" max="13826" width="13.42578125" style="128" customWidth="1"/>
    <col min="13827" max="13828" width="12.140625" style="128" customWidth="1"/>
    <col min="13829" max="13829" width="11.140625" style="128" customWidth="1"/>
    <col min="13830" max="13830" width="11.28515625" style="128" customWidth="1"/>
    <col min="13831" max="13831" width="13.5703125" style="128" customWidth="1"/>
    <col min="13832" max="13832" width="18" style="128" customWidth="1"/>
    <col min="13833" max="14080" width="9.140625" style="128"/>
    <col min="14081" max="14081" width="60.85546875" style="128" customWidth="1"/>
    <col min="14082" max="14082" width="13.42578125" style="128" customWidth="1"/>
    <col min="14083" max="14084" width="12.140625" style="128" customWidth="1"/>
    <col min="14085" max="14085" width="11.140625" style="128" customWidth="1"/>
    <col min="14086" max="14086" width="11.28515625" style="128" customWidth="1"/>
    <col min="14087" max="14087" width="13.5703125" style="128" customWidth="1"/>
    <col min="14088" max="14088" width="18" style="128" customWidth="1"/>
    <col min="14089" max="14336" width="9.140625" style="128"/>
    <col min="14337" max="14337" width="60.85546875" style="128" customWidth="1"/>
    <col min="14338" max="14338" width="13.42578125" style="128" customWidth="1"/>
    <col min="14339" max="14340" width="12.140625" style="128" customWidth="1"/>
    <col min="14341" max="14341" width="11.140625" style="128" customWidth="1"/>
    <col min="14342" max="14342" width="11.28515625" style="128" customWidth="1"/>
    <col min="14343" max="14343" width="13.5703125" style="128" customWidth="1"/>
    <col min="14344" max="14344" width="18" style="128" customWidth="1"/>
    <col min="14345" max="14592" width="9.140625" style="128"/>
    <col min="14593" max="14593" width="60.85546875" style="128" customWidth="1"/>
    <col min="14594" max="14594" width="13.42578125" style="128" customWidth="1"/>
    <col min="14595" max="14596" width="12.140625" style="128" customWidth="1"/>
    <col min="14597" max="14597" width="11.140625" style="128" customWidth="1"/>
    <col min="14598" max="14598" width="11.28515625" style="128" customWidth="1"/>
    <col min="14599" max="14599" width="13.5703125" style="128" customWidth="1"/>
    <col min="14600" max="14600" width="18" style="128" customWidth="1"/>
    <col min="14601" max="14848" width="9.140625" style="128"/>
    <col min="14849" max="14849" width="60.85546875" style="128" customWidth="1"/>
    <col min="14850" max="14850" width="13.42578125" style="128" customWidth="1"/>
    <col min="14851" max="14852" width="12.140625" style="128" customWidth="1"/>
    <col min="14853" max="14853" width="11.140625" style="128" customWidth="1"/>
    <col min="14854" max="14854" width="11.28515625" style="128" customWidth="1"/>
    <col min="14855" max="14855" width="13.5703125" style="128" customWidth="1"/>
    <col min="14856" max="14856" width="18" style="128" customWidth="1"/>
    <col min="14857" max="15104" width="9.140625" style="128"/>
    <col min="15105" max="15105" width="60.85546875" style="128" customWidth="1"/>
    <col min="15106" max="15106" width="13.42578125" style="128" customWidth="1"/>
    <col min="15107" max="15108" width="12.140625" style="128" customWidth="1"/>
    <col min="15109" max="15109" width="11.140625" style="128" customWidth="1"/>
    <col min="15110" max="15110" width="11.28515625" style="128" customWidth="1"/>
    <col min="15111" max="15111" width="13.5703125" style="128" customWidth="1"/>
    <col min="15112" max="15112" width="18" style="128" customWidth="1"/>
    <col min="15113" max="15360" width="9.140625" style="128"/>
    <col min="15361" max="15361" width="60.85546875" style="128" customWidth="1"/>
    <col min="15362" max="15362" width="13.42578125" style="128" customWidth="1"/>
    <col min="15363" max="15364" width="12.140625" style="128" customWidth="1"/>
    <col min="15365" max="15365" width="11.140625" style="128" customWidth="1"/>
    <col min="15366" max="15366" width="11.28515625" style="128" customWidth="1"/>
    <col min="15367" max="15367" width="13.5703125" style="128" customWidth="1"/>
    <col min="15368" max="15368" width="18" style="128" customWidth="1"/>
    <col min="15369" max="15616" width="9.140625" style="128"/>
    <col min="15617" max="15617" width="60.85546875" style="128" customWidth="1"/>
    <col min="15618" max="15618" width="13.42578125" style="128" customWidth="1"/>
    <col min="15619" max="15620" width="12.140625" style="128" customWidth="1"/>
    <col min="15621" max="15621" width="11.140625" style="128" customWidth="1"/>
    <col min="15622" max="15622" width="11.28515625" style="128" customWidth="1"/>
    <col min="15623" max="15623" width="13.5703125" style="128" customWidth="1"/>
    <col min="15624" max="15624" width="18" style="128" customWidth="1"/>
    <col min="15625" max="15872" width="9.140625" style="128"/>
    <col min="15873" max="15873" width="60.85546875" style="128" customWidth="1"/>
    <col min="15874" max="15874" width="13.42578125" style="128" customWidth="1"/>
    <col min="15875" max="15876" width="12.140625" style="128" customWidth="1"/>
    <col min="15877" max="15877" width="11.140625" style="128" customWidth="1"/>
    <col min="15878" max="15878" width="11.28515625" style="128" customWidth="1"/>
    <col min="15879" max="15879" width="13.5703125" style="128" customWidth="1"/>
    <col min="15880" max="15880" width="18" style="128" customWidth="1"/>
    <col min="15881" max="16128" width="9.140625" style="128"/>
    <col min="16129" max="16129" width="60.85546875" style="128" customWidth="1"/>
    <col min="16130" max="16130" width="13.42578125" style="128" customWidth="1"/>
    <col min="16131" max="16132" width="12.140625" style="128" customWidth="1"/>
    <col min="16133" max="16133" width="11.140625" style="128" customWidth="1"/>
    <col min="16134" max="16134" width="11.28515625" style="128" customWidth="1"/>
    <col min="16135" max="16135" width="13.5703125" style="128" customWidth="1"/>
    <col min="16136" max="16136" width="18" style="128" customWidth="1"/>
    <col min="16137" max="16384" width="9.140625" style="128"/>
  </cols>
  <sheetData>
    <row r="4" spans="1:256" ht="54" customHeight="1" x14ac:dyDescent="0.3">
      <c r="A4" s="493" t="s">
        <v>454</v>
      </c>
      <c r="B4" s="493"/>
      <c r="C4" s="493"/>
      <c r="D4" s="493"/>
      <c r="E4" s="493"/>
      <c r="F4" s="493"/>
      <c r="G4" s="493"/>
      <c r="H4" s="126"/>
    </row>
    <row r="5" spans="1:256" x14ac:dyDescent="0.25">
      <c r="A5" s="127"/>
      <c r="B5" s="129"/>
      <c r="C5" s="129"/>
      <c r="D5" s="129"/>
      <c r="E5" s="129"/>
      <c r="F5" s="129"/>
      <c r="G5" s="129"/>
    </row>
    <row r="7" spans="1:256" ht="31.5" x14ac:dyDescent="0.25">
      <c r="A7" s="403" t="s">
        <v>1</v>
      </c>
      <c r="B7" s="130"/>
      <c r="C7" s="131" t="s">
        <v>465</v>
      </c>
      <c r="D7" s="131" t="s">
        <v>877</v>
      </c>
      <c r="E7" s="131" t="s">
        <v>709</v>
      </c>
      <c r="F7" s="131" t="s">
        <v>774</v>
      </c>
      <c r="G7" s="131" t="s">
        <v>878</v>
      </c>
    </row>
    <row r="8" spans="1:256" x14ac:dyDescent="0.25">
      <c r="A8" s="132" t="s">
        <v>456</v>
      </c>
      <c r="B8" s="133"/>
      <c r="C8" s="134">
        <f>'5.sz.tábla'!B29-C12</f>
        <v>10600000</v>
      </c>
      <c r="D8" s="134">
        <f>'13.sz.tábla'!F13-'13.sz.tábla'!F20</f>
        <v>13749989</v>
      </c>
      <c r="E8" s="135">
        <v>9500000</v>
      </c>
      <c r="F8" s="134">
        <v>9500000</v>
      </c>
      <c r="G8" s="134">
        <v>9500000</v>
      </c>
      <c r="H8" s="136"/>
    </row>
    <row r="9" spans="1:256" x14ac:dyDescent="0.25">
      <c r="A9" s="132" t="s">
        <v>457</v>
      </c>
      <c r="B9" s="133"/>
      <c r="C9" s="137"/>
      <c r="D9" s="137"/>
      <c r="E9" s="137"/>
      <c r="F9" s="137"/>
      <c r="G9" s="137"/>
      <c r="H9" s="138"/>
    </row>
    <row r="10" spans="1:256" x14ac:dyDescent="0.25">
      <c r="A10" s="132" t="s">
        <v>458</v>
      </c>
      <c r="B10" s="133"/>
      <c r="C10" s="137"/>
      <c r="D10" s="137"/>
      <c r="E10" s="137"/>
      <c r="F10" s="137"/>
      <c r="G10" s="137"/>
    </row>
    <row r="11" spans="1:256" ht="31.5" x14ac:dyDescent="0.25">
      <c r="A11" s="132" t="s">
        <v>459</v>
      </c>
      <c r="B11" s="133"/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6"/>
    </row>
    <row r="12" spans="1:256" x14ac:dyDescent="0.25">
      <c r="A12" s="132" t="s">
        <v>460</v>
      </c>
      <c r="B12" s="133"/>
      <c r="C12" s="137">
        <f>'5.sz.tábla'!C41</f>
        <v>100000</v>
      </c>
      <c r="D12" s="137">
        <f>'5.sz.tábla'!D41</f>
        <v>19326</v>
      </c>
      <c r="E12" s="137">
        <v>150000</v>
      </c>
      <c r="F12" s="137">
        <v>150000</v>
      </c>
      <c r="G12" s="137">
        <v>150000</v>
      </c>
    </row>
    <row r="13" spans="1:256" x14ac:dyDescent="0.25">
      <c r="A13" s="132" t="s">
        <v>461</v>
      </c>
      <c r="B13" s="133"/>
      <c r="C13" s="137"/>
      <c r="D13" s="137"/>
      <c r="E13" s="137"/>
      <c r="F13" s="137"/>
      <c r="G13" s="137"/>
    </row>
    <row r="14" spans="1:256" x14ac:dyDescent="0.25">
      <c r="A14" s="132" t="s">
        <v>462</v>
      </c>
      <c r="B14" s="133"/>
      <c r="C14" s="137">
        <f>C8+C9+C10+C11+C12+C13</f>
        <v>10700000</v>
      </c>
      <c r="D14" s="137">
        <f>D8+D9+D10+D11+D12+D13</f>
        <v>13769315</v>
      </c>
      <c r="E14" s="137">
        <f>E8+E9+E10+E11+E12+E13</f>
        <v>9650000</v>
      </c>
      <c r="F14" s="137">
        <f>F8+F9+F10+F11+F12+F13</f>
        <v>9650000</v>
      </c>
      <c r="G14" s="137">
        <f>G8+G9+G10+G11+G12+G13</f>
        <v>9650000</v>
      </c>
    </row>
    <row r="15" spans="1:256" x14ac:dyDescent="0.25">
      <c r="A15" s="139" t="s">
        <v>463</v>
      </c>
      <c r="B15" s="140"/>
      <c r="C15" s="141">
        <f>C14*0.5</f>
        <v>5350000</v>
      </c>
      <c r="D15" s="141">
        <f>D14*0.5</f>
        <v>6884657.5</v>
      </c>
      <c r="E15" s="141">
        <f>E14*0.5</f>
        <v>4825000</v>
      </c>
      <c r="F15" s="141">
        <f>F14*0.5</f>
        <v>4825000</v>
      </c>
      <c r="G15" s="141">
        <f>G14*0.5</f>
        <v>4825000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2"/>
      <c r="IF15" s="142"/>
      <c r="IG15" s="142"/>
      <c r="IH15" s="142"/>
      <c r="II15" s="142"/>
      <c r="IJ15" s="142"/>
      <c r="IK15" s="142"/>
      <c r="IL15" s="142"/>
      <c r="IM15" s="142"/>
      <c r="IN15" s="142"/>
      <c r="IO15" s="142"/>
      <c r="IP15" s="142"/>
      <c r="IQ15" s="142"/>
      <c r="IR15" s="142"/>
      <c r="IS15" s="142"/>
      <c r="IT15" s="142"/>
      <c r="IU15" s="142"/>
      <c r="IV15" s="142"/>
    </row>
    <row r="16" spans="1:256" x14ac:dyDescent="0.25">
      <c r="A16" s="143"/>
      <c r="B16" s="144"/>
      <c r="C16" s="145"/>
      <c r="D16" s="145"/>
      <c r="E16" s="145"/>
      <c r="F16" s="145"/>
      <c r="G16" s="145"/>
    </row>
    <row r="18" spans="1:7" ht="31.5" x14ac:dyDescent="0.25">
      <c r="A18" s="139" t="s">
        <v>785</v>
      </c>
      <c r="B18" s="146" t="s">
        <v>464</v>
      </c>
      <c r="C18" s="131" t="str">
        <f>C7</f>
        <v>2019. év terv</v>
      </c>
      <c r="D18" s="131" t="str">
        <f t="shared" ref="D18:G18" si="0">D7</f>
        <v>2019. év teljesítés</v>
      </c>
      <c r="E18" s="131" t="str">
        <f t="shared" si="0"/>
        <v>2020. év terv</v>
      </c>
      <c r="F18" s="131" t="str">
        <f t="shared" si="0"/>
        <v>2021. év terv</v>
      </c>
      <c r="G18" s="131" t="str">
        <f t="shared" si="0"/>
        <v>2022. év terv</v>
      </c>
    </row>
    <row r="19" spans="1:7" x14ac:dyDescent="0.25">
      <c r="A19" s="139" t="s">
        <v>462</v>
      </c>
      <c r="B19" s="147"/>
      <c r="C19" s="141">
        <v>0</v>
      </c>
      <c r="D19" s="141">
        <v>0</v>
      </c>
      <c r="E19" s="141">
        <v>0</v>
      </c>
      <c r="F19" s="141">
        <v>0</v>
      </c>
      <c r="G19" s="141">
        <v>0</v>
      </c>
    </row>
  </sheetData>
  <mergeCells count="1">
    <mergeCell ref="A4:G4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 New Roman,Normál"&amp;12 14. melléklet
az önkormányzat 2019. évi költségvetési gazdálkodási beszámolójáról szóló
7/2020. (VII. 08.) önkormányzati rendeletéhez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Layout" zoomScaleNormal="100" workbookViewId="0">
      <selection sqref="A1:F1"/>
    </sheetView>
  </sheetViews>
  <sheetFormatPr defaultRowHeight="15.75" x14ac:dyDescent="0.25"/>
  <cols>
    <col min="1" max="1" width="43.28515625" style="106" customWidth="1"/>
    <col min="2" max="2" width="18.42578125" style="106" customWidth="1"/>
    <col min="3" max="3" width="16.5703125" style="106" customWidth="1"/>
    <col min="4" max="4" width="20.28515625" style="106" bestFit="1" customWidth="1"/>
    <col min="5" max="5" width="13.85546875" style="106" customWidth="1"/>
    <col min="6" max="6" width="18.7109375" style="106" customWidth="1"/>
    <col min="7" max="256" width="9.140625" style="106"/>
    <col min="257" max="257" width="43.28515625" style="106" customWidth="1"/>
    <col min="258" max="258" width="20.42578125" style="106" customWidth="1"/>
    <col min="259" max="259" width="16.5703125" style="106" customWidth="1"/>
    <col min="260" max="260" width="23.7109375" style="106" customWidth="1"/>
    <col min="261" max="261" width="13.85546875" style="106" customWidth="1"/>
    <col min="262" max="262" width="23.7109375" style="106" customWidth="1"/>
    <col min="263" max="512" width="9.140625" style="106"/>
    <col min="513" max="513" width="43.28515625" style="106" customWidth="1"/>
    <col min="514" max="514" width="20.42578125" style="106" customWidth="1"/>
    <col min="515" max="515" width="16.5703125" style="106" customWidth="1"/>
    <col min="516" max="516" width="23.7109375" style="106" customWidth="1"/>
    <col min="517" max="517" width="13.85546875" style="106" customWidth="1"/>
    <col min="518" max="518" width="23.7109375" style="106" customWidth="1"/>
    <col min="519" max="768" width="9.140625" style="106"/>
    <col min="769" max="769" width="43.28515625" style="106" customWidth="1"/>
    <col min="770" max="770" width="20.42578125" style="106" customWidth="1"/>
    <col min="771" max="771" width="16.5703125" style="106" customWidth="1"/>
    <col min="772" max="772" width="23.7109375" style="106" customWidth="1"/>
    <col min="773" max="773" width="13.85546875" style="106" customWidth="1"/>
    <col min="774" max="774" width="23.7109375" style="106" customWidth="1"/>
    <col min="775" max="1024" width="9.140625" style="106"/>
    <col min="1025" max="1025" width="43.28515625" style="106" customWidth="1"/>
    <col min="1026" max="1026" width="20.42578125" style="106" customWidth="1"/>
    <col min="1027" max="1027" width="16.5703125" style="106" customWidth="1"/>
    <col min="1028" max="1028" width="23.7109375" style="106" customWidth="1"/>
    <col min="1029" max="1029" width="13.85546875" style="106" customWidth="1"/>
    <col min="1030" max="1030" width="23.7109375" style="106" customWidth="1"/>
    <col min="1031" max="1280" width="9.140625" style="106"/>
    <col min="1281" max="1281" width="43.28515625" style="106" customWidth="1"/>
    <col min="1282" max="1282" width="20.42578125" style="106" customWidth="1"/>
    <col min="1283" max="1283" width="16.5703125" style="106" customWidth="1"/>
    <col min="1284" max="1284" width="23.7109375" style="106" customWidth="1"/>
    <col min="1285" max="1285" width="13.85546875" style="106" customWidth="1"/>
    <col min="1286" max="1286" width="23.7109375" style="106" customWidth="1"/>
    <col min="1287" max="1536" width="9.140625" style="106"/>
    <col min="1537" max="1537" width="43.28515625" style="106" customWidth="1"/>
    <col min="1538" max="1538" width="20.42578125" style="106" customWidth="1"/>
    <col min="1539" max="1539" width="16.5703125" style="106" customWidth="1"/>
    <col min="1540" max="1540" width="23.7109375" style="106" customWidth="1"/>
    <col min="1541" max="1541" width="13.85546875" style="106" customWidth="1"/>
    <col min="1542" max="1542" width="23.7109375" style="106" customWidth="1"/>
    <col min="1543" max="1792" width="9.140625" style="106"/>
    <col min="1793" max="1793" width="43.28515625" style="106" customWidth="1"/>
    <col min="1794" max="1794" width="20.42578125" style="106" customWidth="1"/>
    <col min="1795" max="1795" width="16.5703125" style="106" customWidth="1"/>
    <col min="1796" max="1796" width="23.7109375" style="106" customWidth="1"/>
    <col min="1797" max="1797" width="13.85546875" style="106" customWidth="1"/>
    <col min="1798" max="1798" width="23.7109375" style="106" customWidth="1"/>
    <col min="1799" max="2048" width="9.140625" style="106"/>
    <col min="2049" max="2049" width="43.28515625" style="106" customWidth="1"/>
    <col min="2050" max="2050" width="20.42578125" style="106" customWidth="1"/>
    <col min="2051" max="2051" width="16.5703125" style="106" customWidth="1"/>
    <col min="2052" max="2052" width="23.7109375" style="106" customWidth="1"/>
    <col min="2053" max="2053" width="13.85546875" style="106" customWidth="1"/>
    <col min="2054" max="2054" width="23.7109375" style="106" customWidth="1"/>
    <col min="2055" max="2304" width="9.140625" style="106"/>
    <col min="2305" max="2305" width="43.28515625" style="106" customWidth="1"/>
    <col min="2306" max="2306" width="20.42578125" style="106" customWidth="1"/>
    <col min="2307" max="2307" width="16.5703125" style="106" customWidth="1"/>
    <col min="2308" max="2308" width="23.7109375" style="106" customWidth="1"/>
    <col min="2309" max="2309" width="13.85546875" style="106" customWidth="1"/>
    <col min="2310" max="2310" width="23.7109375" style="106" customWidth="1"/>
    <col min="2311" max="2560" width="9.140625" style="106"/>
    <col min="2561" max="2561" width="43.28515625" style="106" customWidth="1"/>
    <col min="2562" max="2562" width="20.42578125" style="106" customWidth="1"/>
    <col min="2563" max="2563" width="16.5703125" style="106" customWidth="1"/>
    <col min="2564" max="2564" width="23.7109375" style="106" customWidth="1"/>
    <col min="2565" max="2565" width="13.85546875" style="106" customWidth="1"/>
    <col min="2566" max="2566" width="23.7109375" style="106" customWidth="1"/>
    <col min="2567" max="2816" width="9.140625" style="106"/>
    <col min="2817" max="2817" width="43.28515625" style="106" customWidth="1"/>
    <col min="2818" max="2818" width="20.42578125" style="106" customWidth="1"/>
    <col min="2819" max="2819" width="16.5703125" style="106" customWidth="1"/>
    <col min="2820" max="2820" width="23.7109375" style="106" customWidth="1"/>
    <col min="2821" max="2821" width="13.85546875" style="106" customWidth="1"/>
    <col min="2822" max="2822" width="23.7109375" style="106" customWidth="1"/>
    <col min="2823" max="3072" width="9.140625" style="106"/>
    <col min="3073" max="3073" width="43.28515625" style="106" customWidth="1"/>
    <col min="3074" max="3074" width="20.42578125" style="106" customWidth="1"/>
    <col min="3075" max="3075" width="16.5703125" style="106" customWidth="1"/>
    <col min="3076" max="3076" width="23.7109375" style="106" customWidth="1"/>
    <col min="3077" max="3077" width="13.85546875" style="106" customWidth="1"/>
    <col min="3078" max="3078" width="23.7109375" style="106" customWidth="1"/>
    <col min="3079" max="3328" width="9.140625" style="106"/>
    <col min="3329" max="3329" width="43.28515625" style="106" customWidth="1"/>
    <col min="3330" max="3330" width="20.42578125" style="106" customWidth="1"/>
    <col min="3331" max="3331" width="16.5703125" style="106" customWidth="1"/>
    <col min="3332" max="3332" width="23.7109375" style="106" customWidth="1"/>
    <col min="3333" max="3333" width="13.85546875" style="106" customWidth="1"/>
    <col min="3334" max="3334" width="23.7109375" style="106" customWidth="1"/>
    <col min="3335" max="3584" width="9.140625" style="106"/>
    <col min="3585" max="3585" width="43.28515625" style="106" customWidth="1"/>
    <col min="3586" max="3586" width="20.42578125" style="106" customWidth="1"/>
    <col min="3587" max="3587" width="16.5703125" style="106" customWidth="1"/>
    <col min="3588" max="3588" width="23.7109375" style="106" customWidth="1"/>
    <col min="3589" max="3589" width="13.85546875" style="106" customWidth="1"/>
    <col min="3590" max="3590" width="23.7109375" style="106" customWidth="1"/>
    <col min="3591" max="3840" width="9.140625" style="106"/>
    <col min="3841" max="3841" width="43.28515625" style="106" customWidth="1"/>
    <col min="3842" max="3842" width="20.42578125" style="106" customWidth="1"/>
    <col min="3843" max="3843" width="16.5703125" style="106" customWidth="1"/>
    <col min="3844" max="3844" width="23.7109375" style="106" customWidth="1"/>
    <col min="3845" max="3845" width="13.85546875" style="106" customWidth="1"/>
    <col min="3846" max="3846" width="23.7109375" style="106" customWidth="1"/>
    <col min="3847" max="4096" width="9.140625" style="106"/>
    <col min="4097" max="4097" width="43.28515625" style="106" customWidth="1"/>
    <col min="4098" max="4098" width="20.42578125" style="106" customWidth="1"/>
    <col min="4099" max="4099" width="16.5703125" style="106" customWidth="1"/>
    <col min="4100" max="4100" width="23.7109375" style="106" customWidth="1"/>
    <col min="4101" max="4101" width="13.85546875" style="106" customWidth="1"/>
    <col min="4102" max="4102" width="23.7109375" style="106" customWidth="1"/>
    <col min="4103" max="4352" width="9.140625" style="106"/>
    <col min="4353" max="4353" width="43.28515625" style="106" customWidth="1"/>
    <col min="4354" max="4354" width="20.42578125" style="106" customWidth="1"/>
    <col min="4355" max="4355" width="16.5703125" style="106" customWidth="1"/>
    <col min="4356" max="4356" width="23.7109375" style="106" customWidth="1"/>
    <col min="4357" max="4357" width="13.85546875" style="106" customWidth="1"/>
    <col min="4358" max="4358" width="23.7109375" style="106" customWidth="1"/>
    <col min="4359" max="4608" width="9.140625" style="106"/>
    <col min="4609" max="4609" width="43.28515625" style="106" customWidth="1"/>
    <col min="4610" max="4610" width="20.42578125" style="106" customWidth="1"/>
    <col min="4611" max="4611" width="16.5703125" style="106" customWidth="1"/>
    <col min="4612" max="4612" width="23.7109375" style="106" customWidth="1"/>
    <col min="4613" max="4613" width="13.85546875" style="106" customWidth="1"/>
    <col min="4614" max="4614" width="23.7109375" style="106" customWidth="1"/>
    <col min="4615" max="4864" width="9.140625" style="106"/>
    <col min="4865" max="4865" width="43.28515625" style="106" customWidth="1"/>
    <col min="4866" max="4866" width="20.42578125" style="106" customWidth="1"/>
    <col min="4867" max="4867" width="16.5703125" style="106" customWidth="1"/>
    <col min="4868" max="4868" width="23.7109375" style="106" customWidth="1"/>
    <col min="4869" max="4869" width="13.85546875" style="106" customWidth="1"/>
    <col min="4870" max="4870" width="23.7109375" style="106" customWidth="1"/>
    <col min="4871" max="5120" width="9.140625" style="106"/>
    <col min="5121" max="5121" width="43.28515625" style="106" customWidth="1"/>
    <col min="5122" max="5122" width="20.42578125" style="106" customWidth="1"/>
    <col min="5123" max="5123" width="16.5703125" style="106" customWidth="1"/>
    <col min="5124" max="5124" width="23.7109375" style="106" customWidth="1"/>
    <col min="5125" max="5125" width="13.85546875" style="106" customWidth="1"/>
    <col min="5126" max="5126" width="23.7109375" style="106" customWidth="1"/>
    <col min="5127" max="5376" width="9.140625" style="106"/>
    <col min="5377" max="5377" width="43.28515625" style="106" customWidth="1"/>
    <col min="5378" max="5378" width="20.42578125" style="106" customWidth="1"/>
    <col min="5379" max="5379" width="16.5703125" style="106" customWidth="1"/>
    <col min="5380" max="5380" width="23.7109375" style="106" customWidth="1"/>
    <col min="5381" max="5381" width="13.85546875" style="106" customWidth="1"/>
    <col min="5382" max="5382" width="23.7109375" style="106" customWidth="1"/>
    <col min="5383" max="5632" width="9.140625" style="106"/>
    <col min="5633" max="5633" width="43.28515625" style="106" customWidth="1"/>
    <col min="5634" max="5634" width="20.42578125" style="106" customWidth="1"/>
    <col min="5635" max="5635" width="16.5703125" style="106" customWidth="1"/>
    <col min="5636" max="5636" width="23.7109375" style="106" customWidth="1"/>
    <col min="5637" max="5637" width="13.85546875" style="106" customWidth="1"/>
    <col min="5638" max="5638" width="23.7109375" style="106" customWidth="1"/>
    <col min="5639" max="5888" width="9.140625" style="106"/>
    <col min="5889" max="5889" width="43.28515625" style="106" customWidth="1"/>
    <col min="5890" max="5890" width="20.42578125" style="106" customWidth="1"/>
    <col min="5891" max="5891" width="16.5703125" style="106" customWidth="1"/>
    <col min="5892" max="5892" width="23.7109375" style="106" customWidth="1"/>
    <col min="5893" max="5893" width="13.85546875" style="106" customWidth="1"/>
    <col min="5894" max="5894" width="23.7109375" style="106" customWidth="1"/>
    <col min="5895" max="6144" width="9.140625" style="106"/>
    <col min="6145" max="6145" width="43.28515625" style="106" customWidth="1"/>
    <col min="6146" max="6146" width="20.42578125" style="106" customWidth="1"/>
    <col min="6147" max="6147" width="16.5703125" style="106" customWidth="1"/>
    <col min="6148" max="6148" width="23.7109375" style="106" customWidth="1"/>
    <col min="6149" max="6149" width="13.85546875" style="106" customWidth="1"/>
    <col min="6150" max="6150" width="23.7109375" style="106" customWidth="1"/>
    <col min="6151" max="6400" width="9.140625" style="106"/>
    <col min="6401" max="6401" width="43.28515625" style="106" customWidth="1"/>
    <col min="6402" max="6402" width="20.42578125" style="106" customWidth="1"/>
    <col min="6403" max="6403" width="16.5703125" style="106" customWidth="1"/>
    <col min="6404" max="6404" width="23.7109375" style="106" customWidth="1"/>
    <col min="6405" max="6405" width="13.85546875" style="106" customWidth="1"/>
    <col min="6406" max="6406" width="23.7109375" style="106" customWidth="1"/>
    <col min="6407" max="6656" width="9.140625" style="106"/>
    <col min="6657" max="6657" width="43.28515625" style="106" customWidth="1"/>
    <col min="6658" max="6658" width="20.42578125" style="106" customWidth="1"/>
    <col min="6659" max="6659" width="16.5703125" style="106" customWidth="1"/>
    <col min="6660" max="6660" width="23.7109375" style="106" customWidth="1"/>
    <col min="6661" max="6661" width="13.85546875" style="106" customWidth="1"/>
    <col min="6662" max="6662" width="23.7109375" style="106" customWidth="1"/>
    <col min="6663" max="6912" width="9.140625" style="106"/>
    <col min="6913" max="6913" width="43.28515625" style="106" customWidth="1"/>
    <col min="6914" max="6914" width="20.42578125" style="106" customWidth="1"/>
    <col min="6915" max="6915" width="16.5703125" style="106" customWidth="1"/>
    <col min="6916" max="6916" width="23.7109375" style="106" customWidth="1"/>
    <col min="6917" max="6917" width="13.85546875" style="106" customWidth="1"/>
    <col min="6918" max="6918" width="23.7109375" style="106" customWidth="1"/>
    <col min="6919" max="7168" width="9.140625" style="106"/>
    <col min="7169" max="7169" width="43.28515625" style="106" customWidth="1"/>
    <col min="7170" max="7170" width="20.42578125" style="106" customWidth="1"/>
    <col min="7171" max="7171" width="16.5703125" style="106" customWidth="1"/>
    <col min="7172" max="7172" width="23.7109375" style="106" customWidth="1"/>
    <col min="7173" max="7173" width="13.85546875" style="106" customWidth="1"/>
    <col min="7174" max="7174" width="23.7109375" style="106" customWidth="1"/>
    <col min="7175" max="7424" width="9.140625" style="106"/>
    <col min="7425" max="7425" width="43.28515625" style="106" customWidth="1"/>
    <col min="7426" max="7426" width="20.42578125" style="106" customWidth="1"/>
    <col min="7427" max="7427" width="16.5703125" style="106" customWidth="1"/>
    <col min="7428" max="7428" width="23.7109375" style="106" customWidth="1"/>
    <col min="7429" max="7429" width="13.85546875" style="106" customWidth="1"/>
    <col min="7430" max="7430" width="23.7109375" style="106" customWidth="1"/>
    <col min="7431" max="7680" width="9.140625" style="106"/>
    <col min="7681" max="7681" width="43.28515625" style="106" customWidth="1"/>
    <col min="7682" max="7682" width="20.42578125" style="106" customWidth="1"/>
    <col min="7683" max="7683" width="16.5703125" style="106" customWidth="1"/>
    <col min="7684" max="7684" width="23.7109375" style="106" customWidth="1"/>
    <col min="7685" max="7685" width="13.85546875" style="106" customWidth="1"/>
    <col min="7686" max="7686" width="23.7109375" style="106" customWidth="1"/>
    <col min="7687" max="7936" width="9.140625" style="106"/>
    <col min="7937" max="7937" width="43.28515625" style="106" customWidth="1"/>
    <col min="7938" max="7938" width="20.42578125" style="106" customWidth="1"/>
    <col min="7939" max="7939" width="16.5703125" style="106" customWidth="1"/>
    <col min="7940" max="7940" width="23.7109375" style="106" customWidth="1"/>
    <col min="7941" max="7941" width="13.85546875" style="106" customWidth="1"/>
    <col min="7942" max="7942" width="23.7109375" style="106" customWidth="1"/>
    <col min="7943" max="8192" width="9.140625" style="106"/>
    <col min="8193" max="8193" width="43.28515625" style="106" customWidth="1"/>
    <col min="8194" max="8194" width="20.42578125" style="106" customWidth="1"/>
    <col min="8195" max="8195" width="16.5703125" style="106" customWidth="1"/>
    <col min="8196" max="8196" width="23.7109375" style="106" customWidth="1"/>
    <col min="8197" max="8197" width="13.85546875" style="106" customWidth="1"/>
    <col min="8198" max="8198" width="23.7109375" style="106" customWidth="1"/>
    <col min="8199" max="8448" width="9.140625" style="106"/>
    <col min="8449" max="8449" width="43.28515625" style="106" customWidth="1"/>
    <col min="8450" max="8450" width="20.42578125" style="106" customWidth="1"/>
    <col min="8451" max="8451" width="16.5703125" style="106" customWidth="1"/>
    <col min="8452" max="8452" width="23.7109375" style="106" customWidth="1"/>
    <col min="8453" max="8453" width="13.85546875" style="106" customWidth="1"/>
    <col min="8454" max="8454" width="23.7109375" style="106" customWidth="1"/>
    <col min="8455" max="8704" width="9.140625" style="106"/>
    <col min="8705" max="8705" width="43.28515625" style="106" customWidth="1"/>
    <col min="8706" max="8706" width="20.42578125" style="106" customWidth="1"/>
    <col min="8707" max="8707" width="16.5703125" style="106" customWidth="1"/>
    <col min="8708" max="8708" width="23.7109375" style="106" customWidth="1"/>
    <col min="8709" max="8709" width="13.85546875" style="106" customWidth="1"/>
    <col min="8710" max="8710" width="23.7109375" style="106" customWidth="1"/>
    <col min="8711" max="8960" width="9.140625" style="106"/>
    <col min="8961" max="8961" width="43.28515625" style="106" customWidth="1"/>
    <col min="8962" max="8962" width="20.42578125" style="106" customWidth="1"/>
    <col min="8963" max="8963" width="16.5703125" style="106" customWidth="1"/>
    <col min="8964" max="8964" width="23.7109375" style="106" customWidth="1"/>
    <col min="8965" max="8965" width="13.85546875" style="106" customWidth="1"/>
    <col min="8966" max="8966" width="23.7109375" style="106" customWidth="1"/>
    <col min="8967" max="9216" width="9.140625" style="106"/>
    <col min="9217" max="9217" width="43.28515625" style="106" customWidth="1"/>
    <col min="9218" max="9218" width="20.42578125" style="106" customWidth="1"/>
    <col min="9219" max="9219" width="16.5703125" style="106" customWidth="1"/>
    <col min="9220" max="9220" width="23.7109375" style="106" customWidth="1"/>
    <col min="9221" max="9221" width="13.85546875" style="106" customWidth="1"/>
    <col min="9222" max="9222" width="23.7109375" style="106" customWidth="1"/>
    <col min="9223" max="9472" width="9.140625" style="106"/>
    <col min="9473" max="9473" width="43.28515625" style="106" customWidth="1"/>
    <col min="9474" max="9474" width="20.42578125" style="106" customWidth="1"/>
    <col min="9475" max="9475" width="16.5703125" style="106" customWidth="1"/>
    <col min="9476" max="9476" width="23.7109375" style="106" customWidth="1"/>
    <col min="9477" max="9477" width="13.85546875" style="106" customWidth="1"/>
    <col min="9478" max="9478" width="23.7109375" style="106" customWidth="1"/>
    <col min="9479" max="9728" width="9.140625" style="106"/>
    <col min="9729" max="9729" width="43.28515625" style="106" customWidth="1"/>
    <col min="9730" max="9730" width="20.42578125" style="106" customWidth="1"/>
    <col min="9731" max="9731" width="16.5703125" style="106" customWidth="1"/>
    <col min="9732" max="9732" width="23.7109375" style="106" customWidth="1"/>
    <col min="9733" max="9733" width="13.85546875" style="106" customWidth="1"/>
    <col min="9734" max="9734" width="23.7109375" style="106" customWidth="1"/>
    <col min="9735" max="9984" width="9.140625" style="106"/>
    <col min="9985" max="9985" width="43.28515625" style="106" customWidth="1"/>
    <col min="9986" max="9986" width="20.42578125" style="106" customWidth="1"/>
    <col min="9987" max="9987" width="16.5703125" style="106" customWidth="1"/>
    <col min="9988" max="9988" width="23.7109375" style="106" customWidth="1"/>
    <col min="9989" max="9989" width="13.85546875" style="106" customWidth="1"/>
    <col min="9990" max="9990" width="23.7109375" style="106" customWidth="1"/>
    <col min="9991" max="10240" width="9.140625" style="106"/>
    <col min="10241" max="10241" width="43.28515625" style="106" customWidth="1"/>
    <col min="10242" max="10242" width="20.42578125" style="106" customWidth="1"/>
    <col min="10243" max="10243" width="16.5703125" style="106" customWidth="1"/>
    <col min="10244" max="10244" width="23.7109375" style="106" customWidth="1"/>
    <col min="10245" max="10245" width="13.85546875" style="106" customWidth="1"/>
    <col min="10246" max="10246" width="23.7109375" style="106" customWidth="1"/>
    <col min="10247" max="10496" width="9.140625" style="106"/>
    <col min="10497" max="10497" width="43.28515625" style="106" customWidth="1"/>
    <col min="10498" max="10498" width="20.42578125" style="106" customWidth="1"/>
    <col min="10499" max="10499" width="16.5703125" style="106" customWidth="1"/>
    <col min="10500" max="10500" width="23.7109375" style="106" customWidth="1"/>
    <col min="10501" max="10501" width="13.85546875" style="106" customWidth="1"/>
    <col min="10502" max="10502" width="23.7109375" style="106" customWidth="1"/>
    <col min="10503" max="10752" width="9.140625" style="106"/>
    <col min="10753" max="10753" width="43.28515625" style="106" customWidth="1"/>
    <col min="10754" max="10754" width="20.42578125" style="106" customWidth="1"/>
    <col min="10755" max="10755" width="16.5703125" style="106" customWidth="1"/>
    <col min="10756" max="10756" width="23.7109375" style="106" customWidth="1"/>
    <col min="10757" max="10757" width="13.85546875" style="106" customWidth="1"/>
    <col min="10758" max="10758" width="23.7109375" style="106" customWidth="1"/>
    <col min="10759" max="11008" width="9.140625" style="106"/>
    <col min="11009" max="11009" width="43.28515625" style="106" customWidth="1"/>
    <col min="11010" max="11010" width="20.42578125" style="106" customWidth="1"/>
    <col min="11011" max="11011" width="16.5703125" style="106" customWidth="1"/>
    <col min="11012" max="11012" width="23.7109375" style="106" customWidth="1"/>
    <col min="11013" max="11013" width="13.85546875" style="106" customWidth="1"/>
    <col min="11014" max="11014" width="23.7109375" style="106" customWidth="1"/>
    <col min="11015" max="11264" width="9.140625" style="106"/>
    <col min="11265" max="11265" width="43.28515625" style="106" customWidth="1"/>
    <col min="11266" max="11266" width="20.42578125" style="106" customWidth="1"/>
    <col min="11267" max="11267" width="16.5703125" style="106" customWidth="1"/>
    <col min="11268" max="11268" width="23.7109375" style="106" customWidth="1"/>
    <col min="11269" max="11269" width="13.85546875" style="106" customWidth="1"/>
    <col min="11270" max="11270" width="23.7109375" style="106" customWidth="1"/>
    <col min="11271" max="11520" width="9.140625" style="106"/>
    <col min="11521" max="11521" width="43.28515625" style="106" customWidth="1"/>
    <col min="11522" max="11522" width="20.42578125" style="106" customWidth="1"/>
    <col min="11523" max="11523" width="16.5703125" style="106" customWidth="1"/>
    <col min="11524" max="11524" width="23.7109375" style="106" customWidth="1"/>
    <col min="11525" max="11525" width="13.85546875" style="106" customWidth="1"/>
    <col min="11526" max="11526" width="23.7109375" style="106" customWidth="1"/>
    <col min="11527" max="11776" width="9.140625" style="106"/>
    <col min="11777" max="11777" width="43.28515625" style="106" customWidth="1"/>
    <col min="11778" max="11778" width="20.42578125" style="106" customWidth="1"/>
    <col min="11779" max="11779" width="16.5703125" style="106" customWidth="1"/>
    <col min="11780" max="11780" width="23.7109375" style="106" customWidth="1"/>
    <col min="11781" max="11781" width="13.85546875" style="106" customWidth="1"/>
    <col min="11782" max="11782" width="23.7109375" style="106" customWidth="1"/>
    <col min="11783" max="12032" width="9.140625" style="106"/>
    <col min="12033" max="12033" width="43.28515625" style="106" customWidth="1"/>
    <col min="12034" max="12034" width="20.42578125" style="106" customWidth="1"/>
    <col min="12035" max="12035" width="16.5703125" style="106" customWidth="1"/>
    <col min="12036" max="12036" width="23.7109375" style="106" customWidth="1"/>
    <col min="12037" max="12037" width="13.85546875" style="106" customWidth="1"/>
    <col min="12038" max="12038" width="23.7109375" style="106" customWidth="1"/>
    <col min="12039" max="12288" width="9.140625" style="106"/>
    <col min="12289" max="12289" width="43.28515625" style="106" customWidth="1"/>
    <col min="12290" max="12290" width="20.42578125" style="106" customWidth="1"/>
    <col min="12291" max="12291" width="16.5703125" style="106" customWidth="1"/>
    <col min="12292" max="12292" width="23.7109375" style="106" customWidth="1"/>
    <col min="12293" max="12293" width="13.85546875" style="106" customWidth="1"/>
    <col min="12294" max="12294" width="23.7109375" style="106" customWidth="1"/>
    <col min="12295" max="12544" width="9.140625" style="106"/>
    <col min="12545" max="12545" width="43.28515625" style="106" customWidth="1"/>
    <col min="12546" max="12546" width="20.42578125" style="106" customWidth="1"/>
    <col min="12547" max="12547" width="16.5703125" style="106" customWidth="1"/>
    <col min="12548" max="12548" width="23.7109375" style="106" customWidth="1"/>
    <col min="12549" max="12549" width="13.85546875" style="106" customWidth="1"/>
    <col min="12550" max="12550" width="23.7109375" style="106" customWidth="1"/>
    <col min="12551" max="12800" width="9.140625" style="106"/>
    <col min="12801" max="12801" width="43.28515625" style="106" customWidth="1"/>
    <col min="12802" max="12802" width="20.42578125" style="106" customWidth="1"/>
    <col min="12803" max="12803" width="16.5703125" style="106" customWidth="1"/>
    <col min="12804" max="12804" width="23.7109375" style="106" customWidth="1"/>
    <col min="12805" max="12805" width="13.85546875" style="106" customWidth="1"/>
    <col min="12806" max="12806" width="23.7109375" style="106" customWidth="1"/>
    <col min="12807" max="13056" width="9.140625" style="106"/>
    <col min="13057" max="13057" width="43.28515625" style="106" customWidth="1"/>
    <col min="13058" max="13058" width="20.42578125" style="106" customWidth="1"/>
    <col min="13059" max="13059" width="16.5703125" style="106" customWidth="1"/>
    <col min="13060" max="13060" width="23.7109375" style="106" customWidth="1"/>
    <col min="13061" max="13061" width="13.85546875" style="106" customWidth="1"/>
    <col min="13062" max="13062" width="23.7109375" style="106" customWidth="1"/>
    <col min="13063" max="13312" width="9.140625" style="106"/>
    <col min="13313" max="13313" width="43.28515625" style="106" customWidth="1"/>
    <col min="13314" max="13314" width="20.42578125" style="106" customWidth="1"/>
    <col min="13315" max="13315" width="16.5703125" style="106" customWidth="1"/>
    <col min="13316" max="13316" width="23.7109375" style="106" customWidth="1"/>
    <col min="13317" max="13317" width="13.85546875" style="106" customWidth="1"/>
    <col min="13318" max="13318" width="23.7109375" style="106" customWidth="1"/>
    <col min="13319" max="13568" width="9.140625" style="106"/>
    <col min="13569" max="13569" width="43.28515625" style="106" customWidth="1"/>
    <col min="13570" max="13570" width="20.42578125" style="106" customWidth="1"/>
    <col min="13571" max="13571" width="16.5703125" style="106" customWidth="1"/>
    <col min="13572" max="13572" width="23.7109375" style="106" customWidth="1"/>
    <col min="13573" max="13573" width="13.85546875" style="106" customWidth="1"/>
    <col min="13574" max="13574" width="23.7109375" style="106" customWidth="1"/>
    <col min="13575" max="13824" width="9.140625" style="106"/>
    <col min="13825" max="13825" width="43.28515625" style="106" customWidth="1"/>
    <col min="13826" max="13826" width="20.42578125" style="106" customWidth="1"/>
    <col min="13827" max="13827" width="16.5703125" style="106" customWidth="1"/>
    <col min="13828" max="13828" width="23.7109375" style="106" customWidth="1"/>
    <col min="13829" max="13829" width="13.85546875" style="106" customWidth="1"/>
    <col min="13830" max="13830" width="23.7109375" style="106" customWidth="1"/>
    <col min="13831" max="14080" width="9.140625" style="106"/>
    <col min="14081" max="14081" width="43.28515625" style="106" customWidth="1"/>
    <col min="14082" max="14082" width="20.42578125" style="106" customWidth="1"/>
    <col min="14083" max="14083" width="16.5703125" style="106" customWidth="1"/>
    <col min="14084" max="14084" width="23.7109375" style="106" customWidth="1"/>
    <col min="14085" max="14085" width="13.85546875" style="106" customWidth="1"/>
    <col min="14086" max="14086" width="23.7109375" style="106" customWidth="1"/>
    <col min="14087" max="14336" width="9.140625" style="106"/>
    <col min="14337" max="14337" width="43.28515625" style="106" customWidth="1"/>
    <col min="14338" max="14338" width="20.42578125" style="106" customWidth="1"/>
    <col min="14339" max="14339" width="16.5703125" style="106" customWidth="1"/>
    <col min="14340" max="14340" width="23.7109375" style="106" customWidth="1"/>
    <col min="14341" max="14341" width="13.85546875" style="106" customWidth="1"/>
    <col min="14342" max="14342" width="23.7109375" style="106" customWidth="1"/>
    <col min="14343" max="14592" width="9.140625" style="106"/>
    <col min="14593" max="14593" width="43.28515625" style="106" customWidth="1"/>
    <col min="14594" max="14594" width="20.42578125" style="106" customWidth="1"/>
    <col min="14595" max="14595" width="16.5703125" style="106" customWidth="1"/>
    <col min="14596" max="14596" width="23.7109375" style="106" customWidth="1"/>
    <col min="14597" max="14597" width="13.85546875" style="106" customWidth="1"/>
    <col min="14598" max="14598" width="23.7109375" style="106" customWidth="1"/>
    <col min="14599" max="14848" width="9.140625" style="106"/>
    <col min="14849" max="14849" width="43.28515625" style="106" customWidth="1"/>
    <col min="14850" max="14850" width="20.42578125" style="106" customWidth="1"/>
    <col min="14851" max="14851" width="16.5703125" style="106" customWidth="1"/>
    <col min="14852" max="14852" width="23.7109375" style="106" customWidth="1"/>
    <col min="14853" max="14853" width="13.85546875" style="106" customWidth="1"/>
    <col min="14854" max="14854" width="23.7109375" style="106" customWidth="1"/>
    <col min="14855" max="15104" width="9.140625" style="106"/>
    <col min="15105" max="15105" width="43.28515625" style="106" customWidth="1"/>
    <col min="15106" max="15106" width="20.42578125" style="106" customWidth="1"/>
    <col min="15107" max="15107" width="16.5703125" style="106" customWidth="1"/>
    <col min="15108" max="15108" width="23.7109375" style="106" customWidth="1"/>
    <col min="15109" max="15109" width="13.85546875" style="106" customWidth="1"/>
    <col min="15110" max="15110" width="23.7109375" style="106" customWidth="1"/>
    <col min="15111" max="15360" width="9.140625" style="106"/>
    <col min="15361" max="15361" width="43.28515625" style="106" customWidth="1"/>
    <col min="15362" max="15362" width="20.42578125" style="106" customWidth="1"/>
    <col min="15363" max="15363" width="16.5703125" style="106" customWidth="1"/>
    <col min="15364" max="15364" width="23.7109375" style="106" customWidth="1"/>
    <col min="15365" max="15365" width="13.85546875" style="106" customWidth="1"/>
    <col min="15366" max="15366" width="23.7109375" style="106" customWidth="1"/>
    <col min="15367" max="15616" width="9.140625" style="106"/>
    <col min="15617" max="15617" width="43.28515625" style="106" customWidth="1"/>
    <col min="15618" max="15618" width="20.42578125" style="106" customWidth="1"/>
    <col min="15619" max="15619" width="16.5703125" style="106" customWidth="1"/>
    <col min="15620" max="15620" width="23.7109375" style="106" customWidth="1"/>
    <col min="15621" max="15621" width="13.85546875" style="106" customWidth="1"/>
    <col min="15622" max="15622" width="23.7109375" style="106" customWidth="1"/>
    <col min="15623" max="15872" width="9.140625" style="106"/>
    <col min="15873" max="15873" width="43.28515625" style="106" customWidth="1"/>
    <col min="15874" max="15874" width="20.42578125" style="106" customWidth="1"/>
    <col min="15875" max="15875" width="16.5703125" style="106" customWidth="1"/>
    <col min="15876" max="15876" width="23.7109375" style="106" customWidth="1"/>
    <col min="15877" max="15877" width="13.85546875" style="106" customWidth="1"/>
    <col min="15878" max="15878" width="23.7109375" style="106" customWidth="1"/>
    <col min="15879" max="16128" width="9.140625" style="106"/>
    <col min="16129" max="16129" width="43.28515625" style="106" customWidth="1"/>
    <col min="16130" max="16130" width="20.42578125" style="106" customWidth="1"/>
    <col min="16131" max="16131" width="16.5703125" style="106" customWidth="1"/>
    <col min="16132" max="16132" width="23.7109375" style="106" customWidth="1"/>
    <col min="16133" max="16133" width="13.85546875" style="106" customWidth="1"/>
    <col min="16134" max="16134" width="23.7109375" style="106" customWidth="1"/>
    <col min="16135" max="16384" width="9.140625" style="106"/>
  </cols>
  <sheetData>
    <row r="1" spans="1:8" ht="21" customHeight="1" x14ac:dyDescent="0.25">
      <c r="A1" s="494" t="s">
        <v>838</v>
      </c>
      <c r="B1" s="494"/>
      <c r="C1" s="494"/>
      <c r="D1" s="494"/>
      <c r="E1" s="494"/>
      <c r="F1" s="494"/>
    </row>
    <row r="2" spans="1:8" x14ac:dyDescent="0.25">
      <c r="A2" s="119"/>
      <c r="B2" s="120"/>
      <c r="C2" s="120"/>
      <c r="D2" s="120"/>
      <c r="E2" s="120"/>
      <c r="F2" s="121"/>
    </row>
    <row r="3" spans="1:8" x14ac:dyDescent="0.25">
      <c r="A3" s="119"/>
      <c r="B3" s="120"/>
      <c r="C3" s="120"/>
      <c r="D3" s="120"/>
      <c r="E3" s="120"/>
      <c r="F3" s="121"/>
    </row>
    <row r="4" spans="1:8" x14ac:dyDescent="0.25">
      <c r="A4" s="122"/>
      <c r="B4" s="123"/>
      <c r="C4" s="123"/>
      <c r="D4" s="123"/>
      <c r="E4" s="123"/>
      <c r="F4" s="121"/>
    </row>
    <row r="5" spans="1:8" ht="31.5" x14ac:dyDescent="0.25">
      <c r="A5" s="280" t="s">
        <v>466</v>
      </c>
      <c r="B5" s="281" t="s">
        <v>775</v>
      </c>
      <c r="C5" s="281" t="s">
        <v>467</v>
      </c>
      <c r="D5" s="281" t="s">
        <v>840</v>
      </c>
      <c r="E5" s="281" t="s">
        <v>468</v>
      </c>
      <c r="F5" s="281" t="s">
        <v>839</v>
      </c>
    </row>
    <row r="6" spans="1:8" x14ac:dyDescent="0.25">
      <c r="A6" s="157" t="s">
        <v>469</v>
      </c>
      <c r="B6" s="162">
        <f>'15.a.sz.tábla'!C17</f>
        <v>29427700</v>
      </c>
      <c r="C6" s="162"/>
      <c r="D6" s="162">
        <f>F6-B6</f>
        <v>3741500</v>
      </c>
      <c r="E6" s="162"/>
      <c r="F6" s="162">
        <f>19859500+1941500+11368200</f>
        <v>33169200</v>
      </c>
      <c r="G6" s="124"/>
    </row>
    <row r="7" spans="1:8" x14ac:dyDescent="0.25">
      <c r="A7" s="282" t="s">
        <v>470</v>
      </c>
      <c r="B7" s="165">
        <v>233509785</v>
      </c>
      <c r="C7" s="162"/>
      <c r="D7" s="162">
        <f>F7-B7</f>
        <v>92426185</v>
      </c>
      <c r="E7" s="165"/>
      <c r="F7" s="165">
        <f>5281200+7258480+5034462+130082437+1400000+39229811+137649580</f>
        <v>325935970</v>
      </c>
    </row>
    <row r="8" spans="1:8" x14ac:dyDescent="0.25">
      <c r="A8" s="157" t="s">
        <v>471</v>
      </c>
      <c r="B8" s="162">
        <v>212057048</v>
      </c>
      <c r="C8" s="162"/>
      <c r="D8" s="162">
        <f>F8-B8</f>
        <v>7227566</v>
      </c>
      <c r="E8" s="162"/>
      <c r="F8" s="162">
        <f>53471860+362000+165450754</f>
        <v>219284614</v>
      </c>
    </row>
    <row r="9" spans="1:8" ht="31.5" x14ac:dyDescent="0.25">
      <c r="A9" s="283" t="s">
        <v>472</v>
      </c>
      <c r="B9" s="162">
        <v>0</v>
      </c>
      <c r="C9" s="162"/>
      <c r="D9" s="162">
        <v>0</v>
      </c>
      <c r="E9" s="162"/>
      <c r="F9" s="162">
        <v>0</v>
      </c>
      <c r="G9" s="125"/>
    </row>
    <row r="10" spans="1:8" x14ac:dyDescent="0.25">
      <c r="A10" s="284" t="s">
        <v>462</v>
      </c>
      <c r="B10" s="160">
        <f>SUM(B6:B9)</f>
        <v>474994533</v>
      </c>
      <c r="C10" s="160"/>
      <c r="D10" s="160">
        <f>F10-B10</f>
        <v>103395251</v>
      </c>
      <c r="E10" s="160">
        <v>0</v>
      </c>
      <c r="F10" s="160">
        <f>SUM(F6:F9)</f>
        <v>578389784</v>
      </c>
      <c r="H10" s="124"/>
    </row>
    <row r="11" spans="1:8" x14ac:dyDescent="0.25">
      <c r="A11" s="122"/>
      <c r="B11" s="123"/>
      <c r="C11" s="123"/>
      <c r="D11" s="123"/>
      <c r="E11" s="123"/>
      <c r="F11" s="123"/>
    </row>
    <row r="12" spans="1:8" x14ac:dyDescent="0.25">
      <c r="A12" s="122"/>
      <c r="B12" s="123"/>
      <c r="C12" s="123"/>
      <c r="D12" s="123"/>
      <c r="E12" s="123"/>
      <c r="F12" s="123"/>
    </row>
    <row r="13" spans="1:8" x14ac:dyDescent="0.25">
      <c r="A13" s="122"/>
      <c r="B13" s="123"/>
      <c r="C13" s="123"/>
      <c r="D13" s="123"/>
      <c r="E13" s="123"/>
      <c r="F13" s="123"/>
    </row>
  </sheetData>
  <mergeCells count="1">
    <mergeCell ref="A1:F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 New Roman,Normál"&amp;12 15.  melléklet 
az önkormányzat 2019. évi költségvetési gazdálkodási beszámolójáról szóló
7/2020. (VII. 08.) önkormányzati rendeletéhez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3"/>
  <sheetViews>
    <sheetView view="pageLayout" zoomScaleNormal="100" workbookViewId="0">
      <selection activeCell="A2" sqref="A2:G2"/>
    </sheetView>
  </sheetViews>
  <sheetFormatPr defaultRowHeight="15.75" x14ac:dyDescent="0.25"/>
  <cols>
    <col min="1" max="1" width="46.7109375" style="151" customWidth="1"/>
    <col min="2" max="2" width="6.5703125" style="106" customWidth="1"/>
    <col min="3" max="3" width="13.42578125" style="106" customWidth="1"/>
    <col min="4" max="4" width="14.28515625" style="106" customWidth="1"/>
    <col min="5" max="5" width="13.5703125" style="106" customWidth="1"/>
    <col min="6" max="6" width="13.28515625" style="106" customWidth="1"/>
    <col min="7" max="7" width="7.5703125" style="156" customWidth="1"/>
    <col min="8" max="8" width="9.5703125" style="106" bestFit="1" customWidth="1"/>
    <col min="9" max="10" width="9.140625" style="106"/>
    <col min="11" max="11" width="11.28515625" style="106" bestFit="1" customWidth="1"/>
    <col min="12" max="12" width="9.140625" style="106"/>
    <col min="13" max="13" width="11.28515625" style="106" bestFit="1" customWidth="1"/>
    <col min="14" max="256" width="9.140625" style="106"/>
    <col min="257" max="257" width="46.7109375" style="106" customWidth="1"/>
    <col min="258" max="258" width="6.5703125" style="106" customWidth="1"/>
    <col min="259" max="259" width="11.140625" style="106" customWidth="1"/>
    <col min="260" max="260" width="11.5703125" style="106" customWidth="1"/>
    <col min="261" max="261" width="11" style="106" customWidth="1"/>
    <col min="262" max="262" width="10.7109375" style="106" customWidth="1"/>
    <col min="263" max="263" width="7.140625" style="106" customWidth="1"/>
    <col min="264" max="264" width="9.5703125" style="106" bestFit="1" customWidth="1"/>
    <col min="265" max="512" width="9.140625" style="106"/>
    <col min="513" max="513" width="46.7109375" style="106" customWidth="1"/>
    <col min="514" max="514" width="6.5703125" style="106" customWidth="1"/>
    <col min="515" max="515" width="11.140625" style="106" customWidth="1"/>
    <col min="516" max="516" width="11.5703125" style="106" customWidth="1"/>
    <col min="517" max="517" width="11" style="106" customWidth="1"/>
    <col min="518" max="518" width="10.7109375" style="106" customWidth="1"/>
    <col min="519" max="519" width="7.140625" style="106" customWidth="1"/>
    <col min="520" max="520" width="9.5703125" style="106" bestFit="1" customWidth="1"/>
    <col min="521" max="768" width="9.140625" style="106"/>
    <col min="769" max="769" width="46.7109375" style="106" customWidth="1"/>
    <col min="770" max="770" width="6.5703125" style="106" customWidth="1"/>
    <col min="771" max="771" width="11.140625" style="106" customWidth="1"/>
    <col min="772" max="772" width="11.5703125" style="106" customWidth="1"/>
    <col min="773" max="773" width="11" style="106" customWidth="1"/>
    <col min="774" max="774" width="10.7109375" style="106" customWidth="1"/>
    <col min="775" max="775" width="7.140625" style="106" customWidth="1"/>
    <col min="776" max="776" width="9.5703125" style="106" bestFit="1" customWidth="1"/>
    <col min="777" max="1024" width="9.140625" style="106"/>
    <col min="1025" max="1025" width="46.7109375" style="106" customWidth="1"/>
    <col min="1026" max="1026" width="6.5703125" style="106" customWidth="1"/>
    <col min="1027" max="1027" width="11.140625" style="106" customWidth="1"/>
    <col min="1028" max="1028" width="11.5703125" style="106" customWidth="1"/>
    <col min="1029" max="1029" width="11" style="106" customWidth="1"/>
    <col min="1030" max="1030" width="10.7109375" style="106" customWidth="1"/>
    <col min="1031" max="1031" width="7.140625" style="106" customWidth="1"/>
    <col min="1032" max="1032" width="9.5703125" style="106" bestFit="1" customWidth="1"/>
    <col min="1033" max="1280" width="9.140625" style="106"/>
    <col min="1281" max="1281" width="46.7109375" style="106" customWidth="1"/>
    <col min="1282" max="1282" width="6.5703125" style="106" customWidth="1"/>
    <col min="1283" max="1283" width="11.140625" style="106" customWidth="1"/>
    <col min="1284" max="1284" width="11.5703125" style="106" customWidth="1"/>
    <col min="1285" max="1285" width="11" style="106" customWidth="1"/>
    <col min="1286" max="1286" width="10.7109375" style="106" customWidth="1"/>
    <col min="1287" max="1287" width="7.140625" style="106" customWidth="1"/>
    <col min="1288" max="1288" width="9.5703125" style="106" bestFit="1" customWidth="1"/>
    <col min="1289" max="1536" width="9.140625" style="106"/>
    <col min="1537" max="1537" width="46.7109375" style="106" customWidth="1"/>
    <col min="1538" max="1538" width="6.5703125" style="106" customWidth="1"/>
    <col min="1539" max="1539" width="11.140625" style="106" customWidth="1"/>
    <col min="1540" max="1540" width="11.5703125" style="106" customWidth="1"/>
    <col min="1541" max="1541" width="11" style="106" customWidth="1"/>
    <col min="1542" max="1542" width="10.7109375" style="106" customWidth="1"/>
    <col min="1543" max="1543" width="7.140625" style="106" customWidth="1"/>
    <col min="1544" max="1544" width="9.5703125" style="106" bestFit="1" customWidth="1"/>
    <col min="1545" max="1792" width="9.140625" style="106"/>
    <col min="1793" max="1793" width="46.7109375" style="106" customWidth="1"/>
    <col min="1794" max="1794" width="6.5703125" style="106" customWidth="1"/>
    <col min="1795" max="1795" width="11.140625" style="106" customWidth="1"/>
    <col min="1796" max="1796" width="11.5703125" style="106" customWidth="1"/>
    <col min="1797" max="1797" width="11" style="106" customWidth="1"/>
    <col min="1798" max="1798" width="10.7109375" style="106" customWidth="1"/>
    <col min="1799" max="1799" width="7.140625" style="106" customWidth="1"/>
    <col min="1800" max="1800" width="9.5703125" style="106" bestFit="1" customWidth="1"/>
    <col min="1801" max="2048" width="9.140625" style="106"/>
    <col min="2049" max="2049" width="46.7109375" style="106" customWidth="1"/>
    <col min="2050" max="2050" width="6.5703125" style="106" customWidth="1"/>
    <col min="2051" max="2051" width="11.140625" style="106" customWidth="1"/>
    <col min="2052" max="2052" width="11.5703125" style="106" customWidth="1"/>
    <col min="2053" max="2053" width="11" style="106" customWidth="1"/>
    <col min="2054" max="2054" width="10.7109375" style="106" customWidth="1"/>
    <col min="2055" max="2055" width="7.140625" style="106" customWidth="1"/>
    <col min="2056" max="2056" width="9.5703125" style="106" bestFit="1" customWidth="1"/>
    <col min="2057" max="2304" width="9.140625" style="106"/>
    <col min="2305" max="2305" width="46.7109375" style="106" customWidth="1"/>
    <col min="2306" max="2306" width="6.5703125" style="106" customWidth="1"/>
    <col min="2307" max="2307" width="11.140625" style="106" customWidth="1"/>
    <col min="2308" max="2308" width="11.5703125" style="106" customWidth="1"/>
    <col min="2309" max="2309" width="11" style="106" customWidth="1"/>
    <col min="2310" max="2310" width="10.7109375" style="106" customWidth="1"/>
    <col min="2311" max="2311" width="7.140625" style="106" customWidth="1"/>
    <col min="2312" max="2312" width="9.5703125" style="106" bestFit="1" customWidth="1"/>
    <col min="2313" max="2560" width="9.140625" style="106"/>
    <col min="2561" max="2561" width="46.7109375" style="106" customWidth="1"/>
    <col min="2562" max="2562" width="6.5703125" style="106" customWidth="1"/>
    <col min="2563" max="2563" width="11.140625" style="106" customWidth="1"/>
    <col min="2564" max="2564" width="11.5703125" style="106" customWidth="1"/>
    <col min="2565" max="2565" width="11" style="106" customWidth="1"/>
    <col min="2566" max="2566" width="10.7109375" style="106" customWidth="1"/>
    <col min="2567" max="2567" width="7.140625" style="106" customWidth="1"/>
    <col min="2568" max="2568" width="9.5703125" style="106" bestFit="1" customWidth="1"/>
    <col min="2569" max="2816" width="9.140625" style="106"/>
    <col min="2817" max="2817" width="46.7109375" style="106" customWidth="1"/>
    <col min="2818" max="2818" width="6.5703125" style="106" customWidth="1"/>
    <col min="2819" max="2819" width="11.140625" style="106" customWidth="1"/>
    <col min="2820" max="2820" width="11.5703125" style="106" customWidth="1"/>
    <col min="2821" max="2821" width="11" style="106" customWidth="1"/>
    <col min="2822" max="2822" width="10.7109375" style="106" customWidth="1"/>
    <col min="2823" max="2823" width="7.140625" style="106" customWidth="1"/>
    <col min="2824" max="2824" width="9.5703125" style="106" bestFit="1" customWidth="1"/>
    <col min="2825" max="3072" width="9.140625" style="106"/>
    <col min="3073" max="3073" width="46.7109375" style="106" customWidth="1"/>
    <col min="3074" max="3074" width="6.5703125" style="106" customWidth="1"/>
    <col min="3075" max="3075" width="11.140625" style="106" customWidth="1"/>
    <col min="3076" max="3076" width="11.5703125" style="106" customWidth="1"/>
    <col min="3077" max="3077" width="11" style="106" customWidth="1"/>
    <col min="3078" max="3078" width="10.7109375" style="106" customWidth="1"/>
    <col min="3079" max="3079" width="7.140625" style="106" customWidth="1"/>
    <col min="3080" max="3080" width="9.5703125" style="106" bestFit="1" customWidth="1"/>
    <col min="3081" max="3328" width="9.140625" style="106"/>
    <col min="3329" max="3329" width="46.7109375" style="106" customWidth="1"/>
    <col min="3330" max="3330" width="6.5703125" style="106" customWidth="1"/>
    <col min="3331" max="3331" width="11.140625" style="106" customWidth="1"/>
    <col min="3332" max="3332" width="11.5703125" style="106" customWidth="1"/>
    <col min="3333" max="3333" width="11" style="106" customWidth="1"/>
    <col min="3334" max="3334" width="10.7109375" style="106" customWidth="1"/>
    <col min="3335" max="3335" width="7.140625" style="106" customWidth="1"/>
    <col min="3336" max="3336" width="9.5703125" style="106" bestFit="1" customWidth="1"/>
    <col min="3337" max="3584" width="9.140625" style="106"/>
    <col min="3585" max="3585" width="46.7109375" style="106" customWidth="1"/>
    <col min="3586" max="3586" width="6.5703125" style="106" customWidth="1"/>
    <col min="3587" max="3587" width="11.140625" style="106" customWidth="1"/>
    <col min="3588" max="3588" width="11.5703125" style="106" customWidth="1"/>
    <col min="3589" max="3589" width="11" style="106" customWidth="1"/>
    <col min="3590" max="3590" width="10.7109375" style="106" customWidth="1"/>
    <col min="3591" max="3591" width="7.140625" style="106" customWidth="1"/>
    <col min="3592" max="3592" width="9.5703125" style="106" bestFit="1" customWidth="1"/>
    <col min="3593" max="3840" width="9.140625" style="106"/>
    <col min="3841" max="3841" width="46.7109375" style="106" customWidth="1"/>
    <col min="3842" max="3842" width="6.5703125" style="106" customWidth="1"/>
    <col min="3843" max="3843" width="11.140625" style="106" customWidth="1"/>
    <col min="3844" max="3844" width="11.5703125" style="106" customWidth="1"/>
    <col min="3845" max="3845" width="11" style="106" customWidth="1"/>
    <col min="3846" max="3846" width="10.7109375" style="106" customWidth="1"/>
    <col min="3847" max="3847" width="7.140625" style="106" customWidth="1"/>
    <col min="3848" max="3848" width="9.5703125" style="106" bestFit="1" customWidth="1"/>
    <col min="3849" max="4096" width="9.140625" style="106"/>
    <col min="4097" max="4097" width="46.7109375" style="106" customWidth="1"/>
    <col min="4098" max="4098" width="6.5703125" style="106" customWidth="1"/>
    <col min="4099" max="4099" width="11.140625" style="106" customWidth="1"/>
    <col min="4100" max="4100" width="11.5703125" style="106" customWidth="1"/>
    <col min="4101" max="4101" width="11" style="106" customWidth="1"/>
    <col min="4102" max="4102" width="10.7109375" style="106" customWidth="1"/>
    <col min="4103" max="4103" width="7.140625" style="106" customWidth="1"/>
    <col min="4104" max="4104" width="9.5703125" style="106" bestFit="1" customWidth="1"/>
    <col min="4105" max="4352" width="9.140625" style="106"/>
    <col min="4353" max="4353" width="46.7109375" style="106" customWidth="1"/>
    <col min="4354" max="4354" width="6.5703125" style="106" customWidth="1"/>
    <col min="4355" max="4355" width="11.140625" style="106" customWidth="1"/>
    <col min="4356" max="4356" width="11.5703125" style="106" customWidth="1"/>
    <col min="4357" max="4357" width="11" style="106" customWidth="1"/>
    <col min="4358" max="4358" width="10.7109375" style="106" customWidth="1"/>
    <col min="4359" max="4359" width="7.140625" style="106" customWidth="1"/>
    <col min="4360" max="4360" width="9.5703125" style="106" bestFit="1" customWidth="1"/>
    <col min="4361" max="4608" width="9.140625" style="106"/>
    <col min="4609" max="4609" width="46.7109375" style="106" customWidth="1"/>
    <col min="4610" max="4610" width="6.5703125" style="106" customWidth="1"/>
    <col min="4611" max="4611" width="11.140625" style="106" customWidth="1"/>
    <col min="4612" max="4612" width="11.5703125" style="106" customWidth="1"/>
    <col min="4613" max="4613" width="11" style="106" customWidth="1"/>
    <col min="4614" max="4614" width="10.7109375" style="106" customWidth="1"/>
    <col min="4615" max="4615" width="7.140625" style="106" customWidth="1"/>
    <col min="4616" max="4616" width="9.5703125" style="106" bestFit="1" customWidth="1"/>
    <col min="4617" max="4864" width="9.140625" style="106"/>
    <col min="4865" max="4865" width="46.7109375" style="106" customWidth="1"/>
    <col min="4866" max="4866" width="6.5703125" style="106" customWidth="1"/>
    <col min="4867" max="4867" width="11.140625" style="106" customWidth="1"/>
    <col min="4868" max="4868" width="11.5703125" style="106" customWidth="1"/>
    <col min="4869" max="4869" width="11" style="106" customWidth="1"/>
    <col min="4870" max="4870" width="10.7109375" style="106" customWidth="1"/>
    <col min="4871" max="4871" width="7.140625" style="106" customWidth="1"/>
    <col min="4872" max="4872" width="9.5703125" style="106" bestFit="1" customWidth="1"/>
    <col min="4873" max="5120" width="9.140625" style="106"/>
    <col min="5121" max="5121" width="46.7109375" style="106" customWidth="1"/>
    <col min="5122" max="5122" width="6.5703125" style="106" customWidth="1"/>
    <col min="5123" max="5123" width="11.140625" style="106" customWidth="1"/>
    <col min="5124" max="5124" width="11.5703125" style="106" customWidth="1"/>
    <col min="5125" max="5125" width="11" style="106" customWidth="1"/>
    <col min="5126" max="5126" width="10.7109375" style="106" customWidth="1"/>
    <col min="5127" max="5127" width="7.140625" style="106" customWidth="1"/>
    <col min="5128" max="5128" width="9.5703125" style="106" bestFit="1" customWidth="1"/>
    <col min="5129" max="5376" width="9.140625" style="106"/>
    <col min="5377" max="5377" width="46.7109375" style="106" customWidth="1"/>
    <col min="5378" max="5378" width="6.5703125" style="106" customWidth="1"/>
    <col min="5379" max="5379" width="11.140625" style="106" customWidth="1"/>
    <col min="5380" max="5380" width="11.5703125" style="106" customWidth="1"/>
    <col min="5381" max="5381" width="11" style="106" customWidth="1"/>
    <col min="5382" max="5382" width="10.7109375" style="106" customWidth="1"/>
    <col min="5383" max="5383" width="7.140625" style="106" customWidth="1"/>
    <col min="5384" max="5384" width="9.5703125" style="106" bestFit="1" customWidth="1"/>
    <col min="5385" max="5632" width="9.140625" style="106"/>
    <col min="5633" max="5633" width="46.7109375" style="106" customWidth="1"/>
    <col min="5634" max="5634" width="6.5703125" style="106" customWidth="1"/>
    <col min="5635" max="5635" width="11.140625" style="106" customWidth="1"/>
    <col min="5636" max="5636" width="11.5703125" style="106" customWidth="1"/>
    <col min="5637" max="5637" width="11" style="106" customWidth="1"/>
    <col min="5638" max="5638" width="10.7109375" style="106" customWidth="1"/>
    <col min="5639" max="5639" width="7.140625" style="106" customWidth="1"/>
    <col min="5640" max="5640" width="9.5703125" style="106" bestFit="1" customWidth="1"/>
    <col min="5641" max="5888" width="9.140625" style="106"/>
    <col min="5889" max="5889" width="46.7109375" style="106" customWidth="1"/>
    <col min="5890" max="5890" width="6.5703125" style="106" customWidth="1"/>
    <col min="5891" max="5891" width="11.140625" style="106" customWidth="1"/>
    <col min="5892" max="5892" width="11.5703125" style="106" customWidth="1"/>
    <col min="5893" max="5893" width="11" style="106" customWidth="1"/>
    <col min="5894" max="5894" width="10.7109375" style="106" customWidth="1"/>
    <col min="5895" max="5895" width="7.140625" style="106" customWidth="1"/>
    <col min="5896" max="5896" width="9.5703125" style="106" bestFit="1" customWidth="1"/>
    <col min="5897" max="6144" width="9.140625" style="106"/>
    <col min="6145" max="6145" width="46.7109375" style="106" customWidth="1"/>
    <col min="6146" max="6146" width="6.5703125" style="106" customWidth="1"/>
    <col min="6147" max="6147" width="11.140625" style="106" customWidth="1"/>
    <col min="6148" max="6148" width="11.5703125" style="106" customWidth="1"/>
    <col min="6149" max="6149" width="11" style="106" customWidth="1"/>
    <col min="6150" max="6150" width="10.7109375" style="106" customWidth="1"/>
    <col min="6151" max="6151" width="7.140625" style="106" customWidth="1"/>
    <col min="6152" max="6152" width="9.5703125" style="106" bestFit="1" customWidth="1"/>
    <col min="6153" max="6400" width="9.140625" style="106"/>
    <col min="6401" max="6401" width="46.7109375" style="106" customWidth="1"/>
    <col min="6402" max="6402" width="6.5703125" style="106" customWidth="1"/>
    <col min="6403" max="6403" width="11.140625" style="106" customWidth="1"/>
    <col min="6404" max="6404" width="11.5703125" style="106" customWidth="1"/>
    <col min="6405" max="6405" width="11" style="106" customWidth="1"/>
    <col min="6406" max="6406" width="10.7109375" style="106" customWidth="1"/>
    <col min="6407" max="6407" width="7.140625" style="106" customWidth="1"/>
    <col min="6408" max="6408" width="9.5703125" style="106" bestFit="1" customWidth="1"/>
    <col min="6409" max="6656" width="9.140625" style="106"/>
    <col min="6657" max="6657" width="46.7109375" style="106" customWidth="1"/>
    <col min="6658" max="6658" width="6.5703125" style="106" customWidth="1"/>
    <col min="6659" max="6659" width="11.140625" style="106" customWidth="1"/>
    <col min="6660" max="6660" width="11.5703125" style="106" customWidth="1"/>
    <col min="6661" max="6661" width="11" style="106" customWidth="1"/>
    <col min="6662" max="6662" width="10.7109375" style="106" customWidth="1"/>
    <col min="6663" max="6663" width="7.140625" style="106" customWidth="1"/>
    <col min="6664" max="6664" width="9.5703125" style="106" bestFit="1" customWidth="1"/>
    <col min="6665" max="6912" width="9.140625" style="106"/>
    <col min="6913" max="6913" width="46.7109375" style="106" customWidth="1"/>
    <col min="6914" max="6914" width="6.5703125" style="106" customWidth="1"/>
    <col min="6915" max="6915" width="11.140625" style="106" customWidth="1"/>
    <col min="6916" max="6916" width="11.5703125" style="106" customWidth="1"/>
    <col min="6917" max="6917" width="11" style="106" customWidth="1"/>
    <col min="6918" max="6918" width="10.7109375" style="106" customWidth="1"/>
    <col min="6919" max="6919" width="7.140625" style="106" customWidth="1"/>
    <col min="6920" max="6920" width="9.5703125" style="106" bestFit="1" customWidth="1"/>
    <col min="6921" max="7168" width="9.140625" style="106"/>
    <col min="7169" max="7169" width="46.7109375" style="106" customWidth="1"/>
    <col min="7170" max="7170" width="6.5703125" style="106" customWidth="1"/>
    <col min="7171" max="7171" width="11.140625" style="106" customWidth="1"/>
    <col min="7172" max="7172" width="11.5703125" style="106" customWidth="1"/>
    <col min="7173" max="7173" width="11" style="106" customWidth="1"/>
    <col min="7174" max="7174" width="10.7109375" style="106" customWidth="1"/>
    <col min="7175" max="7175" width="7.140625" style="106" customWidth="1"/>
    <col min="7176" max="7176" width="9.5703125" style="106" bestFit="1" customWidth="1"/>
    <col min="7177" max="7424" width="9.140625" style="106"/>
    <col min="7425" max="7425" width="46.7109375" style="106" customWidth="1"/>
    <col min="7426" max="7426" width="6.5703125" style="106" customWidth="1"/>
    <col min="7427" max="7427" width="11.140625" style="106" customWidth="1"/>
    <col min="7428" max="7428" width="11.5703125" style="106" customWidth="1"/>
    <col min="7429" max="7429" width="11" style="106" customWidth="1"/>
    <col min="7430" max="7430" width="10.7109375" style="106" customWidth="1"/>
    <col min="7431" max="7431" width="7.140625" style="106" customWidth="1"/>
    <col min="7432" max="7432" width="9.5703125" style="106" bestFit="1" customWidth="1"/>
    <col min="7433" max="7680" width="9.140625" style="106"/>
    <col min="7681" max="7681" width="46.7109375" style="106" customWidth="1"/>
    <col min="7682" max="7682" width="6.5703125" style="106" customWidth="1"/>
    <col min="7683" max="7683" width="11.140625" style="106" customWidth="1"/>
    <col min="7684" max="7684" width="11.5703125" style="106" customWidth="1"/>
    <col min="7685" max="7685" width="11" style="106" customWidth="1"/>
    <col min="7686" max="7686" width="10.7109375" style="106" customWidth="1"/>
    <col min="7687" max="7687" width="7.140625" style="106" customWidth="1"/>
    <col min="7688" max="7688" width="9.5703125" style="106" bestFit="1" customWidth="1"/>
    <col min="7689" max="7936" width="9.140625" style="106"/>
    <col min="7937" max="7937" width="46.7109375" style="106" customWidth="1"/>
    <col min="7938" max="7938" width="6.5703125" style="106" customWidth="1"/>
    <col min="7939" max="7939" width="11.140625" style="106" customWidth="1"/>
    <col min="7940" max="7940" width="11.5703125" style="106" customWidth="1"/>
    <col min="7941" max="7941" width="11" style="106" customWidth="1"/>
    <col min="7942" max="7942" width="10.7109375" style="106" customWidth="1"/>
    <col min="7943" max="7943" width="7.140625" style="106" customWidth="1"/>
    <col min="7944" max="7944" width="9.5703125" style="106" bestFit="1" customWidth="1"/>
    <col min="7945" max="8192" width="9.140625" style="106"/>
    <col min="8193" max="8193" width="46.7109375" style="106" customWidth="1"/>
    <col min="8194" max="8194" width="6.5703125" style="106" customWidth="1"/>
    <col min="8195" max="8195" width="11.140625" style="106" customWidth="1"/>
    <col min="8196" max="8196" width="11.5703125" style="106" customWidth="1"/>
    <col min="8197" max="8197" width="11" style="106" customWidth="1"/>
    <col min="8198" max="8198" width="10.7109375" style="106" customWidth="1"/>
    <col min="8199" max="8199" width="7.140625" style="106" customWidth="1"/>
    <col min="8200" max="8200" width="9.5703125" style="106" bestFit="1" customWidth="1"/>
    <col min="8201" max="8448" width="9.140625" style="106"/>
    <col min="8449" max="8449" width="46.7109375" style="106" customWidth="1"/>
    <col min="8450" max="8450" width="6.5703125" style="106" customWidth="1"/>
    <col min="8451" max="8451" width="11.140625" style="106" customWidth="1"/>
    <col min="8452" max="8452" width="11.5703125" style="106" customWidth="1"/>
    <col min="8453" max="8453" width="11" style="106" customWidth="1"/>
    <col min="8454" max="8454" width="10.7109375" style="106" customWidth="1"/>
    <col min="8455" max="8455" width="7.140625" style="106" customWidth="1"/>
    <col min="8456" max="8456" width="9.5703125" style="106" bestFit="1" customWidth="1"/>
    <col min="8457" max="8704" width="9.140625" style="106"/>
    <col min="8705" max="8705" width="46.7109375" style="106" customWidth="1"/>
    <col min="8706" max="8706" width="6.5703125" style="106" customWidth="1"/>
    <col min="8707" max="8707" width="11.140625" style="106" customWidth="1"/>
    <col min="8708" max="8708" width="11.5703125" style="106" customWidth="1"/>
    <col min="8709" max="8709" width="11" style="106" customWidth="1"/>
    <col min="8710" max="8710" width="10.7109375" style="106" customWidth="1"/>
    <col min="8711" max="8711" width="7.140625" style="106" customWidth="1"/>
    <col min="8712" max="8712" width="9.5703125" style="106" bestFit="1" customWidth="1"/>
    <col min="8713" max="8960" width="9.140625" style="106"/>
    <col min="8961" max="8961" width="46.7109375" style="106" customWidth="1"/>
    <col min="8962" max="8962" width="6.5703125" style="106" customWidth="1"/>
    <col min="8963" max="8963" width="11.140625" style="106" customWidth="1"/>
    <col min="8964" max="8964" width="11.5703125" style="106" customWidth="1"/>
    <col min="8965" max="8965" width="11" style="106" customWidth="1"/>
    <col min="8966" max="8966" width="10.7109375" style="106" customWidth="1"/>
    <col min="8967" max="8967" width="7.140625" style="106" customWidth="1"/>
    <col min="8968" max="8968" width="9.5703125" style="106" bestFit="1" customWidth="1"/>
    <col min="8969" max="9216" width="9.140625" style="106"/>
    <col min="9217" max="9217" width="46.7109375" style="106" customWidth="1"/>
    <col min="9218" max="9218" width="6.5703125" style="106" customWidth="1"/>
    <col min="9219" max="9219" width="11.140625" style="106" customWidth="1"/>
    <col min="9220" max="9220" width="11.5703125" style="106" customWidth="1"/>
    <col min="9221" max="9221" width="11" style="106" customWidth="1"/>
    <col min="9222" max="9222" width="10.7109375" style="106" customWidth="1"/>
    <col min="9223" max="9223" width="7.140625" style="106" customWidth="1"/>
    <col min="9224" max="9224" width="9.5703125" style="106" bestFit="1" customWidth="1"/>
    <col min="9225" max="9472" width="9.140625" style="106"/>
    <col min="9473" max="9473" width="46.7109375" style="106" customWidth="1"/>
    <col min="9474" max="9474" width="6.5703125" style="106" customWidth="1"/>
    <col min="9475" max="9475" width="11.140625" style="106" customWidth="1"/>
    <col min="9476" max="9476" width="11.5703125" style="106" customWidth="1"/>
    <col min="9477" max="9477" width="11" style="106" customWidth="1"/>
    <col min="9478" max="9478" width="10.7109375" style="106" customWidth="1"/>
    <col min="9479" max="9479" width="7.140625" style="106" customWidth="1"/>
    <col min="9480" max="9480" width="9.5703125" style="106" bestFit="1" customWidth="1"/>
    <col min="9481" max="9728" width="9.140625" style="106"/>
    <col min="9729" max="9729" width="46.7109375" style="106" customWidth="1"/>
    <col min="9730" max="9730" width="6.5703125" style="106" customWidth="1"/>
    <col min="9731" max="9731" width="11.140625" style="106" customWidth="1"/>
    <col min="9732" max="9732" width="11.5703125" style="106" customWidth="1"/>
    <col min="9733" max="9733" width="11" style="106" customWidth="1"/>
    <col min="9734" max="9734" width="10.7109375" style="106" customWidth="1"/>
    <col min="9735" max="9735" width="7.140625" style="106" customWidth="1"/>
    <col min="9736" max="9736" width="9.5703125" style="106" bestFit="1" customWidth="1"/>
    <col min="9737" max="9984" width="9.140625" style="106"/>
    <col min="9985" max="9985" width="46.7109375" style="106" customWidth="1"/>
    <col min="9986" max="9986" width="6.5703125" style="106" customWidth="1"/>
    <col min="9987" max="9987" width="11.140625" style="106" customWidth="1"/>
    <col min="9988" max="9988" width="11.5703125" style="106" customWidth="1"/>
    <col min="9989" max="9989" width="11" style="106" customWidth="1"/>
    <col min="9990" max="9990" width="10.7109375" style="106" customWidth="1"/>
    <col min="9991" max="9991" width="7.140625" style="106" customWidth="1"/>
    <col min="9992" max="9992" width="9.5703125" style="106" bestFit="1" customWidth="1"/>
    <col min="9993" max="10240" width="9.140625" style="106"/>
    <col min="10241" max="10241" width="46.7109375" style="106" customWidth="1"/>
    <col min="10242" max="10242" width="6.5703125" style="106" customWidth="1"/>
    <col min="10243" max="10243" width="11.140625" style="106" customWidth="1"/>
    <col min="10244" max="10244" width="11.5703125" style="106" customWidth="1"/>
    <col min="10245" max="10245" width="11" style="106" customWidth="1"/>
    <col min="10246" max="10246" width="10.7109375" style="106" customWidth="1"/>
    <col min="10247" max="10247" width="7.140625" style="106" customWidth="1"/>
    <col min="10248" max="10248" width="9.5703125" style="106" bestFit="1" customWidth="1"/>
    <col min="10249" max="10496" width="9.140625" style="106"/>
    <col min="10497" max="10497" width="46.7109375" style="106" customWidth="1"/>
    <col min="10498" max="10498" width="6.5703125" style="106" customWidth="1"/>
    <col min="10499" max="10499" width="11.140625" style="106" customWidth="1"/>
    <col min="10500" max="10500" width="11.5703125" style="106" customWidth="1"/>
    <col min="10501" max="10501" width="11" style="106" customWidth="1"/>
    <col min="10502" max="10502" width="10.7109375" style="106" customWidth="1"/>
    <col min="10503" max="10503" width="7.140625" style="106" customWidth="1"/>
    <col min="10504" max="10504" width="9.5703125" style="106" bestFit="1" customWidth="1"/>
    <col min="10505" max="10752" width="9.140625" style="106"/>
    <col min="10753" max="10753" width="46.7109375" style="106" customWidth="1"/>
    <col min="10754" max="10754" width="6.5703125" style="106" customWidth="1"/>
    <col min="10755" max="10755" width="11.140625" style="106" customWidth="1"/>
    <col min="10756" max="10756" width="11.5703125" style="106" customWidth="1"/>
    <col min="10757" max="10757" width="11" style="106" customWidth="1"/>
    <col min="10758" max="10758" width="10.7109375" style="106" customWidth="1"/>
    <col min="10759" max="10759" width="7.140625" style="106" customWidth="1"/>
    <col min="10760" max="10760" width="9.5703125" style="106" bestFit="1" customWidth="1"/>
    <col min="10761" max="11008" width="9.140625" style="106"/>
    <col min="11009" max="11009" width="46.7109375" style="106" customWidth="1"/>
    <col min="11010" max="11010" width="6.5703125" style="106" customWidth="1"/>
    <col min="11011" max="11011" width="11.140625" style="106" customWidth="1"/>
    <col min="11012" max="11012" width="11.5703125" style="106" customWidth="1"/>
    <col min="11013" max="11013" width="11" style="106" customWidth="1"/>
    <col min="11014" max="11014" width="10.7109375" style="106" customWidth="1"/>
    <col min="11015" max="11015" width="7.140625" style="106" customWidth="1"/>
    <col min="11016" max="11016" width="9.5703125" style="106" bestFit="1" customWidth="1"/>
    <col min="11017" max="11264" width="9.140625" style="106"/>
    <col min="11265" max="11265" width="46.7109375" style="106" customWidth="1"/>
    <col min="11266" max="11266" width="6.5703125" style="106" customWidth="1"/>
    <col min="11267" max="11267" width="11.140625" style="106" customWidth="1"/>
    <col min="11268" max="11268" width="11.5703125" style="106" customWidth="1"/>
    <col min="11269" max="11269" width="11" style="106" customWidth="1"/>
    <col min="11270" max="11270" width="10.7109375" style="106" customWidth="1"/>
    <col min="11271" max="11271" width="7.140625" style="106" customWidth="1"/>
    <col min="11272" max="11272" width="9.5703125" style="106" bestFit="1" customWidth="1"/>
    <col min="11273" max="11520" width="9.140625" style="106"/>
    <col min="11521" max="11521" width="46.7109375" style="106" customWidth="1"/>
    <col min="11522" max="11522" width="6.5703125" style="106" customWidth="1"/>
    <col min="11523" max="11523" width="11.140625" style="106" customWidth="1"/>
    <col min="11524" max="11524" width="11.5703125" style="106" customWidth="1"/>
    <col min="11525" max="11525" width="11" style="106" customWidth="1"/>
    <col min="11526" max="11526" width="10.7109375" style="106" customWidth="1"/>
    <col min="11527" max="11527" width="7.140625" style="106" customWidth="1"/>
    <col min="11528" max="11528" width="9.5703125" style="106" bestFit="1" customWidth="1"/>
    <col min="11529" max="11776" width="9.140625" style="106"/>
    <col min="11777" max="11777" width="46.7109375" style="106" customWidth="1"/>
    <col min="11778" max="11778" width="6.5703125" style="106" customWidth="1"/>
    <col min="11779" max="11779" width="11.140625" style="106" customWidth="1"/>
    <col min="11780" max="11780" width="11.5703125" style="106" customWidth="1"/>
    <col min="11781" max="11781" width="11" style="106" customWidth="1"/>
    <col min="11782" max="11782" width="10.7109375" style="106" customWidth="1"/>
    <col min="11783" max="11783" width="7.140625" style="106" customWidth="1"/>
    <col min="11784" max="11784" width="9.5703125" style="106" bestFit="1" customWidth="1"/>
    <col min="11785" max="12032" width="9.140625" style="106"/>
    <col min="12033" max="12033" width="46.7109375" style="106" customWidth="1"/>
    <col min="12034" max="12034" width="6.5703125" style="106" customWidth="1"/>
    <col min="12035" max="12035" width="11.140625" style="106" customWidth="1"/>
    <col min="12036" max="12036" width="11.5703125" style="106" customWidth="1"/>
    <col min="12037" max="12037" width="11" style="106" customWidth="1"/>
    <col min="12038" max="12038" width="10.7109375" style="106" customWidth="1"/>
    <col min="12039" max="12039" width="7.140625" style="106" customWidth="1"/>
    <col min="12040" max="12040" width="9.5703125" style="106" bestFit="1" customWidth="1"/>
    <col min="12041" max="12288" width="9.140625" style="106"/>
    <col min="12289" max="12289" width="46.7109375" style="106" customWidth="1"/>
    <col min="12290" max="12290" width="6.5703125" style="106" customWidth="1"/>
    <col min="12291" max="12291" width="11.140625" style="106" customWidth="1"/>
    <col min="12292" max="12292" width="11.5703125" style="106" customWidth="1"/>
    <col min="12293" max="12293" width="11" style="106" customWidth="1"/>
    <col min="12294" max="12294" width="10.7109375" style="106" customWidth="1"/>
    <col min="12295" max="12295" width="7.140625" style="106" customWidth="1"/>
    <col min="12296" max="12296" width="9.5703125" style="106" bestFit="1" customWidth="1"/>
    <col min="12297" max="12544" width="9.140625" style="106"/>
    <col min="12545" max="12545" width="46.7109375" style="106" customWidth="1"/>
    <col min="12546" max="12546" width="6.5703125" style="106" customWidth="1"/>
    <col min="12547" max="12547" width="11.140625" style="106" customWidth="1"/>
    <col min="12548" max="12548" width="11.5703125" style="106" customWidth="1"/>
    <col min="12549" max="12549" width="11" style="106" customWidth="1"/>
    <col min="12550" max="12550" width="10.7109375" style="106" customWidth="1"/>
    <col min="12551" max="12551" width="7.140625" style="106" customWidth="1"/>
    <col min="12552" max="12552" width="9.5703125" style="106" bestFit="1" customWidth="1"/>
    <col min="12553" max="12800" width="9.140625" style="106"/>
    <col min="12801" max="12801" width="46.7109375" style="106" customWidth="1"/>
    <col min="12802" max="12802" width="6.5703125" style="106" customWidth="1"/>
    <col min="12803" max="12803" width="11.140625" style="106" customWidth="1"/>
    <col min="12804" max="12804" width="11.5703125" style="106" customWidth="1"/>
    <col min="12805" max="12805" width="11" style="106" customWidth="1"/>
    <col min="12806" max="12806" width="10.7109375" style="106" customWidth="1"/>
    <col min="12807" max="12807" width="7.140625" style="106" customWidth="1"/>
    <col min="12808" max="12808" width="9.5703125" style="106" bestFit="1" customWidth="1"/>
    <col min="12809" max="13056" width="9.140625" style="106"/>
    <col min="13057" max="13057" width="46.7109375" style="106" customWidth="1"/>
    <col min="13058" max="13058" width="6.5703125" style="106" customWidth="1"/>
    <col min="13059" max="13059" width="11.140625" style="106" customWidth="1"/>
    <col min="13060" max="13060" width="11.5703125" style="106" customWidth="1"/>
    <col min="13061" max="13061" width="11" style="106" customWidth="1"/>
    <col min="13062" max="13062" width="10.7109375" style="106" customWidth="1"/>
    <col min="13063" max="13063" width="7.140625" style="106" customWidth="1"/>
    <col min="13064" max="13064" width="9.5703125" style="106" bestFit="1" customWidth="1"/>
    <col min="13065" max="13312" width="9.140625" style="106"/>
    <col min="13313" max="13313" width="46.7109375" style="106" customWidth="1"/>
    <col min="13314" max="13314" width="6.5703125" style="106" customWidth="1"/>
    <col min="13315" max="13315" width="11.140625" style="106" customWidth="1"/>
    <col min="13316" max="13316" width="11.5703125" style="106" customWidth="1"/>
    <col min="13317" max="13317" width="11" style="106" customWidth="1"/>
    <col min="13318" max="13318" width="10.7109375" style="106" customWidth="1"/>
    <col min="13319" max="13319" width="7.140625" style="106" customWidth="1"/>
    <col min="13320" max="13320" width="9.5703125" style="106" bestFit="1" customWidth="1"/>
    <col min="13321" max="13568" width="9.140625" style="106"/>
    <col min="13569" max="13569" width="46.7109375" style="106" customWidth="1"/>
    <col min="13570" max="13570" width="6.5703125" style="106" customWidth="1"/>
    <col min="13571" max="13571" width="11.140625" style="106" customWidth="1"/>
    <col min="13572" max="13572" width="11.5703125" style="106" customWidth="1"/>
    <col min="13573" max="13573" width="11" style="106" customWidth="1"/>
    <col min="13574" max="13574" width="10.7109375" style="106" customWidth="1"/>
    <col min="13575" max="13575" width="7.140625" style="106" customWidth="1"/>
    <col min="13576" max="13576" width="9.5703125" style="106" bestFit="1" customWidth="1"/>
    <col min="13577" max="13824" width="9.140625" style="106"/>
    <col min="13825" max="13825" width="46.7109375" style="106" customWidth="1"/>
    <col min="13826" max="13826" width="6.5703125" style="106" customWidth="1"/>
    <col min="13827" max="13827" width="11.140625" style="106" customWidth="1"/>
    <col min="13828" max="13828" width="11.5703125" style="106" customWidth="1"/>
    <col min="13829" max="13829" width="11" style="106" customWidth="1"/>
    <col min="13830" max="13830" width="10.7109375" style="106" customWidth="1"/>
    <col min="13831" max="13831" width="7.140625" style="106" customWidth="1"/>
    <col min="13832" max="13832" width="9.5703125" style="106" bestFit="1" customWidth="1"/>
    <col min="13833" max="14080" width="9.140625" style="106"/>
    <col min="14081" max="14081" width="46.7109375" style="106" customWidth="1"/>
    <col min="14082" max="14082" width="6.5703125" style="106" customWidth="1"/>
    <col min="14083" max="14083" width="11.140625" style="106" customWidth="1"/>
    <col min="14084" max="14084" width="11.5703125" style="106" customWidth="1"/>
    <col min="14085" max="14085" width="11" style="106" customWidth="1"/>
    <col min="14086" max="14086" width="10.7109375" style="106" customWidth="1"/>
    <col min="14087" max="14087" width="7.140625" style="106" customWidth="1"/>
    <col min="14088" max="14088" width="9.5703125" style="106" bestFit="1" customWidth="1"/>
    <col min="14089" max="14336" width="9.140625" style="106"/>
    <col min="14337" max="14337" width="46.7109375" style="106" customWidth="1"/>
    <col min="14338" max="14338" width="6.5703125" style="106" customWidth="1"/>
    <col min="14339" max="14339" width="11.140625" style="106" customWidth="1"/>
    <col min="14340" max="14340" width="11.5703125" style="106" customWidth="1"/>
    <col min="14341" max="14341" width="11" style="106" customWidth="1"/>
    <col min="14342" max="14342" width="10.7109375" style="106" customWidth="1"/>
    <col min="14343" max="14343" width="7.140625" style="106" customWidth="1"/>
    <col min="14344" max="14344" width="9.5703125" style="106" bestFit="1" customWidth="1"/>
    <col min="14345" max="14592" width="9.140625" style="106"/>
    <col min="14593" max="14593" width="46.7109375" style="106" customWidth="1"/>
    <col min="14594" max="14594" width="6.5703125" style="106" customWidth="1"/>
    <col min="14595" max="14595" width="11.140625" style="106" customWidth="1"/>
    <col min="14596" max="14596" width="11.5703125" style="106" customWidth="1"/>
    <col min="14597" max="14597" width="11" style="106" customWidth="1"/>
    <col min="14598" max="14598" width="10.7109375" style="106" customWidth="1"/>
    <col min="14599" max="14599" width="7.140625" style="106" customWidth="1"/>
    <col min="14600" max="14600" width="9.5703125" style="106" bestFit="1" customWidth="1"/>
    <col min="14601" max="14848" width="9.140625" style="106"/>
    <col min="14849" max="14849" width="46.7109375" style="106" customWidth="1"/>
    <col min="14850" max="14850" width="6.5703125" style="106" customWidth="1"/>
    <col min="14851" max="14851" width="11.140625" style="106" customWidth="1"/>
    <col min="14852" max="14852" width="11.5703125" style="106" customWidth="1"/>
    <col min="14853" max="14853" width="11" style="106" customWidth="1"/>
    <col min="14854" max="14854" width="10.7109375" style="106" customWidth="1"/>
    <col min="14855" max="14855" width="7.140625" style="106" customWidth="1"/>
    <col min="14856" max="14856" width="9.5703125" style="106" bestFit="1" customWidth="1"/>
    <col min="14857" max="15104" width="9.140625" style="106"/>
    <col min="15105" max="15105" width="46.7109375" style="106" customWidth="1"/>
    <col min="15106" max="15106" width="6.5703125" style="106" customWidth="1"/>
    <col min="15107" max="15107" width="11.140625" style="106" customWidth="1"/>
    <col min="15108" max="15108" width="11.5703125" style="106" customWidth="1"/>
    <col min="15109" max="15109" width="11" style="106" customWidth="1"/>
    <col min="15110" max="15110" width="10.7109375" style="106" customWidth="1"/>
    <col min="15111" max="15111" width="7.140625" style="106" customWidth="1"/>
    <col min="15112" max="15112" width="9.5703125" style="106" bestFit="1" customWidth="1"/>
    <col min="15113" max="15360" width="9.140625" style="106"/>
    <col min="15361" max="15361" width="46.7109375" style="106" customWidth="1"/>
    <col min="15362" max="15362" width="6.5703125" style="106" customWidth="1"/>
    <col min="15363" max="15363" width="11.140625" style="106" customWidth="1"/>
    <col min="15364" max="15364" width="11.5703125" style="106" customWidth="1"/>
    <col min="15365" max="15365" width="11" style="106" customWidth="1"/>
    <col min="15366" max="15366" width="10.7109375" style="106" customWidth="1"/>
    <col min="15367" max="15367" width="7.140625" style="106" customWidth="1"/>
    <col min="15368" max="15368" width="9.5703125" style="106" bestFit="1" customWidth="1"/>
    <col min="15369" max="15616" width="9.140625" style="106"/>
    <col min="15617" max="15617" width="46.7109375" style="106" customWidth="1"/>
    <col min="15618" max="15618" width="6.5703125" style="106" customWidth="1"/>
    <col min="15619" max="15619" width="11.140625" style="106" customWidth="1"/>
    <col min="15620" max="15620" width="11.5703125" style="106" customWidth="1"/>
    <col min="15621" max="15621" width="11" style="106" customWidth="1"/>
    <col min="15622" max="15622" width="10.7109375" style="106" customWidth="1"/>
    <col min="15623" max="15623" width="7.140625" style="106" customWidth="1"/>
    <col min="15624" max="15624" width="9.5703125" style="106" bestFit="1" customWidth="1"/>
    <col min="15625" max="15872" width="9.140625" style="106"/>
    <col min="15873" max="15873" width="46.7109375" style="106" customWidth="1"/>
    <col min="15874" max="15874" width="6.5703125" style="106" customWidth="1"/>
    <col min="15875" max="15875" width="11.140625" style="106" customWidth="1"/>
    <col min="15876" max="15876" width="11.5703125" style="106" customWidth="1"/>
    <col min="15877" max="15877" width="11" style="106" customWidth="1"/>
    <col min="15878" max="15878" width="10.7109375" style="106" customWidth="1"/>
    <col min="15879" max="15879" width="7.140625" style="106" customWidth="1"/>
    <col min="15880" max="15880" width="9.5703125" style="106" bestFit="1" customWidth="1"/>
    <col min="15881" max="16128" width="9.140625" style="106"/>
    <col min="16129" max="16129" width="46.7109375" style="106" customWidth="1"/>
    <col min="16130" max="16130" width="6.5703125" style="106" customWidth="1"/>
    <col min="16131" max="16131" width="11.140625" style="106" customWidth="1"/>
    <col min="16132" max="16132" width="11.5703125" style="106" customWidth="1"/>
    <col min="16133" max="16133" width="11" style="106" customWidth="1"/>
    <col min="16134" max="16134" width="10.7109375" style="106" customWidth="1"/>
    <col min="16135" max="16135" width="7.140625" style="106" customWidth="1"/>
    <col min="16136" max="16136" width="9.5703125" style="106" bestFit="1" customWidth="1"/>
    <col min="16137" max="16384" width="9.140625" style="106"/>
  </cols>
  <sheetData>
    <row r="1" spans="1:13" x14ac:dyDescent="0.25">
      <c r="A1" s="148"/>
      <c r="B1" s="122"/>
      <c r="C1" s="122"/>
      <c r="D1" s="122"/>
      <c r="E1" s="122"/>
      <c r="F1" s="122"/>
      <c r="G1" s="149"/>
    </row>
    <row r="2" spans="1:13" x14ac:dyDescent="0.25">
      <c r="A2" s="495" t="s">
        <v>841</v>
      </c>
      <c r="B2" s="495"/>
      <c r="C2" s="495"/>
      <c r="D2" s="495"/>
      <c r="E2" s="495"/>
      <c r="F2" s="495"/>
      <c r="G2" s="495"/>
    </row>
    <row r="3" spans="1:13" x14ac:dyDescent="0.25">
      <c r="A3" s="413"/>
      <c r="B3" s="286" t="s">
        <v>473</v>
      </c>
      <c r="C3" s="495" t="s">
        <v>474</v>
      </c>
      <c r="D3" s="495"/>
      <c r="E3" s="495" t="s">
        <v>475</v>
      </c>
      <c r="F3" s="495"/>
      <c r="G3" s="496" t="s">
        <v>172</v>
      </c>
    </row>
    <row r="4" spans="1:13" x14ac:dyDescent="0.25">
      <c r="A4" s="413"/>
      <c r="B4" s="286"/>
      <c r="C4" s="286" t="s">
        <v>476</v>
      </c>
      <c r="D4" s="286" t="s">
        <v>477</v>
      </c>
      <c r="E4" s="286" t="s">
        <v>476</v>
      </c>
      <c r="F4" s="286" t="s">
        <v>477</v>
      </c>
      <c r="G4" s="496"/>
    </row>
    <row r="5" spans="1:13" x14ac:dyDescent="0.25">
      <c r="A5" s="413" t="s">
        <v>478</v>
      </c>
      <c r="B5" s="153"/>
      <c r="C5" s="495" t="s">
        <v>725</v>
      </c>
      <c r="D5" s="495"/>
      <c r="E5" s="495" t="s">
        <v>725</v>
      </c>
      <c r="F5" s="495"/>
      <c r="G5" s="496"/>
    </row>
    <row r="6" spans="1:13" x14ac:dyDescent="0.25">
      <c r="A6" s="414" t="s">
        <v>380</v>
      </c>
      <c r="B6" s="158" t="s">
        <v>381</v>
      </c>
      <c r="C6" s="286" t="s">
        <v>382</v>
      </c>
      <c r="D6" s="286" t="s">
        <v>383</v>
      </c>
      <c r="E6" s="286" t="s">
        <v>384</v>
      </c>
      <c r="F6" s="286" t="s">
        <v>385</v>
      </c>
      <c r="G6" s="415" t="s">
        <v>386</v>
      </c>
    </row>
    <row r="7" spans="1:13" ht="31.5" x14ac:dyDescent="0.25">
      <c r="A7" s="416" t="s">
        <v>480</v>
      </c>
      <c r="B7" s="286" t="s">
        <v>481</v>
      </c>
      <c r="C7" s="159">
        <f>C8+C12+C37+C29</f>
        <v>501283138</v>
      </c>
      <c r="D7" s="159">
        <f>D8+D12+D37+D29</f>
        <v>365418793</v>
      </c>
      <c r="E7" s="159">
        <f>E8+E12+E37+E29</f>
        <v>598883677</v>
      </c>
      <c r="F7" s="159">
        <f>F8+F12+F37+F29</f>
        <v>441158507</v>
      </c>
      <c r="G7" s="417">
        <f>F7/D7*100</f>
        <v>120.72682507054311</v>
      </c>
      <c r="I7" s="124"/>
      <c r="J7" s="124"/>
    </row>
    <row r="8" spans="1:13" x14ac:dyDescent="0.25">
      <c r="A8" s="416" t="s">
        <v>482</v>
      </c>
      <c r="B8" s="286" t="s">
        <v>481</v>
      </c>
      <c r="C8" s="160">
        <f>SUM(C9:C11)</f>
        <v>5738375</v>
      </c>
      <c r="D8" s="160">
        <f>SUM(D9:D11)</f>
        <v>495041</v>
      </c>
      <c r="E8" s="160">
        <f>SUM(E9:E11)</f>
        <v>5738375</v>
      </c>
      <c r="F8" s="160">
        <f>SUM(F9:F11)</f>
        <v>1647541</v>
      </c>
      <c r="G8" s="417">
        <f>F8/D8*100</f>
        <v>332.80899965861414</v>
      </c>
      <c r="I8" s="124"/>
      <c r="J8" s="124"/>
      <c r="K8" s="167"/>
      <c r="L8" s="167"/>
      <c r="M8" s="167"/>
    </row>
    <row r="9" spans="1:13" x14ac:dyDescent="0.25">
      <c r="A9" s="418" t="s">
        <v>483</v>
      </c>
      <c r="B9" s="161" t="s">
        <v>484</v>
      </c>
      <c r="C9" s="162">
        <v>0</v>
      </c>
      <c r="D9" s="162">
        <v>0</v>
      </c>
      <c r="E9" s="162"/>
      <c r="F9" s="162"/>
      <c r="G9" s="417"/>
      <c r="I9" s="124"/>
      <c r="J9" s="124"/>
      <c r="K9" s="167"/>
      <c r="L9" s="167"/>
      <c r="M9" s="167"/>
    </row>
    <row r="10" spans="1:13" ht="18" customHeight="1" x14ac:dyDescent="0.25">
      <c r="A10" s="282" t="s">
        <v>485</v>
      </c>
      <c r="B10" s="161" t="s">
        <v>486</v>
      </c>
      <c r="C10" s="162">
        <f>4988375+750000</f>
        <v>5738375</v>
      </c>
      <c r="D10" s="162">
        <v>495041</v>
      </c>
      <c r="E10" s="162">
        <f>4988375+750000</f>
        <v>5738375</v>
      </c>
      <c r="F10" s="162">
        <f>247541+1400000</f>
        <v>1647541</v>
      </c>
      <c r="G10" s="417">
        <f t="shared" ref="G10" si="0">F10/D10*100</f>
        <v>332.80899965861414</v>
      </c>
      <c r="I10" s="124"/>
      <c r="J10" s="124"/>
      <c r="K10" s="167"/>
      <c r="L10" s="167"/>
      <c r="M10" s="167"/>
    </row>
    <row r="11" spans="1:13" x14ac:dyDescent="0.25">
      <c r="A11" s="282" t="s">
        <v>487</v>
      </c>
      <c r="B11" s="161" t="s">
        <v>488</v>
      </c>
      <c r="C11" s="162"/>
      <c r="D11" s="162">
        <v>0</v>
      </c>
      <c r="E11" s="162"/>
      <c r="F11" s="162"/>
      <c r="G11" s="417"/>
      <c r="I11" s="124"/>
      <c r="J11" s="124"/>
      <c r="K11" s="167"/>
      <c r="L11" s="167"/>
      <c r="M11" s="167"/>
    </row>
    <row r="12" spans="1:13" x14ac:dyDescent="0.25">
      <c r="A12" s="416" t="s">
        <v>489</v>
      </c>
      <c r="B12" s="286" t="s">
        <v>490</v>
      </c>
      <c r="C12" s="160">
        <f>C13+C18+C23+C22</f>
        <v>495544763</v>
      </c>
      <c r="D12" s="160">
        <f>D13+D18+D23+D22</f>
        <v>349895142</v>
      </c>
      <c r="E12" s="160">
        <f>E13+E18+E23+E22</f>
        <v>593145302</v>
      </c>
      <c r="F12" s="160">
        <f>F13+F18+F23+F22</f>
        <v>424482356</v>
      </c>
      <c r="G12" s="417">
        <f>F12/D12*100</f>
        <v>121.31701902851798</v>
      </c>
      <c r="I12" s="124"/>
      <c r="J12" s="124"/>
      <c r="K12" s="167"/>
      <c r="L12" s="167"/>
      <c r="M12" s="167"/>
    </row>
    <row r="13" spans="1:13" ht="31.5" x14ac:dyDescent="0.25">
      <c r="A13" s="416" t="s">
        <v>491</v>
      </c>
      <c r="B13" s="286" t="s">
        <v>492</v>
      </c>
      <c r="C13" s="160">
        <f>C14+C16+C17</f>
        <v>474994533</v>
      </c>
      <c r="D13" s="160">
        <f>D14+D16+D17</f>
        <v>328499993</v>
      </c>
      <c r="E13" s="160">
        <f>E14+E16+E17</f>
        <v>578389784</v>
      </c>
      <c r="F13" s="160">
        <f>F14+F16+F17</f>
        <v>420428221</v>
      </c>
      <c r="G13" s="417">
        <f>F13/D13*100</f>
        <v>127.98424047455002</v>
      </c>
      <c r="H13" s="124"/>
      <c r="I13" s="124"/>
      <c r="J13" s="124"/>
      <c r="K13" s="167"/>
      <c r="L13" s="167"/>
      <c r="M13" s="167"/>
    </row>
    <row r="14" spans="1:13" ht="31.5" x14ac:dyDescent="0.25">
      <c r="A14" s="282" t="s">
        <v>493</v>
      </c>
      <c r="B14" s="161" t="s">
        <v>494</v>
      </c>
      <c r="C14" s="162">
        <f>'15.sz.tábla'!B8</f>
        <v>212057048</v>
      </c>
      <c r="D14" s="162">
        <f>C14-116302-61107565</f>
        <v>150833181</v>
      </c>
      <c r="E14" s="162">
        <f>'15.sz.tábla'!F8</f>
        <v>219284614</v>
      </c>
      <c r="F14" s="162">
        <f>E14-123542-66006570</f>
        <v>153154502</v>
      </c>
      <c r="G14" s="417">
        <f>F14/D14*100</f>
        <v>101.53899890237017</v>
      </c>
      <c r="I14" s="124"/>
      <c r="J14" s="124"/>
      <c r="K14" s="167"/>
      <c r="L14" s="167"/>
      <c r="M14" s="167"/>
    </row>
    <row r="15" spans="1:13" ht="31.5" x14ac:dyDescent="0.25">
      <c r="A15" s="419" t="s">
        <v>495</v>
      </c>
      <c r="B15" s="161" t="s">
        <v>418</v>
      </c>
      <c r="C15" s="163"/>
      <c r="D15" s="163"/>
      <c r="E15" s="163"/>
      <c r="F15" s="163"/>
      <c r="G15" s="417"/>
      <c r="I15" s="124"/>
      <c r="J15" s="124"/>
      <c r="K15" s="167"/>
      <c r="L15" s="167"/>
      <c r="M15" s="167"/>
    </row>
    <row r="16" spans="1:13" ht="31.5" x14ac:dyDescent="0.25">
      <c r="A16" s="282" t="s">
        <v>496</v>
      </c>
      <c r="B16" s="161" t="s">
        <v>419</v>
      </c>
      <c r="C16" s="162">
        <f>'15.sz.tábla'!B7</f>
        <v>233509785</v>
      </c>
      <c r="D16" s="162">
        <f>C16-1354039-11370651-13299645-59246338</f>
        <v>148239112</v>
      </c>
      <c r="E16" s="162">
        <f>'15.sz.tábla'!F7</f>
        <v>325935970</v>
      </c>
      <c r="F16" s="162">
        <f>E16-1454727-12625233-14338762-63373473</f>
        <v>234143775</v>
      </c>
      <c r="G16" s="417">
        <f t="shared" ref="G16:G21" si="1">F16/D16*100</f>
        <v>157.95006583687575</v>
      </c>
      <c r="I16" s="124"/>
      <c r="J16" s="124"/>
      <c r="K16" s="167"/>
      <c r="L16" s="167"/>
      <c r="M16" s="167"/>
    </row>
    <row r="17" spans="1:256" ht="31.5" x14ac:dyDescent="0.25">
      <c r="A17" s="282" t="s">
        <v>497</v>
      </c>
      <c r="B17" s="161" t="s">
        <v>426</v>
      </c>
      <c r="C17" s="162">
        <f>18059500+11368200</f>
        <v>29427700</v>
      </c>
      <c r="D17" s="162">
        <v>29427700</v>
      </c>
      <c r="E17" s="162">
        <f>'15.sz.tábla'!F6</f>
        <v>33169200</v>
      </c>
      <c r="F17" s="162">
        <f>'15.sz.tábla'!F6-39256</f>
        <v>33129944</v>
      </c>
      <c r="G17" s="417">
        <f t="shared" si="1"/>
        <v>112.58081331534575</v>
      </c>
      <c r="I17" s="124"/>
      <c r="J17" s="124"/>
      <c r="K17" s="167"/>
      <c r="L17" s="167"/>
      <c r="M17" s="167"/>
    </row>
    <row r="18" spans="1:256" ht="31.5" x14ac:dyDescent="0.25">
      <c r="A18" s="416" t="s">
        <v>498</v>
      </c>
      <c r="B18" s="286" t="s">
        <v>431</v>
      </c>
      <c r="C18" s="160">
        <f>C19+C20+C21</f>
        <v>1189187</v>
      </c>
      <c r="D18" s="160">
        <f>D19+D20+D21</f>
        <v>2034106</v>
      </c>
      <c r="E18" s="160">
        <f>E19+E20+E21</f>
        <v>14258518</v>
      </c>
      <c r="F18" s="160">
        <f>F19+F20+F21</f>
        <v>3557135</v>
      </c>
      <c r="G18" s="417">
        <f t="shared" si="1"/>
        <v>174.8746132207466</v>
      </c>
      <c r="H18" s="124"/>
      <c r="I18" s="124"/>
      <c r="J18" s="124"/>
      <c r="K18" s="167"/>
      <c r="L18" s="167"/>
      <c r="M18" s="167"/>
    </row>
    <row r="19" spans="1:256" ht="29.25" customHeight="1" x14ac:dyDescent="0.25">
      <c r="A19" s="419" t="s">
        <v>499</v>
      </c>
      <c r="B19" s="161" t="s">
        <v>432</v>
      </c>
      <c r="C19" s="163"/>
      <c r="D19" s="163"/>
      <c r="E19" s="163"/>
      <c r="F19" s="163"/>
      <c r="G19" s="417"/>
      <c r="I19" s="124"/>
      <c r="J19" s="124"/>
      <c r="K19" s="167"/>
      <c r="L19" s="167"/>
      <c r="M19" s="167"/>
    </row>
    <row r="20" spans="1:256" ht="31.5" x14ac:dyDescent="0.25">
      <c r="A20" s="419" t="s">
        <v>500</v>
      </c>
      <c r="B20" s="158" t="s">
        <v>434</v>
      </c>
      <c r="C20" s="163">
        <v>39160</v>
      </c>
      <c r="D20" s="163">
        <v>0</v>
      </c>
      <c r="E20" s="163">
        <v>39160</v>
      </c>
      <c r="F20" s="163">
        <v>0</v>
      </c>
      <c r="G20" s="417"/>
      <c r="I20" s="124"/>
      <c r="J20" s="124"/>
      <c r="K20" s="167"/>
      <c r="L20" s="167"/>
      <c r="M20" s="167"/>
    </row>
    <row r="21" spans="1:256" x14ac:dyDescent="0.25">
      <c r="A21" s="419" t="s">
        <v>501</v>
      </c>
      <c r="B21" s="161" t="s">
        <v>502</v>
      </c>
      <c r="C21" s="163">
        <v>1150027</v>
      </c>
      <c r="D21" s="163">
        <v>2034106</v>
      </c>
      <c r="E21" s="163">
        <v>14219358</v>
      </c>
      <c r="F21" s="163">
        <v>3557135</v>
      </c>
      <c r="G21" s="417">
        <f t="shared" si="1"/>
        <v>174.8746132207466</v>
      </c>
      <c r="I21" s="124"/>
      <c r="J21" s="124"/>
    </row>
    <row r="22" spans="1:256" x14ac:dyDescent="0.25">
      <c r="A22" s="420" t="s">
        <v>503</v>
      </c>
      <c r="B22" s="286" t="s">
        <v>504</v>
      </c>
      <c r="C22" s="160">
        <v>0</v>
      </c>
      <c r="D22" s="160">
        <v>0</v>
      </c>
      <c r="E22" s="160">
        <v>0</v>
      </c>
      <c r="F22" s="160">
        <v>0</v>
      </c>
      <c r="G22" s="417"/>
      <c r="H22" s="150"/>
      <c r="I22" s="124"/>
      <c r="J22" s="124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  <c r="IK22" s="150"/>
      <c r="IL22" s="150"/>
      <c r="IM22" s="150"/>
      <c r="IN22" s="150"/>
      <c r="IO22" s="150"/>
      <c r="IP22" s="150"/>
      <c r="IQ22" s="150"/>
      <c r="IR22" s="150"/>
      <c r="IS22" s="150"/>
      <c r="IT22" s="150"/>
      <c r="IU22" s="150"/>
      <c r="IV22" s="150"/>
    </row>
    <row r="23" spans="1:256" x14ac:dyDescent="0.25">
      <c r="A23" s="420" t="s">
        <v>505</v>
      </c>
      <c r="B23" s="286" t="s">
        <v>506</v>
      </c>
      <c r="C23" s="160">
        <v>19361043</v>
      </c>
      <c r="D23" s="160">
        <v>19361043</v>
      </c>
      <c r="E23" s="160">
        <v>497000</v>
      </c>
      <c r="F23" s="160">
        <v>497000</v>
      </c>
      <c r="G23" s="417">
        <f>F23/D23*100</f>
        <v>2.567010465293631</v>
      </c>
      <c r="I23" s="124"/>
      <c r="J23" s="124"/>
    </row>
    <row r="24" spans="1:256" ht="31.5" x14ac:dyDescent="0.25">
      <c r="A24" s="419" t="s">
        <v>507</v>
      </c>
      <c r="B24" s="161" t="s">
        <v>508</v>
      </c>
      <c r="C24" s="163"/>
      <c r="D24" s="163"/>
      <c r="E24" s="163"/>
      <c r="F24" s="163"/>
      <c r="G24" s="417"/>
      <c r="I24" s="124"/>
      <c r="J24" s="124"/>
    </row>
    <row r="25" spans="1:256" ht="31.5" x14ac:dyDescent="0.25">
      <c r="A25" s="419" t="s">
        <v>509</v>
      </c>
      <c r="B25" s="161" t="s">
        <v>510</v>
      </c>
      <c r="C25" s="163"/>
      <c r="D25" s="163"/>
      <c r="E25" s="163"/>
      <c r="F25" s="163"/>
      <c r="G25" s="417"/>
      <c r="I25" s="124"/>
      <c r="J25" s="124"/>
    </row>
    <row r="26" spans="1:256" ht="31.5" x14ac:dyDescent="0.25">
      <c r="A26" s="419" t="s">
        <v>511</v>
      </c>
      <c r="B26" s="158" t="s">
        <v>512</v>
      </c>
      <c r="C26" s="163"/>
      <c r="D26" s="163"/>
      <c r="E26" s="163"/>
      <c r="F26" s="163"/>
      <c r="G26" s="417"/>
      <c r="I26" s="124"/>
      <c r="J26" s="124"/>
    </row>
    <row r="27" spans="1:256" ht="29.25" customHeight="1" x14ac:dyDescent="0.25">
      <c r="A27" s="419" t="s">
        <v>513</v>
      </c>
      <c r="B27" s="161" t="s">
        <v>514</v>
      </c>
      <c r="C27" s="163"/>
      <c r="D27" s="163"/>
      <c r="E27" s="163"/>
      <c r="F27" s="163"/>
      <c r="G27" s="417"/>
      <c r="I27" s="124"/>
      <c r="J27" s="124"/>
    </row>
    <row r="28" spans="1:256" x14ac:dyDescent="0.25">
      <c r="A28" s="421" t="s">
        <v>515</v>
      </c>
      <c r="B28" s="286" t="s">
        <v>516</v>
      </c>
      <c r="C28" s="160">
        <v>0</v>
      </c>
      <c r="D28" s="160">
        <v>0</v>
      </c>
      <c r="E28" s="160">
        <v>0</v>
      </c>
      <c r="F28" s="160">
        <v>0</v>
      </c>
      <c r="G28" s="417"/>
      <c r="H28" s="150"/>
      <c r="I28" s="124"/>
      <c r="J28" s="124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  <c r="IK28" s="150"/>
      <c r="IL28" s="150"/>
      <c r="IM28" s="150"/>
      <c r="IN28" s="150"/>
      <c r="IO28" s="150"/>
      <c r="IP28" s="150"/>
      <c r="IQ28" s="150"/>
      <c r="IR28" s="150"/>
      <c r="IS28" s="150"/>
      <c r="IT28" s="150"/>
      <c r="IU28" s="150"/>
      <c r="IV28" s="150"/>
    </row>
    <row r="29" spans="1:256" x14ac:dyDescent="0.25">
      <c r="A29" s="416" t="s">
        <v>517</v>
      </c>
      <c r="B29" s="286" t="s">
        <v>518</v>
      </c>
      <c r="C29" s="160"/>
      <c r="D29" s="160">
        <f>D30+D35</f>
        <v>15028610</v>
      </c>
      <c r="E29" s="160"/>
      <c r="F29" s="160">
        <f>F30+F35</f>
        <v>15028610</v>
      </c>
      <c r="G29" s="417">
        <f>F29/D29*100</f>
        <v>100</v>
      </c>
      <c r="I29" s="124"/>
      <c r="J29" s="124"/>
    </row>
    <row r="30" spans="1:256" x14ac:dyDescent="0.25">
      <c r="A30" s="422" t="s">
        <v>519</v>
      </c>
      <c r="B30" s="158" t="s">
        <v>520</v>
      </c>
      <c r="C30" s="162"/>
      <c r="D30" s="162">
        <v>15028610</v>
      </c>
      <c r="E30" s="162"/>
      <c r="F30" s="162">
        <v>15028610</v>
      </c>
      <c r="G30" s="417">
        <f>F30/D30*100</f>
        <v>100</v>
      </c>
      <c r="I30" s="124"/>
      <c r="J30" s="124"/>
    </row>
    <row r="31" spans="1:256" x14ac:dyDescent="0.25">
      <c r="A31" s="422" t="s">
        <v>521</v>
      </c>
      <c r="B31" s="158" t="s">
        <v>522</v>
      </c>
      <c r="C31" s="162"/>
      <c r="D31" s="162"/>
      <c r="E31" s="162"/>
      <c r="F31" s="162"/>
      <c r="G31" s="417"/>
      <c r="I31" s="124"/>
      <c r="J31" s="124"/>
    </row>
    <row r="32" spans="1:256" ht="28.5" customHeight="1" x14ac:dyDescent="0.25">
      <c r="A32" s="422" t="s">
        <v>523</v>
      </c>
      <c r="B32" s="158" t="s">
        <v>524</v>
      </c>
      <c r="C32" s="162"/>
      <c r="D32" s="162"/>
      <c r="E32" s="162"/>
      <c r="F32" s="162"/>
      <c r="G32" s="417"/>
      <c r="I32" s="124"/>
      <c r="J32" s="124"/>
    </row>
    <row r="33" spans="1:256" x14ac:dyDescent="0.25">
      <c r="A33" s="422" t="s">
        <v>525</v>
      </c>
      <c r="B33" s="158" t="s">
        <v>526</v>
      </c>
      <c r="C33" s="162"/>
      <c r="D33" s="162">
        <v>15016610</v>
      </c>
      <c r="E33" s="162"/>
      <c r="F33" s="162">
        <v>15016610</v>
      </c>
      <c r="G33" s="423">
        <v>100</v>
      </c>
      <c r="I33" s="124"/>
      <c r="J33" s="124"/>
    </row>
    <row r="34" spans="1:256" x14ac:dyDescent="0.25">
      <c r="A34" s="422" t="s">
        <v>527</v>
      </c>
      <c r="B34" s="158" t="s">
        <v>528</v>
      </c>
      <c r="C34" s="162"/>
      <c r="D34" s="162">
        <v>12000</v>
      </c>
      <c r="E34" s="162"/>
      <c r="F34" s="162">
        <v>12000</v>
      </c>
      <c r="G34" s="423">
        <v>100</v>
      </c>
      <c r="I34" s="124"/>
      <c r="J34" s="124"/>
    </row>
    <row r="35" spans="1:256" ht="27.75" customHeight="1" x14ac:dyDescent="0.25">
      <c r="A35" s="422" t="s">
        <v>529</v>
      </c>
      <c r="B35" s="158" t="s">
        <v>530</v>
      </c>
      <c r="C35" s="162"/>
      <c r="D35" s="162"/>
      <c r="E35" s="162"/>
      <c r="F35" s="162"/>
      <c r="G35" s="417"/>
      <c r="I35" s="124"/>
      <c r="J35" s="124"/>
    </row>
    <row r="36" spans="1:256" x14ac:dyDescent="0.25">
      <c r="A36" s="422" t="s">
        <v>531</v>
      </c>
      <c r="B36" s="158" t="s">
        <v>532</v>
      </c>
      <c r="C36" s="162"/>
      <c r="D36" s="162"/>
      <c r="E36" s="162"/>
      <c r="F36" s="162"/>
      <c r="G36" s="417"/>
      <c r="I36" s="124"/>
      <c r="J36" s="124"/>
    </row>
    <row r="37" spans="1:256" ht="27" customHeight="1" x14ac:dyDescent="0.25">
      <c r="A37" s="416" t="s">
        <v>533</v>
      </c>
      <c r="B37" s="158" t="s">
        <v>534</v>
      </c>
      <c r="C37" s="160">
        <v>0</v>
      </c>
      <c r="D37" s="160">
        <v>0</v>
      </c>
      <c r="E37" s="160">
        <v>0</v>
      </c>
      <c r="F37" s="160">
        <v>0</v>
      </c>
      <c r="G37" s="417"/>
      <c r="I37" s="124"/>
      <c r="J37" s="124"/>
    </row>
    <row r="38" spans="1:256" x14ac:dyDescent="0.25">
      <c r="A38" s="282" t="s">
        <v>535</v>
      </c>
      <c r="B38" s="158" t="s">
        <v>536</v>
      </c>
      <c r="C38" s="162">
        <v>0</v>
      </c>
      <c r="D38" s="162">
        <v>0</v>
      </c>
      <c r="E38" s="162">
        <v>0</v>
      </c>
      <c r="F38" s="162">
        <v>0</v>
      </c>
      <c r="G38" s="417"/>
      <c r="I38" s="124"/>
      <c r="J38" s="124"/>
    </row>
    <row r="39" spans="1:256" ht="31.5" x14ac:dyDescent="0.25">
      <c r="A39" s="422" t="s">
        <v>537</v>
      </c>
      <c r="B39" s="158" t="s">
        <v>538</v>
      </c>
      <c r="C39" s="162"/>
      <c r="D39" s="162"/>
      <c r="E39" s="162"/>
      <c r="F39" s="162"/>
      <c r="G39" s="417"/>
      <c r="I39" s="124"/>
      <c r="J39" s="124"/>
    </row>
    <row r="40" spans="1:256" ht="47.25" x14ac:dyDescent="0.25">
      <c r="A40" s="422" t="s">
        <v>539</v>
      </c>
      <c r="B40" s="158" t="s">
        <v>540</v>
      </c>
      <c r="C40" s="162"/>
      <c r="D40" s="162"/>
      <c r="E40" s="162"/>
      <c r="F40" s="162"/>
      <c r="G40" s="417"/>
      <c r="I40" s="124"/>
      <c r="J40" s="124"/>
    </row>
    <row r="41" spans="1:256" ht="31.5" x14ac:dyDescent="0.25">
      <c r="A41" s="422" t="s">
        <v>541</v>
      </c>
      <c r="B41" s="158" t="s">
        <v>542</v>
      </c>
      <c r="C41" s="162"/>
      <c r="D41" s="162"/>
      <c r="E41" s="162"/>
      <c r="F41" s="162"/>
      <c r="G41" s="417"/>
      <c r="I41" s="124"/>
      <c r="J41" s="124"/>
    </row>
    <row r="42" spans="1:256" ht="31.5" x14ac:dyDescent="0.25">
      <c r="A42" s="422" t="s">
        <v>543</v>
      </c>
      <c r="B42" s="158" t="s">
        <v>544</v>
      </c>
      <c r="C42" s="162"/>
      <c r="D42" s="162"/>
      <c r="E42" s="162"/>
      <c r="F42" s="162"/>
      <c r="G42" s="417"/>
      <c r="I42" s="124"/>
      <c r="J42" s="124"/>
    </row>
    <row r="43" spans="1:256" ht="31.5" x14ac:dyDescent="0.25">
      <c r="A43" s="422" t="s">
        <v>545</v>
      </c>
      <c r="B43" s="158" t="s">
        <v>546</v>
      </c>
      <c r="C43" s="162"/>
      <c r="D43" s="162"/>
      <c r="E43" s="162"/>
      <c r="F43" s="162"/>
      <c r="G43" s="417"/>
      <c r="I43" s="124"/>
      <c r="J43" s="124"/>
    </row>
    <row r="44" spans="1:256" x14ac:dyDescent="0.25">
      <c r="A44" s="416" t="s">
        <v>547</v>
      </c>
      <c r="B44" s="286" t="s">
        <v>548</v>
      </c>
      <c r="C44" s="160">
        <f>C45+C46</f>
        <v>0</v>
      </c>
      <c r="D44" s="160">
        <f>D45+D46</f>
        <v>41611</v>
      </c>
      <c r="E44" s="160"/>
      <c r="F44" s="160">
        <f>F45+F46</f>
        <v>55058</v>
      </c>
      <c r="G44" s="417">
        <f t="shared" ref="G44" si="2">F44/D44*100</f>
        <v>132.31597414145298</v>
      </c>
      <c r="I44" s="124"/>
      <c r="J44" s="124"/>
    </row>
    <row r="45" spans="1:256" x14ac:dyDescent="0.25">
      <c r="A45" s="416" t="s">
        <v>549</v>
      </c>
      <c r="B45" s="158" t="s">
        <v>550</v>
      </c>
      <c r="C45" s="160"/>
      <c r="D45" s="160">
        <v>41611</v>
      </c>
      <c r="E45" s="160"/>
      <c r="F45" s="160">
        <v>55058</v>
      </c>
      <c r="G45" s="417"/>
      <c r="I45" s="124"/>
      <c r="J45" s="124"/>
    </row>
    <row r="46" spans="1:256" x14ac:dyDescent="0.25">
      <c r="A46" s="416" t="s">
        <v>551</v>
      </c>
      <c r="B46" s="158" t="s">
        <v>552</v>
      </c>
      <c r="C46" s="164"/>
      <c r="D46" s="164">
        <v>0</v>
      </c>
      <c r="E46" s="164"/>
      <c r="F46" s="164">
        <f>SUM(F47:F48)</f>
        <v>0</v>
      </c>
      <c r="G46" s="417"/>
      <c r="H46" s="151"/>
      <c r="I46" s="124"/>
      <c r="J46" s="124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  <c r="IP46" s="151"/>
      <c r="IQ46" s="151"/>
      <c r="IR46" s="151"/>
      <c r="IS46" s="151"/>
      <c r="IT46" s="151"/>
      <c r="IU46" s="151"/>
      <c r="IV46" s="151"/>
    </row>
    <row r="47" spans="1:256" x14ac:dyDescent="0.25">
      <c r="A47" s="282" t="s">
        <v>553</v>
      </c>
      <c r="B47" s="158" t="s">
        <v>554</v>
      </c>
      <c r="C47" s="165"/>
      <c r="D47" s="165"/>
      <c r="E47" s="165"/>
      <c r="F47" s="165"/>
      <c r="G47" s="417"/>
      <c r="H47" s="151"/>
      <c r="I47" s="124"/>
      <c r="J47" s="124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</row>
    <row r="48" spans="1:256" ht="31.5" x14ac:dyDescent="0.25">
      <c r="A48" s="282" t="s">
        <v>555</v>
      </c>
      <c r="B48" s="158" t="s">
        <v>556</v>
      </c>
      <c r="C48" s="165"/>
      <c r="D48" s="165"/>
      <c r="E48" s="165"/>
      <c r="F48" s="165"/>
      <c r="G48" s="417"/>
      <c r="H48" s="151"/>
      <c r="I48" s="124"/>
      <c r="J48" s="124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</row>
    <row r="49" spans="1:256" x14ac:dyDescent="0.25">
      <c r="A49" s="416" t="s">
        <v>557</v>
      </c>
      <c r="B49" s="158" t="s">
        <v>558</v>
      </c>
      <c r="C49" s="160"/>
      <c r="D49" s="160">
        <v>130217497</v>
      </c>
      <c r="E49" s="160"/>
      <c r="F49" s="160">
        <f>SUM(F53:F54)</f>
        <v>39644704</v>
      </c>
      <c r="G49" s="417">
        <f>F49/D49*100</f>
        <v>30.444990046153318</v>
      </c>
      <c r="I49" s="124"/>
      <c r="J49" s="124"/>
    </row>
    <row r="50" spans="1:256" x14ac:dyDescent="0.25">
      <c r="A50" s="416" t="s">
        <v>559</v>
      </c>
      <c r="B50" s="158" t="s">
        <v>560</v>
      </c>
      <c r="C50" s="160"/>
      <c r="D50" s="160">
        <v>0</v>
      </c>
      <c r="E50" s="160"/>
      <c r="F50" s="160">
        <v>0</v>
      </c>
      <c r="G50" s="417"/>
      <c r="I50" s="124"/>
      <c r="J50" s="124"/>
    </row>
    <row r="51" spans="1:256" x14ac:dyDescent="0.25">
      <c r="A51" s="282" t="s">
        <v>561</v>
      </c>
      <c r="B51" s="158" t="s">
        <v>562</v>
      </c>
      <c r="C51" s="162"/>
      <c r="D51" s="162">
        <v>0</v>
      </c>
      <c r="E51" s="162"/>
      <c r="F51" s="162">
        <v>0</v>
      </c>
      <c r="G51" s="417"/>
      <c r="I51" s="124"/>
      <c r="J51" s="124"/>
    </row>
    <row r="52" spans="1:256" x14ac:dyDescent="0.25">
      <c r="A52" s="282" t="s">
        <v>563</v>
      </c>
      <c r="B52" s="158" t="s">
        <v>564</v>
      </c>
      <c r="C52" s="162"/>
      <c r="D52" s="162">
        <v>0</v>
      </c>
      <c r="E52" s="162"/>
      <c r="F52" s="162">
        <v>0</v>
      </c>
      <c r="G52" s="417"/>
      <c r="I52" s="124"/>
      <c r="J52" s="124"/>
    </row>
    <row r="53" spans="1:256" x14ac:dyDescent="0.25">
      <c r="A53" s="416" t="s">
        <v>565</v>
      </c>
      <c r="B53" s="286" t="s">
        <v>566</v>
      </c>
      <c r="C53" s="160"/>
      <c r="D53" s="160">
        <v>38810</v>
      </c>
      <c r="E53" s="160"/>
      <c r="F53" s="172">
        <v>450450</v>
      </c>
      <c r="G53" s="417">
        <f>F53/D53*100</f>
        <v>1160.6544704972946</v>
      </c>
      <c r="H53" s="150"/>
      <c r="I53" s="124"/>
      <c r="J53" s="124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  <c r="IP53" s="150"/>
      <c r="IQ53" s="150"/>
      <c r="IR53" s="150"/>
      <c r="IS53" s="150"/>
      <c r="IT53" s="150"/>
      <c r="IU53" s="150"/>
      <c r="IV53" s="150"/>
    </row>
    <row r="54" spans="1:256" x14ac:dyDescent="0.25">
      <c r="A54" s="416" t="s">
        <v>567</v>
      </c>
      <c r="B54" s="286" t="s">
        <v>568</v>
      </c>
      <c r="C54" s="160"/>
      <c r="D54" s="160">
        <v>130178687</v>
      </c>
      <c r="E54" s="160"/>
      <c r="F54" s="172">
        <v>39194254</v>
      </c>
      <c r="G54" s="417">
        <f>F54/D54*100</f>
        <v>30.10804218665994</v>
      </c>
      <c r="H54" s="150"/>
      <c r="I54" s="124"/>
      <c r="J54" s="124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</row>
    <row r="55" spans="1:256" x14ac:dyDescent="0.25">
      <c r="A55" s="416" t="s">
        <v>569</v>
      </c>
      <c r="B55" s="286" t="s">
        <v>570</v>
      </c>
      <c r="C55" s="160"/>
      <c r="D55" s="160">
        <v>0</v>
      </c>
      <c r="E55" s="160"/>
      <c r="F55" s="160">
        <v>0</v>
      </c>
      <c r="G55" s="417"/>
      <c r="H55" s="150"/>
      <c r="I55" s="124"/>
      <c r="J55" s="124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50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  <c r="IK55" s="150"/>
      <c r="IL55" s="150"/>
      <c r="IM55" s="150"/>
      <c r="IN55" s="150"/>
      <c r="IO55" s="150"/>
      <c r="IP55" s="150"/>
      <c r="IQ55" s="150"/>
      <c r="IR55" s="150"/>
      <c r="IS55" s="150"/>
      <c r="IT55" s="150"/>
      <c r="IU55" s="150"/>
      <c r="IV55" s="150"/>
    </row>
    <row r="56" spans="1:256" x14ac:dyDescent="0.25">
      <c r="A56" s="416" t="s">
        <v>571</v>
      </c>
      <c r="B56" s="286" t="s">
        <v>572</v>
      </c>
      <c r="C56" s="160"/>
      <c r="D56" s="160">
        <f>D57+D58+D59</f>
        <v>5189129</v>
      </c>
      <c r="E56" s="160">
        <f>E57+E58+E59</f>
        <v>0</v>
      </c>
      <c r="F56" s="160">
        <f>SUM(F57:F59)</f>
        <v>9758143</v>
      </c>
      <c r="G56" s="417">
        <f>F56/D56*100</f>
        <v>188.04972857679968</v>
      </c>
      <c r="H56" s="150"/>
      <c r="I56" s="124"/>
      <c r="J56" s="124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  <c r="IP56" s="150"/>
      <c r="IQ56" s="150"/>
      <c r="IR56" s="150"/>
      <c r="IS56" s="150"/>
      <c r="IT56" s="150"/>
      <c r="IU56" s="150"/>
      <c r="IV56" s="150"/>
    </row>
    <row r="57" spans="1:256" x14ac:dyDescent="0.25">
      <c r="A57" s="282" t="s">
        <v>573</v>
      </c>
      <c r="B57" s="158" t="s">
        <v>574</v>
      </c>
      <c r="C57" s="162"/>
      <c r="D57" s="162">
        <v>5013001</v>
      </c>
      <c r="E57" s="162"/>
      <c r="F57" s="162">
        <v>7162648</v>
      </c>
      <c r="G57" s="423">
        <f>F57/D57*100</f>
        <v>142.88143968054266</v>
      </c>
      <c r="I57" s="124"/>
      <c r="J57" s="124"/>
    </row>
    <row r="58" spans="1:256" ht="31.5" x14ac:dyDescent="0.25">
      <c r="A58" s="282" t="s">
        <v>575</v>
      </c>
      <c r="B58" s="158" t="s">
        <v>576</v>
      </c>
      <c r="C58" s="162"/>
      <c r="D58" s="162">
        <v>82773</v>
      </c>
      <c r="E58" s="162"/>
      <c r="F58" s="162">
        <v>2462052</v>
      </c>
      <c r="G58" s="423">
        <v>100</v>
      </c>
      <c r="I58" s="124"/>
      <c r="J58" s="124"/>
    </row>
    <row r="59" spans="1:256" x14ac:dyDescent="0.25">
      <c r="A59" s="282" t="s">
        <v>577</v>
      </c>
      <c r="B59" s="158" t="s">
        <v>578</v>
      </c>
      <c r="C59" s="162"/>
      <c r="D59" s="162">
        <v>93355</v>
      </c>
      <c r="E59" s="162"/>
      <c r="F59" s="162">
        <v>133443</v>
      </c>
      <c r="G59" s="423">
        <f t="shared" ref="G59:G60" si="3">F59/D59*100</f>
        <v>142.94146001821005</v>
      </c>
      <c r="I59" s="124"/>
      <c r="J59" s="124"/>
    </row>
    <row r="60" spans="1:256" x14ac:dyDescent="0.25">
      <c r="A60" s="416" t="s">
        <v>579</v>
      </c>
      <c r="B60" s="286" t="s">
        <v>580</v>
      </c>
      <c r="C60" s="160"/>
      <c r="D60" s="160">
        <v>-4459000</v>
      </c>
      <c r="E60" s="160"/>
      <c r="F60" s="160">
        <v>-247655</v>
      </c>
      <c r="G60" s="417">
        <f t="shared" si="3"/>
        <v>5.5540479928235031</v>
      </c>
      <c r="H60" s="150"/>
      <c r="I60" s="124"/>
      <c r="J60" s="124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</row>
    <row r="61" spans="1:256" x14ac:dyDescent="0.25">
      <c r="A61" s="282" t="s">
        <v>581</v>
      </c>
      <c r="B61" s="158" t="s">
        <v>582</v>
      </c>
      <c r="C61" s="162"/>
      <c r="D61" s="162"/>
      <c r="E61" s="162"/>
      <c r="F61" s="162"/>
      <c r="G61" s="417"/>
      <c r="I61" s="124"/>
      <c r="J61" s="124"/>
    </row>
    <row r="62" spans="1:256" ht="47.25" x14ac:dyDescent="0.25">
      <c r="A62" s="282" t="s">
        <v>583</v>
      </c>
      <c r="B62" s="158" t="s">
        <v>584</v>
      </c>
      <c r="C62" s="162"/>
      <c r="D62" s="162">
        <v>0</v>
      </c>
      <c r="E62" s="162"/>
      <c r="F62" s="162">
        <v>0</v>
      </c>
      <c r="G62" s="417"/>
      <c r="I62" s="124"/>
      <c r="J62" s="124"/>
    </row>
    <row r="63" spans="1:256" x14ac:dyDescent="0.25">
      <c r="A63" s="416" t="s">
        <v>585</v>
      </c>
      <c r="B63" s="286" t="s">
        <v>586</v>
      </c>
      <c r="C63" s="160"/>
      <c r="D63" s="160">
        <v>76771</v>
      </c>
      <c r="E63" s="160"/>
      <c r="F63" s="160">
        <f>F65</f>
        <v>135441</v>
      </c>
      <c r="G63" s="417">
        <f>F63/D63*100</f>
        <v>176.4220864649412</v>
      </c>
      <c r="H63" s="150"/>
      <c r="I63" s="124"/>
      <c r="J63" s="124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  <c r="IK63" s="150"/>
      <c r="IL63" s="150"/>
      <c r="IM63" s="150"/>
      <c r="IN63" s="150"/>
      <c r="IO63" s="150"/>
      <c r="IP63" s="150"/>
      <c r="IQ63" s="150"/>
      <c r="IR63" s="150"/>
      <c r="IS63" s="150"/>
      <c r="IT63" s="150"/>
      <c r="IU63" s="150"/>
      <c r="IV63" s="150"/>
    </row>
    <row r="64" spans="1:256" ht="31.5" x14ac:dyDescent="0.25">
      <c r="A64" s="282" t="s">
        <v>587</v>
      </c>
      <c r="B64" s="158" t="s">
        <v>588</v>
      </c>
      <c r="C64" s="162"/>
      <c r="D64" s="162"/>
      <c r="E64" s="162"/>
      <c r="F64" s="162"/>
      <c r="G64" s="417"/>
      <c r="I64" s="124"/>
      <c r="J64" s="124"/>
    </row>
    <row r="65" spans="1:10" x14ac:dyDescent="0.25">
      <c r="A65" s="282" t="s">
        <v>589</v>
      </c>
      <c r="B65" s="158" t="s">
        <v>590</v>
      </c>
      <c r="C65" s="162"/>
      <c r="D65" s="162">
        <v>76771</v>
      </c>
      <c r="E65" s="162"/>
      <c r="F65" s="162">
        <v>135441</v>
      </c>
      <c r="G65" s="417">
        <f>F65/D65*100</f>
        <v>176.4220864649412</v>
      </c>
      <c r="I65" s="124"/>
      <c r="J65" s="124"/>
    </row>
    <row r="66" spans="1:10" x14ac:dyDescent="0.25">
      <c r="A66" s="282" t="s">
        <v>591</v>
      </c>
      <c r="B66" s="158" t="s">
        <v>592</v>
      </c>
      <c r="C66" s="162"/>
      <c r="D66" s="162"/>
      <c r="E66" s="162"/>
      <c r="F66" s="162"/>
      <c r="G66" s="417"/>
      <c r="I66" s="124"/>
      <c r="J66" s="124"/>
    </row>
    <row r="67" spans="1:10" x14ac:dyDescent="0.25">
      <c r="A67" s="416" t="s">
        <v>593</v>
      </c>
      <c r="B67" s="158" t="s">
        <v>594</v>
      </c>
      <c r="C67" s="160">
        <f>C63+C60+C56+C49+C44+C7</f>
        <v>501283138</v>
      </c>
      <c r="D67" s="160">
        <f>D63+D60+D56+D49+D44+D7</f>
        <v>496484801</v>
      </c>
      <c r="E67" s="160">
        <f>E63+E60+E56+E49+E44+E7</f>
        <v>598883677</v>
      </c>
      <c r="F67" s="160">
        <f>F63+F60+F56+F49+F44+F7</f>
        <v>490504198</v>
      </c>
      <c r="G67" s="417">
        <f>F67/D67*100</f>
        <v>98.795410657495637</v>
      </c>
      <c r="I67" s="124"/>
      <c r="J67" s="124"/>
    </row>
    <row r="68" spans="1:10" x14ac:dyDescent="0.25">
      <c r="A68" s="282"/>
      <c r="B68" s="157"/>
      <c r="C68" s="157"/>
      <c r="D68" s="157"/>
      <c r="E68" s="157"/>
      <c r="F68" s="157"/>
      <c r="G68" s="417"/>
      <c r="I68" s="124"/>
      <c r="J68" s="124"/>
    </row>
    <row r="69" spans="1:10" x14ac:dyDescent="0.25">
      <c r="A69" s="416" t="s">
        <v>595</v>
      </c>
      <c r="B69" s="166"/>
      <c r="C69" s="153"/>
      <c r="D69" s="153"/>
      <c r="E69" s="153"/>
      <c r="F69" s="153"/>
      <c r="G69" s="417"/>
      <c r="I69" s="124"/>
      <c r="J69" s="124"/>
    </row>
    <row r="70" spans="1:10" ht="30" customHeight="1" x14ac:dyDescent="0.25">
      <c r="A70" s="424" t="s">
        <v>596</v>
      </c>
      <c r="B70" s="166" t="s">
        <v>481</v>
      </c>
      <c r="C70" s="163">
        <v>9711813</v>
      </c>
      <c r="D70" s="163"/>
      <c r="E70" s="163">
        <v>4196723</v>
      </c>
      <c r="F70" s="163"/>
      <c r="G70" s="417"/>
      <c r="H70" s="152"/>
      <c r="I70" s="124"/>
      <c r="J70" s="124"/>
    </row>
    <row r="71" spans="1:10" ht="31.5" x14ac:dyDescent="0.25">
      <c r="A71" s="424" t="s">
        <v>597</v>
      </c>
      <c r="B71" s="166" t="s">
        <v>484</v>
      </c>
      <c r="C71" s="163">
        <v>2250571</v>
      </c>
      <c r="D71" s="163"/>
      <c r="E71" s="163">
        <v>4988375</v>
      </c>
      <c r="F71" s="153"/>
      <c r="G71" s="417"/>
      <c r="I71" s="124"/>
      <c r="J71" s="124"/>
    </row>
    <row r="72" spans="1:10" ht="31.5" x14ac:dyDescent="0.25">
      <c r="A72" s="424" t="s">
        <v>598</v>
      </c>
      <c r="B72" s="166" t="s">
        <v>486</v>
      </c>
      <c r="C72" s="153">
        <v>0</v>
      </c>
      <c r="D72" s="153"/>
      <c r="E72" s="153">
        <v>0</v>
      </c>
      <c r="F72" s="153"/>
      <c r="G72" s="417"/>
      <c r="I72" s="124"/>
      <c r="J72" s="124"/>
    </row>
    <row r="73" spans="1:10" x14ac:dyDescent="0.25">
      <c r="A73" s="238" t="s">
        <v>599</v>
      </c>
      <c r="B73" s="154" t="s">
        <v>488</v>
      </c>
      <c r="C73" s="335">
        <v>0</v>
      </c>
      <c r="D73" s="335"/>
      <c r="E73" s="335">
        <v>0</v>
      </c>
      <c r="F73" s="335"/>
      <c r="G73" s="417"/>
      <c r="I73" s="124"/>
      <c r="J73" s="124"/>
    </row>
    <row r="74" spans="1:10" ht="31.5" x14ac:dyDescent="0.25">
      <c r="A74" s="238" t="s">
        <v>600</v>
      </c>
      <c r="B74" s="154" t="s">
        <v>490</v>
      </c>
      <c r="C74" s="335">
        <v>0</v>
      </c>
      <c r="D74" s="335"/>
      <c r="E74" s="335">
        <v>0</v>
      </c>
      <c r="F74" s="335"/>
      <c r="G74" s="417"/>
      <c r="I74" s="124"/>
      <c r="J74" s="124"/>
    </row>
    <row r="75" spans="1:10" x14ac:dyDescent="0.25">
      <c r="A75" s="238" t="s">
        <v>601</v>
      </c>
      <c r="B75" s="154" t="s">
        <v>492</v>
      </c>
      <c r="C75" s="335">
        <v>0</v>
      </c>
      <c r="D75" s="335"/>
      <c r="E75" s="335">
        <v>0</v>
      </c>
      <c r="F75" s="335"/>
      <c r="G75" s="417"/>
      <c r="I75" s="124"/>
      <c r="J75" s="124"/>
    </row>
    <row r="76" spans="1:10" x14ac:dyDescent="0.25">
      <c r="A76" s="238" t="s">
        <v>602</v>
      </c>
      <c r="B76" s="154" t="s">
        <v>494</v>
      </c>
      <c r="C76" s="335">
        <v>0</v>
      </c>
      <c r="D76" s="335"/>
      <c r="E76" s="335">
        <v>0</v>
      </c>
      <c r="F76" s="335"/>
      <c r="G76" s="417"/>
      <c r="I76" s="124"/>
      <c r="J76" s="124"/>
    </row>
    <row r="77" spans="1:10" x14ac:dyDescent="0.25">
      <c r="A77" s="238" t="s">
        <v>603</v>
      </c>
      <c r="B77" s="154" t="s">
        <v>604</v>
      </c>
      <c r="C77" s="163">
        <v>0</v>
      </c>
      <c r="D77" s="163"/>
      <c r="E77" s="163">
        <v>0</v>
      </c>
      <c r="F77" s="335"/>
      <c r="G77" s="417"/>
      <c r="I77" s="124"/>
      <c r="J77" s="124"/>
    </row>
    <row r="78" spans="1:10" ht="31.5" x14ac:dyDescent="0.25">
      <c r="A78" s="238" t="s">
        <v>605</v>
      </c>
      <c r="B78" s="154" t="s">
        <v>606</v>
      </c>
      <c r="C78" s="335">
        <v>0</v>
      </c>
      <c r="D78" s="335"/>
      <c r="E78" s="335">
        <v>0</v>
      </c>
      <c r="F78" s="335"/>
      <c r="G78" s="417"/>
      <c r="H78" s="152"/>
      <c r="I78" s="124"/>
      <c r="J78" s="124"/>
    </row>
    <row r="79" spans="1:10" x14ac:dyDescent="0.25">
      <c r="A79" s="238" t="s">
        <v>607</v>
      </c>
      <c r="B79" s="154" t="s">
        <v>389</v>
      </c>
      <c r="C79" s="335">
        <v>0</v>
      </c>
      <c r="D79" s="335"/>
      <c r="E79" s="335">
        <v>0</v>
      </c>
      <c r="F79" s="335"/>
      <c r="G79" s="417"/>
      <c r="I79" s="124"/>
      <c r="J79" s="124"/>
    </row>
    <row r="80" spans="1:10" x14ac:dyDescent="0.25">
      <c r="A80" s="238" t="s">
        <v>608</v>
      </c>
      <c r="B80" s="154" t="s">
        <v>390</v>
      </c>
      <c r="C80" s="335"/>
      <c r="D80" s="335"/>
      <c r="E80" s="335"/>
      <c r="F80" s="335"/>
      <c r="G80" s="417"/>
      <c r="I80" s="124"/>
      <c r="J80" s="124"/>
    </row>
    <row r="103" spans="1:1" x14ac:dyDescent="0.25">
      <c r="A103" s="151" t="s">
        <v>609</v>
      </c>
    </row>
  </sheetData>
  <mergeCells count="6">
    <mergeCell ref="A2:G2"/>
    <mergeCell ref="C3:D3"/>
    <mergeCell ref="E3:F3"/>
    <mergeCell ref="G3:G5"/>
    <mergeCell ref="C5:D5"/>
    <mergeCell ref="E5:F5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3" orientation="portrait" r:id="rId1"/>
  <headerFooter>
    <oddHeader>&amp;L&amp;"Times New Roman,Normál"&amp;12Vászoly Község Önkormányzata &amp;C&amp;"Times New Roman,Normál"&amp;12 15.a. melléklet
az önkormányzat 2019. évi költségvetési gazdálkodási beszámolójáról szóló
7/2020. (VII. 08.) önkormányzati rendeletéhez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1"/>
  <sheetViews>
    <sheetView view="pageLayout" zoomScaleNormal="100" workbookViewId="0">
      <selection sqref="A1:G1"/>
    </sheetView>
  </sheetViews>
  <sheetFormatPr defaultRowHeight="15.75" x14ac:dyDescent="0.25"/>
  <cols>
    <col min="1" max="1" width="58.140625" style="106" customWidth="1"/>
    <col min="2" max="3" width="8.7109375" style="106" customWidth="1"/>
    <col min="4" max="4" width="14.85546875" style="124" bestFit="1" customWidth="1"/>
    <col min="5" max="5" width="12.5703125" style="124" customWidth="1"/>
    <col min="6" max="6" width="14.85546875" style="124" bestFit="1" customWidth="1"/>
    <col min="7" max="7" width="9.28515625" style="156" customWidth="1"/>
    <col min="8" max="256" width="9.140625" style="106"/>
    <col min="257" max="257" width="58.140625" style="106" customWidth="1"/>
    <col min="258" max="259" width="8.7109375" style="106" customWidth="1"/>
    <col min="260" max="260" width="12.5703125" style="106" bestFit="1" customWidth="1"/>
    <col min="261" max="261" width="12.5703125" style="106" customWidth="1"/>
    <col min="262" max="262" width="12.28515625" style="106" bestFit="1" customWidth="1"/>
    <col min="263" max="263" width="9.28515625" style="106" customWidth="1"/>
    <col min="264" max="512" width="9.140625" style="106"/>
    <col min="513" max="513" width="58.140625" style="106" customWidth="1"/>
    <col min="514" max="515" width="8.7109375" style="106" customWidth="1"/>
    <col min="516" max="516" width="12.5703125" style="106" bestFit="1" customWidth="1"/>
    <col min="517" max="517" width="12.5703125" style="106" customWidth="1"/>
    <col min="518" max="518" width="12.28515625" style="106" bestFit="1" customWidth="1"/>
    <col min="519" max="519" width="9.28515625" style="106" customWidth="1"/>
    <col min="520" max="768" width="9.140625" style="106"/>
    <col min="769" max="769" width="58.140625" style="106" customWidth="1"/>
    <col min="770" max="771" width="8.7109375" style="106" customWidth="1"/>
    <col min="772" max="772" width="12.5703125" style="106" bestFit="1" customWidth="1"/>
    <col min="773" max="773" width="12.5703125" style="106" customWidth="1"/>
    <col min="774" max="774" width="12.28515625" style="106" bestFit="1" customWidth="1"/>
    <col min="775" max="775" width="9.28515625" style="106" customWidth="1"/>
    <col min="776" max="1024" width="9.140625" style="106"/>
    <col min="1025" max="1025" width="58.140625" style="106" customWidth="1"/>
    <col min="1026" max="1027" width="8.7109375" style="106" customWidth="1"/>
    <col min="1028" max="1028" width="12.5703125" style="106" bestFit="1" customWidth="1"/>
    <col min="1029" max="1029" width="12.5703125" style="106" customWidth="1"/>
    <col min="1030" max="1030" width="12.28515625" style="106" bestFit="1" customWidth="1"/>
    <col min="1031" max="1031" width="9.28515625" style="106" customWidth="1"/>
    <col min="1032" max="1280" width="9.140625" style="106"/>
    <col min="1281" max="1281" width="58.140625" style="106" customWidth="1"/>
    <col min="1282" max="1283" width="8.7109375" style="106" customWidth="1"/>
    <col min="1284" max="1284" width="12.5703125" style="106" bestFit="1" customWidth="1"/>
    <col min="1285" max="1285" width="12.5703125" style="106" customWidth="1"/>
    <col min="1286" max="1286" width="12.28515625" style="106" bestFit="1" customWidth="1"/>
    <col min="1287" max="1287" width="9.28515625" style="106" customWidth="1"/>
    <col min="1288" max="1536" width="9.140625" style="106"/>
    <col min="1537" max="1537" width="58.140625" style="106" customWidth="1"/>
    <col min="1538" max="1539" width="8.7109375" style="106" customWidth="1"/>
    <col min="1540" max="1540" width="12.5703125" style="106" bestFit="1" customWidth="1"/>
    <col min="1541" max="1541" width="12.5703125" style="106" customWidth="1"/>
    <col min="1542" max="1542" width="12.28515625" style="106" bestFit="1" customWidth="1"/>
    <col min="1543" max="1543" width="9.28515625" style="106" customWidth="1"/>
    <col min="1544" max="1792" width="9.140625" style="106"/>
    <col min="1793" max="1793" width="58.140625" style="106" customWidth="1"/>
    <col min="1794" max="1795" width="8.7109375" style="106" customWidth="1"/>
    <col min="1796" max="1796" width="12.5703125" style="106" bestFit="1" customWidth="1"/>
    <col min="1797" max="1797" width="12.5703125" style="106" customWidth="1"/>
    <col min="1798" max="1798" width="12.28515625" style="106" bestFit="1" customWidth="1"/>
    <col min="1799" max="1799" width="9.28515625" style="106" customWidth="1"/>
    <col min="1800" max="2048" width="9.140625" style="106"/>
    <col min="2049" max="2049" width="58.140625" style="106" customWidth="1"/>
    <col min="2050" max="2051" width="8.7109375" style="106" customWidth="1"/>
    <col min="2052" max="2052" width="12.5703125" style="106" bestFit="1" customWidth="1"/>
    <col min="2053" max="2053" width="12.5703125" style="106" customWidth="1"/>
    <col min="2054" max="2054" width="12.28515625" style="106" bestFit="1" customWidth="1"/>
    <col min="2055" max="2055" width="9.28515625" style="106" customWidth="1"/>
    <col min="2056" max="2304" width="9.140625" style="106"/>
    <col min="2305" max="2305" width="58.140625" style="106" customWidth="1"/>
    <col min="2306" max="2307" width="8.7109375" style="106" customWidth="1"/>
    <col min="2308" max="2308" width="12.5703125" style="106" bestFit="1" customWidth="1"/>
    <col min="2309" max="2309" width="12.5703125" style="106" customWidth="1"/>
    <col min="2310" max="2310" width="12.28515625" style="106" bestFit="1" customWidth="1"/>
    <col min="2311" max="2311" width="9.28515625" style="106" customWidth="1"/>
    <col min="2312" max="2560" width="9.140625" style="106"/>
    <col min="2561" max="2561" width="58.140625" style="106" customWidth="1"/>
    <col min="2562" max="2563" width="8.7109375" style="106" customWidth="1"/>
    <col min="2564" max="2564" width="12.5703125" style="106" bestFit="1" customWidth="1"/>
    <col min="2565" max="2565" width="12.5703125" style="106" customWidth="1"/>
    <col min="2566" max="2566" width="12.28515625" style="106" bestFit="1" customWidth="1"/>
    <col min="2567" max="2567" width="9.28515625" style="106" customWidth="1"/>
    <col min="2568" max="2816" width="9.140625" style="106"/>
    <col min="2817" max="2817" width="58.140625" style="106" customWidth="1"/>
    <col min="2818" max="2819" width="8.7109375" style="106" customWidth="1"/>
    <col min="2820" max="2820" width="12.5703125" style="106" bestFit="1" customWidth="1"/>
    <col min="2821" max="2821" width="12.5703125" style="106" customWidth="1"/>
    <col min="2822" max="2822" width="12.28515625" style="106" bestFit="1" customWidth="1"/>
    <col min="2823" max="2823" width="9.28515625" style="106" customWidth="1"/>
    <col min="2824" max="3072" width="9.140625" style="106"/>
    <col min="3073" max="3073" width="58.140625" style="106" customWidth="1"/>
    <col min="3074" max="3075" width="8.7109375" style="106" customWidth="1"/>
    <col min="3076" max="3076" width="12.5703125" style="106" bestFit="1" customWidth="1"/>
    <col min="3077" max="3077" width="12.5703125" style="106" customWidth="1"/>
    <col min="3078" max="3078" width="12.28515625" style="106" bestFit="1" customWidth="1"/>
    <col min="3079" max="3079" width="9.28515625" style="106" customWidth="1"/>
    <col min="3080" max="3328" width="9.140625" style="106"/>
    <col min="3329" max="3329" width="58.140625" style="106" customWidth="1"/>
    <col min="3330" max="3331" width="8.7109375" style="106" customWidth="1"/>
    <col min="3332" max="3332" width="12.5703125" style="106" bestFit="1" customWidth="1"/>
    <col min="3333" max="3333" width="12.5703125" style="106" customWidth="1"/>
    <col min="3334" max="3334" width="12.28515625" style="106" bestFit="1" customWidth="1"/>
    <col min="3335" max="3335" width="9.28515625" style="106" customWidth="1"/>
    <col min="3336" max="3584" width="9.140625" style="106"/>
    <col min="3585" max="3585" width="58.140625" style="106" customWidth="1"/>
    <col min="3586" max="3587" width="8.7109375" style="106" customWidth="1"/>
    <col min="3588" max="3588" width="12.5703125" style="106" bestFit="1" customWidth="1"/>
    <col min="3589" max="3589" width="12.5703125" style="106" customWidth="1"/>
    <col min="3590" max="3590" width="12.28515625" style="106" bestFit="1" customWidth="1"/>
    <col min="3591" max="3591" width="9.28515625" style="106" customWidth="1"/>
    <col min="3592" max="3840" width="9.140625" style="106"/>
    <col min="3841" max="3841" width="58.140625" style="106" customWidth="1"/>
    <col min="3842" max="3843" width="8.7109375" style="106" customWidth="1"/>
    <col min="3844" max="3844" width="12.5703125" style="106" bestFit="1" customWidth="1"/>
    <col min="3845" max="3845" width="12.5703125" style="106" customWidth="1"/>
    <col min="3846" max="3846" width="12.28515625" style="106" bestFit="1" customWidth="1"/>
    <col min="3847" max="3847" width="9.28515625" style="106" customWidth="1"/>
    <col min="3848" max="4096" width="9.140625" style="106"/>
    <col min="4097" max="4097" width="58.140625" style="106" customWidth="1"/>
    <col min="4098" max="4099" width="8.7109375" style="106" customWidth="1"/>
    <col min="4100" max="4100" width="12.5703125" style="106" bestFit="1" customWidth="1"/>
    <col min="4101" max="4101" width="12.5703125" style="106" customWidth="1"/>
    <col min="4102" max="4102" width="12.28515625" style="106" bestFit="1" customWidth="1"/>
    <col min="4103" max="4103" width="9.28515625" style="106" customWidth="1"/>
    <col min="4104" max="4352" width="9.140625" style="106"/>
    <col min="4353" max="4353" width="58.140625" style="106" customWidth="1"/>
    <col min="4354" max="4355" width="8.7109375" style="106" customWidth="1"/>
    <col min="4356" max="4356" width="12.5703125" style="106" bestFit="1" customWidth="1"/>
    <col min="4357" max="4357" width="12.5703125" style="106" customWidth="1"/>
    <col min="4358" max="4358" width="12.28515625" style="106" bestFit="1" customWidth="1"/>
    <col min="4359" max="4359" width="9.28515625" style="106" customWidth="1"/>
    <col min="4360" max="4608" width="9.140625" style="106"/>
    <col min="4609" max="4609" width="58.140625" style="106" customWidth="1"/>
    <col min="4610" max="4611" width="8.7109375" style="106" customWidth="1"/>
    <col min="4612" max="4612" width="12.5703125" style="106" bestFit="1" customWidth="1"/>
    <col min="4613" max="4613" width="12.5703125" style="106" customWidth="1"/>
    <col min="4614" max="4614" width="12.28515625" style="106" bestFit="1" customWidth="1"/>
    <col min="4615" max="4615" width="9.28515625" style="106" customWidth="1"/>
    <col min="4616" max="4864" width="9.140625" style="106"/>
    <col min="4865" max="4865" width="58.140625" style="106" customWidth="1"/>
    <col min="4866" max="4867" width="8.7109375" style="106" customWidth="1"/>
    <col min="4868" max="4868" width="12.5703125" style="106" bestFit="1" customWidth="1"/>
    <col min="4869" max="4869" width="12.5703125" style="106" customWidth="1"/>
    <col min="4870" max="4870" width="12.28515625" style="106" bestFit="1" customWidth="1"/>
    <col min="4871" max="4871" width="9.28515625" style="106" customWidth="1"/>
    <col min="4872" max="5120" width="9.140625" style="106"/>
    <col min="5121" max="5121" width="58.140625" style="106" customWidth="1"/>
    <col min="5122" max="5123" width="8.7109375" style="106" customWidth="1"/>
    <col min="5124" max="5124" width="12.5703125" style="106" bestFit="1" customWidth="1"/>
    <col min="5125" max="5125" width="12.5703125" style="106" customWidth="1"/>
    <col min="5126" max="5126" width="12.28515625" style="106" bestFit="1" customWidth="1"/>
    <col min="5127" max="5127" width="9.28515625" style="106" customWidth="1"/>
    <col min="5128" max="5376" width="9.140625" style="106"/>
    <col min="5377" max="5377" width="58.140625" style="106" customWidth="1"/>
    <col min="5378" max="5379" width="8.7109375" style="106" customWidth="1"/>
    <col min="5380" max="5380" width="12.5703125" style="106" bestFit="1" customWidth="1"/>
    <col min="5381" max="5381" width="12.5703125" style="106" customWidth="1"/>
    <col min="5382" max="5382" width="12.28515625" style="106" bestFit="1" customWidth="1"/>
    <col min="5383" max="5383" width="9.28515625" style="106" customWidth="1"/>
    <col min="5384" max="5632" width="9.140625" style="106"/>
    <col min="5633" max="5633" width="58.140625" style="106" customWidth="1"/>
    <col min="5634" max="5635" width="8.7109375" style="106" customWidth="1"/>
    <col min="5636" max="5636" width="12.5703125" style="106" bestFit="1" customWidth="1"/>
    <col min="5637" max="5637" width="12.5703125" style="106" customWidth="1"/>
    <col min="5638" max="5638" width="12.28515625" style="106" bestFit="1" customWidth="1"/>
    <col min="5639" max="5639" width="9.28515625" style="106" customWidth="1"/>
    <col min="5640" max="5888" width="9.140625" style="106"/>
    <col min="5889" max="5889" width="58.140625" style="106" customWidth="1"/>
    <col min="5890" max="5891" width="8.7109375" style="106" customWidth="1"/>
    <col min="5892" max="5892" width="12.5703125" style="106" bestFit="1" customWidth="1"/>
    <col min="5893" max="5893" width="12.5703125" style="106" customWidth="1"/>
    <col min="5894" max="5894" width="12.28515625" style="106" bestFit="1" customWidth="1"/>
    <col min="5895" max="5895" width="9.28515625" style="106" customWidth="1"/>
    <col min="5896" max="6144" width="9.140625" style="106"/>
    <col min="6145" max="6145" width="58.140625" style="106" customWidth="1"/>
    <col min="6146" max="6147" width="8.7109375" style="106" customWidth="1"/>
    <col min="6148" max="6148" width="12.5703125" style="106" bestFit="1" customWidth="1"/>
    <col min="6149" max="6149" width="12.5703125" style="106" customWidth="1"/>
    <col min="6150" max="6150" width="12.28515625" style="106" bestFit="1" customWidth="1"/>
    <col min="6151" max="6151" width="9.28515625" style="106" customWidth="1"/>
    <col min="6152" max="6400" width="9.140625" style="106"/>
    <col min="6401" max="6401" width="58.140625" style="106" customWidth="1"/>
    <col min="6402" max="6403" width="8.7109375" style="106" customWidth="1"/>
    <col min="6404" max="6404" width="12.5703125" style="106" bestFit="1" customWidth="1"/>
    <col min="6405" max="6405" width="12.5703125" style="106" customWidth="1"/>
    <col min="6406" max="6406" width="12.28515625" style="106" bestFit="1" customWidth="1"/>
    <col min="6407" max="6407" width="9.28515625" style="106" customWidth="1"/>
    <col min="6408" max="6656" width="9.140625" style="106"/>
    <col min="6657" max="6657" width="58.140625" style="106" customWidth="1"/>
    <col min="6658" max="6659" width="8.7109375" style="106" customWidth="1"/>
    <col min="6660" max="6660" width="12.5703125" style="106" bestFit="1" customWidth="1"/>
    <col min="6661" max="6661" width="12.5703125" style="106" customWidth="1"/>
    <col min="6662" max="6662" width="12.28515625" style="106" bestFit="1" customWidth="1"/>
    <col min="6663" max="6663" width="9.28515625" style="106" customWidth="1"/>
    <col min="6664" max="6912" width="9.140625" style="106"/>
    <col min="6913" max="6913" width="58.140625" style="106" customWidth="1"/>
    <col min="6914" max="6915" width="8.7109375" style="106" customWidth="1"/>
    <col min="6916" max="6916" width="12.5703125" style="106" bestFit="1" customWidth="1"/>
    <col min="6917" max="6917" width="12.5703125" style="106" customWidth="1"/>
    <col min="6918" max="6918" width="12.28515625" style="106" bestFit="1" customWidth="1"/>
    <col min="6919" max="6919" width="9.28515625" style="106" customWidth="1"/>
    <col min="6920" max="7168" width="9.140625" style="106"/>
    <col min="7169" max="7169" width="58.140625" style="106" customWidth="1"/>
    <col min="7170" max="7171" width="8.7109375" style="106" customWidth="1"/>
    <col min="7172" max="7172" width="12.5703125" style="106" bestFit="1" customWidth="1"/>
    <col min="7173" max="7173" width="12.5703125" style="106" customWidth="1"/>
    <col min="7174" max="7174" width="12.28515625" style="106" bestFit="1" customWidth="1"/>
    <col min="7175" max="7175" width="9.28515625" style="106" customWidth="1"/>
    <col min="7176" max="7424" width="9.140625" style="106"/>
    <col min="7425" max="7425" width="58.140625" style="106" customWidth="1"/>
    <col min="7426" max="7427" width="8.7109375" style="106" customWidth="1"/>
    <col min="7428" max="7428" width="12.5703125" style="106" bestFit="1" customWidth="1"/>
    <col min="7429" max="7429" width="12.5703125" style="106" customWidth="1"/>
    <col min="7430" max="7430" width="12.28515625" style="106" bestFit="1" customWidth="1"/>
    <col min="7431" max="7431" width="9.28515625" style="106" customWidth="1"/>
    <col min="7432" max="7680" width="9.140625" style="106"/>
    <col min="7681" max="7681" width="58.140625" style="106" customWidth="1"/>
    <col min="7682" max="7683" width="8.7109375" style="106" customWidth="1"/>
    <col min="7684" max="7684" width="12.5703125" style="106" bestFit="1" customWidth="1"/>
    <col min="7685" max="7685" width="12.5703125" style="106" customWidth="1"/>
    <col min="7686" max="7686" width="12.28515625" style="106" bestFit="1" customWidth="1"/>
    <col min="7687" max="7687" width="9.28515625" style="106" customWidth="1"/>
    <col min="7688" max="7936" width="9.140625" style="106"/>
    <col min="7937" max="7937" width="58.140625" style="106" customWidth="1"/>
    <col min="7938" max="7939" width="8.7109375" style="106" customWidth="1"/>
    <col min="7940" max="7940" width="12.5703125" style="106" bestFit="1" customWidth="1"/>
    <col min="7941" max="7941" width="12.5703125" style="106" customWidth="1"/>
    <col min="7942" max="7942" width="12.28515625" style="106" bestFit="1" customWidth="1"/>
    <col min="7943" max="7943" width="9.28515625" style="106" customWidth="1"/>
    <col min="7944" max="8192" width="9.140625" style="106"/>
    <col min="8193" max="8193" width="58.140625" style="106" customWidth="1"/>
    <col min="8194" max="8195" width="8.7109375" style="106" customWidth="1"/>
    <col min="8196" max="8196" width="12.5703125" style="106" bestFit="1" customWidth="1"/>
    <col min="8197" max="8197" width="12.5703125" style="106" customWidth="1"/>
    <col min="8198" max="8198" width="12.28515625" style="106" bestFit="1" customWidth="1"/>
    <col min="8199" max="8199" width="9.28515625" style="106" customWidth="1"/>
    <col min="8200" max="8448" width="9.140625" style="106"/>
    <col min="8449" max="8449" width="58.140625" style="106" customWidth="1"/>
    <col min="8450" max="8451" width="8.7109375" style="106" customWidth="1"/>
    <col min="8452" max="8452" width="12.5703125" style="106" bestFit="1" customWidth="1"/>
    <col min="8453" max="8453" width="12.5703125" style="106" customWidth="1"/>
    <col min="8454" max="8454" width="12.28515625" style="106" bestFit="1" customWidth="1"/>
    <col min="8455" max="8455" width="9.28515625" style="106" customWidth="1"/>
    <col min="8456" max="8704" width="9.140625" style="106"/>
    <col min="8705" max="8705" width="58.140625" style="106" customWidth="1"/>
    <col min="8706" max="8707" width="8.7109375" style="106" customWidth="1"/>
    <col min="8708" max="8708" width="12.5703125" style="106" bestFit="1" customWidth="1"/>
    <col min="8709" max="8709" width="12.5703125" style="106" customWidth="1"/>
    <col min="8710" max="8710" width="12.28515625" style="106" bestFit="1" customWidth="1"/>
    <col min="8711" max="8711" width="9.28515625" style="106" customWidth="1"/>
    <col min="8712" max="8960" width="9.140625" style="106"/>
    <col min="8961" max="8961" width="58.140625" style="106" customWidth="1"/>
    <col min="8962" max="8963" width="8.7109375" style="106" customWidth="1"/>
    <col min="8964" max="8964" width="12.5703125" style="106" bestFit="1" customWidth="1"/>
    <col min="8965" max="8965" width="12.5703125" style="106" customWidth="1"/>
    <col min="8966" max="8966" width="12.28515625" style="106" bestFit="1" customWidth="1"/>
    <col min="8967" max="8967" width="9.28515625" style="106" customWidth="1"/>
    <col min="8968" max="9216" width="9.140625" style="106"/>
    <col min="9217" max="9217" width="58.140625" style="106" customWidth="1"/>
    <col min="9218" max="9219" width="8.7109375" style="106" customWidth="1"/>
    <col min="9220" max="9220" width="12.5703125" style="106" bestFit="1" customWidth="1"/>
    <col min="9221" max="9221" width="12.5703125" style="106" customWidth="1"/>
    <col min="9222" max="9222" width="12.28515625" style="106" bestFit="1" customWidth="1"/>
    <col min="9223" max="9223" width="9.28515625" style="106" customWidth="1"/>
    <col min="9224" max="9472" width="9.140625" style="106"/>
    <col min="9473" max="9473" width="58.140625" style="106" customWidth="1"/>
    <col min="9474" max="9475" width="8.7109375" style="106" customWidth="1"/>
    <col min="9476" max="9476" width="12.5703125" style="106" bestFit="1" customWidth="1"/>
    <col min="9477" max="9477" width="12.5703125" style="106" customWidth="1"/>
    <col min="9478" max="9478" width="12.28515625" style="106" bestFit="1" customWidth="1"/>
    <col min="9479" max="9479" width="9.28515625" style="106" customWidth="1"/>
    <col min="9480" max="9728" width="9.140625" style="106"/>
    <col min="9729" max="9729" width="58.140625" style="106" customWidth="1"/>
    <col min="9730" max="9731" width="8.7109375" style="106" customWidth="1"/>
    <col min="9732" max="9732" width="12.5703125" style="106" bestFit="1" customWidth="1"/>
    <col min="9733" max="9733" width="12.5703125" style="106" customWidth="1"/>
    <col min="9734" max="9734" width="12.28515625" style="106" bestFit="1" customWidth="1"/>
    <col min="9735" max="9735" width="9.28515625" style="106" customWidth="1"/>
    <col min="9736" max="9984" width="9.140625" style="106"/>
    <col min="9985" max="9985" width="58.140625" style="106" customWidth="1"/>
    <col min="9986" max="9987" width="8.7109375" style="106" customWidth="1"/>
    <col min="9988" max="9988" width="12.5703125" style="106" bestFit="1" customWidth="1"/>
    <col min="9989" max="9989" width="12.5703125" style="106" customWidth="1"/>
    <col min="9990" max="9990" width="12.28515625" style="106" bestFit="1" customWidth="1"/>
    <col min="9991" max="9991" width="9.28515625" style="106" customWidth="1"/>
    <col min="9992" max="10240" width="9.140625" style="106"/>
    <col min="10241" max="10241" width="58.140625" style="106" customWidth="1"/>
    <col min="10242" max="10243" width="8.7109375" style="106" customWidth="1"/>
    <col min="10244" max="10244" width="12.5703125" style="106" bestFit="1" customWidth="1"/>
    <col min="10245" max="10245" width="12.5703125" style="106" customWidth="1"/>
    <col min="10246" max="10246" width="12.28515625" style="106" bestFit="1" customWidth="1"/>
    <col min="10247" max="10247" width="9.28515625" style="106" customWidth="1"/>
    <col min="10248" max="10496" width="9.140625" style="106"/>
    <col min="10497" max="10497" width="58.140625" style="106" customWidth="1"/>
    <col min="10498" max="10499" width="8.7109375" style="106" customWidth="1"/>
    <col min="10500" max="10500" width="12.5703125" style="106" bestFit="1" customWidth="1"/>
    <col min="10501" max="10501" width="12.5703125" style="106" customWidth="1"/>
    <col min="10502" max="10502" width="12.28515625" style="106" bestFit="1" customWidth="1"/>
    <col min="10503" max="10503" width="9.28515625" style="106" customWidth="1"/>
    <col min="10504" max="10752" width="9.140625" style="106"/>
    <col min="10753" max="10753" width="58.140625" style="106" customWidth="1"/>
    <col min="10754" max="10755" width="8.7109375" style="106" customWidth="1"/>
    <col min="10756" max="10756" width="12.5703125" style="106" bestFit="1" customWidth="1"/>
    <col min="10757" max="10757" width="12.5703125" style="106" customWidth="1"/>
    <col min="10758" max="10758" width="12.28515625" style="106" bestFit="1" customWidth="1"/>
    <col min="10759" max="10759" width="9.28515625" style="106" customWidth="1"/>
    <col min="10760" max="11008" width="9.140625" style="106"/>
    <col min="11009" max="11009" width="58.140625" style="106" customWidth="1"/>
    <col min="11010" max="11011" width="8.7109375" style="106" customWidth="1"/>
    <col min="11012" max="11012" width="12.5703125" style="106" bestFit="1" customWidth="1"/>
    <col min="11013" max="11013" width="12.5703125" style="106" customWidth="1"/>
    <col min="11014" max="11014" width="12.28515625" style="106" bestFit="1" customWidth="1"/>
    <col min="11015" max="11015" width="9.28515625" style="106" customWidth="1"/>
    <col min="11016" max="11264" width="9.140625" style="106"/>
    <col min="11265" max="11265" width="58.140625" style="106" customWidth="1"/>
    <col min="11266" max="11267" width="8.7109375" style="106" customWidth="1"/>
    <col min="11268" max="11268" width="12.5703125" style="106" bestFit="1" customWidth="1"/>
    <col min="11269" max="11269" width="12.5703125" style="106" customWidth="1"/>
    <col min="11270" max="11270" width="12.28515625" style="106" bestFit="1" customWidth="1"/>
    <col min="11271" max="11271" width="9.28515625" style="106" customWidth="1"/>
    <col min="11272" max="11520" width="9.140625" style="106"/>
    <col min="11521" max="11521" width="58.140625" style="106" customWidth="1"/>
    <col min="11522" max="11523" width="8.7109375" style="106" customWidth="1"/>
    <col min="11524" max="11524" width="12.5703125" style="106" bestFit="1" customWidth="1"/>
    <col min="11525" max="11525" width="12.5703125" style="106" customWidth="1"/>
    <col min="11526" max="11526" width="12.28515625" style="106" bestFit="1" customWidth="1"/>
    <col min="11527" max="11527" width="9.28515625" style="106" customWidth="1"/>
    <col min="11528" max="11776" width="9.140625" style="106"/>
    <col min="11777" max="11777" width="58.140625" style="106" customWidth="1"/>
    <col min="11778" max="11779" width="8.7109375" style="106" customWidth="1"/>
    <col min="11780" max="11780" width="12.5703125" style="106" bestFit="1" customWidth="1"/>
    <col min="11781" max="11781" width="12.5703125" style="106" customWidth="1"/>
    <col min="11782" max="11782" width="12.28515625" style="106" bestFit="1" customWidth="1"/>
    <col min="11783" max="11783" width="9.28515625" style="106" customWidth="1"/>
    <col min="11784" max="12032" width="9.140625" style="106"/>
    <col min="12033" max="12033" width="58.140625" style="106" customWidth="1"/>
    <col min="12034" max="12035" width="8.7109375" style="106" customWidth="1"/>
    <col min="12036" max="12036" width="12.5703125" style="106" bestFit="1" customWidth="1"/>
    <col min="12037" max="12037" width="12.5703125" style="106" customWidth="1"/>
    <col min="12038" max="12038" width="12.28515625" style="106" bestFit="1" customWidth="1"/>
    <col min="12039" max="12039" width="9.28515625" style="106" customWidth="1"/>
    <col min="12040" max="12288" width="9.140625" style="106"/>
    <col min="12289" max="12289" width="58.140625" style="106" customWidth="1"/>
    <col min="12290" max="12291" width="8.7109375" style="106" customWidth="1"/>
    <col min="12292" max="12292" width="12.5703125" style="106" bestFit="1" customWidth="1"/>
    <col min="12293" max="12293" width="12.5703125" style="106" customWidth="1"/>
    <col min="12294" max="12294" width="12.28515625" style="106" bestFit="1" customWidth="1"/>
    <col min="12295" max="12295" width="9.28515625" style="106" customWidth="1"/>
    <col min="12296" max="12544" width="9.140625" style="106"/>
    <col min="12545" max="12545" width="58.140625" style="106" customWidth="1"/>
    <col min="12546" max="12547" width="8.7109375" style="106" customWidth="1"/>
    <col min="12548" max="12548" width="12.5703125" style="106" bestFit="1" customWidth="1"/>
    <col min="12549" max="12549" width="12.5703125" style="106" customWidth="1"/>
    <col min="12550" max="12550" width="12.28515625" style="106" bestFit="1" customWidth="1"/>
    <col min="12551" max="12551" width="9.28515625" style="106" customWidth="1"/>
    <col min="12552" max="12800" width="9.140625" style="106"/>
    <col min="12801" max="12801" width="58.140625" style="106" customWidth="1"/>
    <col min="12802" max="12803" width="8.7109375" style="106" customWidth="1"/>
    <col min="12804" max="12804" width="12.5703125" style="106" bestFit="1" customWidth="1"/>
    <col min="12805" max="12805" width="12.5703125" style="106" customWidth="1"/>
    <col min="12806" max="12806" width="12.28515625" style="106" bestFit="1" customWidth="1"/>
    <col min="12807" max="12807" width="9.28515625" style="106" customWidth="1"/>
    <col min="12808" max="13056" width="9.140625" style="106"/>
    <col min="13057" max="13057" width="58.140625" style="106" customWidth="1"/>
    <col min="13058" max="13059" width="8.7109375" style="106" customWidth="1"/>
    <col min="13060" max="13060" width="12.5703125" style="106" bestFit="1" customWidth="1"/>
    <col min="13061" max="13061" width="12.5703125" style="106" customWidth="1"/>
    <col min="13062" max="13062" width="12.28515625" style="106" bestFit="1" customWidth="1"/>
    <col min="13063" max="13063" width="9.28515625" style="106" customWidth="1"/>
    <col min="13064" max="13312" width="9.140625" style="106"/>
    <col min="13313" max="13313" width="58.140625" style="106" customWidth="1"/>
    <col min="13314" max="13315" width="8.7109375" style="106" customWidth="1"/>
    <col min="13316" max="13316" width="12.5703125" style="106" bestFit="1" customWidth="1"/>
    <col min="13317" max="13317" width="12.5703125" style="106" customWidth="1"/>
    <col min="13318" max="13318" width="12.28515625" style="106" bestFit="1" customWidth="1"/>
    <col min="13319" max="13319" width="9.28515625" style="106" customWidth="1"/>
    <col min="13320" max="13568" width="9.140625" style="106"/>
    <col min="13569" max="13569" width="58.140625" style="106" customWidth="1"/>
    <col min="13570" max="13571" width="8.7109375" style="106" customWidth="1"/>
    <col min="13572" max="13572" width="12.5703125" style="106" bestFit="1" customWidth="1"/>
    <col min="13573" max="13573" width="12.5703125" style="106" customWidth="1"/>
    <col min="13574" max="13574" width="12.28515625" style="106" bestFit="1" customWidth="1"/>
    <col min="13575" max="13575" width="9.28515625" style="106" customWidth="1"/>
    <col min="13576" max="13824" width="9.140625" style="106"/>
    <col min="13825" max="13825" width="58.140625" style="106" customWidth="1"/>
    <col min="13826" max="13827" width="8.7109375" style="106" customWidth="1"/>
    <col min="13828" max="13828" width="12.5703125" style="106" bestFit="1" customWidth="1"/>
    <col min="13829" max="13829" width="12.5703125" style="106" customWidth="1"/>
    <col min="13830" max="13830" width="12.28515625" style="106" bestFit="1" customWidth="1"/>
    <col min="13831" max="13831" width="9.28515625" style="106" customWidth="1"/>
    <col min="13832" max="14080" width="9.140625" style="106"/>
    <col min="14081" max="14081" width="58.140625" style="106" customWidth="1"/>
    <col min="14082" max="14083" width="8.7109375" style="106" customWidth="1"/>
    <col min="14084" max="14084" width="12.5703125" style="106" bestFit="1" customWidth="1"/>
    <col min="14085" max="14085" width="12.5703125" style="106" customWidth="1"/>
    <col min="14086" max="14086" width="12.28515625" style="106" bestFit="1" customWidth="1"/>
    <col min="14087" max="14087" width="9.28515625" style="106" customWidth="1"/>
    <col min="14088" max="14336" width="9.140625" style="106"/>
    <col min="14337" max="14337" width="58.140625" style="106" customWidth="1"/>
    <col min="14338" max="14339" width="8.7109375" style="106" customWidth="1"/>
    <col min="14340" max="14340" width="12.5703125" style="106" bestFit="1" customWidth="1"/>
    <col min="14341" max="14341" width="12.5703125" style="106" customWidth="1"/>
    <col min="14342" max="14342" width="12.28515625" style="106" bestFit="1" customWidth="1"/>
    <col min="14343" max="14343" width="9.28515625" style="106" customWidth="1"/>
    <col min="14344" max="14592" width="9.140625" style="106"/>
    <col min="14593" max="14593" width="58.140625" style="106" customWidth="1"/>
    <col min="14594" max="14595" width="8.7109375" style="106" customWidth="1"/>
    <col min="14596" max="14596" width="12.5703125" style="106" bestFit="1" customWidth="1"/>
    <col min="14597" max="14597" width="12.5703125" style="106" customWidth="1"/>
    <col min="14598" max="14598" width="12.28515625" style="106" bestFit="1" customWidth="1"/>
    <col min="14599" max="14599" width="9.28515625" style="106" customWidth="1"/>
    <col min="14600" max="14848" width="9.140625" style="106"/>
    <col min="14849" max="14849" width="58.140625" style="106" customWidth="1"/>
    <col min="14850" max="14851" width="8.7109375" style="106" customWidth="1"/>
    <col min="14852" max="14852" width="12.5703125" style="106" bestFit="1" customWidth="1"/>
    <col min="14853" max="14853" width="12.5703125" style="106" customWidth="1"/>
    <col min="14854" max="14854" width="12.28515625" style="106" bestFit="1" customWidth="1"/>
    <col min="14855" max="14855" width="9.28515625" style="106" customWidth="1"/>
    <col min="14856" max="15104" width="9.140625" style="106"/>
    <col min="15105" max="15105" width="58.140625" style="106" customWidth="1"/>
    <col min="15106" max="15107" width="8.7109375" style="106" customWidth="1"/>
    <col min="15108" max="15108" width="12.5703125" style="106" bestFit="1" customWidth="1"/>
    <col min="15109" max="15109" width="12.5703125" style="106" customWidth="1"/>
    <col min="15110" max="15110" width="12.28515625" style="106" bestFit="1" customWidth="1"/>
    <col min="15111" max="15111" width="9.28515625" style="106" customWidth="1"/>
    <col min="15112" max="15360" width="9.140625" style="106"/>
    <col min="15361" max="15361" width="58.140625" style="106" customWidth="1"/>
    <col min="15362" max="15363" width="8.7109375" style="106" customWidth="1"/>
    <col min="15364" max="15364" width="12.5703125" style="106" bestFit="1" customWidth="1"/>
    <col min="15365" max="15365" width="12.5703125" style="106" customWidth="1"/>
    <col min="15366" max="15366" width="12.28515625" style="106" bestFit="1" customWidth="1"/>
    <col min="15367" max="15367" width="9.28515625" style="106" customWidth="1"/>
    <col min="15368" max="15616" width="9.140625" style="106"/>
    <col min="15617" max="15617" width="58.140625" style="106" customWidth="1"/>
    <col min="15618" max="15619" width="8.7109375" style="106" customWidth="1"/>
    <col min="15620" max="15620" width="12.5703125" style="106" bestFit="1" customWidth="1"/>
    <col min="15621" max="15621" width="12.5703125" style="106" customWidth="1"/>
    <col min="15622" max="15622" width="12.28515625" style="106" bestFit="1" customWidth="1"/>
    <col min="15623" max="15623" width="9.28515625" style="106" customWidth="1"/>
    <col min="15624" max="15872" width="9.140625" style="106"/>
    <col min="15873" max="15873" width="58.140625" style="106" customWidth="1"/>
    <col min="15874" max="15875" width="8.7109375" style="106" customWidth="1"/>
    <col min="15876" max="15876" width="12.5703125" style="106" bestFit="1" customWidth="1"/>
    <col min="15877" max="15877" width="12.5703125" style="106" customWidth="1"/>
    <col min="15878" max="15878" width="12.28515625" style="106" bestFit="1" customWidth="1"/>
    <col min="15879" max="15879" width="9.28515625" style="106" customWidth="1"/>
    <col min="15880" max="16128" width="9.140625" style="106"/>
    <col min="16129" max="16129" width="58.140625" style="106" customWidth="1"/>
    <col min="16130" max="16131" width="8.7109375" style="106" customWidth="1"/>
    <col min="16132" max="16132" width="12.5703125" style="106" bestFit="1" customWidth="1"/>
    <col min="16133" max="16133" width="12.5703125" style="106" customWidth="1"/>
    <col min="16134" max="16134" width="12.28515625" style="106" bestFit="1" customWidth="1"/>
    <col min="16135" max="16135" width="9.28515625" style="106" customWidth="1"/>
    <col min="16136" max="16384" width="9.140625" style="106"/>
  </cols>
  <sheetData>
    <row r="1" spans="1:255" ht="23.85" customHeight="1" x14ac:dyDescent="0.25">
      <c r="A1" s="497" t="s">
        <v>841</v>
      </c>
      <c r="B1" s="497"/>
      <c r="C1" s="497"/>
      <c r="D1" s="497"/>
      <c r="E1" s="497"/>
      <c r="F1" s="497"/>
      <c r="G1" s="497"/>
    </row>
    <row r="2" spans="1:255" x14ac:dyDescent="0.25">
      <c r="A2" s="498"/>
      <c r="B2" s="498"/>
      <c r="C2" s="498"/>
      <c r="D2" s="498"/>
      <c r="E2" s="498"/>
      <c r="F2" s="498"/>
      <c r="G2" s="498"/>
    </row>
    <row r="3" spans="1:255" x14ac:dyDescent="0.25">
      <c r="A3" s="225"/>
      <c r="B3" s="226" t="s">
        <v>610</v>
      </c>
      <c r="C3" s="499" t="s">
        <v>474</v>
      </c>
      <c r="D3" s="500"/>
      <c r="E3" s="499" t="s">
        <v>475</v>
      </c>
      <c r="F3" s="500"/>
      <c r="G3" s="501" t="s">
        <v>172</v>
      </c>
    </row>
    <row r="4" spans="1:255" x14ac:dyDescent="0.25">
      <c r="A4" s="227" t="s">
        <v>611</v>
      </c>
      <c r="B4" s="228" t="s">
        <v>612</v>
      </c>
      <c r="C4" s="229" t="s">
        <v>476</v>
      </c>
      <c r="D4" s="230" t="s">
        <v>477</v>
      </c>
      <c r="E4" s="229" t="s">
        <v>476</v>
      </c>
      <c r="F4" s="230" t="s">
        <v>477</v>
      </c>
      <c r="G4" s="501"/>
    </row>
    <row r="5" spans="1:255" x14ac:dyDescent="0.25">
      <c r="A5" s="231"/>
      <c r="B5" s="231"/>
      <c r="C5" s="503" t="s">
        <v>479</v>
      </c>
      <c r="D5" s="504"/>
      <c r="E5" s="503" t="s">
        <v>479</v>
      </c>
      <c r="F5" s="504"/>
      <c r="G5" s="502"/>
    </row>
    <row r="6" spans="1:255" x14ac:dyDescent="0.25">
      <c r="A6" s="154" t="s">
        <v>380</v>
      </c>
      <c r="B6" s="154" t="s">
        <v>381</v>
      </c>
      <c r="C6" s="154"/>
      <c r="D6" s="232" t="s">
        <v>382</v>
      </c>
      <c r="E6" s="232"/>
      <c r="F6" s="232" t="s">
        <v>383</v>
      </c>
      <c r="G6" s="233" t="s">
        <v>384</v>
      </c>
    </row>
    <row r="7" spans="1:255" x14ac:dyDescent="0.25">
      <c r="A7" s="234" t="s">
        <v>613</v>
      </c>
      <c r="B7" s="235" t="s">
        <v>614</v>
      </c>
      <c r="C7" s="235"/>
      <c r="D7" s="246">
        <f>SUM(D8:D13)</f>
        <v>345641418</v>
      </c>
      <c r="E7" s="236"/>
      <c r="F7" s="246">
        <f>SUM(F8:F13)</f>
        <v>362228195</v>
      </c>
      <c r="G7" s="237">
        <f>F7/D7*100</f>
        <v>104.79883953027876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</row>
    <row r="8" spans="1:255" x14ac:dyDescent="0.25">
      <c r="A8" s="238" t="s">
        <v>615</v>
      </c>
      <c r="B8" s="154" t="s">
        <v>616</v>
      </c>
      <c r="C8" s="154"/>
      <c r="D8" s="239">
        <f>'1.sz.tábla'!C53</f>
        <v>445911698</v>
      </c>
      <c r="E8" s="239"/>
      <c r="F8" s="239">
        <f>'1.sz.tábla'!E53</f>
        <v>445911698</v>
      </c>
      <c r="G8" s="240">
        <f>F8/D8*100</f>
        <v>100</v>
      </c>
    </row>
    <row r="9" spans="1:255" x14ac:dyDescent="0.25">
      <c r="A9" s="238" t="s">
        <v>617</v>
      </c>
      <c r="B9" s="154" t="s">
        <v>618</v>
      </c>
      <c r="C9" s="154"/>
      <c r="D9" s="239">
        <v>0</v>
      </c>
      <c r="E9" s="239"/>
      <c r="F9" s="239">
        <v>0</v>
      </c>
      <c r="G9" s="240"/>
    </row>
    <row r="10" spans="1:255" x14ac:dyDescent="0.25">
      <c r="A10" s="238" t="s">
        <v>619</v>
      </c>
      <c r="B10" s="154" t="s">
        <v>620</v>
      </c>
      <c r="C10" s="154"/>
      <c r="D10" s="241">
        <f>'1.sz.tábla'!C54</f>
        <v>8639497</v>
      </c>
      <c r="E10" s="334"/>
      <c r="F10" s="334">
        <f>'1.sz.tábla'!E54</f>
        <v>8639497</v>
      </c>
      <c r="G10" s="240">
        <f>F10/D10*100</f>
        <v>100</v>
      </c>
    </row>
    <row r="11" spans="1:255" x14ac:dyDescent="0.25">
      <c r="A11" s="155" t="s">
        <v>621</v>
      </c>
      <c r="B11" s="154" t="s">
        <v>622</v>
      </c>
      <c r="C11" s="154"/>
      <c r="D11" s="241">
        <f>'1.sz.tábla'!C55</f>
        <v>-108011214</v>
      </c>
      <c r="E11" s="334"/>
      <c r="F11" s="334">
        <f>'1.sz.tábla'!E55</f>
        <v>-108909777</v>
      </c>
      <c r="G11" s="240">
        <f>F11/D11*100</f>
        <v>100.83191639712521</v>
      </c>
    </row>
    <row r="12" spans="1:255" x14ac:dyDescent="0.25">
      <c r="A12" s="155" t="s">
        <v>623</v>
      </c>
      <c r="B12" s="154" t="s">
        <v>624</v>
      </c>
      <c r="C12" s="154"/>
      <c r="D12" s="241">
        <v>0</v>
      </c>
      <c r="E12" s="241"/>
      <c r="F12" s="241">
        <v>0</v>
      </c>
      <c r="G12" s="240"/>
    </row>
    <row r="13" spans="1:255" x14ac:dyDescent="0.25">
      <c r="A13" s="155" t="s">
        <v>625</v>
      </c>
      <c r="B13" s="154" t="s">
        <v>626</v>
      </c>
      <c r="C13" s="154"/>
      <c r="D13" s="241">
        <f>'1.sz.tábla'!C56</f>
        <v>-898563</v>
      </c>
      <c r="E13" s="241"/>
      <c r="F13" s="241">
        <f>'2.sz.tábla'!E28</f>
        <v>16586777</v>
      </c>
      <c r="G13" s="240">
        <f>F13/D13*100</f>
        <v>-1845.9225452194225</v>
      </c>
    </row>
    <row r="14" spans="1:255" x14ac:dyDescent="0.25">
      <c r="A14" s="242" t="s">
        <v>627</v>
      </c>
      <c r="B14" s="154" t="s">
        <v>628</v>
      </c>
      <c r="C14" s="154"/>
      <c r="D14" s="243">
        <f>SUM(D15:D17)</f>
        <v>4798895</v>
      </c>
      <c r="E14" s="243"/>
      <c r="F14" s="243">
        <f>SUM(F15:F17)</f>
        <v>9500625</v>
      </c>
      <c r="G14" s="237">
        <f>F14/D14*100</f>
        <v>197.97526305534922</v>
      </c>
      <c r="H14" s="150"/>
      <c r="I14" s="156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</row>
    <row r="15" spans="1:255" x14ac:dyDescent="0.25">
      <c r="A15" s="155" t="s">
        <v>629</v>
      </c>
      <c r="B15" s="154" t="s">
        <v>630</v>
      </c>
      <c r="C15" s="154"/>
      <c r="D15" s="241">
        <v>1108584</v>
      </c>
      <c r="E15" s="241"/>
      <c r="F15" s="241">
        <f>'1.sz.tábla'!E60</f>
        <v>0</v>
      </c>
      <c r="G15" s="240">
        <f>F15/D15*100</f>
        <v>0</v>
      </c>
    </row>
    <row r="16" spans="1:255" x14ac:dyDescent="0.25">
      <c r="A16" s="155" t="s">
        <v>631</v>
      </c>
      <c r="B16" s="154" t="s">
        <v>632</v>
      </c>
      <c r="C16" s="154"/>
      <c r="D16" s="241">
        <v>1439589</v>
      </c>
      <c r="E16" s="241"/>
      <c r="F16" s="241">
        <f>'1.sz.tábla'!E66</f>
        <v>6142306</v>
      </c>
      <c r="G16" s="240">
        <f>F16/D16*100</f>
        <v>426.67080673720068</v>
      </c>
    </row>
    <row r="17" spans="1:255" x14ac:dyDescent="0.25">
      <c r="A17" s="155" t="s">
        <v>633</v>
      </c>
      <c r="B17" s="154" t="s">
        <v>634</v>
      </c>
      <c r="C17" s="154"/>
      <c r="D17" s="241">
        <v>2250722</v>
      </c>
      <c r="E17" s="241"/>
      <c r="F17" s="241">
        <f>'1.sz.tábla'!E69</f>
        <v>3358319</v>
      </c>
      <c r="G17" s="240">
        <f>F17/D17*100</f>
        <v>149.21074215296247</v>
      </c>
    </row>
    <row r="18" spans="1:255" x14ac:dyDescent="0.25">
      <c r="A18" s="244" t="s">
        <v>635</v>
      </c>
      <c r="B18" s="154" t="s">
        <v>636</v>
      </c>
      <c r="C18" s="154"/>
      <c r="D18" s="243">
        <v>0</v>
      </c>
      <c r="E18" s="243"/>
      <c r="F18" s="243">
        <v>0</v>
      </c>
      <c r="G18" s="237"/>
    </row>
    <row r="19" spans="1:255" x14ac:dyDescent="0.25">
      <c r="A19" s="245" t="s">
        <v>637</v>
      </c>
      <c r="B19" s="154" t="s">
        <v>638</v>
      </c>
      <c r="C19" s="154"/>
      <c r="D19" s="246">
        <f>'1.sz.tábla'!C74</f>
        <v>146044488</v>
      </c>
      <c r="E19" s="246"/>
      <c r="F19" s="246">
        <f>'1.sz.tábla'!E74</f>
        <v>118775378</v>
      </c>
      <c r="G19" s="237">
        <f>F19/D19*100</f>
        <v>81.328216919764884</v>
      </c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</row>
    <row r="20" spans="1:255" x14ac:dyDescent="0.25">
      <c r="A20" s="245" t="s">
        <v>639</v>
      </c>
      <c r="B20" s="154" t="s">
        <v>640</v>
      </c>
      <c r="C20" s="154"/>
      <c r="D20" s="243">
        <f>D19+D18+D14+D7</f>
        <v>496484801</v>
      </c>
      <c r="E20" s="243"/>
      <c r="F20" s="243">
        <f t="shared" ref="F20" si="0">F19+F18+F14+F7</f>
        <v>490504198</v>
      </c>
      <c r="G20" s="237">
        <f>F20/D20*100</f>
        <v>98.795410657495637</v>
      </c>
    </row>
    <row r="21" spans="1:255" x14ac:dyDescent="0.25">
      <c r="A21" s="247"/>
      <c r="B21" s="248"/>
      <c r="C21" s="248"/>
      <c r="D21" s="249"/>
      <c r="E21" s="249"/>
      <c r="F21" s="249"/>
      <c r="G21" s="250"/>
    </row>
    <row r="22" spans="1:255" x14ac:dyDescent="0.25">
      <c r="G22" s="251"/>
    </row>
    <row r="23" spans="1:255" x14ac:dyDescent="0.25">
      <c r="A23" s="252" t="s">
        <v>641</v>
      </c>
      <c r="B23" s="177"/>
      <c r="C23" s="177"/>
      <c r="D23" s="178"/>
      <c r="E23" s="178"/>
      <c r="F23" s="178"/>
      <c r="G23" s="253"/>
    </row>
    <row r="24" spans="1:255" ht="31.5" x14ac:dyDescent="0.25">
      <c r="A24" s="254" t="s">
        <v>642</v>
      </c>
      <c r="B24" s="255" t="s">
        <v>481</v>
      </c>
      <c r="C24" s="255"/>
      <c r="D24" s="178"/>
      <c r="E24" s="178"/>
      <c r="F24" s="178"/>
      <c r="G24" s="256"/>
    </row>
    <row r="25" spans="1:255" x14ac:dyDescent="0.25">
      <c r="A25" s="257" t="s">
        <v>643</v>
      </c>
      <c r="B25" s="255" t="s">
        <v>484</v>
      </c>
      <c r="C25" s="255"/>
      <c r="D25" s="178"/>
      <c r="E25" s="178"/>
      <c r="F25" s="178"/>
      <c r="G25" s="256"/>
    </row>
    <row r="26" spans="1:255" x14ac:dyDescent="0.25">
      <c r="A26" s="254" t="s">
        <v>644</v>
      </c>
      <c r="B26" s="255" t="s">
        <v>486</v>
      </c>
      <c r="C26" s="255"/>
      <c r="D26" s="178"/>
      <c r="E26" s="178"/>
      <c r="F26" s="178"/>
      <c r="G26" s="256"/>
    </row>
    <row r="27" spans="1:255" ht="31.5" x14ac:dyDescent="0.25">
      <c r="A27" s="258" t="s">
        <v>645</v>
      </c>
      <c r="B27" s="259" t="s">
        <v>488</v>
      </c>
      <c r="C27" s="259"/>
      <c r="D27" s="260"/>
      <c r="E27" s="260"/>
      <c r="F27" s="260"/>
      <c r="G27" s="256"/>
    </row>
    <row r="28" spans="1:255" x14ac:dyDescent="0.25">
      <c r="A28" s="155" t="s">
        <v>646</v>
      </c>
      <c r="B28" s="261" t="s">
        <v>490</v>
      </c>
      <c r="C28" s="261"/>
      <c r="D28" s="241"/>
      <c r="E28" s="241"/>
      <c r="F28" s="241"/>
      <c r="G28" s="256"/>
    </row>
    <row r="32" spans="1:255" x14ac:dyDescent="0.25">
      <c r="A32" s="151"/>
    </row>
    <row r="33" spans="1:1" x14ac:dyDescent="0.25">
      <c r="A33" s="151"/>
    </row>
    <row r="34" spans="1:1" x14ac:dyDescent="0.25">
      <c r="A34" s="151"/>
    </row>
    <row r="35" spans="1:1" x14ac:dyDescent="0.25">
      <c r="A35" s="151"/>
    </row>
    <row r="36" spans="1:1" x14ac:dyDescent="0.25">
      <c r="A36" s="151"/>
    </row>
    <row r="37" spans="1:1" x14ac:dyDescent="0.25">
      <c r="A37" s="151"/>
    </row>
    <row r="38" spans="1:1" x14ac:dyDescent="0.25">
      <c r="A38" s="151"/>
    </row>
    <row r="39" spans="1:1" x14ac:dyDescent="0.25">
      <c r="A39" s="151"/>
    </row>
    <row r="40" spans="1:1" x14ac:dyDescent="0.25">
      <c r="A40" s="151"/>
    </row>
    <row r="41" spans="1:1" x14ac:dyDescent="0.25">
      <c r="A41" s="151"/>
    </row>
  </sheetData>
  <mergeCells count="7">
    <mergeCell ref="A1:G1"/>
    <mergeCell ref="A2:G2"/>
    <mergeCell ref="C3:D3"/>
    <mergeCell ref="E3:F3"/>
    <mergeCell ref="G3:G5"/>
    <mergeCell ref="C5:D5"/>
    <mergeCell ref="E5:F5"/>
  </mergeCells>
  <pageMargins left="0.70866141732283472" right="0.70866141732283472" top="1.1417322834645669" bottom="0.15748031496062992" header="0.11811023622047245" footer="0.31496062992125984"/>
  <pageSetup paperSize="9" orientation="landscape" r:id="rId1"/>
  <headerFooter>
    <oddHeader>&amp;L&amp;"Times New Roman,Normál"Vászoly Község 
Önkormányzata &amp;C&amp;"Times New Roman,Normál"&amp;12 15.b melléklet
az önkormányzat 2019. évi költségvetési gazdálkodási beszámolójáról szóló
7/2020. (VII. 08.) önkormányzati rendeletéhez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100" workbookViewId="0">
      <selection activeCell="D2" sqref="D2"/>
    </sheetView>
  </sheetViews>
  <sheetFormatPr defaultRowHeight="15.75" x14ac:dyDescent="0.25"/>
  <cols>
    <col min="1" max="1" width="8.140625" style="169" customWidth="1"/>
    <col min="2" max="2" width="38.28515625" style="169" customWidth="1"/>
    <col min="3" max="3" width="13.28515625" style="169" customWidth="1"/>
    <col min="4" max="4" width="15.42578125" style="169" customWidth="1"/>
    <col min="5" max="5" width="15.5703125" style="169" customWidth="1"/>
    <col min="6" max="6" width="8.7109375" style="169" customWidth="1"/>
    <col min="7" max="7" width="13.5703125" style="169" customWidth="1"/>
    <col min="8" max="8" width="7.85546875" style="169" customWidth="1"/>
    <col min="9" max="9" width="13.7109375" style="169" customWidth="1"/>
    <col min="10" max="256" width="9.140625" style="169"/>
    <col min="257" max="257" width="8.140625" style="169" customWidth="1"/>
    <col min="258" max="258" width="41" style="169" customWidth="1"/>
    <col min="259" max="259" width="32.85546875" style="169" customWidth="1"/>
    <col min="260" max="260" width="17.85546875" style="169" customWidth="1"/>
    <col min="261" max="261" width="23.140625" style="169" customWidth="1"/>
    <col min="262" max="262" width="12.42578125" style="169" customWidth="1"/>
    <col min="263" max="263" width="12.85546875" style="169" customWidth="1"/>
    <col min="264" max="264" width="16.140625" style="169" customWidth="1"/>
    <col min="265" max="265" width="18" style="169" customWidth="1"/>
    <col min="266" max="512" width="9.140625" style="169"/>
    <col min="513" max="513" width="8.140625" style="169" customWidth="1"/>
    <col min="514" max="514" width="41" style="169" customWidth="1"/>
    <col min="515" max="515" width="32.85546875" style="169" customWidth="1"/>
    <col min="516" max="516" width="17.85546875" style="169" customWidth="1"/>
    <col min="517" max="517" width="23.140625" style="169" customWidth="1"/>
    <col min="518" max="518" width="12.42578125" style="169" customWidth="1"/>
    <col min="519" max="519" width="12.85546875" style="169" customWidth="1"/>
    <col min="520" max="520" width="16.140625" style="169" customWidth="1"/>
    <col min="521" max="521" width="18" style="169" customWidth="1"/>
    <col min="522" max="768" width="9.140625" style="169"/>
    <col min="769" max="769" width="8.140625" style="169" customWidth="1"/>
    <col min="770" max="770" width="41" style="169" customWidth="1"/>
    <col min="771" max="771" width="32.85546875" style="169" customWidth="1"/>
    <col min="772" max="772" width="17.85546875" style="169" customWidth="1"/>
    <col min="773" max="773" width="23.140625" style="169" customWidth="1"/>
    <col min="774" max="774" width="12.42578125" style="169" customWidth="1"/>
    <col min="775" max="775" width="12.85546875" style="169" customWidth="1"/>
    <col min="776" max="776" width="16.140625" style="169" customWidth="1"/>
    <col min="777" max="777" width="18" style="169" customWidth="1"/>
    <col min="778" max="1024" width="9.140625" style="169"/>
    <col min="1025" max="1025" width="8.140625" style="169" customWidth="1"/>
    <col min="1026" max="1026" width="41" style="169" customWidth="1"/>
    <col min="1027" max="1027" width="32.85546875" style="169" customWidth="1"/>
    <col min="1028" max="1028" width="17.85546875" style="169" customWidth="1"/>
    <col min="1029" max="1029" width="23.140625" style="169" customWidth="1"/>
    <col min="1030" max="1030" width="12.42578125" style="169" customWidth="1"/>
    <col min="1031" max="1031" width="12.85546875" style="169" customWidth="1"/>
    <col min="1032" max="1032" width="16.140625" style="169" customWidth="1"/>
    <col min="1033" max="1033" width="18" style="169" customWidth="1"/>
    <col min="1034" max="1280" width="9.140625" style="169"/>
    <col min="1281" max="1281" width="8.140625" style="169" customWidth="1"/>
    <col min="1282" max="1282" width="41" style="169" customWidth="1"/>
    <col min="1283" max="1283" width="32.85546875" style="169" customWidth="1"/>
    <col min="1284" max="1284" width="17.85546875" style="169" customWidth="1"/>
    <col min="1285" max="1285" width="23.140625" style="169" customWidth="1"/>
    <col min="1286" max="1286" width="12.42578125" style="169" customWidth="1"/>
    <col min="1287" max="1287" width="12.85546875" style="169" customWidth="1"/>
    <col min="1288" max="1288" width="16.140625" style="169" customWidth="1"/>
    <col min="1289" max="1289" width="18" style="169" customWidth="1"/>
    <col min="1290" max="1536" width="9.140625" style="169"/>
    <col min="1537" max="1537" width="8.140625" style="169" customWidth="1"/>
    <col min="1538" max="1538" width="41" style="169" customWidth="1"/>
    <col min="1539" max="1539" width="32.85546875" style="169" customWidth="1"/>
    <col min="1540" max="1540" width="17.85546875" style="169" customWidth="1"/>
    <col min="1541" max="1541" width="23.140625" style="169" customWidth="1"/>
    <col min="1542" max="1542" width="12.42578125" style="169" customWidth="1"/>
    <col min="1543" max="1543" width="12.85546875" style="169" customWidth="1"/>
    <col min="1544" max="1544" width="16.140625" style="169" customWidth="1"/>
    <col min="1545" max="1545" width="18" style="169" customWidth="1"/>
    <col min="1546" max="1792" width="9.140625" style="169"/>
    <col min="1793" max="1793" width="8.140625" style="169" customWidth="1"/>
    <col min="1794" max="1794" width="41" style="169" customWidth="1"/>
    <col min="1795" max="1795" width="32.85546875" style="169" customWidth="1"/>
    <col min="1796" max="1796" width="17.85546875" style="169" customWidth="1"/>
    <col min="1797" max="1797" width="23.140625" style="169" customWidth="1"/>
    <col min="1798" max="1798" width="12.42578125" style="169" customWidth="1"/>
    <col min="1799" max="1799" width="12.85546875" style="169" customWidth="1"/>
    <col min="1800" max="1800" width="16.140625" style="169" customWidth="1"/>
    <col min="1801" max="1801" width="18" style="169" customWidth="1"/>
    <col min="1802" max="2048" width="9.140625" style="169"/>
    <col min="2049" max="2049" width="8.140625" style="169" customWidth="1"/>
    <col min="2050" max="2050" width="41" style="169" customWidth="1"/>
    <col min="2051" max="2051" width="32.85546875" style="169" customWidth="1"/>
    <col min="2052" max="2052" width="17.85546875" style="169" customWidth="1"/>
    <col min="2053" max="2053" width="23.140625" style="169" customWidth="1"/>
    <col min="2054" max="2054" width="12.42578125" style="169" customWidth="1"/>
    <col min="2055" max="2055" width="12.85546875" style="169" customWidth="1"/>
    <col min="2056" max="2056" width="16.140625" style="169" customWidth="1"/>
    <col min="2057" max="2057" width="18" style="169" customWidth="1"/>
    <col min="2058" max="2304" width="9.140625" style="169"/>
    <col min="2305" max="2305" width="8.140625" style="169" customWidth="1"/>
    <col min="2306" max="2306" width="41" style="169" customWidth="1"/>
    <col min="2307" max="2307" width="32.85546875" style="169" customWidth="1"/>
    <col min="2308" max="2308" width="17.85546875" style="169" customWidth="1"/>
    <col min="2309" max="2309" width="23.140625" style="169" customWidth="1"/>
    <col min="2310" max="2310" width="12.42578125" style="169" customWidth="1"/>
    <col min="2311" max="2311" width="12.85546875" style="169" customWidth="1"/>
    <col min="2312" max="2312" width="16.140625" style="169" customWidth="1"/>
    <col min="2313" max="2313" width="18" style="169" customWidth="1"/>
    <col min="2314" max="2560" width="9.140625" style="169"/>
    <col min="2561" max="2561" width="8.140625" style="169" customWidth="1"/>
    <col min="2562" max="2562" width="41" style="169" customWidth="1"/>
    <col min="2563" max="2563" width="32.85546875" style="169" customWidth="1"/>
    <col min="2564" max="2564" width="17.85546875" style="169" customWidth="1"/>
    <col min="2565" max="2565" width="23.140625" style="169" customWidth="1"/>
    <col min="2566" max="2566" width="12.42578125" style="169" customWidth="1"/>
    <col min="2567" max="2567" width="12.85546875" style="169" customWidth="1"/>
    <col min="2568" max="2568" width="16.140625" style="169" customWidth="1"/>
    <col min="2569" max="2569" width="18" style="169" customWidth="1"/>
    <col min="2570" max="2816" width="9.140625" style="169"/>
    <col min="2817" max="2817" width="8.140625" style="169" customWidth="1"/>
    <col min="2818" max="2818" width="41" style="169" customWidth="1"/>
    <col min="2819" max="2819" width="32.85546875" style="169" customWidth="1"/>
    <col min="2820" max="2820" width="17.85546875" style="169" customWidth="1"/>
    <col min="2821" max="2821" width="23.140625" style="169" customWidth="1"/>
    <col min="2822" max="2822" width="12.42578125" style="169" customWidth="1"/>
    <col min="2823" max="2823" width="12.85546875" style="169" customWidth="1"/>
    <col min="2824" max="2824" width="16.140625" style="169" customWidth="1"/>
    <col min="2825" max="2825" width="18" style="169" customWidth="1"/>
    <col min="2826" max="3072" width="9.140625" style="169"/>
    <col min="3073" max="3073" width="8.140625" style="169" customWidth="1"/>
    <col min="3074" max="3074" width="41" style="169" customWidth="1"/>
    <col min="3075" max="3075" width="32.85546875" style="169" customWidth="1"/>
    <col min="3076" max="3076" width="17.85546875" style="169" customWidth="1"/>
    <col min="3077" max="3077" width="23.140625" style="169" customWidth="1"/>
    <col min="3078" max="3078" width="12.42578125" style="169" customWidth="1"/>
    <col min="3079" max="3079" width="12.85546875" style="169" customWidth="1"/>
    <col min="3080" max="3080" width="16.140625" style="169" customWidth="1"/>
    <col min="3081" max="3081" width="18" style="169" customWidth="1"/>
    <col min="3082" max="3328" width="9.140625" style="169"/>
    <col min="3329" max="3329" width="8.140625" style="169" customWidth="1"/>
    <col min="3330" max="3330" width="41" style="169" customWidth="1"/>
    <col min="3331" max="3331" width="32.85546875" style="169" customWidth="1"/>
    <col min="3332" max="3332" width="17.85546875" style="169" customWidth="1"/>
    <col min="3333" max="3333" width="23.140625" style="169" customWidth="1"/>
    <col min="3334" max="3334" width="12.42578125" style="169" customWidth="1"/>
    <col min="3335" max="3335" width="12.85546875" style="169" customWidth="1"/>
    <col min="3336" max="3336" width="16.140625" style="169" customWidth="1"/>
    <col min="3337" max="3337" width="18" style="169" customWidth="1"/>
    <col min="3338" max="3584" width="9.140625" style="169"/>
    <col min="3585" max="3585" width="8.140625" style="169" customWidth="1"/>
    <col min="3586" max="3586" width="41" style="169" customWidth="1"/>
    <col min="3587" max="3587" width="32.85546875" style="169" customWidth="1"/>
    <col min="3588" max="3588" width="17.85546875" style="169" customWidth="1"/>
    <col min="3589" max="3589" width="23.140625" style="169" customWidth="1"/>
    <col min="3590" max="3590" width="12.42578125" style="169" customWidth="1"/>
    <col min="3591" max="3591" width="12.85546875" style="169" customWidth="1"/>
    <col min="3592" max="3592" width="16.140625" style="169" customWidth="1"/>
    <col min="3593" max="3593" width="18" style="169" customWidth="1"/>
    <col min="3594" max="3840" width="9.140625" style="169"/>
    <col min="3841" max="3841" width="8.140625" style="169" customWidth="1"/>
    <col min="3842" max="3842" width="41" style="169" customWidth="1"/>
    <col min="3843" max="3843" width="32.85546875" style="169" customWidth="1"/>
    <col min="3844" max="3844" width="17.85546875" style="169" customWidth="1"/>
    <col min="3845" max="3845" width="23.140625" style="169" customWidth="1"/>
    <col min="3846" max="3846" width="12.42578125" style="169" customWidth="1"/>
    <col min="3847" max="3847" width="12.85546875" style="169" customWidth="1"/>
    <col min="3848" max="3848" width="16.140625" style="169" customWidth="1"/>
    <col min="3849" max="3849" width="18" style="169" customWidth="1"/>
    <col min="3850" max="4096" width="9.140625" style="169"/>
    <col min="4097" max="4097" width="8.140625" style="169" customWidth="1"/>
    <col min="4098" max="4098" width="41" style="169" customWidth="1"/>
    <col min="4099" max="4099" width="32.85546875" style="169" customWidth="1"/>
    <col min="4100" max="4100" width="17.85546875" style="169" customWidth="1"/>
    <col min="4101" max="4101" width="23.140625" style="169" customWidth="1"/>
    <col min="4102" max="4102" width="12.42578125" style="169" customWidth="1"/>
    <col min="4103" max="4103" width="12.85546875" style="169" customWidth="1"/>
    <col min="4104" max="4104" width="16.140625" style="169" customWidth="1"/>
    <col min="4105" max="4105" width="18" style="169" customWidth="1"/>
    <col min="4106" max="4352" width="9.140625" style="169"/>
    <col min="4353" max="4353" width="8.140625" style="169" customWidth="1"/>
    <col min="4354" max="4354" width="41" style="169" customWidth="1"/>
    <col min="4355" max="4355" width="32.85546875" style="169" customWidth="1"/>
    <col min="4356" max="4356" width="17.85546875" style="169" customWidth="1"/>
    <col min="4357" max="4357" width="23.140625" style="169" customWidth="1"/>
    <col min="4358" max="4358" width="12.42578125" style="169" customWidth="1"/>
    <col min="4359" max="4359" width="12.85546875" style="169" customWidth="1"/>
    <col min="4360" max="4360" width="16.140625" style="169" customWidth="1"/>
    <col min="4361" max="4361" width="18" style="169" customWidth="1"/>
    <col min="4362" max="4608" width="9.140625" style="169"/>
    <col min="4609" max="4609" width="8.140625" style="169" customWidth="1"/>
    <col min="4610" max="4610" width="41" style="169" customWidth="1"/>
    <col min="4611" max="4611" width="32.85546875" style="169" customWidth="1"/>
    <col min="4612" max="4612" width="17.85546875" style="169" customWidth="1"/>
    <col min="4613" max="4613" width="23.140625" style="169" customWidth="1"/>
    <col min="4614" max="4614" width="12.42578125" style="169" customWidth="1"/>
    <col min="4615" max="4615" width="12.85546875" style="169" customWidth="1"/>
    <col min="4616" max="4616" width="16.140625" style="169" customWidth="1"/>
    <col min="4617" max="4617" width="18" style="169" customWidth="1"/>
    <col min="4618" max="4864" width="9.140625" style="169"/>
    <col min="4865" max="4865" width="8.140625" style="169" customWidth="1"/>
    <col min="4866" max="4866" width="41" style="169" customWidth="1"/>
    <col min="4867" max="4867" width="32.85546875" style="169" customWidth="1"/>
    <col min="4868" max="4868" width="17.85546875" style="169" customWidth="1"/>
    <col min="4869" max="4869" width="23.140625" style="169" customWidth="1"/>
    <col min="4870" max="4870" width="12.42578125" style="169" customWidth="1"/>
    <col min="4871" max="4871" width="12.85546875" style="169" customWidth="1"/>
    <col min="4872" max="4872" width="16.140625" style="169" customWidth="1"/>
    <col min="4873" max="4873" width="18" style="169" customWidth="1"/>
    <col min="4874" max="5120" width="9.140625" style="169"/>
    <col min="5121" max="5121" width="8.140625" style="169" customWidth="1"/>
    <col min="5122" max="5122" width="41" style="169" customWidth="1"/>
    <col min="5123" max="5123" width="32.85546875" style="169" customWidth="1"/>
    <col min="5124" max="5124" width="17.85546875" style="169" customWidth="1"/>
    <col min="5125" max="5125" width="23.140625" style="169" customWidth="1"/>
    <col min="5126" max="5126" width="12.42578125" style="169" customWidth="1"/>
    <col min="5127" max="5127" width="12.85546875" style="169" customWidth="1"/>
    <col min="5128" max="5128" width="16.140625" style="169" customWidth="1"/>
    <col min="5129" max="5129" width="18" style="169" customWidth="1"/>
    <col min="5130" max="5376" width="9.140625" style="169"/>
    <col min="5377" max="5377" width="8.140625" style="169" customWidth="1"/>
    <col min="5378" max="5378" width="41" style="169" customWidth="1"/>
    <col min="5379" max="5379" width="32.85546875" style="169" customWidth="1"/>
    <col min="5380" max="5380" width="17.85546875" style="169" customWidth="1"/>
    <col min="5381" max="5381" width="23.140625" style="169" customWidth="1"/>
    <col min="5382" max="5382" width="12.42578125" style="169" customWidth="1"/>
    <col min="5383" max="5383" width="12.85546875" style="169" customWidth="1"/>
    <col min="5384" max="5384" width="16.140625" style="169" customWidth="1"/>
    <col min="5385" max="5385" width="18" style="169" customWidth="1"/>
    <col min="5386" max="5632" width="9.140625" style="169"/>
    <col min="5633" max="5633" width="8.140625" style="169" customWidth="1"/>
    <col min="5634" max="5634" width="41" style="169" customWidth="1"/>
    <col min="5635" max="5635" width="32.85546875" style="169" customWidth="1"/>
    <col min="5636" max="5636" width="17.85546875" style="169" customWidth="1"/>
    <col min="5637" max="5637" width="23.140625" style="169" customWidth="1"/>
    <col min="5638" max="5638" width="12.42578125" style="169" customWidth="1"/>
    <col min="5639" max="5639" width="12.85546875" style="169" customWidth="1"/>
    <col min="5640" max="5640" width="16.140625" style="169" customWidth="1"/>
    <col min="5641" max="5641" width="18" style="169" customWidth="1"/>
    <col min="5642" max="5888" width="9.140625" style="169"/>
    <col min="5889" max="5889" width="8.140625" style="169" customWidth="1"/>
    <col min="5890" max="5890" width="41" style="169" customWidth="1"/>
    <col min="5891" max="5891" width="32.85546875" style="169" customWidth="1"/>
    <col min="5892" max="5892" width="17.85546875" style="169" customWidth="1"/>
    <col min="5893" max="5893" width="23.140625" style="169" customWidth="1"/>
    <col min="5894" max="5894" width="12.42578125" style="169" customWidth="1"/>
    <col min="5895" max="5895" width="12.85546875" style="169" customWidth="1"/>
    <col min="5896" max="5896" width="16.140625" style="169" customWidth="1"/>
    <col min="5897" max="5897" width="18" style="169" customWidth="1"/>
    <col min="5898" max="6144" width="9.140625" style="169"/>
    <col min="6145" max="6145" width="8.140625" style="169" customWidth="1"/>
    <col min="6146" max="6146" width="41" style="169" customWidth="1"/>
    <col min="6147" max="6147" width="32.85546875" style="169" customWidth="1"/>
    <col min="6148" max="6148" width="17.85546875" style="169" customWidth="1"/>
    <col min="6149" max="6149" width="23.140625" style="169" customWidth="1"/>
    <col min="6150" max="6150" width="12.42578125" style="169" customWidth="1"/>
    <col min="6151" max="6151" width="12.85546875" style="169" customWidth="1"/>
    <col min="6152" max="6152" width="16.140625" style="169" customWidth="1"/>
    <col min="6153" max="6153" width="18" style="169" customWidth="1"/>
    <col min="6154" max="6400" width="9.140625" style="169"/>
    <col min="6401" max="6401" width="8.140625" style="169" customWidth="1"/>
    <col min="6402" max="6402" width="41" style="169" customWidth="1"/>
    <col min="6403" max="6403" width="32.85546875" style="169" customWidth="1"/>
    <col min="6404" max="6404" width="17.85546875" style="169" customWidth="1"/>
    <col min="6405" max="6405" width="23.140625" style="169" customWidth="1"/>
    <col min="6406" max="6406" width="12.42578125" style="169" customWidth="1"/>
    <col min="6407" max="6407" width="12.85546875" style="169" customWidth="1"/>
    <col min="6408" max="6408" width="16.140625" style="169" customWidth="1"/>
    <col min="6409" max="6409" width="18" style="169" customWidth="1"/>
    <col min="6410" max="6656" width="9.140625" style="169"/>
    <col min="6657" max="6657" width="8.140625" style="169" customWidth="1"/>
    <col min="6658" max="6658" width="41" style="169" customWidth="1"/>
    <col min="6659" max="6659" width="32.85546875" style="169" customWidth="1"/>
    <col min="6660" max="6660" width="17.85546875" style="169" customWidth="1"/>
    <col min="6661" max="6661" width="23.140625" style="169" customWidth="1"/>
    <col min="6662" max="6662" width="12.42578125" style="169" customWidth="1"/>
    <col min="6663" max="6663" width="12.85546875" style="169" customWidth="1"/>
    <col min="6664" max="6664" width="16.140625" style="169" customWidth="1"/>
    <col min="6665" max="6665" width="18" style="169" customWidth="1"/>
    <col min="6666" max="6912" width="9.140625" style="169"/>
    <col min="6913" max="6913" width="8.140625" style="169" customWidth="1"/>
    <col min="6914" max="6914" width="41" style="169" customWidth="1"/>
    <col min="6915" max="6915" width="32.85546875" style="169" customWidth="1"/>
    <col min="6916" max="6916" width="17.85546875" style="169" customWidth="1"/>
    <col min="6917" max="6917" width="23.140625" style="169" customWidth="1"/>
    <col min="6918" max="6918" width="12.42578125" style="169" customWidth="1"/>
    <col min="6919" max="6919" width="12.85546875" style="169" customWidth="1"/>
    <col min="6920" max="6920" width="16.140625" style="169" customWidth="1"/>
    <col min="6921" max="6921" width="18" style="169" customWidth="1"/>
    <col min="6922" max="7168" width="9.140625" style="169"/>
    <col min="7169" max="7169" width="8.140625" style="169" customWidth="1"/>
    <col min="7170" max="7170" width="41" style="169" customWidth="1"/>
    <col min="7171" max="7171" width="32.85546875" style="169" customWidth="1"/>
    <col min="7172" max="7172" width="17.85546875" style="169" customWidth="1"/>
    <col min="7173" max="7173" width="23.140625" style="169" customWidth="1"/>
    <col min="7174" max="7174" width="12.42578125" style="169" customWidth="1"/>
    <col min="7175" max="7175" width="12.85546875" style="169" customWidth="1"/>
    <col min="7176" max="7176" width="16.140625" style="169" customWidth="1"/>
    <col min="7177" max="7177" width="18" style="169" customWidth="1"/>
    <col min="7178" max="7424" width="9.140625" style="169"/>
    <col min="7425" max="7425" width="8.140625" style="169" customWidth="1"/>
    <col min="7426" max="7426" width="41" style="169" customWidth="1"/>
    <col min="7427" max="7427" width="32.85546875" style="169" customWidth="1"/>
    <col min="7428" max="7428" width="17.85546875" style="169" customWidth="1"/>
    <col min="7429" max="7429" width="23.140625" style="169" customWidth="1"/>
    <col min="7430" max="7430" width="12.42578125" style="169" customWidth="1"/>
    <col min="7431" max="7431" width="12.85546875" style="169" customWidth="1"/>
    <col min="7432" max="7432" width="16.140625" style="169" customWidth="1"/>
    <col min="7433" max="7433" width="18" style="169" customWidth="1"/>
    <col min="7434" max="7680" width="9.140625" style="169"/>
    <col min="7681" max="7681" width="8.140625" style="169" customWidth="1"/>
    <col min="7682" max="7682" width="41" style="169" customWidth="1"/>
    <col min="7683" max="7683" width="32.85546875" style="169" customWidth="1"/>
    <col min="7684" max="7684" width="17.85546875" style="169" customWidth="1"/>
    <col min="7685" max="7685" width="23.140625" style="169" customWidth="1"/>
    <col min="7686" max="7686" width="12.42578125" style="169" customWidth="1"/>
    <col min="7687" max="7687" width="12.85546875" style="169" customWidth="1"/>
    <col min="7688" max="7688" width="16.140625" style="169" customWidth="1"/>
    <col min="7689" max="7689" width="18" style="169" customWidth="1"/>
    <col min="7690" max="7936" width="9.140625" style="169"/>
    <col min="7937" max="7937" width="8.140625" style="169" customWidth="1"/>
    <col min="7938" max="7938" width="41" style="169" customWidth="1"/>
    <col min="7939" max="7939" width="32.85546875" style="169" customWidth="1"/>
    <col min="7940" max="7940" width="17.85546875" style="169" customWidth="1"/>
    <col min="7941" max="7941" width="23.140625" style="169" customWidth="1"/>
    <col min="7942" max="7942" width="12.42578125" style="169" customWidth="1"/>
    <col min="7943" max="7943" width="12.85546875" style="169" customWidth="1"/>
    <col min="7944" max="7944" width="16.140625" style="169" customWidth="1"/>
    <col min="7945" max="7945" width="18" style="169" customWidth="1"/>
    <col min="7946" max="8192" width="9.140625" style="169"/>
    <col min="8193" max="8193" width="8.140625" style="169" customWidth="1"/>
    <col min="8194" max="8194" width="41" style="169" customWidth="1"/>
    <col min="8195" max="8195" width="32.85546875" style="169" customWidth="1"/>
    <col min="8196" max="8196" width="17.85546875" style="169" customWidth="1"/>
    <col min="8197" max="8197" width="23.140625" style="169" customWidth="1"/>
    <col min="8198" max="8198" width="12.42578125" style="169" customWidth="1"/>
    <col min="8199" max="8199" width="12.85546875" style="169" customWidth="1"/>
    <col min="8200" max="8200" width="16.140625" style="169" customWidth="1"/>
    <col min="8201" max="8201" width="18" style="169" customWidth="1"/>
    <col min="8202" max="8448" width="9.140625" style="169"/>
    <col min="8449" max="8449" width="8.140625" style="169" customWidth="1"/>
    <col min="8450" max="8450" width="41" style="169" customWidth="1"/>
    <col min="8451" max="8451" width="32.85546875" style="169" customWidth="1"/>
    <col min="8452" max="8452" width="17.85546875" style="169" customWidth="1"/>
    <col min="8453" max="8453" width="23.140625" style="169" customWidth="1"/>
    <col min="8454" max="8454" width="12.42578125" style="169" customWidth="1"/>
    <col min="8455" max="8455" width="12.85546875" style="169" customWidth="1"/>
    <col min="8456" max="8456" width="16.140625" style="169" customWidth="1"/>
    <col min="8457" max="8457" width="18" style="169" customWidth="1"/>
    <col min="8458" max="8704" width="9.140625" style="169"/>
    <col min="8705" max="8705" width="8.140625" style="169" customWidth="1"/>
    <col min="8706" max="8706" width="41" style="169" customWidth="1"/>
    <col min="8707" max="8707" width="32.85546875" style="169" customWidth="1"/>
    <col min="8708" max="8708" width="17.85546875" style="169" customWidth="1"/>
    <col min="8709" max="8709" width="23.140625" style="169" customWidth="1"/>
    <col min="8710" max="8710" width="12.42578125" style="169" customWidth="1"/>
    <col min="8711" max="8711" width="12.85546875" style="169" customWidth="1"/>
    <col min="8712" max="8712" width="16.140625" style="169" customWidth="1"/>
    <col min="8713" max="8713" width="18" style="169" customWidth="1"/>
    <col min="8714" max="8960" width="9.140625" style="169"/>
    <col min="8961" max="8961" width="8.140625" style="169" customWidth="1"/>
    <col min="8962" max="8962" width="41" style="169" customWidth="1"/>
    <col min="8963" max="8963" width="32.85546875" style="169" customWidth="1"/>
    <col min="8964" max="8964" width="17.85546875" style="169" customWidth="1"/>
    <col min="8965" max="8965" width="23.140625" style="169" customWidth="1"/>
    <col min="8966" max="8966" width="12.42578125" style="169" customWidth="1"/>
    <col min="8967" max="8967" width="12.85546875" style="169" customWidth="1"/>
    <col min="8968" max="8968" width="16.140625" style="169" customWidth="1"/>
    <col min="8969" max="8969" width="18" style="169" customWidth="1"/>
    <col min="8970" max="9216" width="9.140625" style="169"/>
    <col min="9217" max="9217" width="8.140625" style="169" customWidth="1"/>
    <col min="9218" max="9218" width="41" style="169" customWidth="1"/>
    <col min="9219" max="9219" width="32.85546875" style="169" customWidth="1"/>
    <col min="9220" max="9220" width="17.85546875" style="169" customWidth="1"/>
    <col min="9221" max="9221" width="23.140625" style="169" customWidth="1"/>
    <col min="9222" max="9222" width="12.42578125" style="169" customWidth="1"/>
    <col min="9223" max="9223" width="12.85546875" style="169" customWidth="1"/>
    <col min="9224" max="9224" width="16.140625" style="169" customWidth="1"/>
    <col min="9225" max="9225" width="18" style="169" customWidth="1"/>
    <col min="9226" max="9472" width="9.140625" style="169"/>
    <col min="9473" max="9473" width="8.140625" style="169" customWidth="1"/>
    <col min="9474" max="9474" width="41" style="169" customWidth="1"/>
    <col min="9475" max="9475" width="32.85546875" style="169" customWidth="1"/>
    <col min="9476" max="9476" width="17.85546875" style="169" customWidth="1"/>
    <col min="9477" max="9477" width="23.140625" style="169" customWidth="1"/>
    <col min="9478" max="9478" width="12.42578125" style="169" customWidth="1"/>
    <col min="9479" max="9479" width="12.85546875" style="169" customWidth="1"/>
    <col min="9480" max="9480" width="16.140625" style="169" customWidth="1"/>
    <col min="9481" max="9481" width="18" style="169" customWidth="1"/>
    <col min="9482" max="9728" width="9.140625" style="169"/>
    <col min="9729" max="9729" width="8.140625" style="169" customWidth="1"/>
    <col min="9730" max="9730" width="41" style="169" customWidth="1"/>
    <col min="9731" max="9731" width="32.85546875" style="169" customWidth="1"/>
    <col min="9732" max="9732" width="17.85546875" style="169" customWidth="1"/>
    <col min="9733" max="9733" width="23.140625" style="169" customWidth="1"/>
    <col min="9734" max="9734" width="12.42578125" style="169" customWidth="1"/>
    <col min="9735" max="9735" width="12.85546875" style="169" customWidth="1"/>
    <col min="9736" max="9736" width="16.140625" style="169" customWidth="1"/>
    <col min="9737" max="9737" width="18" style="169" customWidth="1"/>
    <col min="9738" max="9984" width="9.140625" style="169"/>
    <col min="9985" max="9985" width="8.140625" style="169" customWidth="1"/>
    <col min="9986" max="9986" width="41" style="169" customWidth="1"/>
    <col min="9987" max="9987" width="32.85546875" style="169" customWidth="1"/>
    <col min="9988" max="9988" width="17.85546875" style="169" customWidth="1"/>
    <col min="9989" max="9989" width="23.140625" style="169" customWidth="1"/>
    <col min="9990" max="9990" width="12.42578125" style="169" customWidth="1"/>
    <col min="9991" max="9991" width="12.85546875" style="169" customWidth="1"/>
    <col min="9992" max="9992" width="16.140625" style="169" customWidth="1"/>
    <col min="9993" max="9993" width="18" style="169" customWidth="1"/>
    <col min="9994" max="10240" width="9.140625" style="169"/>
    <col min="10241" max="10241" width="8.140625" style="169" customWidth="1"/>
    <col min="10242" max="10242" width="41" style="169" customWidth="1"/>
    <col min="10243" max="10243" width="32.85546875" style="169" customWidth="1"/>
    <col min="10244" max="10244" width="17.85546875" style="169" customWidth="1"/>
    <col min="10245" max="10245" width="23.140625" style="169" customWidth="1"/>
    <col min="10246" max="10246" width="12.42578125" style="169" customWidth="1"/>
    <col min="10247" max="10247" width="12.85546875" style="169" customWidth="1"/>
    <col min="10248" max="10248" width="16.140625" style="169" customWidth="1"/>
    <col min="10249" max="10249" width="18" style="169" customWidth="1"/>
    <col min="10250" max="10496" width="9.140625" style="169"/>
    <col min="10497" max="10497" width="8.140625" style="169" customWidth="1"/>
    <col min="10498" max="10498" width="41" style="169" customWidth="1"/>
    <col min="10499" max="10499" width="32.85546875" style="169" customWidth="1"/>
    <col min="10500" max="10500" width="17.85546875" style="169" customWidth="1"/>
    <col min="10501" max="10501" width="23.140625" style="169" customWidth="1"/>
    <col min="10502" max="10502" width="12.42578125" style="169" customWidth="1"/>
    <col min="10503" max="10503" width="12.85546875" style="169" customWidth="1"/>
    <col min="10504" max="10504" width="16.140625" style="169" customWidth="1"/>
    <col min="10505" max="10505" width="18" style="169" customWidth="1"/>
    <col min="10506" max="10752" width="9.140625" style="169"/>
    <col min="10753" max="10753" width="8.140625" style="169" customWidth="1"/>
    <col min="10754" max="10754" width="41" style="169" customWidth="1"/>
    <col min="10755" max="10755" width="32.85546875" style="169" customWidth="1"/>
    <col min="10756" max="10756" width="17.85546875" style="169" customWidth="1"/>
    <col min="10757" max="10757" width="23.140625" style="169" customWidth="1"/>
    <col min="10758" max="10758" width="12.42578125" style="169" customWidth="1"/>
    <col min="10759" max="10759" width="12.85546875" style="169" customWidth="1"/>
    <col min="10760" max="10760" width="16.140625" style="169" customWidth="1"/>
    <col min="10761" max="10761" width="18" style="169" customWidth="1"/>
    <col min="10762" max="11008" width="9.140625" style="169"/>
    <col min="11009" max="11009" width="8.140625" style="169" customWidth="1"/>
    <col min="11010" max="11010" width="41" style="169" customWidth="1"/>
    <col min="11011" max="11011" width="32.85546875" style="169" customWidth="1"/>
    <col min="11012" max="11012" width="17.85546875" style="169" customWidth="1"/>
    <col min="11013" max="11013" width="23.140625" style="169" customWidth="1"/>
    <col min="11014" max="11014" width="12.42578125" style="169" customWidth="1"/>
    <col min="11015" max="11015" width="12.85546875" style="169" customWidth="1"/>
    <col min="11016" max="11016" width="16.140625" style="169" customWidth="1"/>
    <col min="11017" max="11017" width="18" style="169" customWidth="1"/>
    <col min="11018" max="11264" width="9.140625" style="169"/>
    <col min="11265" max="11265" width="8.140625" style="169" customWidth="1"/>
    <col min="11266" max="11266" width="41" style="169" customWidth="1"/>
    <col min="11267" max="11267" width="32.85546875" style="169" customWidth="1"/>
    <col min="11268" max="11268" width="17.85546875" style="169" customWidth="1"/>
    <col min="11269" max="11269" width="23.140625" style="169" customWidth="1"/>
    <col min="11270" max="11270" width="12.42578125" style="169" customWidth="1"/>
    <col min="11271" max="11271" width="12.85546875" style="169" customWidth="1"/>
    <col min="11272" max="11272" width="16.140625" style="169" customWidth="1"/>
    <col min="11273" max="11273" width="18" style="169" customWidth="1"/>
    <col min="11274" max="11520" width="9.140625" style="169"/>
    <col min="11521" max="11521" width="8.140625" style="169" customWidth="1"/>
    <col min="11522" max="11522" width="41" style="169" customWidth="1"/>
    <col min="11523" max="11523" width="32.85546875" style="169" customWidth="1"/>
    <col min="11524" max="11524" width="17.85546875" style="169" customWidth="1"/>
    <col min="11525" max="11525" width="23.140625" style="169" customWidth="1"/>
    <col min="11526" max="11526" width="12.42578125" style="169" customWidth="1"/>
    <col min="11527" max="11527" width="12.85546875" style="169" customWidth="1"/>
    <col min="11528" max="11528" width="16.140625" style="169" customWidth="1"/>
    <col min="11529" max="11529" width="18" style="169" customWidth="1"/>
    <col min="11530" max="11776" width="9.140625" style="169"/>
    <col min="11777" max="11777" width="8.140625" style="169" customWidth="1"/>
    <col min="11778" max="11778" width="41" style="169" customWidth="1"/>
    <col min="11779" max="11779" width="32.85546875" style="169" customWidth="1"/>
    <col min="11780" max="11780" width="17.85546875" style="169" customWidth="1"/>
    <col min="11781" max="11781" width="23.140625" style="169" customWidth="1"/>
    <col min="11782" max="11782" width="12.42578125" style="169" customWidth="1"/>
    <col min="11783" max="11783" width="12.85546875" style="169" customWidth="1"/>
    <col min="11784" max="11784" width="16.140625" style="169" customWidth="1"/>
    <col min="11785" max="11785" width="18" style="169" customWidth="1"/>
    <col min="11786" max="12032" width="9.140625" style="169"/>
    <col min="12033" max="12033" width="8.140625" style="169" customWidth="1"/>
    <col min="12034" max="12034" width="41" style="169" customWidth="1"/>
    <col min="12035" max="12035" width="32.85546875" style="169" customWidth="1"/>
    <col min="12036" max="12036" width="17.85546875" style="169" customWidth="1"/>
    <col min="12037" max="12037" width="23.140625" style="169" customWidth="1"/>
    <col min="12038" max="12038" width="12.42578125" style="169" customWidth="1"/>
    <col min="12039" max="12039" width="12.85546875" style="169" customWidth="1"/>
    <col min="12040" max="12040" width="16.140625" style="169" customWidth="1"/>
    <col min="12041" max="12041" width="18" style="169" customWidth="1"/>
    <col min="12042" max="12288" width="9.140625" style="169"/>
    <col min="12289" max="12289" width="8.140625" style="169" customWidth="1"/>
    <col min="12290" max="12290" width="41" style="169" customWidth="1"/>
    <col min="12291" max="12291" width="32.85546875" style="169" customWidth="1"/>
    <col min="12292" max="12292" width="17.85546875" style="169" customWidth="1"/>
    <col min="12293" max="12293" width="23.140625" style="169" customWidth="1"/>
    <col min="12294" max="12294" width="12.42578125" style="169" customWidth="1"/>
    <col min="12295" max="12295" width="12.85546875" style="169" customWidth="1"/>
    <col min="12296" max="12296" width="16.140625" style="169" customWidth="1"/>
    <col min="12297" max="12297" width="18" style="169" customWidth="1"/>
    <col min="12298" max="12544" width="9.140625" style="169"/>
    <col min="12545" max="12545" width="8.140625" style="169" customWidth="1"/>
    <col min="12546" max="12546" width="41" style="169" customWidth="1"/>
    <col min="12547" max="12547" width="32.85546875" style="169" customWidth="1"/>
    <col min="12548" max="12548" width="17.85546875" style="169" customWidth="1"/>
    <col min="12549" max="12549" width="23.140625" style="169" customWidth="1"/>
    <col min="12550" max="12550" width="12.42578125" style="169" customWidth="1"/>
    <col min="12551" max="12551" width="12.85546875" style="169" customWidth="1"/>
    <col min="12552" max="12552" width="16.140625" style="169" customWidth="1"/>
    <col min="12553" max="12553" width="18" style="169" customWidth="1"/>
    <col min="12554" max="12800" width="9.140625" style="169"/>
    <col min="12801" max="12801" width="8.140625" style="169" customWidth="1"/>
    <col min="12802" max="12802" width="41" style="169" customWidth="1"/>
    <col min="12803" max="12803" width="32.85546875" style="169" customWidth="1"/>
    <col min="12804" max="12804" width="17.85546875" style="169" customWidth="1"/>
    <col min="12805" max="12805" width="23.140625" style="169" customWidth="1"/>
    <col min="12806" max="12806" width="12.42578125" style="169" customWidth="1"/>
    <col min="12807" max="12807" width="12.85546875" style="169" customWidth="1"/>
    <col min="12808" max="12808" width="16.140625" style="169" customWidth="1"/>
    <col min="12809" max="12809" width="18" style="169" customWidth="1"/>
    <col min="12810" max="13056" width="9.140625" style="169"/>
    <col min="13057" max="13057" width="8.140625" style="169" customWidth="1"/>
    <col min="13058" max="13058" width="41" style="169" customWidth="1"/>
    <col min="13059" max="13059" width="32.85546875" style="169" customWidth="1"/>
    <col min="13060" max="13060" width="17.85546875" style="169" customWidth="1"/>
    <col min="13061" max="13061" width="23.140625" style="169" customWidth="1"/>
    <col min="13062" max="13062" width="12.42578125" style="169" customWidth="1"/>
    <col min="13063" max="13063" width="12.85546875" style="169" customWidth="1"/>
    <col min="13064" max="13064" width="16.140625" style="169" customWidth="1"/>
    <col min="13065" max="13065" width="18" style="169" customWidth="1"/>
    <col min="13066" max="13312" width="9.140625" style="169"/>
    <col min="13313" max="13313" width="8.140625" style="169" customWidth="1"/>
    <col min="13314" max="13314" width="41" style="169" customWidth="1"/>
    <col min="13315" max="13315" width="32.85546875" style="169" customWidth="1"/>
    <col min="13316" max="13316" width="17.85546875" style="169" customWidth="1"/>
    <col min="13317" max="13317" width="23.140625" style="169" customWidth="1"/>
    <col min="13318" max="13318" width="12.42578125" style="169" customWidth="1"/>
    <col min="13319" max="13319" width="12.85546875" style="169" customWidth="1"/>
    <col min="13320" max="13320" width="16.140625" style="169" customWidth="1"/>
    <col min="13321" max="13321" width="18" style="169" customWidth="1"/>
    <col min="13322" max="13568" width="9.140625" style="169"/>
    <col min="13569" max="13569" width="8.140625" style="169" customWidth="1"/>
    <col min="13570" max="13570" width="41" style="169" customWidth="1"/>
    <col min="13571" max="13571" width="32.85546875" style="169" customWidth="1"/>
    <col min="13572" max="13572" width="17.85546875" style="169" customWidth="1"/>
    <col min="13573" max="13573" width="23.140625" style="169" customWidth="1"/>
    <col min="13574" max="13574" width="12.42578125" style="169" customWidth="1"/>
    <col min="13575" max="13575" width="12.85546875" style="169" customWidth="1"/>
    <col min="13576" max="13576" width="16.140625" style="169" customWidth="1"/>
    <col min="13577" max="13577" width="18" style="169" customWidth="1"/>
    <col min="13578" max="13824" width="9.140625" style="169"/>
    <col min="13825" max="13825" width="8.140625" style="169" customWidth="1"/>
    <col min="13826" max="13826" width="41" style="169" customWidth="1"/>
    <col min="13827" max="13827" width="32.85546875" style="169" customWidth="1"/>
    <col min="13828" max="13828" width="17.85546875" style="169" customWidth="1"/>
    <col min="13829" max="13829" width="23.140625" style="169" customWidth="1"/>
    <col min="13830" max="13830" width="12.42578125" style="169" customWidth="1"/>
    <col min="13831" max="13831" width="12.85546875" style="169" customWidth="1"/>
    <col min="13832" max="13832" width="16.140625" style="169" customWidth="1"/>
    <col min="13833" max="13833" width="18" style="169" customWidth="1"/>
    <col min="13834" max="14080" width="9.140625" style="169"/>
    <col min="14081" max="14081" width="8.140625" style="169" customWidth="1"/>
    <col min="14082" max="14082" width="41" style="169" customWidth="1"/>
    <col min="14083" max="14083" width="32.85546875" style="169" customWidth="1"/>
    <col min="14084" max="14084" width="17.85546875" style="169" customWidth="1"/>
    <col min="14085" max="14085" width="23.140625" style="169" customWidth="1"/>
    <col min="14086" max="14086" width="12.42578125" style="169" customWidth="1"/>
    <col min="14087" max="14087" width="12.85546875" style="169" customWidth="1"/>
    <col min="14088" max="14088" width="16.140625" style="169" customWidth="1"/>
    <col min="14089" max="14089" width="18" style="169" customWidth="1"/>
    <col min="14090" max="14336" width="9.140625" style="169"/>
    <col min="14337" max="14337" width="8.140625" style="169" customWidth="1"/>
    <col min="14338" max="14338" width="41" style="169" customWidth="1"/>
    <col min="14339" max="14339" width="32.85546875" style="169" customWidth="1"/>
    <col min="14340" max="14340" width="17.85546875" style="169" customWidth="1"/>
    <col min="14341" max="14341" width="23.140625" style="169" customWidth="1"/>
    <col min="14342" max="14342" width="12.42578125" style="169" customWidth="1"/>
    <col min="14343" max="14343" width="12.85546875" style="169" customWidth="1"/>
    <col min="14344" max="14344" width="16.140625" style="169" customWidth="1"/>
    <col min="14345" max="14345" width="18" style="169" customWidth="1"/>
    <col min="14346" max="14592" width="9.140625" style="169"/>
    <col min="14593" max="14593" width="8.140625" style="169" customWidth="1"/>
    <col min="14594" max="14594" width="41" style="169" customWidth="1"/>
    <col min="14595" max="14595" width="32.85546875" style="169" customWidth="1"/>
    <col min="14596" max="14596" width="17.85546875" style="169" customWidth="1"/>
    <col min="14597" max="14597" width="23.140625" style="169" customWidth="1"/>
    <col min="14598" max="14598" width="12.42578125" style="169" customWidth="1"/>
    <col min="14599" max="14599" width="12.85546875" style="169" customWidth="1"/>
    <col min="14600" max="14600" width="16.140625" style="169" customWidth="1"/>
    <col min="14601" max="14601" width="18" style="169" customWidth="1"/>
    <col min="14602" max="14848" width="9.140625" style="169"/>
    <col min="14849" max="14849" width="8.140625" style="169" customWidth="1"/>
    <col min="14850" max="14850" width="41" style="169" customWidth="1"/>
    <col min="14851" max="14851" width="32.85546875" style="169" customWidth="1"/>
    <col min="14852" max="14852" width="17.85546875" style="169" customWidth="1"/>
    <col min="14853" max="14853" width="23.140625" style="169" customWidth="1"/>
    <col min="14854" max="14854" width="12.42578125" style="169" customWidth="1"/>
    <col min="14855" max="14855" width="12.85546875" style="169" customWidth="1"/>
    <col min="14856" max="14856" width="16.140625" style="169" customWidth="1"/>
    <col min="14857" max="14857" width="18" style="169" customWidth="1"/>
    <col min="14858" max="15104" width="9.140625" style="169"/>
    <col min="15105" max="15105" width="8.140625" style="169" customWidth="1"/>
    <col min="15106" max="15106" width="41" style="169" customWidth="1"/>
    <col min="15107" max="15107" width="32.85546875" style="169" customWidth="1"/>
    <col min="15108" max="15108" width="17.85546875" style="169" customWidth="1"/>
    <col min="15109" max="15109" width="23.140625" style="169" customWidth="1"/>
    <col min="15110" max="15110" width="12.42578125" style="169" customWidth="1"/>
    <col min="15111" max="15111" width="12.85546875" style="169" customWidth="1"/>
    <col min="15112" max="15112" width="16.140625" style="169" customWidth="1"/>
    <col min="15113" max="15113" width="18" style="169" customWidth="1"/>
    <col min="15114" max="15360" width="9.140625" style="169"/>
    <col min="15361" max="15361" width="8.140625" style="169" customWidth="1"/>
    <col min="15362" max="15362" width="41" style="169" customWidth="1"/>
    <col min="15363" max="15363" width="32.85546875" style="169" customWidth="1"/>
    <col min="15364" max="15364" width="17.85546875" style="169" customWidth="1"/>
    <col min="15365" max="15365" width="23.140625" style="169" customWidth="1"/>
    <col min="15366" max="15366" width="12.42578125" style="169" customWidth="1"/>
    <col min="15367" max="15367" width="12.85546875" style="169" customWidth="1"/>
    <col min="15368" max="15368" width="16.140625" style="169" customWidth="1"/>
    <col min="15369" max="15369" width="18" style="169" customWidth="1"/>
    <col min="15370" max="15616" width="9.140625" style="169"/>
    <col min="15617" max="15617" width="8.140625" style="169" customWidth="1"/>
    <col min="15618" max="15618" width="41" style="169" customWidth="1"/>
    <col min="15619" max="15619" width="32.85546875" style="169" customWidth="1"/>
    <col min="15620" max="15620" width="17.85546875" style="169" customWidth="1"/>
    <col min="15621" max="15621" width="23.140625" style="169" customWidth="1"/>
    <col min="15622" max="15622" width="12.42578125" style="169" customWidth="1"/>
    <col min="15623" max="15623" width="12.85546875" style="169" customWidth="1"/>
    <col min="15624" max="15624" width="16.140625" style="169" customWidth="1"/>
    <col min="15625" max="15625" width="18" style="169" customWidth="1"/>
    <col min="15626" max="15872" width="9.140625" style="169"/>
    <col min="15873" max="15873" width="8.140625" style="169" customWidth="1"/>
    <col min="15874" max="15874" width="41" style="169" customWidth="1"/>
    <col min="15875" max="15875" width="32.85546875" style="169" customWidth="1"/>
    <col min="15876" max="15876" width="17.85546875" style="169" customWidth="1"/>
    <col min="15877" max="15877" width="23.140625" style="169" customWidth="1"/>
    <col min="15878" max="15878" width="12.42578125" style="169" customWidth="1"/>
    <col min="15879" max="15879" width="12.85546875" style="169" customWidth="1"/>
    <col min="15880" max="15880" width="16.140625" style="169" customWidth="1"/>
    <col min="15881" max="15881" width="18" style="169" customWidth="1"/>
    <col min="15882" max="16128" width="9.140625" style="169"/>
    <col min="16129" max="16129" width="8.140625" style="169" customWidth="1"/>
    <col min="16130" max="16130" width="41" style="169" customWidth="1"/>
    <col min="16131" max="16131" width="32.85546875" style="169" customWidth="1"/>
    <col min="16132" max="16132" width="17.85546875" style="169" customWidth="1"/>
    <col min="16133" max="16133" width="23.140625" style="169" customWidth="1"/>
    <col min="16134" max="16134" width="12.42578125" style="169" customWidth="1"/>
    <col min="16135" max="16135" width="12.85546875" style="169" customWidth="1"/>
    <col min="16136" max="16136" width="16.140625" style="169" customWidth="1"/>
    <col min="16137" max="16137" width="18" style="169" customWidth="1"/>
    <col min="16138" max="16384" width="9.140625" style="169"/>
  </cols>
  <sheetData>
    <row r="1" spans="1:9" x14ac:dyDescent="0.25">
      <c r="A1" s="457" t="s">
        <v>726</v>
      </c>
      <c r="B1" s="458"/>
      <c r="C1" s="458"/>
      <c r="D1" s="458"/>
      <c r="E1" s="458"/>
      <c r="F1" s="458"/>
      <c r="G1" s="458"/>
      <c r="H1" s="458"/>
      <c r="I1" s="458"/>
    </row>
    <row r="2" spans="1:9" s="170" customFormat="1" ht="111.75" customHeight="1" x14ac:dyDescent="0.25">
      <c r="A2" s="285" t="s">
        <v>0</v>
      </c>
      <c r="B2" s="285" t="s">
        <v>1</v>
      </c>
      <c r="C2" s="285" t="s">
        <v>647</v>
      </c>
      <c r="D2" s="285" t="s">
        <v>648</v>
      </c>
      <c r="E2" s="285" t="s">
        <v>649</v>
      </c>
      <c r="F2" s="285" t="s">
        <v>650</v>
      </c>
      <c r="G2" s="285" t="s">
        <v>651</v>
      </c>
      <c r="H2" s="285" t="s">
        <v>652</v>
      </c>
      <c r="I2" s="285" t="s">
        <v>653</v>
      </c>
    </row>
    <row r="3" spans="1:9" x14ac:dyDescent="0.25">
      <c r="A3" s="168">
        <v>1</v>
      </c>
      <c r="B3" s="168">
        <v>2</v>
      </c>
      <c r="C3" s="168">
        <v>3</v>
      </c>
      <c r="D3" s="168">
        <v>4</v>
      </c>
      <c r="E3" s="168">
        <v>5</v>
      </c>
      <c r="F3" s="168">
        <v>6</v>
      </c>
      <c r="G3" s="168">
        <v>7</v>
      </c>
      <c r="H3" s="168">
        <v>8</v>
      </c>
      <c r="I3" s="168">
        <v>9</v>
      </c>
    </row>
    <row r="4" spans="1:9" ht="31.5" x14ac:dyDescent="0.25">
      <c r="A4" s="285" t="s">
        <v>88</v>
      </c>
      <c r="B4" s="171" t="s">
        <v>654</v>
      </c>
      <c r="C4" s="172">
        <v>5738375</v>
      </c>
      <c r="D4" s="172">
        <v>474994533</v>
      </c>
      <c r="E4" s="172">
        <v>11189187</v>
      </c>
      <c r="F4" s="172">
        <v>0</v>
      </c>
      <c r="G4" s="172">
        <v>19361043</v>
      </c>
      <c r="H4" s="172">
        <v>0</v>
      </c>
      <c r="I4" s="172">
        <f>C4+D4+E4+G4</f>
        <v>511283138</v>
      </c>
    </row>
    <row r="5" spans="1:9" ht="31.5" x14ac:dyDescent="0.25">
      <c r="A5" s="212" t="s">
        <v>90</v>
      </c>
      <c r="B5" s="173" t="s">
        <v>713</v>
      </c>
      <c r="C5" s="174">
        <v>1400000</v>
      </c>
      <c r="D5" s="174">
        <v>0</v>
      </c>
      <c r="E5" s="174">
        <v>0</v>
      </c>
      <c r="F5" s="174"/>
      <c r="G5" s="174">
        <v>8148831</v>
      </c>
      <c r="H5" s="174"/>
      <c r="I5" s="174">
        <f>G5+C5</f>
        <v>9548831</v>
      </c>
    </row>
    <row r="6" spans="1:9" ht="31.5" x14ac:dyDescent="0.25">
      <c r="A6" s="168" t="s">
        <v>94</v>
      </c>
      <c r="B6" s="173" t="s">
        <v>655</v>
      </c>
      <c r="C6" s="174">
        <v>0</v>
      </c>
      <c r="D6" s="174">
        <v>103395251</v>
      </c>
      <c r="E6" s="174">
        <v>3069331</v>
      </c>
      <c r="F6" s="174">
        <v>0</v>
      </c>
      <c r="G6" s="174">
        <v>79451708</v>
      </c>
      <c r="H6" s="174">
        <v>0</v>
      </c>
      <c r="I6" s="174">
        <f>E6+D6</f>
        <v>106464582</v>
      </c>
    </row>
    <row r="7" spans="1:9" x14ac:dyDescent="0.25">
      <c r="A7" s="168" t="s">
        <v>96</v>
      </c>
      <c r="B7" s="173" t="s">
        <v>656</v>
      </c>
      <c r="C7" s="174">
        <v>0</v>
      </c>
      <c r="D7" s="174">
        <v>0</v>
      </c>
      <c r="E7" s="174">
        <v>0</v>
      </c>
      <c r="F7" s="174">
        <v>0</v>
      </c>
      <c r="G7" s="174">
        <v>20457</v>
      </c>
      <c r="H7" s="174">
        <v>0</v>
      </c>
      <c r="I7" s="174">
        <f>G7</f>
        <v>20457</v>
      </c>
    </row>
    <row r="8" spans="1:9" x14ac:dyDescent="0.25">
      <c r="A8" s="285" t="s">
        <v>9</v>
      </c>
      <c r="B8" s="171" t="s">
        <v>657</v>
      </c>
      <c r="C8" s="172">
        <f>SUM(C5:C7)</f>
        <v>1400000</v>
      </c>
      <c r="D8" s="172">
        <f>SUM(D5:D7)</f>
        <v>103395251</v>
      </c>
      <c r="E8" s="172">
        <f>SUM(E5:E7)</f>
        <v>3069331</v>
      </c>
      <c r="F8" s="172">
        <f t="shared" ref="F8:H8" si="0">SUM(F6:F7)</f>
        <v>0</v>
      </c>
      <c r="G8" s="172">
        <f>SUM(G5:G7)</f>
        <v>87620996</v>
      </c>
      <c r="H8" s="172">
        <f t="shared" si="0"/>
        <v>0</v>
      </c>
      <c r="I8" s="172">
        <f>SUM(I5:I7)</f>
        <v>116033870</v>
      </c>
    </row>
    <row r="9" spans="1:9" x14ac:dyDescent="0.25">
      <c r="A9" s="168">
        <v>10</v>
      </c>
      <c r="B9" s="173" t="s">
        <v>753</v>
      </c>
      <c r="C9" s="174">
        <v>0</v>
      </c>
      <c r="D9" s="174">
        <v>0</v>
      </c>
      <c r="E9" s="174">
        <v>0</v>
      </c>
      <c r="F9" s="174">
        <v>0</v>
      </c>
      <c r="G9" s="174"/>
      <c r="H9" s="174"/>
      <c r="I9" s="174">
        <f>E9</f>
        <v>0</v>
      </c>
    </row>
    <row r="10" spans="1:9" x14ac:dyDescent="0.25">
      <c r="A10" s="168">
        <v>13</v>
      </c>
      <c r="B10" s="173" t="s">
        <v>714</v>
      </c>
      <c r="C10" s="174">
        <v>0</v>
      </c>
      <c r="D10" s="174">
        <v>0</v>
      </c>
      <c r="E10" s="174">
        <v>0</v>
      </c>
      <c r="F10" s="174">
        <v>0</v>
      </c>
      <c r="G10" s="174">
        <v>106485039</v>
      </c>
      <c r="H10" s="174">
        <v>0</v>
      </c>
      <c r="I10" s="174">
        <f>G10</f>
        <v>106485039</v>
      </c>
    </row>
    <row r="11" spans="1:9" x14ac:dyDescent="0.25">
      <c r="A11" s="285" t="s">
        <v>106</v>
      </c>
      <c r="B11" s="171" t="s">
        <v>658</v>
      </c>
      <c r="C11" s="172">
        <v>0</v>
      </c>
      <c r="D11" s="172">
        <f>SUM(D10)</f>
        <v>0</v>
      </c>
      <c r="E11" s="172">
        <f>E9+E10</f>
        <v>0</v>
      </c>
      <c r="F11" s="172">
        <v>0</v>
      </c>
      <c r="G11" s="172">
        <f>SUM(G10)</f>
        <v>106485039</v>
      </c>
      <c r="H11" s="172">
        <f t="shared" ref="H11" si="1">SUM(H10)</f>
        <v>0</v>
      </c>
      <c r="I11" s="172">
        <f>I9+I10</f>
        <v>106485039</v>
      </c>
    </row>
    <row r="12" spans="1:9" x14ac:dyDescent="0.25">
      <c r="A12" s="285" t="s">
        <v>138</v>
      </c>
      <c r="B12" s="171" t="s">
        <v>659</v>
      </c>
      <c r="C12" s="172">
        <f>C4+C8-C11</f>
        <v>7138375</v>
      </c>
      <c r="D12" s="172">
        <f t="shared" ref="D12:H12" si="2">D4+D8-D11</f>
        <v>578389784</v>
      </c>
      <c r="E12" s="172">
        <f t="shared" si="2"/>
        <v>14258518</v>
      </c>
      <c r="F12" s="172">
        <f t="shared" si="2"/>
        <v>0</v>
      </c>
      <c r="G12" s="172">
        <f t="shared" si="2"/>
        <v>497000</v>
      </c>
      <c r="H12" s="172">
        <f t="shared" si="2"/>
        <v>0</v>
      </c>
      <c r="I12" s="172">
        <f>C12+D12+E12+G12</f>
        <v>600283677</v>
      </c>
    </row>
    <row r="13" spans="1:9" ht="31.5" x14ac:dyDescent="0.25">
      <c r="A13" s="285" t="s">
        <v>15</v>
      </c>
      <c r="B13" s="171" t="s">
        <v>660</v>
      </c>
      <c r="C13" s="172">
        <v>5243334</v>
      </c>
      <c r="D13" s="172">
        <v>146494540</v>
      </c>
      <c r="E13" s="172">
        <v>9155081</v>
      </c>
      <c r="F13" s="172">
        <v>0</v>
      </c>
      <c r="G13" s="172">
        <v>0</v>
      </c>
      <c r="H13" s="172">
        <v>0</v>
      </c>
      <c r="I13" s="172">
        <f>C13+D13+E13</f>
        <v>160892955</v>
      </c>
    </row>
    <row r="14" spans="1:9" x14ac:dyDescent="0.25">
      <c r="A14" s="168" t="s">
        <v>108</v>
      </c>
      <c r="B14" s="173" t="s">
        <v>661</v>
      </c>
      <c r="C14" s="174">
        <v>247500</v>
      </c>
      <c r="D14" s="174">
        <v>11467023</v>
      </c>
      <c r="E14" s="174">
        <v>1546302</v>
      </c>
      <c r="F14" s="174">
        <v>0</v>
      </c>
      <c r="G14" s="174">
        <v>0</v>
      </c>
      <c r="H14" s="174">
        <v>0</v>
      </c>
      <c r="I14" s="174">
        <f>D14+E14+C14</f>
        <v>13260825</v>
      </c>
    </row>
    <row r="15" spans="1:9" ht="31.5" x14ac:dyDescent="0.25">
      <c r="A15" s="285" t="s">
        <v>112</v>
      </c>
      <c r="B15" s="171" t="s">
        <v>662</v>
      </c>
      <c r="C15" s="172">
        <f t="shared" ref="C15:H15" si="3">C13+C14</f>
        <v>5490834</v>
      </c>
      <c r="D15" s="172">
        <f t="shared" si="3"/>
        <v>157961563</v>
      </c>
      <c r="E15" s="172">
        <f t="shared" si="3"/>
        <v>10701383</v>
      </c>
      <c r="F15" s="172">
        <f t="shared" si="3"/>
        <v>0</v>
      </c>
      <c r="G15" s="172">
        <f t="shared" si="3"/>
        <v>0</v>
      </c>
      <c r="H15" s="172">
        <f t="shared" si="3"/>
        <v>0</v>
      </c>
      <c r="I15" s="172">
        <f>E15+D15+C15</f>
        <v>174153780</v>
      </c>
    </row>
    <row r="16" spans="1:9" x14ac:dyDescent="0.25">
      <c r="A16" s="285" t="s">
        <v>121</v>
      </c>
      <c r="B16" s="171" t="s">
        <v>663</v>
      </c>
      <c r="C16" s="172">
        <f>C15</f>
        <v>5490834</v>
      </c>
      <c r="D16" s="172">
        <f>D15</f>
        <v>157961563</v>
      </c>
      <c r="E16" s="172">
        <f t="shared" ref="E16:I16" si="4">E15</f>
        <v>10701383</v>
      </c>
      <c r="F16" s="172">
        <f t="shared" ref="F16" si="5">F15</f>
        <v>0</v>
      </c>
      <c r="G16" s="172">
        <f t="shared" ref="G16" si="6">G15</f>
        <v>0</v>
      </c>
      <c r="H16" s="172">
        <f t="shared" ref="H16" si="7">H15</f>
        <v>0</v>
      </c>
      <c r="I16" s="172">
        <f t="shared" si="4"/>
        <v>174153780</v>
      </c>
    </row>
    <row r="17" spans="1:9" x14ac:dyDescent="0.25">
      <c r="A17" s="285" t="s">
        <v>123</v>
      </c>
      <c r="B17" s="171" t="s">
        <v>664</v>
      </c>
      <c r="C17" s="172">
        <f>C4-C13+C5-C14</f>
        <v>1647541</v>
      </c>
      <c r="D17" s="172">
        <f t="shared" ref="D17:I17" si="8">D12-D16</f>
        <v>420428221</v>
      </c>
      <c r="E17" s="172">
        <f t="shared" si="8"/>
        <v>3557135</v>
      </c>
      <c r="F17" s="172">
        <f t="shared" si="8"/>
        <v>0</v>
      </c>
      <c r="G17" s="172">
        <f t="shared" si="8"/>
        <v>497000</v>
      </c>
      <c r="H17" s="172">
        <f t="shared" si="8"/>
        <v>0</v>
      </c>
      <c r="I17" s="172">
        <f t="shared" si="8"/>
        <v>426129897</v>
      </c>
    </row>
    <row r="18" spans="1:9" ht="31.5" x14ac:dyDescent="0.25">
      <c r="A18" s="168" t="s">
        <v>665</v>
      </c>
      <c r="B18" s="173" t="s">
        <v>666</v>
      </c>
      <c r="C18" s="174">
        <v>4988375</v>
      </c>
      <c r="D18" s="174">
        <v>0</v>
      </c>
      <c r="E18" s="174">
        <v>4196723</v>
      </c>
      <c r="F18" s="174">
        <v>0</v>
      </c>
      <c r="G18" s="174">
        <v>0</v>
      </c>
      <c r="H18" s="174">
        <v>0</v>
      </c>
      <c r="I18" s="174">
        <f>E18+C18</f>
        <v>9185098</v>
      </c>
    </row>
  </sheetData>
  <mergeCells count="1">
    <mergeCell ref="A1:I1"/>
  </mergeCells>
  <printOptions horizontalCentered="1"/>
  <pageMargins left="0.11811023622047245" right="0.11811023622047245" top="1.1417322834645669" bottom="0.55118110236220474" header="0.31496062992125984" footer="0.31496062992125984"/>
  <pageSetup paperSize="9" orientation="landscape" r:id="rId1"/>
  <headerFooter>
    <oddHeader>&amp;L&amp;"Times New Roman,Normál"&amp;12Vászoly Község 
Önkormányzata &amp;C&amp;"Times,Normál"&amp;12 16. melléklet
az önkormányzat 2019. évi költségvetési gazdálkodási beszámolójáról szóló
7/2020. (VII. 08.) önkormányzati rendeletéhez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Layout" zoomScaleNormal="100" workbookViewId="0">
      <selection activeCell="A2" sqref="A2:C2"/>
    </sheetView>
  </sheetViews>
  <sheetFormatPr defaultRowHeight="15.75" x14ac:dyDescent="0.25"/>
  <cols>
    <col min="1" max="1" width="38.28515625" style="109" bestFit="1" customWidth="1"/>
    <col min="2" max="2" width="32.140625" style="109" bestFit="1" customWidth="1"/>
    <col min="3" max="3" width="17.42578125" style="109" customWidth="1"/>
    <col min="4" max="4" width="18.28515625" style="109" bestFit="1" customWidth="1"/>
    <col min="5" max="256" width="9.140625" style="109"/>
    <col min="257" max="257" width="43.85546875" style="109" customWidth="1"/>
    <col min="258" max="258" width="33.28515625" style="109" customWidth="1"/>
    <col min="259" max="259" width="16" style="109" customWidth="1"/>
    <col min="260" max="512" width="9.140625" style="109"/>
    <col min="513" max="513" width="43.85546875" style="109" customWidth="1"/>
    <col min="514" max="514" width="33.28515625" style="109" customWidth="1"/>
    <col min="515" max="515" width="16" style="109" customWidth="1"/>
    <col min="516" max="768" width="9.140625" style="109"/>
    <col min="769" max="769" width="43.85546875" style="109" customWidth="1"/>
    <col min="770" max="770" width="33.28515625" style="109" customWidth="1"/>
    <col min="771" max="771" width="16" style="109" customWidth="1"/>
    <col min="772" max="1024" width="9.140625" style="109"/>
    <col min="1025" max="1025" width="43.85546875" style="109" customWidth="1"/>
    <col min="1026" max="1026" width="33.28515625" style="109" customWidth="1"/>
    <col min="1027" max="1027" width="16" style="109" customWidth="1"/>
    <col min="1028" max="1280" width="9.140625" style="109"/>
    <col min="1281" max="1281" width="43.85546875" style="109" customWidth="1"/>
    <col min="1282" max="1282" width="33.28515625" style="109" customWidth="1"/>
    <col min="1283" max="1283" width="16" style="109" customWidth="1"/>
    <col min="1284" max="1536" width="9.140625" style="109"/>
    <col min="1537" max="1537" width="43.85546875" style="109" customWidth="1"/>
    <col min="1538" max="1538" width="33.28515625" style="109" customWidth="1"/>
    <col min="1539" max="1539" width="16" style="109" customWidth="1"/>
    <col min="1540" max="1792" width="9.140625" style="109"/>
    <col min="1793" max="1793" width="43.85546875" style="109" customWidth="1"/>
    <col min="1794" max="1794" width="33.28515625" style="109" customWidth="1"/>
    <col min="1795" max="1795" width="16" style="109" customWidth="1"/>
    <col min="1796" max="2048" width="9.140625" style="109"/>
    <col min="2049" max="2049" width="43.85546875" style="109" customWidth="1"/>
    <col min="2050" max="2050" width="33.28515625" style="109" customWidth="1"/>
    <col min="2051" max="2051" width="16" style="109" customWidth="1"/>
    <col min="2052" max="2304" width="9.140625" style="109"/>
    <col min="2305" max="2305" width="43.85546875" style="109" customWidth="1"/>
    <col min="2306" max="2306" width="33.28515625" style="109" customWidth="1"/>
    <col min="2307" max="2307" width="16" style="109" customWidth="1"/>
    <col min="2308" max="2560" width="9.140625" style="109"/>
    <col min="2561" max="2561" width="43.85546875" style="109" customWidth="1"/>
    <col min="2562" max="2562" width="33.28515625" style="109" customWidth="1"/>
    <col min="2563" max="2563" width="16" style="109" customWidth="1"/>
    <col min="2564" max="2816" width="9.140625" style="109"/>
    <col min="2817" max="2817" width="43.85546875" style="109" customWidth="1"/>
    <col min="2818" max="2818" width="33.28515625" style="109" customWidth="1"/>
    <col min="2819" max="2819" width="16" style="109" customWidth="1"/>
    <col min="2820" max="3072" width="9.140625" style="109"/>
    <col min="3073" max="3073" width="43.85546875" style="109" customWidth="1"/>
    <col min="3074" max="3074" width="33.28515625" style="109" customWidth="1"/>
    <col min="3075" max="3075" width="16" style="109" customWidth="1"/>
    <col min="3076" max="3328" width="9.140625" style="109"/>
    <col min="3329" max="3329" width="43.85546875" style="109" customWidth="1"/>
    <col min="3330" max="3330" width="33.28515625" style="109" customWidth="1"/>
    <col min="3331" max="3331" width="16" style="109" customWidth="1"/>
    <col min="3332" max="3584" width="9.140625" style="109"/>
    <col min="3585" max="3585" width="43.85546875" style="109" customWidth="1"/>
    <col min="3586" max="3586" width="33.28515625" style="109" customWidth="1"/>
    <col min="3587" max="3587" width="16" style="109" customWidth="1"/>
    <col min="3588" max="3840" width="9.140625" style="109"/>
    <col min="3841" max="3841" width="43.85546875" style="109" customWidth="1"/>
    <col min="3842" max="3842" width="33.28515625" style="109" customWidth="1"/>
    <col min="3843" max="3843" width="16" style="109" customWidth="1"/>
    <col min="3844" max="4096" width="9.140625" style="109"/>
    <col min="4097" max="4097" width="43.85546875" style="109" customWidth="1"/>
    <col min="4098" max="4098" width="33.28515625" style="109" customWidth="1"/>
    <col min="4099" max="4099" width="16" style="109" customWidth="1"/>
    <col min="4100" max="4352" width="9.140625" style="109"/>
    <col min="4353" max="4353" width="43.85546875" style="109" customWidth="1"/>
    <col min="4354" max="4354" width="33.28515625" style="109" customWidth="1"/>
    <col min="4355" max="4355" width="16" style="109" customWidth="1"/>
    <col min="4356" max="4608" width="9.140625" style="109"/>
    <col min="4609" max="4609" width="43.85546875" style="109" customWidth="1"/>
    <col min="4610" max="4610" width="33.28515625" style="109" customWidth="1"/>
    <col min="4611" max="4611" width="16" style="109" customWidth="1"/>
    <col min="4612" max="4864" width="9.140625" style="109"/>
    <col min="4865" max="4865" width="43.85546875" style="109" customWidth="1"/>
    <col min="4866" max="4866" width="33.28515625" style="109" customWidth="1"/>
    <col min="4867" max="4867" width="16" style="109" customWidth="1"/>
    <col min="4868" max="5120" width="9.140625" style="109"/>
    <col min="5121" max="5121" width="43.85546875" style="109" customWidth="1"/>
    <col min="5122" max="5122" width="33.28515625" style="109" customWidth="1"/>
    <col min="5123" max="5123" width="16" style="109" customWidth="1"/>
    <col min="5124" max="5376" width="9.140625" style="109"/>
    <col min="5377" max="5377" width="43.85546875" style="109" customWidth="1"/>
    <col min="5378" max="5378" width="33.28515625" style="109" customWidth="1"/>
    <col min="5379" max="5379" width="16" style="109" customWidth="1"/>
    <col min="5380" max="5632" width="9.140625" style="109"/>
    <col min="5633" max="5633" width="43.85546875" style="109" customWidth="1"/>
    <col min="5634" max="5634" width="33.28515625" style="109" customWidth="1"/>
    <col min="5635" max="5635" width="16" style="109" customWidth="1"/>
    <col min="5636" max="5888" width="9.140625" style="109"/>
    <col min="5889" max="5889" width="43.85546875" style="109" customWidth="1"/>
    <col min="5890" max="5890" width="33.28515625" style="109" customWidth="1"/>
    <col min="5891" max="5891" width="16" style="109" customWidth="1"/>
    <col min="5892" max="6144" width="9.140625" style="109"/>
    <col min="6145" max="6145" width="43.85546875" style="109" customWidth="1"/>
    <col min="6146" max="6146" width="33.28515625" style="109" customWidth="1"/>
    <col min="6147" max="6147" width="16" style="109" customWidth="1"/>
    <col min="6148" max="6400" width="9.140625" style="109"/>
    <col min="6401" max="6401" width="43.85546875" style="109" customWidth="1"/>
    <col min="6402" max="6402" width="33.28515625" style="109" customWidth="1"/>
    <col min="6403" max="6403" width="16" style="109" customWidth="1"/>
    <col min="6404" max="6656" width="9.140625" style="109"/>
    <col min="6657" max="6657" width="43.85546875" style="109" customWidth="1"/>
    <col min="6658" max="6658" width="33.28515625" style="109" customWidth="1"/>
    <col min="6659" max="6659" width="16" style="109" customWidth="1"/>
    <col min="6660" max="6912" width="9.140625" style="109"/>
    <col min="6913" max="6913" width="43.85546875" style="109" customWidth="1"/>
    <col min="6914" max="6914" width="33.28515625" style="109" customWidth="1"/>
    <col min="6915" max="6915" width="16" style="109" customWidth="1"/>
    <col min="6916" max="7168" width="9.140625" style="109"/>
    <col min="7169" max="7169" width="43.85546875" style="109" customWidth="1"/>
    <col min="7170" max="7170" width="33.28515625" style="109" customWidth="1"/>
    <col min="7171" max="7171" width="16" style="109" customWidth="1"/>
    <col min="7172" max="7424" width="9.140625" style="109"/>
    <col min="7425" max="7425" width="43.85546875" style="109" customWidth="1"/>
    <col min="7426" max="7426" width="33.28515625" style="109" customWidth="1"/>
    <col min="7427" max="7427" width="16" style="109" customWidth="1"/>
    <col min="7428" max="7680" width="9.140625" style="109"/>
    <col min="7681" max="7681" width="43.85546875" style="109" customWidth="1"/>
    <col min="7682" max="7682" width="33.28515625" style="109" customWidth="1"/>
    <col min="7683" max="7683" width="16" style="109" customWidth="1"/>
    <col min="7684" max="7936" width="9.140625" style="109"/>
    <col min="7937" max="7937" width="43.85546875" style="109" customWidth="1"/>
    <col min="7938" max="7938" width="33.28515625" style="109" customWidth="1"/>
    <col min="7939" max="7939" width="16" style="109" customWidth="1"/>
    <col min="7940" max="8192" width="9.140625" style="109"/>
    <col min="8193" max="8193" width="43.85546875" style="109" customWidth="1"/>
    <col min="8194" max="8194" width="33.28515625" style="109" customWidth="1"/>
    <col min="8195" max="8195" width="16" style="109" customWidth="1"/>
    <col min="8196" max="8448" width="9.140625" style="109"/>
    <col min="8449" max="8449" width="43.85546875" style="109" customWidth="1"/>
    <col min="8450" max="8450" width="33.28515625" style="109" customWidth="1"/>
    <col min="8451" max="8451" width="16" style="109" customWidth="1"/>
    <col min="8452" max="8704" width="9.140625" style="109"/>
    <col min="8705" max="8705" width="43.85546875" style="109" customWidth="1"/>
    <col min="8706" max="8706" width="33.28515625" style="109" customWidth="1"/>
    <col min="8707" max="8707" width="16" style="109" customWidth="1"/>
    <col min="8708" max="8960" width="9.140625" style="109"/>
    <col min="8961" max="8961" width="43.85546875" style="109" customWidth="1"/>
    <col min="8962" max="8962" width="33.28515625" style="109" customWidth="1"/>
    <col min="8963" max="8963" width="16" style="109" customWidth="1"/>
    <col min="8964" max="9216" width="9.140625" style="109"/>
    <col min="9217" max="9217" width="43.85546875" style="109" customWidth="1"/>
    <col min="9218" max="9218" width="33.28515625" style="109" customWidth="1"/>
    <col min="9219" max="9219" width="16" style="109" customWidth="1"/>
    <col min="9220" max="9472" width="9.140625" style="109"/>
    <col min="9473" max="9473" width="43.85546875" style="109" customWidth="1"/>
    <col min="9474" max="9474" width="33.28515625" style="109" customWidth="1"/>
    <col min="9475" max="9475" width="16" style="109" customWidth="1"/>
    <col min="9476" max="9728" width="9.140625" style="109"/>
    <col min="9729" max="9729" width="43.85546875" style="109" customWidth="1"/>
    <col min="9730" max="9730" width="33.28515625" style="109" customWidth="1"/>
    <col min="9731" max="9731" width="16" style="109" customWidth="1"/>
    <col min="9732" max="9984" width="9.140625" style="109"/>
    <col min="9985" max="9985" width="43.85546875" style="109" customWidth="1"/>
    <col min="9986" max="9986" width="33.28515625" style="109" customWidth="1"/>
    <col min="9987" max="9987" width="16" style="109" customWidth="1"/>
    <col min="9988" max="10240" width="9.140625" style="109"/>
    <col min="10241" max="10241" width="43.85546875" style="109" customWidth="1"/>
    <col min="10242" max="10242" width="33.28515625" style="109" customWidth="1"/>
    <col min="10243" max="10243" width="16" style="109" customWidth="1"/>
    <col min="10244" max="10496" width="9.140625" style="109"/>
    <col min="10497" max="10497" width="43.85546875" style="109" customWidth="1"/>
    <col min="10498" max="10498" width="33.28515625" style="109" customWidth="1"/>
    <col min="10499" max="10499" width="16" style="109" customWidth="1"/>
    <col min="10500" max="10752" width="9.140625" style="109"/>
    <col min="10753" max="10753" width="43.85546875" style="109" customWidth="1"/>
    <col min="10754" max="10754" width="33.28515625" style="109" customWidth="1"/>
    <col min="10755" max="10755" width="16" style="109" customWidth="1"/>
    <col min="10756" max="11008" width="9.140625" style="109"/>
    <col min="11009" max="11009" width="43.85546875" style="109" customWidth="1"/>
    <col min="11010" max="11010" width="33.28515625" style="109" customWidth="1"/>
    <col min="11011" max="11011" width="16" style="109" customWidth="1"/>
    <col min="11012" max="11264" width="9.140625" style="109"/>
    <col min="11265" max="11265" width="43.85546875" style="109" customWidth="1"/>
    <col min="11266" max="11266" width="33.28515625" style="109" customWidth="1"/>
    <col min="11267" max="11267" width="16" style="109" customWidth="1"/>
    <col min="11268" max="11520" width="9.140625" style="109"/>
    <col min="11521" max="11521" width="43.85546875" style="109" customWidth="1"/>
    <col min="11522" max="11522" width="33.28515625" style="109" customWidth="1"/>
    <col min="11523" max="11523" width="16" style="109" customWidth="1"/>
    <col min="11524" max="11776" width="9.140625" style="109"/>
    <col min="11777" max="11777" width="43.85546875" style="109" customWidth="1"/>
    <col min="11778" max="11778" width="33.28515625" style="109" customWidth="1"/>
    <col min="11779" max="11779" width="16" style="109" customWidth="1"/>
    <col min="11780" max="12032" width="9.140625" style="109"/>
    <col min="12033" max="12033" width="43.85546875" style="109" customWidth="1"/>
    <col min="12034" max="12034" width="33.28515625" style="109" customWidth="1"/>
    <col min="12035" max="12035" width="16" style="109" customWidth="1"/>
    <col min="12036" max="12288" width="9.140625" style="109"/>
    <col min="12289" max="12289" width="43.85546875" style="109" customWidth="1"/>
    <col min="12290" max="12290" width="33.28515625" style="109" customWidth="1"/>
    <col min="12291" max="12291" width="16" style="109" customWidth="1"/>
    <col min="12292" max="12544" width="9.140625" style="109"/>
    <col min="12545" max="12545" width="43.85546875" style="109" customWidth="1"/>
    <col min="12546" max="12546" width="33.28515625" style="109" customWidth="1"/>
    <col min="12547" max="12547" width="16" style="109" customWidth="1"/>
    <col min="12548" max="12800" width="9.140625" style="109"/>
    <col min="12801" max="12801" width="43.85546875" style="109" customWidth="1"/>
    <col min="12802" max="12802" width="33.28515625" style="109" customWidth="1"/>
    <col min="12803" max="12803" width="16" style="109" customWidth="1"/>
    <col min="12804" max="13056" width="9.140625" style="109"/>
    <col min="13057" max="13057" width="43.85546875" style="109" customWidth="1"/>
    <col min="13058" max="13058" width="33.28515625" style="109" customWidth="1"/>
    <col min="13059" max="13059" width="16" style="109" customWidth="1"/>
    <col min="13060" max="13312" width="9.140625" style="109"/>
    <col min="13313" max="13313" width="43.85546875" style="109" customWidth="1"/>
    <col min="13314" max="13314" width="33.28515625" style="109" customWidth="1"/>
    <col min="13315" max="13315" width="16" style="109" customWidth="1"/>
    <col min="13316" max="13568" width="9.140625" style="109"/>
    <col min="13569" max="13569" width="43.85546875" style="109" customWidth="1"/>
    <col min="13570" max="13570" width="33.28515625" style="109" customWidth="1"/>
    <col min="13571" max="13571" width="16" style="109" customWidth="1"/>
    <col min="13572" max="13824" width="9.140625" style="109"/>
    <col min="13825" max="13825" width="43.85546875" style="109" customWidth="1"/>
    <col min="13826" max="13826" width="33.28515625" style="109" customWidth="1"/>
    <col min="13827" max="13827" width="16" style="109" customWidth="1"/>
    <col min="13828" max="14080" width="9.140625" style="109"/>
    <col min="14081" max="14081" width="43.85546875" style="109" customWidth="1"/>
    <col min="14082" max="14082" width="33.28515625" style="109" customWidth="1"/>
    <col min="14083" max="14083" width="16" style="109" customWidth="1"/>
    <col min="14084" max="14336" width="9.140625" style="109"/>
    <col min="14337" max="14337" width="43.85546875" style="109" customWidth="1"/>
    <col min="14338" max="14338" width="33.28515625" style="109" customWidth="1"/>
    <col min="14339" max="14339" width="16" style="109" customWidth="1"/>
    <col min="14340" max="14592" width="9.140625" style="109"/>
    <col min="14593" max="14593" width="43.85546875" style="109" customWidth="1"/>
    <col min="14594" max="14594" width="33.28515625" style="109" customWidth="1"/>
    <col min="14595" max="14595" width="16" style="109" customWidth="1"/>
    <col min="14596" max="14848" width="9.140625" style="109"/>
    <col min="14849" max="14849" width="43.85546875" style="109" customWidth="1"/>
    <col min="14850" max="14850" width="33.28515625" style="109" customWidth="1"/>
    <col min="14851" max="14851" width="16" style="109" customWidth="1"/>
    <col min="14852" max="15104" width="9.140625" style="109"/>
    <col min="15105" max="15105" width="43.85546875" style="109" customWidth="1"/>
    <col min="15106" max="15106" width="33.28515625" style="109" customWidth="1"/>
    <col min="15107" max="15107" width="16" style="109" customWidth="1"/>
    <col min="15108" max="15360" width="9.140625" style="109"/>
    <col min="15361" max="15361" width="43.85546875" style="109" customWidth="1"/>
    <col min="15362" max="15362" width="33.28515625" style="109" customWidth="1"/>
    <col min="15363" max="15363" width="16" style="109" customWidth="1"/>
    <col min="15364" max="15616" width="9.140625" style="109"/>
    <col min="15617" max="15617" width="43.85546875" style="109" customWidth="1"/>
    <col min="15618" max="15618" width="33.28515625" style="109" customWidth="1"/>
    <col min="15619" max="15619" width="16" style="109" customWidth="1"/>
    <col min="15620" max="15872" width="9.140625" style="109"/>
    <col min="15873" max="15873" width="43.85546875" style="109" customWidth="1"/>
    <col min="15874" max="15874" width="33.28515625" style="109" customWidth="1"/>
    <col min="15875" max="15875" width="16" style="109" customWidth="1"/>
    <col min="15876" max="16128" width="9.140625" style="109"/>
    <col min="16129" max="16129" width="43.85546875" style="109" customWidth="1"/>
    <col min="16130" max="16130" width="33.28515625" style="109" customWidth="1"/>
    <col min="16131" max="16131" width="16" style="109" customWidth="1"/>
    <col min="16132" max="16384" width="9.140625" style="109"/>
  </cols>
  <sheetData>
    <row r="1" spans="1:3" x14ac:dyDescent="0.25">
      <c r="A1" s="106"/>
      <c r="B1" s="106"/>
      <c r="C1" s="124"/>
    </row>
    <row r="2" spans="1:3" x14ac:dyDescent="0.25">
      <c r="A2" s="505" t="s">
        <v>842</v>
      </c>
      <c r="B2" s="505"/>
      <c r="C2" s="505"/>
    </row>
    <row r="3" spans="1:3" x14ac:dyDescent="0.25">
      <c r="A3" s="106"/>
      <c r="B3" s="106"/>
      <c r="C3" s="124"/>
    </row>
    <row r="4" spans="1:3" s="183" customFormat="1" x14ac:dyDescent="0.25">
      <c r="A4" s="181" t="s">
        <v>1</v>
      </c>
      <c r="B4" s="181" t="s">
        <v>667</v>
      </c>
      <c r="C4" s="182" t="s">
        <v>700</v>
      </c>
    </row>
    <row r="5" spans="1:3" x14ac:dyDescent="0.25">
      <c r="A5" s="176" t="s">
        <v>668</v>
      </c>
      <c r="B5" s="176"/>
      <c r="C5" s="175"/>
    </row>
    <row r="6" spans="1:3" x14ac:dyDescent="0.25">
      <c r="A6" s="177"/>
      <c r="B6" s="177"/>
      <c r="C6" s="178"/>
    </row>
    <row r="7" spans="1:3" x14ac:dyDescent="0.25">
      <c r="A7" s="179" t="s">
        <v>669</v>
      </c>
      <c r="B7" s="179"/>
      <c r="C7" s="180">
        <f>C6</f>
        <v>0</v>
      </c>
    </row>
    <row r="8" spans="1:3" x14ac:dyDescent="0.25">
      <c r="A8" s="177"/>
      <c r="B8" s="177"/>
      <c r="C8" s="178"/>
    </row>
    <row r="9" spans="1:3" x14ac:dyDescent="0.25">
      <c r="A9" s="176" t="s">
        <v>670</v>
      </c>
      <c r="B9" s="176"/>
      <c r="C9" s="175"/>
    </row>
    <row r="10" spans="1:3" x14ac:dyDescent="0.25">
      <c r="A10" s="177"/>
      <c r="B10" s="177"/>
      <c r="C10" s="178"/>
    </row>
    <row r="11" spans="1:3" x14ac:dyDescent="0.25">
      <c r="A11" s="179" t="s">
        <v>669</v>
      </c>
      <c r="B11" s="179"/>
      <c r="C11" s="180">
        <f>C10</f>
        <v>0</v>
      </c>
    </row>
    <row r="12" spans="1:3" x14ac:dyDescent="0.25">
      <c r="A12" s="179"/>
      <c r="B12" s="179"/>
      <c r="C12" s="180"/>
    </row>
    <row r="13" spans="1:3" x14ac:dyDescent="0.25">
      <c r="A13" s="176" t="s">
        <v>671</v>
      </c>
      <c r="B13" s="176"/>
      <c r="C13" s="180">
        <v>0</v>
      </c>
    </row>
    <row r="14" spans="1:3" x14ac:dyDescent="0.25">
      <c r="A14" s="176"/>
      <c r="B14" s="176"/>
      <c r="C14" s="180"/>
    </row>
    <row r="15" spans="1:3" x14ac:dyDescent="0.25">
      <c r="A15" s="179"/>
      <c r="B15" s="179"/>
      <c r="C15" s="180"/>
    </row>
    <row r="16" spans="1:3" x14ac:dyDescent="0.25">
      <c r="A16" s="176" t="s">
        <v>672</v>
      </c>
      <c r="B16" s="176"/>
      <c r="C16" s="180">
        <v>0</v>
      </c>
    </row>
    <row r="17" spans="1:4" x14ac:dyDescent="0.25">
      <c r="A17" s="179"/>
      <c r="B17" s="179"/>
      <c r="C17" s="180"/>
    </row>
    <row r="18" spans="1:4" x14ac:dyDescent="0.25">
      <c r="A18" s="179" t="s">
        <v>673</v>
      </c>
      <c r="B18" s="179"/>
      <c r="C18" s="180"/>
    </row>
    <row r="19" spans="1:4" x14ac:dyDescent="0.25">
      <c r="A19" s="177" t="s">
        <v>674</v>
      </c>
      <c r="B19" s="177" t="s">
        <v>675</v>
      </c>
      <c r="C19" s="178">
        <v>12000</v>
      </c>
    </row>
    <row r="20" spans="1:4" x14ac:dyDescent="0.25">
      <c r="A20" s="177" t="s">
        <v>754</v>
      </c>
      <c r="B20" s="177" t="s">
        <v>676</v>
      </c>
      <c r="C20" s="178">
        <v>15016610</v>
      </c>
    </row>
    <row r="21" spans="1:4" x14ac:dyDescent="0.25">
      <c r="A21" s="177"/>
      <c r="B21" s="177"/>
      <c r="C21" s="178"/>
    </row>
    <row r="22" spans="1:4" x14ac:dyDescent="0.25">
      <c r="A22" s="179" t="s">
        <v>669</v>
      </c>
      <c r="B22" s="179"/>
      <c r="C22" s="180">
        <f>C19+C20+C21</f>
        <v>15028610</v>
      </c>
    </row>
    <row r="23" spans="1:4" x14ac:dyDescent="0.25">
      <c r="A23" s="179" t="s">
        <v>677</v>
      </c>
      <c r="B23" s="179"/>
      <c r="C23" s="180">
        <f>C22+C11+C7</f>
        <v>15028610</v>
      </c>
    </row>
    <row r="24" spans="1:4" x14ac:dyDescent="0.25">
      <c r="A24" s="177"/>
      <c r="B24" s="177"/>
      <c r="C24" s="178"/>
    </row>
    <row r="25" spans="1:4" x14ac:dyDescent="0.25">
      <c r="A25" s="177" t="s">
        <v>678</v>
      </c>
      <c r="B25" s="177"/>
      <c r="C25" s="178"/>
    </row>
    <row r="26" spans="1:4" x14ac:dyDescent="0.25">
      <c r="A26" s="179" t="s">
        <v>679</v>
      </c>
      <c r="B26" s="179"/>
      <c r="C26" s="180">
        <f>C23+C25</f>
        <v>15028610</v>
      </c>
    </row>
    <row r="27" spans="1:4" x14ac:dyDescent="0.25">
      <c r="A27" s="106"/>
      <c r="B27" s="106"/>
      <c r="C27" s="124"/>
    </row>
    <row r="28" spans="1:4" ht="19.5" customHeight="1" x14ac:dyDescent="0.25">
      <c r="A28" s="506"/>
      <c r="B28" s="506"/>
      <c r="C28" s="506"/>
    </row>
    <row r="29" spans="1:4" ht="31.5" customHeight="1" x14ac:dyDescent="0.25">
      <c r="A29" s="507" t="s">
        <v>730</v>
      </c>
      <c r="B29" s="507"/>
      <c r="C29" s="507"/>
      <c r="D29" s="507"/>
    </row>
    <row r="30" spans="1:4" x14ac:dyDescent="0.25">
      <c r="A30" s="262"/>
      <c r="B30" s="262"/>
      <c r="C30" s="262"/>
      <c r="D30" s="263"/>
    </row>
    <row r="31" spans="1:4" ht="63" x14ac:dyDescent="0.25">
      <c r="A31" s="404" t="s">
        <v>1</v>
      </c>
      <c r="B31" s="404" t="s">
        <v>667</v>
      </c>
      <c r="C31" s="405" t="s">
        <v>731</v>
      </c>
      <c r="D31" s="405" t="s">
        <v>786</v>
      </c>
    </row>
    <row r="32" spans="1:4" x14ac:dyDescent="0.25">
      <c r="A32" s="406" t="s">
        <v>668</v>
      </c>
      <c r="B32" s="406"/>
      <c r="C32" s="407"/>
      <c r="D32" s="407"/>
    </row>
    <row r="33" spans="1:4" x14ac:dyDescent="0.25">
      <c r="A33" s="408" t="s">
        <v>669</v>
      </c>
      <c r="B33" s="408"/>
      <c r="C33" s="409">
        <v>0</v>
      </c>
      <c r="D33" s="409">
        <v>0</v>
      </c>
    </row>
    <row r="34" spans="1:4" x14ac:dyDescent="0.25">
      <c r="A34" s="410"/>
      <c r="B34" s="410"/>
      <c r="C34" s="411"/>
      <c r="D34" s="411"/>
    </row>
    <row r="35" spans="1:4" x14ac:dyDescent="0.25">
      <c r="A35" s="406" t="s">
        <v>670</v>
      </c>
      <c r="B35" s="406"/>
      <c r="C35" s="412">
        <v>0</v>
      </c>
      <c r="D35" s="412">
        <v>0</v>
      </c>
    </row>
    <row r="36" spans="1:4" x14ac:dyDescent="0.25">
      <c r="A36" s="408"/>
      <c r="B36" s="408"/>
      <c r="C36" s="409"/>
      <c r="D36" s="409"/>
    </row>
    <row r="37" spans="1:4" x14ac:dyDescent="0.25">
      <c r="A37" s="406" t="s">
        <v>671</v>
      </c>
      <c r="B37" s="406"/>
      <c r="C37" s="409">
        <v>0</v>
      </c>
      <c r="D37" s="409">
        <v>0</v>
      </c>
    </row>
    <row r="38" spans="1:4" x14ac:dyDescent="0.25">
      <c r="A38" s="408"/>
      <c r="B38" s="408"/>
      <c r="C38" s="409"/>
      <c r="D38" s="409"/>
    </row>
    <row r="39" spans="1:4" x14ac:dyDescent="0.25">
      <c r="A39" s="406" t="s">
        <v>672</v>
      </c>
      <c r="B39" s="406"/>
      <c r="C39" s="409">
        <v>0</v>
      </c>
      <c r="D39" s="409">
        <v>0</v>
      </c>
    </row>
    <row r="40" spans="1:4" x14ac:dyDescent="0.25">
      <c r="A40" s="408"/>
      <c r="B40" s="408"/>
      <c r="C40" s="409"/>
      <c r="D40" s="409"/>
    </row>
    <row r="41" spans="1:4" x14ac:dyDescent="0.25">
      <c r="A41" s="408" t="s">
        <v>673</v>
      </c>
      <c r="B41" s="408"/>
      <c r="C41" s="409"/>
      <c r="D41" s="409"/>
    </row>
    <row r="42" spans="1:4" x14ac:dyDescent="0.25">
      <c r="A42" s="335" t="s">
        <v>674</v>
      </c>
      <c r="B42" s="335" t="s">
        <v>675</v>
      </c>
      <c r="C42" s="411">
        <v>259519</v>
      </c>
      <c r="D42" s="411">
        <v>229096</v>
      </c>
    </row>
    <row r="43" spans="1:4" x14ac:dyDescent="0.25">
      <c r="A43" s="335" t="s">
        <v>754</v>
      </c>
      <c r="B43" s="335" t="s">
        <v>676</v>
      </c>
      <c r="C43" s="411">
        <v>1052348</v>
      </c>
      <c r="D43" s="411">
        <v>813483</v>
      </c>
    </row>
    <row r="44" spans="1:4" x14ac:dyDescent="0.25">
      <c r="A44" s="335" t="s">
        <v>755</v>
      </c>
      <c r="B44" s="335"/>
      <c r="C44" s="411">
        <v>0</v>
      </c>
      <c r="D44" s="411">
        <v>0</v>
      </c>
    </row>
    <row r="45" spans="1:4" x14ac:dyDescent="0.25">
      <c r="A45" s="408" t="s">
        <v>669</v>
      </c>
      <c r="B45" s="408"/>
      <c r="C45" s="409">
        <f>SUM(C42:C43)</f>
        <v>1311867</v>
      </c>
      <c r="D45" s="409">
        <f>SUM(D42:D43)</f>
        <v>1042579</v>
      </c>
    </row>
    <row r="46" spans="1:4" x14ac:dyDescent="0.25">
      <c r="A46" s="408" t="s">
        <v>677</v>
      </c>
      <c r="B46" s="408"/>
      <c r="C46" s="409">
        <f>C45+C39+C37+C35+C33</f>
        <v>1311867</v>
      </c>
      <c r="D46" s="409">
        <f>D45+D39+D37+D35+D33</f>
        <v>1042579</v>
      </c>
    </row>
    <row r="47" spans="1:4" x14ac:dyDescent="0.25">
      <c r="A47" s="262"/>
      <c r="B47" s="262"/>
      <c r="C47" s="262"/>
      <c r="D47" s="263"/>
    </row>
    <row r="48" spans="1:4" x14ac:dyDescent="0.25">
      <c r="A48" s="264" t="s">
        <v>880</v>
      </c>
      <c r="B48" s="262"/>
      <c r="C48" s="262"/>
      <c r="D48" s="263"/>
    </row>
  </sheetData>
  <mergeCells count="3">
    <mergeCell ref="A2:C2"/>
    <mergeCell ref="A28:C28"/>
    <mergeCell ref="A29:D29"/>
  </mergeCells>
  <pageMargins left="0.70866141732283472" right="0.70866141732283472" top="1.1417322834645669" bottom="0.74803149606299213" header="0.31496062992125984" footer="0.31496062992125984"/>
  <pageSetup paperSize="9" scale="69" orientation="portrait" r:id="rId1"/>
  <headerFooter>
    <oddHeader>&amp;L&amp;"Times New Roman,Normál"&amp;12Vászoly Község 
Önkormányzata &amp;C&amp;"Times New Roman,Normál"&amp;12 
17. melléklet
az önkormányzat 2019. évi költségvetési gazdálkodási beszámolójáról
szóló 7/2020. (VII. 08.)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Layout" zoomScaleNormal="100" workbookViewId="0">
      <selection sqref="A1:F1"/>
    </sheetView>
  </sheetViews>
  <sheetFormatPr defaultRowHeight="15.75" x14ac:dyDescent="0.25"/>
  <cols>
    <col min="1" max="1" width="8.140625" style="169" customWidth="1"/>
    <col min="2" max="2" width="41" style="169" customWidth="1"/>
    <col min="3" max="3" width="13.42578125" style="169" customWidth="1"/>
    <col min="4" max="4" width="9" style="169" customWidth="1"/>
    <col min="5" max="5" width="12.140625" style="169" customWidth="1"/>
    <col min="6" max="6" width="9.5703125" style="169" bestFit="1" customWidth="1"/>
    <col min="7" max="256" width="9.140625" style="169"/>
    <col min="257" max="257" width="8.140625" style="169" customWidth="1"/>
    <col min="258" max="258" width="41" style="169" customWidth="1"/>
    <col min="259" max="261" width="32.85546875" style="169" customWidth="1"/>
    <col min="262" max="512" width="9.140625" style="169"/>
    <col min="513" max="513" width="8.140625" style="169" customWidth="1"/>
    <col min="514" max="514" width="41" style="169" customWidth="1"/>
    <col min="515" max="517" width="32.85546875" style="169" customWidth="1"/>
    <col min="518" max="768" width="9.140625" style="169"/>
    <col min="769" max="769" width="8.140625" style="169" customWidth="1"/>
    <col min="770" max="770" width="41" style="169" customWidth="1"/>
    <col min="771" max="773" width="32.85546875" style="169" customWidth="1"/>
    <col min="774" max="1024" width="9.140625" style="169"/>
    <col min="1025" max="1025" width="8.140625" style="169" customWidth="1"/>
    <col min="1026" max="1026" width="41" style="169" customWidth="1"/>
    <col min="1027" max="1029" width="32.85546875" style="169" customWidth="1"/>
    <col min="1030" max="1280" width="9.140625" style="169"/>
    <col min="1281" max="1281" width="8.140625" style="169" customWidth="1"/>
    <col min="1282" max="1282" width="41" style="169" customWidth="1"/>
    <col min="1283" max="1285" width="32.85546875" style="169" customWidth="1"/>
    <col min="1286" max="1536" width="9.140625" style="169"/>
    <col min="1537" max="1537" width="8.140625" style="169" customWidth="1"/>
    <col min="1538" max="1538" width="41" style="169" customWidth="1"/>
    <col min="1539" max="1541" width="32.85546875" style="169" customWidth="1"/>
    <col min="1542" max="1792" width="9.140625" style="169"/>
    <col min="1793" max="1793" width="8.140625" style="169" customWidth="1"/>
    <col min="1794" max="1794" width="41" style="169" customWidth="1"/>
    <col min="1795" max="1797" width="32.85546875" style="169" customWidth="1"/>
    <col min="1798" max="2048" width="9.140625" style="169"/>
    <col min="2049" max="2049" width="8.140625" style="169" customWidth="1"/>
    <col min="2050" max="2050" width="41" style="169" customWidth="1"/>
    <col min="2051" max="2053" width="32.85546875" style="169" customWidth="1"/>
    <col min="2054" max="2304" width="9.140625" style="169"/>
    <col min="2305" max="2305" width="8.140625" style="169" customWidth="1"/>
    <col min="2306" max="2306" width="41" style="169" customWidth="1"/>
    <col min="2307" max="2309" width="32.85546875" style="169" customWidth="1"/>
    <col min="2310" max="2560" width="9.140625" style="169"/>
    <col min="2561" max="2561" width="8.140625" style="169" customWidth="1"/>
    <col min="2562" max="2562" width="41" style="169" customWidth="1"/>
    <col min="2563" max="2565" width="32.85546875" style="169" customWidth="1"/>
    <col min="2566" max="2816" width="9.140625" style="169"/>
    <col min="2817" max="2817" width="8.140625" style="169" customWidth="1"/>
    <col min="2818" max="2818" width="41" style="169" customWidth="1"/>
    <col min="2819" max="2821" width="32.85546875" style="169" customWidth="1"/>
    <col min="2822" max="3072" width="9.140625" style="169"/>
    <col min="3073" max="3073" width="8.140625" style="169" customWidth="1"/>
    <col min="3074" max="3074" width="41" style="169" customWidth="1"/>
    <col min="3075" max="3077" width="32.85546875" style="169" customWidth="1"/>
    <col min="3078" max="3328" width="9.140625" style="169"/>
    <col min="3329" max="3329" width="8.140625" style="169" customWidth="1"/>
    <col min="3330" max="3330" width="41" style="169" customWidth="1"/>
    <col min="3331" max="3333" width="32.85546875" style="169" customWidth="1"/>
    <col min="3334" max="3584" width="9.140625" style="169"/>
    <col min="3585" max="3585" width="8.140625" style="169" customWidth="1"/>
    <col min="3586" max="3586" width="41" style="169" customWidth="1"/>
    <col min="3587" max="3589" width="32.85546875" style="169" customWidth="1"/>
    <col min="3590" max="3840" width="9.140625" style="169"/>
    <col min="3841" max="3841" width="8.140625" style="169" customWidth="1"/>
    <col min="3842" max="3842" width="41" style="169" customWidth="1"/>
    <col min="3843" max="3845" width="32.85546875" style="169" customWidth="1"/>
    <col min="3846" max="4096" width="9.140625" style="169"/>
    <col min="4097" max="4097" width="8.140625" style="169" customWidth="1"/>
    <col min="4098" max="4098" width="41" style="169" customWidth="1"/>
    <col min="4099" max="4101" width="32.85546875" style="169" customWidth="1"/>
    <col min="4102" max="4352" width="9.140625" style="169"/>
    <col min="4353" max="4353" width="8.140625" style="169" customWidth="1"/>
    <col min="4354" max="4354" width="41" style="169" customWidth="1"/>
    <col min="4355" max="4357" width="32.85546875" style="169" customWidth="1"/>
    <col min="4358" max="4608" width="9.140625" style="169"/>
    <col min="4609" max="4609" width="8.140625" style="169" customWidth="1"/>
    <col min="4610" max="4610" width="41" style="169" customWidth="1"/>
    <col min="4611" max="4613" width="32.85546875" style="169" customWidth="1"/>
    <col min="4614" max="4864" width="9.140625" style="169"/>
    <col min="4865" max="4865" width="8.140625" style="169" customWidth="1"/>
    <col min="4866" max="4866" width="41" style="169" customWidth="1"/>
    <col min="4867" max="4869" width="32.85546875" style="169" customWidth="1"/>
    <col min="4870" max="5120" width="9.140625" style="169"/>
    <col min="5121" max="5121" width="8.140625" style="169" customWidth="1"/>
    <col min="5122" max="5122" width="41" style="169" customWidth="1"/>
    <col min="5123" max="5125" width="32.85546875" style="169" customWidth="1"/>
    <col min="5126" max="5376" width="9.140625" style="169"/>
    <col min="5377" max="5377" width="8.140625" style="169" customWidth="1"/>
    <col min="5378" max="5378" width="41" style="169" customWidth="1"/>
    <col min="5379" max="5381" width="32.85546875" style="169" customWidth="1"/>
    <col min="5382" max="5632" width="9.140625" style="169"/>
    <col min="5633" max="5633" width="8.140625" style="169" customWidth="1"/>
    <col min="5634" max="5634" width="41" style="169" customWidth="1"/>
    <col min="5635" max="5637" width="32.85546875" style="169" customWidth="1"/>
    <col min="5638" max="5888" width="9.140625" style="169"/>
    <col min="5889" max="5889" width="8.140625" style="169" customWidth="1"/>
    <col min="5890" max="5890" width="41" style="169" customWidth="1"/>
    <col min="5891" max="5893" width="32.85546875" style="169" customWidth="1"/>
    <col min="5894" max="6144" width="9.140625" style="169"/>
    <col min="6145" max="6145" width="8.140625" style="169" customWidth="1"/>
    <col min="6146" max="6146" width="41" style="169" customWidth="1"/>
    <col min="6147" max="6149" width="32.85546875" style="169" customWidth="1"/>
    <col min="6150" max="6400" width="9.140625" style="169"/>
    <col min="6401" max="6401" width="8.140625" style="169" customWidth="1"/>
    <col min="6402" max="6402" width="41" style="169" customWidth="1"/>
    <col min="6403" max="6405" width="32.85546875" style="169" customWidth="1"/>
    <col min="6406" max="6656" width="9.140625" style="169"/>
    <col min="6657" max="6657" width="8.140625" style="169" customWidth="1"/>
    <col min="6658" max="6658" width="41" style="169" customWidth="1"/>
    <col min="6659" max="6661" width="32.85546875" style="169" customWidth="1"/>
    <col min="6662" max="6912" width="9.140625" style="169"/>
    <col min="6913" max="6913" width="8.140625" style="169" customWidth="1"/>
    <col min="6914" max="6914" width="41" style="169" customWidth="1"/>
    <col min="6915" max="6917" width="32.85546875" style="169" customWidth="1"/>
    <col min="6918" max="7168" width="9.140625" style="169"/>
    <col min="7169" max="7169" width="8.140625" style="169" customWidth="1"/>
    <col min="7170" max="7170" width="41" style="169" customWidth="1"/>
    <col min="7171" max="7173" width="32.85546875" style="169" customWidth="1"/>
    <col min="7174" max="7424" width="9.140625" style="169"/>
    <col min="7425" max="7425" width="8.140625" style="169" customWidth="1"/>
    <col min="7426" max="7426" width="41" style="169" customWidth="1"/>
    <col min="7427" max="7429" width="32.85546875" style="169" customWidth="1"/>
    <col min="7430" max="7680" width="9.140625" style="169"/>
    <col min="7681" max="7681" width="8.140625" style="169" customWidth="1"/>
    <col min="7682" max="7682" width="41" style="169" customWidth="1"/>
    <col min="7683" max="7685" width="32.85546875" style="169" customWidth="1"/>
    <col min="7686" max="7936" width="9.140625" style="169"/>
    <col min="7937" max="7937" width="8.140625" style="169" customWidth="1"/>
    <col min="7938" max="7938" width="41" style="169" customWidth="1"/>
    <col min="7939" max="7941" width="32.85546875" style="169" customWidth="1"/>
    <col min="7942" max="8192" width="9.140625" style="169"/>
    <col min="8193" max="8193" width="8.140625" style="169" customWidth="1"/>
    <col min="8194" max="8194" width="41" style="169" customWidth="1"/>
    <col min="8195" max="8197" width="32.85546875" style="169" customWidth="1"/>
    <col min="8198" max="8448" width="9.140625" style="169"/>
    <col min="8449" max="8449" width="8.140625" style="169" customWidth="1"/>
    <col min="8450" max="8450" width="41" style="169" customWidth="1"/>
    <col min="8451" max="8453" width="32.85546875" style="169" customWidth="1"/>
    <col min="8454" max="8704" width="9.140625" style="169"/>
    <col min="8705" max="8705" width="8.140625" style="169" customWidth="1"/>
    <col min="8706" max="8706" width="41" style="169" customWidth="1"/>
    <col min="8707" max="8709" width="32.85546875" style="169" customWidth="1"/>
    <col min="8710" max="8960" width="9.140625" style="169"/>
    <col min="8961" max="8961" width="8.140625" style="169" customWidth="1"/>
    <col min="8962" max="8962" width="41" style="169" customWidth="1"/>
    <col min="8963" max="8965" width="32.85546875" style="169" customWidth="1"/>
    <col min="8966" max="9216" width="9.140625" style="169"/>
    <col min="9217" max="9217" width="8.140625" style="169" customWidth="1"/>
    <col min="9218" max="9218" width="41" style="169" customWidth="1"/>
    <col min="9219" max="9221" width="32.85546875" style="169" customWidth="1"/>
    <col min="9222" max="9472" width="9.140625" style="169"/>
    <col min="9473" max="9473" width="8.140625" style="169" customWidth="1"/>
    <col min="9474" max="9474" width="41" style="169" customWidth="1"/>
    <col min="9475" max="9477" width="32.85546875" style="169" customWidth="1"/>
    <col min="9478" max="9728" width="9.140625" style="169"/>
    <col min="9729" max="9729" width="8.140625" style="169" customWidth="1"/>
    <col min="9730" max="9730" width="41" style="169" customWidth="1"/>
    <col min="9731" max="9733" width="32.85546875" style="169" customWidth="1"/>
    <col min="9734" max="9984" width="9.140625" style="169"/>
    <col min="9985" max="9985" width="8.140625" style="169" customWidth="1"/>
    <col min="9986" max="9986" width="41" style="169" customWidth="1"/>
    <col min="9987" max="9989" width="32.85546875" style="169" customWidth="1"/>
    <col min="9990" max="10240" width="9.140625" style="169"/>
    <col min="10241" max="10241" width="8.140625" style="169" customWidth="1"/>
    <col min="10242" max="10242" width="41" style="169" customWidth="1"/>
    <col min="10243" max="10245" width="32.85546875" style="169" customWidth="1"/>
    <col min="10246" max="10496" width="9.140625" style="169"/>
    <col min="10497" max="10497" width="8.140625" style="169" customWidth="1"/>
    <col min="10498" max="10498" width="41" style="169" customWidth="1"/>
    <col min="10499" max="10501" width="32.85546875" style="169" customWidth="1"/>
    <col min="10502" max="10752" width="9.140625" style="169"/>
    <col min="10753" max="10753" width="8.140625" style="169" customWidth="1"/>
    <col min="10754" max="10754" width="41" style="169" customWidth="1"/>
    <col min="10755" max="10757" width="32.85546875" style="169" customWidth="1"/>
    <col min="10758" max="11008" width="9.140625" style="169"/>
    <col min="11009" max="11009" width="8.140625" style="169" customWidth="1"/>
    <col min="11010" max="11010" width="41" style="169" customWidth="1"/>
    <col min="11011" max="11013" width="32.85546875" style="169" customWidth="1"/>
    <col min="11014" max="11264" width="9.140625" style="169"/>
    <col min="11265" max="11265" width="8.140625" style="169" customWidth="1"/>
    <col min="11266" max="11266" width="41" style="169" customWidth="1"/>
    <col min="11267" max="11269" width="32.85546875" style="169" customWidth="1"/>
    <col min="11270" max="11520" width="9.140625" style="169"/>
    <col min="11521" max="11521" width="8.140625" style="169" customWidth="1"/>
    <col min="11522" max="11522" width="41" style="169" customWidth="1"/>
    <col min="11523" max="11525" width="32.85546875" style="169" customWidth="1"/>
    <col min="11526" max="11776" width="9.140625" style="169"/>
    <col min="11777" max="11777" width="8.140625" style="169" customWidth="1"/>
    <col min="11778" max="11778" width="41" style="169" customWidth="1"/>
    <col min="11779" max="11781" width="32.85546875" style="169" customWidth="1"/>
    <col min="11782" max="12032" width="9.140625" style="169"/>
    <col min="12033" max="12033" width="8.140625" style="169" customWidth="1"/>
    <col min="12034" max="12034" width="41" style="169" customWidth="1"/>
    <col min="12035" max="12037" width="32.85546875" style="169" customWidth="1"/>
    <col min="12038" max="12288" width="9.140625" style="169"/>
    <col min="12289" max="12289" width="8.140625" style="169" customWidth="1"/>
    <col min="12290" max="12290" width="41" style="169" customWidth="1"/>
    <col min="12291" max="12293" width="32.85546875" style="169" customWidth="1"/>
    <col min="12294" max="12544" width="9.140625" style="169"/>
    <col min="12545" max="12545" width="8.140625" style="169" customWidth="1"/>
    <col min="12546" max="12546" width="41" style="169" customWidth="1"/>
    <col min="12547" max="12549" width="32.85546875" style="169" customWidth="1"/>
    <col min="12550" max="12800" width="9.140625" style="169"/>
    <col min="12801" max="12801" width="8.140625" style="169" customWidth="1"/>
    <col min="12802" max="12802" width="41" style="169" customWidth="1"/>
    <col min="12803" max="12805" width="32.85546875" style="169" customWidth="1"/>
    <col min="12806" max="13056" width="9.140625" style="169"/>
    <col min="13057" max="13057" width="8.140625" style="169" customWidth="1"/>
    <col min="13058" max="13058" width="41" style="169" customWidth="1"/>
    <col min="13059" max="13061" width="32.85546875" style="169" customWidth="1"/>
    <col min="13062" max="13312" width="9.140625" style="169"/>
    <col min="13313" max="13313" width="8.140625" style="169" customWidth="1"/>
    <col min="13314" max="13314" width="41" style="169" customWidth="1"/>
    <col min="13315" max="13317" width="32.85546875" style="169" customWidth="1"/>
    <col min="13318" max="13568" width="9.140625" style="169"/>
    <col min="13569" max="13569" width="8.140625" style="169" customWidth="1"/>
    <col min="13570" max="13570" width="41" style="169" customWidth="1"/>
    <col min="13571" max="13573" width="32.85546875" style="169" customWidth="1"/>
    <col min="13574" max="13824" width="9.140625" style="169"/>
    <col min="13825" max="13825" width="8.140625" style="169" customWidth="1"/>
    <col min="13826" max="13826" width="41" style="169" customWidth="1"/>
    <col min="13827" max="13829" width="32.85546875" style="169" customWidth="1"/>
    <col min="13830" max="14080" width="9.140625" style="169"/>
    <col min="14081" max="14081" width="8.140625" style="169" customWidth="1"/>
    <col min="14082" max="14082" width="41" style="169" customWidth="1"/>
    <col min="14083" max="14085" width="32.85546875" style="169" customWidth="1"/>
    <col min="14086" max="14336" width="9.140625" style="169"/>
    <col min="14337" max="14337" width="8.140625" style="169" customWidth="1"/>
    <col min="14338" max="14338" width="41" style="169" customWidth="1"/>
    <col min="14339" max="14341" width="32.85546875" style="169" customWidth="1"/>
    <col min="14342" max="14592" width="9.140625" style="169"/>
    <col min="14593" max="14593" width="8.140625" style="169" customWidth="1"/>
    <col min="14594" max="14594" width="41" style="169" customWidth="1"/>
    <col min="14595" max="14597" width="32.85546875" style="169" customWidth="1"/>
    <col min="14598" max="14848" width="9.140625" style="169"/>
    <col min="14849" max="14849" width="8.140625" style="169" customWidth="1"/>
    <col min="14850" max="14850" width="41" style="169" customWidth="1"/>
    <col min="14851" max="14853" width="32.85546875" style="169" customWidth="1"/>
    <col min="14854" max="15104" width="9.140625" style="169"/>
    <col min="15105" max="15105" width="8.140625" style="169" customWidth="1"/>
    <col min="15106" max="15106" width="41" style="169" customWidth="1"/>
    <col min="15107" max="15109" width="32.85546875" style="169" customWidth="1"/>
    <col min="15110" max="15360" width="9.140625" style="169"/>
    <col min="15361" max="15361" width="8.140625" style="169" customWidth="1"/>
    <col min="15362" max="15362" width="41" style="169" customWidth="1"/>
    <col min="15363" max="15365" width="32.85546875" style="169" customWidth="1"/>
    <col min="15366" max="15616" width="9.140625" style="169"/>
    <col min="15617" max="15617" width="8.140625" style="169" customWidth="1"/>
    <col min="15618" max="15618" width="41" style="169" customWidth="1"/>
    <col min="15619" max="15621" width="32.85546875" style="169" customWidth="1"/>
    <col min="15622" max="15872" width="9.140625" style="169"/>
    <col min="15873" max="15873" width="8.140625" style="169" customWidth="1"/>
    <col min="15874" max="15874" width="41" style="169" customWidth="1"/>
    <col min="15875" max="15877" width="32.85546875" style="169" customWidth="1"/>
    <col min="15878" max="16128" width="9.140625" style="169"/>
    <col min="16129" max="16129" width="8.140625" style="169" customWidth="1"/>
    <col min="16130" max="16130" width="41" style="169" customWidth="1"/>
    <col min="16131" max="16133" width="32.85546875" style="169" customWidth="1"/>
    <col min="16134" max="16384" width="9.140625" style="169"/>
  </cols>
  <sheetData>
    <row r="1" spans="1:6" x14ac:dyDescent="0.25">
      <c r="A1" s="462" t="s">
        <v>820</v>
      </c>
      <c r="B1" s="462"/>
      <c r="C1" s="462"/>
      <c r="D1" s="462"/>
      <c r="E1" s="462"/>
      <c r="F1" s="462"/>
    </row>
    <row r="2" spans="1:6" s="170" customFormat="1" x14ac:dyDescent="0.25">
      <c r="A2" s="457" t="s">
        <v>130</v>
      </c>
      <c r="B2" s="458"/>
      <c r="C2" s="458"/>
      <c r="D2" s="458"/>
      <c r="E2" s="458"/>
      <c r="F2" s="461" t="s">
        <v>172</v>
      </c>
    </row>
    <row r="3" spans="1:6" s="170" customFormat="1" ht="33" customHeight="1" x14ac:dyDescent="0.25">
      <c r="A3" s="285" t="s">
        <v>0</v>
      </c>
      <c r="B3" s="285" t="s">
        <v>1</v>
      </c>
      <c r="C3" s="285" t="s">
        <v>720</v>
      </c>
      <c r="D3" s="285" t="s">
        <v>3</v>
      </c>
      <c r="E3" s="285" t="s">
        <v>719</v>
      </c>
      <c r="F3" s="461"/>
    </row>
    <row r="4" spans="1:6" x14ac:dyDescent="0.25">
      <c r="A4" s="168">
        <v>1</v>
      </c>
      <c r="B4" s="168">
        <v>2</v>
      </c>
      <c r="C4" s="168">
        <v>3</v>
      </c>
      <c r="D4" s="168">
        <v>4</v>
      </c>
      <c r="E4" s="168">
        <v>5</v>
      </c>
      <c r="F4" s="358">
        <v>6</v>
      </c>
    </row>
    <row r="5" spans="1:6" ht="31.5" x14ac:dyDescent="0.25">
      <c r="A5" s="168" t="s">
        <v>88</v>
      </c>
      <c r="B5" s="173" t="s">
        <v>89</v>
      </c>
      <c r="C5" s="201">
        <v>13099259</v>
      </c>
      <c r="D5" s="201">
        <v>0</v>
      </c>
      <c r="E5" s="201">
        <v>20670547</v>
      </c>
      <c r="F5" s="359">
        <f>E5/C5*100</f>
        <v>157.79936101729112</v>
      </c>
    </row>
    <row r="6" spans="1:6" ht="31.5" x14ac:dyDescent="0.25">
      <c r="A6" s="168" t="s">
        <v>90</v>
      </c>
      <c r="B6" s="173" t="s">
        <v>91</v>
      </c>
      <c r="C6" s="201">
        <v>840943</v>
      </c>
      <c r="D6" s="201">
        <v>0</v>
      </c>
      <c r="E6" s="201">
        <v>1266596</v>
      </c>
      <c r="F6" s="359">
        <f t="shared" ref="F6:F28" si="0">E6/C6*100</f>
        <v>150.6161535324035</v>
      </c>
    </row>
    <row r="7" spans="1:6" ht="31.5" x14ac:dyDescent="0.25">
      <c r="A7" s="168" t="s">
        <v>92</v>
      </c>
      <c r="B7" s="173" t="s">
        <v>93</v>
      </c>
      <c r="C7" s="201">
        <v>2088457</v>
      </c>
      <c r="D7" s="201">
        <v>0</v>
      </c>
      <c r="E7" s="201">
        <v>2043484</v>
      </c>
      <c r="F7" s="359">
        <f t="shared" si="0"/>
        <v>97.846592005485391</v>
      </c>
    </row>
    <row r="8" spans="1:6" ht="33.75" customHeight="1" x14ac:dyDescent="0.25">
      <c r="A8" s="285" t="s">
        <v>94</v>
      </c>
      <c r="B8" s="171" t="s">
        <v>95</v>
      </c>
      <c r="C8" s="202">
        <f t="shared" ref="C8" si="1">SUM(C5:C7)</f>
        <v>16028659</v>
      </c>
      <c r="D8" s="202">
        <f t="shared" ref="D8:E8" si="2">SUM(D5:D7)</f>
        <v>0</v>
      </c>
      <c r="E8" s="202">
        <f t="shared" si="2"/>
        <v>23980627</v>
      </c>
      <c r="F8" s="360">
        <f t="shared" si="0"/>
        <v>149.61093750887082</v>
      </c>
    </row>
    <row r="9" spans="1:6" ht="31.5" x14ac:dyDescent="0.25">
      <c r="A9" s="168" t="s">
        <v>9</v>
      </c>
      <c r="B9" s="173" t="s">
        <v>97</v>
      </c>
      <c r="C9" s="201">
        <v>21713255</v>
      </c>
      <c r="D9" s="201">
        <v>0</v>
      </c>
      <c r="E9" s="201">
        <v>23459257</v>
      </c>
      <c r="F9" s="359">
        <f t="shared" si="0"/>
        <v>108.04118037576586</v>
      </c>
    </row>
    <row r="10" spans="1:6" ht="31.5" x14ac:dyDescent="0.25">
      <c r="A10" s="168" t="s">
        <v>98</v>
      </c>
      <c r="B10" s="173" t="s">
        <v>99</v>
      </c>
      <c r="C10" s="201">
        <v>11158433</v>
      </c>
      <c r="D10" s="201">
        <v>0</v>
      </c>
      <c r="E10" s="201">
        <v>7698883</v>
      </c>
      <c r="F10" s="359">
        <f t="shared" si="0"/>
        <v>68.99609470254471</v>
      </c>
    </row>
    <row r="11" spans="1:6" ht="31.5" x14ac:dyDescent="0.25">
      <c r="A11" s="168" t="s">
        <v>11</v>
      </c>
      <c r="B11" s="173" t="s">
        <v>100</v>
      </c>
      <c r="C11" s="201">
        <v>818207</v>
      </c>
      <c r="D11" s="201">
        <v>0</v>
      </c>
      <c r="E11" s="201">
        <v>15065867</v>
      </c>
      <c r="F11" s="359">
        <f t="shared" si="0"/>
        <v>1841.3270724889912</v>
      </c>
    </row>
    <row r="12" spans="1:6" ht="31.5" x14ac:dyDescent="0.25">
      <c r="A12" s="168" t="s">
        <v>13</v>
      </c>
      <c r="B12" s="173" t="s">
        <v>101</v>
      </c>
      <c r="C12" s="201">
        <v>2970357</v>
      </c>
      <c r="D12" s="201">
        <v>0</v>
      </c>
      <c r="E12" s="201">
        <v>26659867</v>
      </c>
      <c r="F12" s="359">
        <f t="shared" si="0"/>
        <v>897.53073452113665</v>
      </c>
    </row>
    <row r="13" spans="1:6" ht="31.5" x14ac:dyDescent="0.25">
      <c r="A13" s="285" t="s">
        <v>102</v>
      </c>
      <c r="B13" s="171" t="s">
        <v>103</v>
      </c>
      <c r="C13" s="202">
        <f>SUM(C9:C12)</f>
        <v>36660252</v>
      </c>
      <c r="D13" s="202">
        <f>SUM(D9:D12)</f>
        <v>0</v>
      </c>
      <c r="E13" s="202">
        <f>SUM(E9:E12)</f>
        <v>72883874</v>
      </c>
      <c r="F13" s="360">
        <f t="shared" si="0"/>
        <v>198.80898254600106</v>
      </c>
    </row>
    <row r="14" spans="1:6" x14ac:dyDescent="0.25">
      <c r="A14" s="168" t="s">
        <v>104</v>
      </c>
      <c r="B14" s="173" t="s">
        <v>105</v>
      </c>
      <c r="C14" s="201">
        <v>2213823</v>
      </c>
      <c r="D14" s="201">
        <v>0</v>
      </c>
      <c r="E14" s="201">
        <v>2190247</v>
      </c>
      <c r="F14" s="359">
        <f t="shared" si="0"/>
        <v>98.935054880177859</v>
      </c>
    </row>
    <row r="15" spans="1:6" x14ac:dyDescent="0.25">
      <c r="A15" s="168" t="s">
        <v>106</v>
      </c>
      <c r="B15" s="173" t="s">
        <v>107</v>
      </c>
      <c r="C15" s="201">
        <v>8390288</v>
      </c>
      <c r="D15" s="201">
        <v>0</v>
      </c>
      <c r="E15" s="201">
        <v>10565495</v>
      </c>
      <c r="F15" s="359">
        <f t="shared" si="0"/>
        <v>125.92529600890934</v>
      </c>
    </row>
    <row r="16" spans="1:6" x14ac:dyDescent="0.25">
      <c r="A16" s="168">
        <v>16</v>
      </c>
      <c r="B16" s="173" t="s">
        <v>854</v>
      </c>
      <c r="C16" s="201">
        <v>0</v>
      </c>
      <c r="D16" s="201">
        <v>0</v>
      </c>
      <c r="E16" s="201">
        <v>245283</v>
      </c>
      <c r="F16" s="359">
        <v>0</v>
      </c>
    </row>
    <row r="17" spans="1:6" ht="31.5" x14ac:dyDescent="0.25">
      <c r="A17" s="285" t="s">
        <v>108</v>
      </c>
      <c r="B17" s="171" t="s">
        <v>109</v>
      </c>
      <c r="C17" s="202">
        <f>SUM(C14:C16)</f>
        <v>10604111</v>
      </c>
      <c r="D17" s="202">
        <f>SUM(D14:D16)</f>
        <v>0</v>
      </c>
      <c r="E17" s="202">
        <f>SUM(E14:E16)</f>
        <v>13001025</v>
      </c>
      <c r="F17" s="360">
        <f t="shared" si="0"/>
        <v>122.60362985638307</v>
      </c>
    </row>
    <row r="18" spans="1:6" x14ac:dyDescent="0.25">
      <c r="A18" s="168" t="s">
        <v>110</v>
      </c>
      <c r="B18" s="173" t="s">
        <v>111</v>
      </c>
      <c r="C18" s="201">
        <v>5208157</v>
      </c>
      <c r="D18" s="201">
        <v>0</v>
      </c>
      <c r="E18" s="201">
        <v>4619398</v>
      </c>
      <c r="F18" s="359">
        <f t="shared" si="0"/>
        <v>88.695444472968077</v>
      </c>
    </row>
    <row r="19" spans="1:6" x14ac:dyDescent="0.25">
      <c r="A19" s="168" t="s">
        <v>112</v>
      </c>
      <c r="B19" s="173" t="s">
        <v>113</v>
      </c>
      <c r="C19" s="201">
        <v>3246146</v>
      </c>
      <c r="D19" s="201">
        <v>0</v>
      </c>
      <c r="E19" s="201">
        <v>4917594</v>
      </c>
      <c r="F19" s="359">
        <f t="shared" si="0"/>
        <v>151.49022872045805</v>
      </c>
    </row>
    <row r="20" spans="1:6" x14ac:dyDescent="0.25">
      <c r="A20" s="168" t="s">
        <v>114</v>
      </c>
      <c r="B20" s="173" t="s">
        <v>115</v>
      </c>
      <c r="C20" s="201">
        <v>1402841</v>
      </c>
      <c r="D20" s="201">
        <v>0</v>
      </c>
      <c r="E20" s="201">
        <v>1529890</v>
      </c>
      <c r="F20" s="359">
        <f t="shared" si="0"/>
        <v>109.05655024339893</v>
      </c>
    </row>
    <row r="21" spans="1:6" ht="31.5" x14ac:dyDescent="0.25">
      <c r="A21" s="285" t="s">
        <v>17</v>
      </c>
      <c r="B21" s="171" t="s">
        <v>116</v>
      </c>
      <c r="C21" s="202">
        <f t="shared" ref="C21" si="3">SUM(C18:C20)</f>
        <v>9857144</v>
      </c>
      <c r="D21" s="202">
        <f t="shared" ref="D21:E21" si="4">SUM(D18:D20)</f>
        <v>0</v>
      </c>
      <c r="E21" s="202">
        <f t="shared" si="4"/>
        <v>11066882</v>
      </c>
      <c r="F21" s="360">
        <f t="shared" si="0"/>
        <v>112.27270292490401</v>
      </c>
    </row>
    <row r="22" spans="1:6" x14ac:dyDescent="0.25">
      <c r="A22" s="285" t="s">
        <v>117</v>
      </c>
      <c r="B22" s="171" t="s">
        <v>118</v>
      </c>
      <c r="C22" s="202">
        <v>12659906</v>
      </c>
      <c r="D22" s="202">
        <v>0</v>
      </c>
      <c r="E22" s="202">
        <v>13260825</v>
      </c>
      <c r="F22" s="360">
        <f t="shared" si="0"/>
        <v>104.74663082016565</v>
      </c>
    </row>
    <row r="23" spans="1:6" x14ac:dyDescent="0.25">
      <c r="A23" s="285" t="s">
        <v>119</v>
      </c>
      <c r="B23" s="171" t="s">
        <v>120</v>
      </c>
      <c r="C23" s="202">
        <v>20466428</v>
      </c>
      <c r="D23" s="202">
        <v>0</v>
      </c>
      <c r="E23" s="202">
        <v>42949082</v>
      </c>
      <c r="F23" s="360">
        <f t="shared" si="0"/>
        <v>209.85138198028497</v>
      </c>
    </row>
    <row r="24" spans="1:6" ht="31.5" x14ac:dyDescent="0.25">
      <c r="A24" s="285" t="s">
        <v>121</v>
      </c>
      <c r="B24" s="171" t="s">
        <v>122</v>
      </c>
      <c r="C24" s="202">
        <f>C8+C13-C17-C21-C22-C23</f>
        <v>-898678</v>
      </c>
      <c r="D24" s="202">
        <f>D8+D13-D17-D21-D22-D23</f>
        <v>0</v>
      </c>
      <c r="E24" s="202">
        <f>E8+E13-E17-E21-E22-E23</f>
        <v>16586687</v>
      </c>
      <c r="F24" s="360">
        <f t="shared" si="0"/>
        <v>-1845.6763156547729</v>
      </c>
    </row>
    <row r="25" spans="1:6" ht="31.5" x14ac:dyDescent="0.25">
      <c r="A25" s="168" t="s">
        <v>19</v>
      </c>
      <c r="B25" s="173" t="s">
        <v>124</v>
      </c>
      <c r="C25" s="201">
        <v>115</v>
      </c>
      <c r="D25" s="201">
        <v>0</v>
      </c>
      <c r="E25" s="201">
        <v>90</v>
      </c>
      <c r="F25" s="359">
        <f t="shared" si="0"/>
        <v>78.260869565217391</v>
      </c>
    </row>
    <row r="26" spans="1:6" ht="47.25" x14ac:dyDescent="0.25">
      <c r="A26" s="285" t="s">
        <v>125</v>
      </c>
      <c r="B26" s="171" t="s">
        <v>126</v>
      </c>
      <c r="C26" s="202">
        <f>SUM(C25:C25)</f>
        <v>115</v>
      </c>
      <c r="D26" s="202">
        <f>SUM(D25:D25)</f>
        <v>0</v>
      </c>
      <c r="E26" s="202">
        <f>SUM(E25:E25)</f>
        <v>90</v>
      </c>
      <c r="F26" s="360">
        <f t="shared" si="0"/>
        <v>78.260869565217391</v>
      </c>
    </row>
    <row r="27" spans="1:6" ht="31.5" x14ac:dyDescent="0.25">
      <c r="A27" s="285" t="s">
        <v>25</v>
      </c>
      <c r="B27" s="171" t="s">
        <v>127</v>
      </c>
      <c r="C27" s="202">
        <f>C26</f>
        <v>115</v>
      </c>
      <c r="D27" s="202">
        <f>D26</f>
        <v>0</v>
      </c>
      <c r="E27" s="202">
        <f>E26</f>
        <v>90</v>
      </c>
      <c r="F27" s="360">
        <f t="shared" si="0"/>
        <v>78.260869565217391</v>
      </c>
    </row>
    <row r="28" spans="1:6" ht="31.5" x14ac:dyDescent="0.25">
      <c r="A28" s="285" t="s">
        <v>128</v>
      </c>
      <c r="B28" s="171" t="s">
        <v>129</v>
      </c>
      <c r="C28" s="202">
        <f>C24+C27</f>
        <v>-898563</v>
      </c>
      <c r="D28" s="202">
        <f>D24+D27</f>
        <v>0</v>
      </c>
      <c r="E28" s="202">
        <f>E24+E27</f>
        <v>16586777</v>
      </c>
      <c r="F28" s="360">
        <f t="shared" si="0"/>
        <v>-1845.9225452194225</v>
      </c>
    </row>
  </sheetData>
  <mergeCells count="3">
    <mergeCell ref="A2:E2"/>
    <mergeCell ref="F2:F3"/>
    <mergeCell ref="A1:F1"/>
  </mergeCells>
  <printOptions horizontalCentered="1"/>
  <pageMargins left="0.70866141732283472" right="0.70866141732283472" top="1.3385826771653544" bottom="0" header="0.31496062992125984" footer="0.31496062992125984"/>
  <pageSetup paperSize="9" scale="93" orientation="portrait" r:id="rId1"/>
  <headerFooter>
    <oddHeader>&amp;L&amp;"Times New Roman,Normál"&amp;12Vászoly Község 
Önkormányzata &amp;C&amp;"Times New Roman,Normál"&amp;12 
2. melléklet 
az önkormányzat 2019. évi költségvetési gazdálkodási beszámolójáról szóló
7/2020. (VII. 08.) önkormányzati rendeletéhez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view="pageLayout" zoomScaleNormal="100" workbookViewId="0">
      <selection sqref="A1:C1"/>
    </sheetView>
  </sheetViews>
  <sheetFormatPr defaultRowHeight="15.75" x14ac:dyDescent="0.25"/>
  <cols>
    <col min="1" max="1" width="8.140625" style="188" customWidth="1"/>
    <col min="2" max="2" width="56.42578125" style="188" customWidth="1"/>
    <col min="3" max="3" width="14.85546875" style="188" customWidth="1"/>
    <col min="4" max="4" width="11.5703125" style="188" customWidth="1"/>
    <col min="5" max="256" width="9.140625" style="188"/>
    <col min="257" max="257" width="8.140625" style="188" customWidth="1"/>
    <col min="258" max="258" width="78.42578125" style="188" customWidth="1"/>
    <col min="259" max="259" width="14.85546875" style="188" customWidth="1"/>
    <col min="260" max="260" width="11.5703125" style="188" customWidth="1"/>
    <col min="261" max="512" width="9.140625" style="188"/>
    <col min="513" max="513" width="8.140625" style="188" customWidth="1"/>
    <col min="514" max="514" width="78.42578125" style="188" customWidth="1"/>
    <col min="515" max="515" width="14.85546875" style="188" customWidth="1"/>
    <col min="516" max="516" width="11.5703125" style="188" customWidth="1"/>
    <col min="517" max="768" width="9.140625" style="188"/>
    <col min="769" max="769" width="8.140625" style="188" customWidth="1"/>
    <col min="770" max="770" width="78.42578125" style="188" customWidth="1"/>
    <col min="771" max="771" width="14.85546875" style="188" customWidth="1"/>
    <col min="772" max="772" width="11.5703125" style="188" customWidth="1"/>
    <col min="773" max="1024" width="9.140625" style="188"/>
    <col min="1025" max="1025" width="8.140625" style="188" customWidth="1"/>
    <col min="1026" max="1026" width="78.42578125" style="188" customWidth="1"/>
    <col min="1027" max="1027" width="14.85546875" style="188" customWidth="1"/>
    <col min="1028" max="1028" width="11.5703125" style="188" customWidth="1"/>
    <col min="1029" max="1280" width="9.140625" style="188"/>
    <col min="1281" max="1281" width="8.140625" style="188" customWidth="1"/>
    <col min="1282" max="1282" width="78.42578125" style="188" customWidth="1"/>
    <col min="1283" max="1283" width="14.85546875" style="188" customWidth="1"/>
    <col min="1284" max="1284" width="11.5703125" style="188" customWidth="1"/>
    <col min="1285" max="1536" width="9.140625" style="188"/>
    <col min="1537" max="1537" width="8.140625" style="188" customWidth="1"/>
    <col min="1538" max="1538" width="78.42578125" style="188" customWidth="1"/>
    <col min="1539" max="1539" width="14.85546875" style="188" customWidth="1"/>
    <col min="1540" max="1540" width="11.5703125" style="188" customWidth="1"/>
    <col min="1541" max="1792" width="9.140625" style="188"/>
    <col min="1793" max="1793" width="8.140625" style="188" customWidth="1"/>
    <col min="1794" max="1794" width="78.42578125" style="188" customWidth="1"/>
    <col min="1795" max="1795" width="14.85546875" style="188" customWidth="1"/>
    <col min="1796" max="1796" width="11.5703125" style="188" customWidth="1"/>
    <col min="1797" max="2048" width="9.140625" style="188"/>
    <col min="2049" max="2049" width="8.140625" style="188" customWidth="1"/>
    <col min="2050" max="2050" width="78.42578125" style="188" customWidth="1"/>
    <col min="2051" max="2051" width="14.85546875" style="188" customWidth="1"/>
    <col min="2052" max="2052" width="11.5703125" style="188" customWidth="1"/>
    <col min="2053" max="2304" width="9.140625" style="188"/>
    <col min="2305" max="2305" width="8.140625" style="188" customWidth="1"/>
    <col min="2306" max="2306" width="78.42578125" style="188" customWidth="1"/>
    <col min="2307" max="2307" width="14.85546875" style="188" customWidth="1"/>
    <col min="2308" max="2308" width="11.5703125" style="188" customWidth="1"/>
    <col min="2309" max="2560" width="9.140625" style="188"/>
    <col min="2561" max="2561" width="8.140625" style="188" customWidth="1"/>
    <col min="2562" max="2562" width="78.42578125" style="188" customWidth="1"/>
    <col min="2563" max="2563" width="14.85546875" style="188" customWidth="1"/>
    <col min="2564" max="2564" width="11.5703125" style="188" customWidth="1"/>
    <col min="2565" max="2816" width="9.140625" style="188"/>
    <col min="2817" max="2817" width="8.140625" style="188" customWidth="1"/>
    <col min="2818" max="2818" width="78.42578125" style="188" customWidth="1"/>
    <col min="2819" max="2819" width="14.85546875" style="188" customWidth="1"/>
    <col min="2820" max="2820" width="11.5703125" style="188" customWidth="1"/>
    <col min="2821" max="3072" width="9.140625" style="188"/>
    <col min="3073" max="3073" width="8.140625" style="188" customWidth="1"/>
    <col min="3074" max="3074" width="78.42578125" style="188" customWidth="1"/>
    <col min="3075" max="3075" width="14.85546875" style="188" customWidth="1"/>
    <col min="3076" max="3076" width="11.5703125" style="188" customWidth="1"/>
    <col min="3077" max="3328" width="9.140625" style="188"/>
    <col min="3329" max="3329" width="8.140625" style="188" customWidth="1"/>
    <col min="3330" max="3330" width="78.42578125" style="188" customWidth="1"/>
    <col min="3331" max="3331" width="14.85546875" style="188" customWidth="1"/>
    <col min="3332" max="3332" width="11.5703125" style="188" customWidth="1"/>
    <col min="3333" max="3584" width="9.140625" style="188"/>
    <col min="3585" max="3585" width="8.140625" style="188" customWidth="1"/>
    <col min="3586" max="3586" width="78.42578125" style="188" customWidth="1"/>
    <col min="3587" max="3587" width="14.85546875" style="188" customWidth="1"/>
    <col min="3588" max="3588" width="11.5703125" style="188" customWidth="1"/>
    <col min="3589" max="3840" width="9.140625" style="188"/>
    <col min="3841" max="3841" width="8.140625" style="188" customWidth="1"/>
    <col min="3842" max="3842" width="78.42578125" style="188" customWidth="1"/>
    <col min="3843" max="3843" width="14.85546875" style="188" customWidth="1"/>
    <col min="3844" max="3844" width="11.5703125" style="188" customWidth="1"/>
    <col min="3845" max="4096" width="9.140625" style="188"/>
    <col min="4097" max="4097" width="8.140625" style="188" customWidth="1"/>
    <col min="4098" max="4098" width="78.42578125" style="188" customWidth="1"/>
    <col min="4099" max="4099" width="14.85546875" style="188" customWidth="1"/>
    <col min="4100" max="4100" width="11.5703125" style="188" customWidth="1"/>
    <col min="4101" max="4352" width="9.140625" style="188"/>
    <col min="4353" max="4353" width="8.140625" style="188" customWidth="1"/>
    <col min="4354" max="4354" width="78.42578125" style="188" customWidth="1"/>
    <col min="4355" max="4355" width="14.85546875" style="188" customWidth="1"/>
    <col min="4356" max="4356" width="11.5703125" style="188" customWidth="1"/>
    <col min="4357" max="4608" width="9.140625" style="188"/>
    <col min="4609" max="4609" width="8.140625" style="188" customWidth="1"/>
    <col min="4610" max="4610" width="78.42578125" style="188" customWidth="1"/>
    <col min="4611" max="4611" width="14.85546875" style="188" customWidth="1"/>
    <col min="4612" max="4612" width="11.5703125" style="188" customWidth="1"/>
    <col min="4613" max="4864" width="9.140625" style="188"/>
    <col min="4865" max="4865" width="8.140625" style="188" customWidth="1"/>
    <col min="4866" max="4866" width="78.42578125" style="188" customWidth="1"/>
    <col min="4867" max="4867" width="14.85546875" style="188" customWidth="1"/>
    <col min="4868" max="4868" width="11.5703125" style="188" customWidth="1"/>
    <col min="4869" max="5120" width="9.140625" style="188"/>
    <col min="5121" max="5121" width="8.140625" style="188" customWidth="1"/>
    <col min="5122" max="5122" width="78.42578125" style="188" customWidth="1"/>
    <col min="5123" max="5123" width="14.85546875" style="188" customWidth="1"/>
    <col min="5124" max="5124" width="11.5703125" style="188" customWidth="1"/>
    <col min="5125" max="5376" width="9.140625" style="188"/>
    <col min="5377" max="5377" width="8.140625" style="188" customWidth="1"/>
    <col min="5378" max="5378" width="78.42578125" style="188" customWidth="1"/>
    <col min="5379" max="5379" width="14.85546875" style="188" customWidth="1"/>
    <col min="5380" max="5380" width="11.5703125" style="188" customWidth="1"/>
    <col min="5381" max="5632" width="9.140625" style="188"/>
    <col min="5633" max="5633" width="8.140625" style="188" customWidth="1"/>
    <col min="5634" max="5634" width="78.42578125" style="188" customWidth="1"/>
    <col min="5635" max="5635" width="14.85546875" style="188" customWidth="1"/>
    <col min="5636" max="5636" width="11.5703125" style="188" customWidth="1"/>
    <col min="5637" max="5888" width="9.140625" style="188"/>
    <col min="5889" max="5889" width="8.140625" style="188" customWidth="1"/>
    <col min="5890" max="5890" width="78.42578125" style="188" customWidth="1"/>
    <col min="5891" max="5891" width="14.85546875" style="188" customWidth="1"/>
    <col min="5892" max="5892" width="11.5703125" style="188" customWidth="1"/>
    <col min="5893" max="6144" width="9.140625" style="188"/>
    <col min="6145" max="6145" width="8.140625" style="188" customWidth="1"/>
    <col min="6146" max="6146" width="78.42578125" style="188" customWidth="1"/>
    <col min="6147" max="6147" width="14.85546875" style="188" customWidth="1"/>
    <col min="6148" max="6148" width="11.5703125" style="188" customWidth="1"/>
    <col min="6149" max="6400" width="9.140625" style="188"/>
    <col min="6401" max="6401" width="8.140625" style="188" customWidth="1"/>
    <col min="6402" max="6402" width="78.42578125" style="188" customWidth="1"/>
    <col min="6403" max="6403" width="14.85546875" style="188" customWidth="1"/>
    <col min="6404" max="6404" width="11.5703125" style="188" customWidth="1"/>
    <col min="6405" max="6656" width="9.140625" style="188"/>
    <col min="6657" max="6657" width="8.140625" style="188" customWidth="1"/>
    <col min="6658" max="6658" width="78.42578125" style="188" customWidth="1"/>
    <col min="6659" max="6659" width="14.85546875" style="188" customWidth="1"/>
    <col min="6660" max="6660" width="11.5703125" style="188" customWidth="1"/>
    <col min="6661" max="6912" width="9.140625" style="188"/>
    <col min="6913" max="6913" width="8.140625" style="188" customWidth="1"/>
    <col min="6914" max="6914" width="78.42578125" style="188" customWidth="1"/>
    <col min="6915" max="6915" width="14.85546875" style="188" customWidth="1"/>
    <col min="6916" max="6916" width="11.5703125" style="188" customWidth="1"/>
    <col min="6917" max="7168" width="9.140625" style="188"/>
    <col min="7169" max="7169" width="8.140625" style="188" customWidth="1"/>
    <col min="7170" max="7170" width="78.42578125" style="188" customWidth="1"/>
    <col min="7171" max="7171" width="14.85546875" style="188" customWidth="1"/>
    <col min="7172" max="7172" width="11.5703125" style="188" customWidth="1"/>
    <col min="7173" max="7424" width="9.140625" style="188"/>
    <col min="7425" max="7425" width="8.140625" style="188" customWidth="1"/>
    <col min="7426" max="7426" width="78.42578125" style="188" customWidth="1"/>
    <col min="7427" max="7427" width="14.85546875" style="188" customWidth="1"/>
    <col min="7428" max="7428" width="11.5703125" style="188" customWidth="1"/>
    <col min="7429" max="7680" width="9.140625" style="188"/>
    <col min="7681" max="7681" width="8.140625" style="188" customWidth="1"/>
    <col min="7682" max="7682" width="78.42578125" style="188" customWidth="1"/>
    <col min="7683" max="7683" width="14.85546875" style="188" customWidth="1"/>
    <col min="7684" max="7684" width="11.5703125" style="188" customWidth="1"/>
    <col min="7685" max="7936" width="9.140625" style="188"/>
    <col min="7937" max="7937" width="8.140625" style="188" customWidth="1"/>
    <col min="7938" max="7938" width="78.42578125" style="188" customWidth="1"/>
    <col min="7939" max="7939" width="14.85546875" style="188" customWidth="1"/>
    <col min="7940" max="7940" width="11.5703125" style="188" customWidth="1"/>
    <col min="7941" max="8192" width="9.140625" style="188"/>
    <col min="8193" max="8193" width="8.140625" style="188" customWidth="1"/>
    <col min="8194" max="8194" width="78.42578125" style="188" customWidth="1"/>
    <col min="8195" max="8195" width="14.85546875" style="188" customWidth="1"/>
    <col min="8196" max="8196" width="11.5703125" style="188" customWidth="1"/>
    <col min="8197" max="8448" width="9.140625" style="188"/>
    <col min="8449" max="8449" width="8.140625" style="188" customWidth="1"/>
    <col min="8450" max="8450" width="78.42578125" style="188" customWidth="1"/>
    <col min="8451" max="8451" width="14.85546875" style="188" customWidth="1"/>
    <col min="8452" max="8452" width="11.5703125" style="188" customWidth="1"/>
    <col min="8453" max="8704" width="9.140625" style="188"/>
    <col min="8705" max="8705" width="8.140625" style="188" customWidth="1"/>
    <col min="8706" max="8706" width="78.42578125" style="188" customWidth="1"/>
    <col min="8707" max="8707" width="14.85546875" style="188" customWidth="1"/>
    <col min="8708" max="8708" width="11.5703125" style="188" customWidth="1"/>
    <col min="8709" max="8960" width="9.140625" style="188"/>
    <col min="8961" max="8961" width="8.140625" style="188" customWidth="1"/>
    <col min="8962" max="8962" width="78.42578125" style="188" customWidth="1"/>
    <col min="8963" max="8963" width="14.85546875" style="188" customWidth="1"/>
    <col min="8964" max="8964" width="11.5703125" style="188" customWidth="1"/>
    <col min="8965" max="9216" width="9.140625" style="188"/>
    <col min="9217" max="9217" width="8.140625" style="188" customWidth="1"/>
    <col min="9218" max="9218" width="78.42578125" style="188" customWidth="1"/>
    <col min="9219" max="9219" width="14.85546875" style="188" customWidth="1"/>
    <col min="9220" max="9220" width="11.5703125" style="188" customWidth="1"/>
    <col min="9221" max="9472" width="9.140625" style="188"/>
    <col min="9473" max="9473" width="8.140625" style="188" customWidth="1"/>
    <col min="9474" max="9474" width="78.42578125" style="188" customWidth="1"/>
    <col min="9475" max="9475" width="14.85546875" style="188" customWidth="1"/>
    <col min="9476" max="9476" width="11.5703125" style="188" customWidth="1"/>
    <col min="9477" max="9728" width="9.140625" style="188"/>
    <col min="9729" max="9729" width="8.140625" style="188" customWidth="1"/>
    <col min="9730" max="9730" width="78.42578125" style="188" customWidth="1"/>
    <col min="9731" max="9731" width="14.85546875" style="188" customWidth="1"/>
    <col min="9732" max="9732" width="11.5703125" style="188" customWidth="1"/>
    <col min="9733" max="9984" width="9.140625" style="188"/>
    <col min="9985" max="9985" width="8.140625" style="188" customWidth="1"/>
    <col min="9986" max="9986" width="78.42578125" style="188" customWidth="1"/>
    <col min="9987" max="9987" width="14.85546875" style="188" customWidth="1"/>
    <col min="9988" max="9988" width="11.5703125" style="188" customWidth="1"/>
    <col min="9989" max="10240" width="9.140625" style="188"/>
    <col min="10241" max="10241" width="8.140625" style="188" customWidth="1"/>
    <col min="10242" max="10242" width="78.42578125" style="188" customWidth="1"/>
    <col min="10243" max="10243" width="14.85546875" style="188" customWidth="1"/>
    <col min="10244" max="10244" width="11.5703125" style="188" customWidth="1"/>
    <col min="10245" max="10496" width="9.140625" style="188"/>
    <col min="10497" max="10497" width="8.140625" style="188" customWidth="1"/>
    <col min="10498" max="10498" width="78.42578125" style="188" customWidth="1"/>
    <col min="10499" max="10499" width="14.85546875" style="188" customWidth="1"/>
    <col min="10500" max="10500" width="11.5703125" style="188" customWidth="1"/>
    <col min="10501" max="10752" width="9.140625" style="188"/>
    <col min="10753" max="10753" width="8.140625" style="188" customWidth="1"/>
    <col min="10754" max="10754" width="78.42578125" style="188" customWidth="1"/>
    <col min="10755" max="10755" width="14.85546875" style="188" customWidth="1"/>
    <col min="10756" max="10756" width="11.5703125" style="188" customWidth="1"/>
    <col min="10757" max="11008" width="9.140625" style="188"/>
    <col min="11009" max="11009" width="8.140625" style="188" customWidth="1"/>
    <col min="11010" max="11010" width="78.42578125" style="188" customWidth="1"/>
    <col min="11011" max="11011" width="14.85546875" style="188" customWidth="1"/>
    <col min="11012" max="11012" width="11.5703125" style="188" customWidth="1"/>
    <col min="11013" max="11264" width="9.140625" style="188"/>
    <col min="11265" max="11265" width="8.140625" style="188" customWidth="1"/>
    <col min="11266" max="11266" width="78.42578125" style="188" customWidth="1"/>
    <col min="11267" max="11267" width="14.85546875" style="188" customWidth="1"/>
    <col min="11268" max="11268" width="11.5703125" style="188" customWidth="1"/>
    <col min="11269" max="11520" width="9.140625" style="188"/>
    <col min="11521" max="11521" width="8.140625" style="188" customWidth="1"/>
    <col min="11522" max="11522" width="78.42578125" style="188" customWidth="1"/>
    <col min="11523" max="11523" width="14.85546875" style="188" customWidth="1"/>
    <col min="11524" max="11524" width="11.5703125" style="188" customWidth="1"/>
    <col min="11525" max="11776" width="9.140625" style="188"/>
    <col min="11777" max="11777" width="8.140625" style="188" customWidth="1"/>
    <col min="11778" max="11778" width="78.42578125" style="188" customWidth="1"/>
    <col min="11779" max="11779" width="14.85546875" style="188" customWidth="1"/>
    <col min="11780" max="11780" width="11.5703125" style="188" customWidth="1"/>
    <col min="11781" max="12032" width="9.140625" style="188"/>
    <col min="12033" max="12033" width="8.140625" style="188" customWidth="1"/>
    <col min="12034" max="12034" width="78.42578125" style="188" customWidth="1"/>
    <col min="12035" max="12035" width="14.85546875" style="188" customWidth="1"/>
    <col min="12036" max="12036" width="11.5703125" style="188" customWidth="1"/>
    <col min="12037" max="12288" width="9.140625" style="188"/>
    <col min="12289" max="12289" width="8.140625" style="188" customWidth="1"/>
    <col min="12290" max="12290" width="78.42578125" style="188" customWidth="1"/>
    <col min="12291" max="12291" width="14.85546875" style="188" customWidth="1"/>
    <col min="12292" max="12292" width="11.5703125" style="188" customWidth="1"/>
    <col min="12293" max="12544" width="9.140625" style="188"/>
    <col min="12545" max="12545" width="8.140625" style="188" customWidth="1"/>
    <col min="12546" max="12546" width="78.42578125" style="188" customWidth="1"/>
    <col min="12547" max="12547" width="14.85546875" style="188" customWidth="1"/>
    <col min="12548" max="12548" width="11.5703125" style="188" customWidth="1"/>
    <col min="12549" max="12800" width="9.140625" style="188"/>
    <col min="12801" max="12801" width="8.140625" style="188" customWidth="1"/>
    <col min="12802" max="12802" width="78.42578125" style="188" customWidth="1"/>
    <col min="12803" max="12803" width="14.85546875" style="188" customWidth="1"/>
    <col min="12804" max="12804" width="11.5703125" style="188" customWidth="1"/>
    <col min="12805" max="13056" width="9.140625" style="188"/>
    <col min="13057" max="13057" width="8.140625" style="188" customWidth="1"/>
    <col min="13058" max="13058" width="78.42578125" style="188" customWidth="1"/>
    <col min="13059" max="13059" width="14.85546875" style="188" customWidth="1"/>
    <col min="13060" max="13060" width="11.5703125" style="188" customWidth="1"/>
    <col min="13061" max="13312" width="9.140625" style="188"/>
    <col min="13313" max="13313" width="8.140625" style="188" customWidth="1"/>
    <col min="13314" max="13314" width="78.42578125" style="188" customWidth="1"/>
    <col min="13315" max="13315" width="14.85546875" style="188" customWidth="1"/>
    <col min="13316" max="13316" width="11.5703125" style="188" customWidth="1"/>
    <col min="13317" max="13568" width="9.140625" style="188"/>
    <col min="13569" max="13569" width="8.140625" style="188" customWidth="1"/>
    <col min="13570" max="13570" width="78.42578125" style="188" customWidth="1"/>
    <col min="13571" max="13571" width="14.85546875" style="188" customWidth="1"/>
    <col min="13572" max="13572" width="11.5703125" style="188" customWidth="1"/>
    <col min="13573" max="13824" width="9.140625" style="188"/>
    <col min="13825" max="13825" width="8.140625" style="188" customWidth="1"/>
    <col min="13826" max="13826" width="78.42578125" style="188" customWidth="1"/>
    <col min="13827" max="13827" width="14.85546875" style="188" customWidth="1"/>
    <col min="13828" max="13828" width="11.5703125" style="188" customWidth="1"/>
    <col min="13829" max="14080" width="9.140625" style="188"/>
    <col min="14081" max="14081" width="8.140625" style="188" customWidth="1"/>
    <col min="14082" max="14082" width="78.42578125" style="188" customWidth="1"/>
    <col min="14083" max="14083" width="14.85546875" style="188" customWidth="1"/>
    <col min="14084" max="14084" width="11.5703125" style="188" customWidth="1"/>
    <col min="14085" max="14336" width="9.140625" style="188"/>
    <col min="14337" max="14337" width="8.140625" style="188" customWidth="1"/>
    <col min="14338" max="14338" width="78.42578125" style="188" customWidth="1"/>
    <col min="14339" max="14339" width="14.85546875" style="188" customWidth="1"/>
    <col min="14340" max="14340" width="11.5703125" style="188" customWidth="1"/>
    <col min="14341" max="14592" width="9.140625" style="188"/>
    <col min="14593" max="14593" width="8.140625" style="188" customWidth="1"/>
    <col min="14594" max="14594" width="78.42578125" style="188" customWidth="1"/>
    <col min="14595" max="14595" width="14.85546875" style="188" customWidth="1"/>
    <col min="14596" max="14596" width="11.5703125" style="188" customWidth="1"/>
    <col min="14597" max="14848" width="9.140625" style="188"/>
    <col min="14849" max="14849" width="8.140625" style="188" customWidth="1"/>
    <col min="14850" max="14850" width="78.42578125" style="188" customWidth="1"/>
    <col min="14851" max="14851" width="14.85546875" style="188" customWidth="1"/>
    <col min="14852" max="14852" width="11.5703125" style="188" customWidth="1"/>
    <col min="14853" max="15104" width="9.140625" style="188"/>
    <col min="15105" max="15105" width="8.140625" style="188" customWidth="1"/>
    <col min="15106" max="15106" width="78.42578125" style="188" customWidth="1"/>
    <col min="15107" max="15107" width="14.85546875" style="188" customWidth="1"/>
    <col min="15108" max="15108" width="11.5703125" style="188" customWidth="1"/>
    <col min="15109" max="15360" width="9.140625" style="188"/>
    <col min="15361" max="15361" width="8.140625" style="188" customWidth="1"/>
    <col min="15362" max="15362" width="78.42578125" style="188" customWidth="1"/>
    <col min="15363" max="15363" width="14.85546875" style="188" customWidth="1"/>
    <col min="15364" max="15364" width="11.5703125" style="188" customWidth="1"/>
    <col min="15365" max="15616" width="9.140625" style="188"/>
    <col min="15617" max="15617" width="8.140625" style="188" customWidth="1"/>
    <col min="15618" max="15618" width="78.42578125" style="188" customWidth="1"/>
    <col min="15619" max="15619" width="14.85546875" style="188" customWidth="1"/>
    <col min="15620" max="15620" width="11.5703125" style="188" customWidth="1"/>
    <col min="15621" max="15872" width="9.140625" style="188"/>
    <col min="15873" max="15873" width="8.140625" style="188" customWidth="1"/>
    <col min="15874" max="15874" width="78.42578125" style="188" customWidth="1"/>
    <col min="15875" max="15875" width="14.85546875" style="188" customWidth="1"/>
    <col min="15876" max="15876" width="11.5703125" style="188" customWidth="1"/>
    <col min="15877" max="16128" width="9.140625" style="188"/>
    <col min="16129" max="16129" width="8.140625" style="188" customWidth="1"/>
    <col min="16130" max="16130" width="78.42578125" style="188" customWidth="1"/>
    <col min="16131" max="16131" width="14.85546875" style="188" customWidth="1"/>
    <col min="16132" max="16132" width="11.5703125" style="188" customWidth="1"/>
    <col min="16133" max="16384" width="9.140625" style="188"/>
  </cols>
  <sheetData>
    <row r="1" spans="1:256" ht="18.75" x14ac:dyDescent="0.25">
      <c r="A1" s="508" t="s">
        <v>843</v>
      </c>
      <c r="B1" s="508"/>
      <c r="C1" s="508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</row>
    <row r="2" spans="1:256" x14ac:dyDescent="0.25">
      <c r="A2" s="184"/>
      <c r="B2" s="184"/>
      <c r="C2" s="184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  <c r="IR2" s="187"/>
      <c r="IS2" s="187"/>
      <c r="IT2" s="187"/>
      <c r="IU2" s="187"/>
      <c r="IV2" s="187"/>
    </row>
    <row r="3" spans="1:256" x14ac:dyDescent="0.25">
      <c r="A3" s="184"/>
      <c r="B3" s="184"/>
      <c r="C3" s="184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  <c r="IF3" s="187"/>
      <c r="IG3" s="187"/>
      <c r="IH3" s="187"/>
      <c r="II3" s="187"/>
      <c r="IJ3" s="187"/>
      <c r="IK3" s="187"/>
      <c r="IL3" s="187"/>
      <c r="IM3" s="187"/>
      <c r="IN3" s="187"/>
      <c r="IO3" s="187"/>
      <c r="IP3" s="187"/>
      <c r="IQ3" s="187"/>
      <c r="IR3" s="187"/>
      <c r="IS3" s="187"/>
      <c r="IT3" s="187"/>
      <c r="IU3" s="187"/>
      <c r="IV3" s="187"/>
    </row>
    <row r="4" spans="1:256" x14ac:dyDescent="0.25">
      <c r="A4" s="184"/>
      <c r="B4" s="184"/>
      <c r="C4" s="184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</row>
    <row r="5" spans="1:256" s="190" customFormat="1" x14ac:dyDescent="0.25">
      <c r="A5" s="185"/>
      <c r="B5" s="185" t="s">
        <v>1</v>
      </c>
      <c r="C5" s="185" t="s">
        <v>727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89"/>
      <c r="IV5" s="189"/>
    </row>
    <row r="6" spans="1:256" x14ac:dyDescent="0.25">
      <c r="A6" s="186">
        <v>1</v>
      </c>
      <c r="B6" s="186">
        <v>2</v>
      </c>
      <c r="C6" s="186">
        <v>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</row>
    <row r="7" spans="1:256" ht="28.5" customHeight="1" x14ac:dyDescent="0.25">
      <c r="A7" s="191" t="s">
        <v>88</v>
      </c>
      <c r="B7" s="192" t="s">
        <v>680</v>
      </c>
      <c r="C7" s="455">
        <f>'1.sz.tábla'!C24</f>
        <v>130217497</v>
      </c>
      <c r="D7" s="193"/>
    </row>
    <row r="8" spans="1:256" ht="31.5" x14ac:dyDescent="0.25">
      <c r="A8" s="191" t="s">
        <v>90</v>
      </c>
      <c r="B8" s="192" t="s">
        <v>681</v>
      </c>
      <c r="C8" s="194">
        <f>'3.sz.tábla'!D5</f>
        <v>61522937</v>
      </c>
      <c r="D8" s="193"/>
    </row>
    <row r="9" spans="1:256" ht="31.5" x14ac:dyDescent="0.25">
      <c r="A9" s="191" t="s">
        <v>92</v>
      </c>
      <c r="B9" s="192" t="s">
        <v>685</v>
      </c>
      <c r="C9" s="194">
        <v>1021700</v>
      </c>
      <c r="D9" s="195"/>
    </row>
    <row r="10" spans="1:256" ht="31.5" x14ac:dyDescent="0.25">
      <c r="A10" s="191" t="s">
        <v>94</v>
      </c>
      <c r="B10" s="192" t="s">
        <v>686</v>
      </c>
      <c r="C10" s="194">
        <f>'3.sz.tábla'!D6</f>
        <v>153211558</v>
      </c>
      <c r="D10" s="193"/>
    </row>
    <row r="11" spans="1:256" ht="31.5" x14ac:dyDescent="0.25">
      <c r="A11" s="191" t="s">
        <v>5</v>
      </c>
      <c r="B11" s="192" t="s">
        <v>682</v>
      </c>
      <c r="C11" s="194">
        <v>973381</v>
      </c>
      <c r="D11" s="195"/>
      <c r="E11" s="196"/>
    </row>
    <row r="12" spans="1:256" ht="31.5" x14ac:dyDescent="0.25">
      <c r="A12" s="191" t="s">
        <v>7</v>
      </c>
      <c r="B12" s="192" t="s">
        <v>683</v>
      </c>
      <c r="C12" s="194">
        <f>'1.sz.tábla'!C42-'1.sz.tábla'!E42</f>
        <v>-40088</v>
      </c>
      <c r="D12" s="195"/>
    </row>
    <row r="13" spans="1:256" ht="31.5" x14ac:dyDescent="0.25">
      <c r="A13" s="191" t="s">
        <v>96</v>
      </c>
      <c r="B13" s="192" t="s">
        <v>687</v>
      </c>
      <c r="C13" s="194">
        <f>'1.sz.tábla'!E69-'1.sz.tábla'!C69</f>
        <v>1107597</v>
      </c>
      <c r="D13" s="193"/>
    </row>
    <row r="14" spans="1:256" ht="27.75" customHeight="1" x14ac:dyDescent="0.25">
      <c r="A14" s="191" t="s">
        <v>9</v>
      </c>
      <c r="B14" s="192" t="s">
        <v>684</v>
      </c>
      <c r="C14" s="455">
        <f>C7+C8+C9-C10-C11+C12+C13</f>
        <v>39644704</v>
      </c>
      <c r="D14" s="195"/>
      <c r="E14" s="197"/>
    </row>
    <row r="17" spans="3:3" x14ac:dyDescent="0.25">
      <c r="C17" s="196"/>
    </row>
    <row r="19" spans="3:3" x14ac:dyDescent="0.25">
      <c r="C19" s="196"/>
    </row>
  </sheetData>
  <mergeCells count="1">
    <mergeCell ref="A1:C1"/>
  </mergeCells>
  <pageMargins left="0.70866141732283472" right="0.70866141732283472" top="1.9291338582677167" bottom="0.74803149606299213" header="0.31496062992125984" footer="0.31496062992125984"/>
  <pageSetup paperSize="9" orientation="portrait" r:id="rId1"/>
  <headerFooter>
    <oddHeader>&amp;L&amp;"Times New Roman,Normál"&amp;12Vászoly Község 
Önkormányzata&amp;C&amp;"Times New Roman,Normál"&amp;12 
18. melléklet
az önkormányzat 2019. évi költségvetési gazdálkodási beszámolójáról
szóló 7/2020. (VII. 08.) önkormányzati rendeletéhez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view="pageLayout" zoomScaleNormal="100" workbookViewId="0">
      <selection sqref="A1:F1"/>
    </sheetView>
  </sheetViews>
  <sheetFormatPr defaultRowHeight="15.75" x14ac:dyDescent="0.25"/>
  <cols>
    <col min="1" max="1" width="8.140625" style="169" customWidth="1"/>
    <col min="2" max="2" width="41.28515625" style="169" customWidth="1"/>
    <col min="3" max="4" width="16.140625" style="169" customWidth="1"/>
    <col min="5" max="5" width="13.7109375" style="169" customWidth="1"/>
    <col min="6" max="6" width="12.140625" style="169" customWidth="1"/>
    <col min="7" max="256" width="9.140625" style="169"/>
    <col min="257" max="257" width="8.140625" style="169" customWidth="1"/>
    <col min="258" max="258" width="41" style="169" customWidth="1"/>
    <col min="259" max="262" width="32.85546875" style="169" customWidth="1"/>
    <col min="263" max="512" width="9.140625" style="169"/>
    <col min="513" max="513" width="8.140625" style="169" customWidth="1"/>
    <col min="514" max="514" width="41" style="169" customWidth="1"/>
    <col min="515" max="518" width="32.85546875" style="169" customWidth="1"/>
    <col min="519" max="768" width="9.140625" style="169"/>
    <col min="769" max="769" width="8.140625" style="169" customWidth="1"/>
    <col min="770" max="770" width="41" style="169" customWidth="1"/>
    <col min="771" max="774" width="32.85546875" style="169" customWidth="1"/>
    <col min="775" max="1024" width="9.140625" style="169"/>
    <col min="1025" max="1025" width="8.140625" style="169" customWidth="1"/>
    <col min="1026" max="1026" width="41" style="169" customWidth="1"/>
    <col min="1027" max="1030" width="32.85546875" style="169" customWidth="1"/>
    <col min="1031" max="1280" width="9.140625" style="169"/>
    <col min="1281" max="1281" width="8.140625" style="169" customWidth="1"/>
    <col min="1282" max="1282" width="41" style="169" customWidth="1"/>
    <col min="1283" max="1286" width="32.85546875" style="169" customWidth="1"/>
    <col min="1287" max="1536" width="9.140625" style="169"/>
    <col min="1537" max="1537" width="8.140625" style="169" customWidth="1"/>
    <col min="1538" max="1538" width="41" style="169" customWidth="1"/>
    <col min="1539" max="1542" width="32.85546875" style="169" customWidth="1"/>
    <col min="1543" max="1792" width="9.140625" style="169"/>
    <col min="1793" max="1793" width="8.140625" style="169" customWidth="1"/>
    <col min="1794" max="1794" width="41" style="169" customWidth="1"/>
    <col min="1795" max="1798" width="32.85546875" style="169" customWidth="1"/>
    <col min="1799" max="2048" width="9.140625" style="169"/>
    <col min="2049" max="2049" width="8.140625" style="169" customWidth="1"/>
    <col min="2050" max="2050" width="41" style="169" customWidth="1"/>
    <col min="2051" max="2054" width="32.85546875" style="169" customWidth="1"/>
    <col min="2055" max="2304" width="9.140625" style="169"/>
    <col min="2305" max="2305" width="8.140625" style="169" customWidth="1"/>
    <col min="2306" max="2306" width="41" style="169" customWidth="1"/>
    <col min="2307" max="2310" width="32.85546875" style="169" customWidth="1"/>
    <col min="2311" max="2560" width="9.140625" style="169"/>
    <col min="2561" max="2561" width="8.140625" style="169" customWidth="1"/>
    <col min="2562" max="2562" width="41" style="169" customWidth="1"/>
    <col min="2563" max="2566" width="32.85546875" style="169" customWidth="1"/>
    <col min="2567" max="2816" width="9.140625" style="169"/>
    <col min="2817" max="2817" width="8.140625" style="169" customWidth="1"/>
    <col min="2818" max="2818" width="41" style="169" customWidth="1"/>
    <col min="2819" max="2822" width="32.85546875" style="169" customWidth="1"/>
    <col min="2823" max="3072" width="9.140625" style="169"/>
    <col min="3073" max="3073" width="8.140625" style="169" customWidth="1"/>
    <col min="3074" max="3074" width="41" style="169" customWidth="1"/>
    <col min="3075" max="3078" width="32.85546875" style="169" customWidth="1"/>
    <col min="3079" max="3328" width="9.140625" style="169"/>
    <col min="3329" max="3329" width="8.140625" style="169" customWidth="1"/>
    <col min="3330" max="3330" width="41" style="169" customWidth="1"/>
    <col min="3331" max="3334" width="32.85546875" style="169" customWidth="1"/>
    <col min="3335" max="3584" width="9.140625" style="169"/>
    <col min="3585" max="3585" width="8.140625" style="169" customWidth="1"/>
    <col min="3586" max="3586" width="41" style="169" customWidth="1"/>
    <col min="3587" max="3590" width="32.85546875" style="169" customWidth="1"/>
    <col min="3591" max="3840" width="9.140625" style="169"/>
    <col min="3841" max="3841" width="8.140625" style="169" customWidth="1"/>
    <col min="3842" max="3842" width="41" style="169" customWidth="1"/>
    <col min="3843" max="3846" width="32.85546875" style="169" customWidth="1"/>
    <col min="3847" max="4096" width="9.140625" style="169"/>
    <col min="4097" max="4097" width="8.140625" style="169" customWidth="1"/>
    <col min="4098" max="4098" width="41" style="169" customWidth="1"/>
    <col min="4099" max="4102" width="32.85546875" style="169" customWidth="1"/>
    <col min="4103" max="4352" width="9.140625" style="169"/>
    <col min="4353" max="4353" width="8.140625" style="169" customWidth="1"/>
    <col min="4354" max="4354" width="41" style="169" customWidth="1"/>
    <col min="4355" max="4358" width="32.85546875" style="169" customWidth="1"/>
    <col min="4359" max="4608" width="9.140625" style="169"/>
    <col min="4609" max="4609" width="8.140625" style="169" customWidth="1"/>
    <col min="4610" max="4610" width="41" style="169" customWidth="1"/>
    <col min="4611" max="4614" width="32.85546875" style="169" customWidth="1"/>
    <col min="4615" max="4864" width="9.140625" style="169"/>
    <col min="4865" max="4865" width="8.140625" style="169" customWidth="1"/>
    <col min="4866" max="4866" width="41" style="169" customWidth="1"/>
    <col min="4867" max="4870" width="32.85546875" style="169" customWidth="1"/>
    <col min="4871" max="5120" width="9.140625" style="169"/>
    <col min="5121" max="5121" width="8.140625" style="169" customWidth="1"/>
    <col min="5122" max="5122" width="41" style="169" customWidth="1"/>
    <col min="5123" max="5126" width="32.85546875" style="169" customWidth="1"/>
    <col min="5127" max="5376" width="9.140625" style="169"/>
    <col min="5377" max="5377" width="8.140625" style="169" customWidth="1"/>
    <col min="5378" max="5378" width="41" style="169" customWidth="1"/>
    <col min="5379" max="5382" width="32.85546875" style="169" customWidth="1"/>
    <col min="5383" max="5632" width="9.140625" style="169"/>
    <col min="5633" max="5633" width="8.140625" style="169" customWidth="1"/>
    <col min="5634" max="5634" width="41" style="169" customWidth="1"/>
    <col min="5635" max="5638" width="32.85546875" style="169" customWidth="1"/>
    <col min="5639" max="5888" width="9.140625" style="169"/>
    <col min="5889" max="5889" width="8.140625" style="169" customWidth="1"/>
    <col min="5890" max="5890" width="41" style="169" customWidth="1"/>
    <col min="5891" max="5894" width="32.85546875" style="169" customWidth="1"/>
    <col min="5895" max="6144" width="9.140625" style="169"/>
    <col min="6145" max="6145" width="8.140625" style="169" customWidth="1"/>
    <col min="6146" max="6146" width="41" style="169" customWidth="1"/>
    <col min="6147" max="6150" width="32.85546875" style="169" customWidth="1"/>
    <col min="6151" max="6400" width="9.140625" style="169"/>
    <col min="6401" max="6401" width="8.140625" style="169" customWidth="1"/>
    <col min="6402" max="6402" width="41" style="169" customWidth="1"/>
    <col min="6403" max="6406" width="32.85546875" style="169" customWidth="1"/>
    <col min="6407" max="6656" width="9.140625" style="169"/>
    <col min="6657" max="6657" width="8.140625" style="169" customWidth="1"/>
    <col min="6658" max="6658" width="41" style="169" customWidth="1"/>
    <col min="6659" max="6662" width="32.85546875" style="169" customWidth="1"/>
    <col min="6663" max="6912" width="9.140625" style="169"/>
    <col min="6913" max="6913" width="8.140625" style="169" customWidth="1"/>
    <col min="6914" max="6914" width="41" style="169" customWidth="1"/>
    <col min="6915" max="6918" width="32.85546875" style="169" customWidth="1"/>
    <col min="6919" max="7168" width="9.140625" style="169"/>
    <col min="7169" max="7169" width="8.140625" style="169" customWidth="1"/>
    <col min="7170" max="7170" width="41" style="169" customWidth="1"/>
    <col min="7171" max="7174" width="32.85546875" style="169" customWidth="1"/>
    <col min="7175" max="7424" width="9.140625" style="169"/>
    <col min="7425" max="7425" width="8.140625" style="169" customWidth="1"/>
    <col min="7426" max="7426" width="41" style="169" customWidth="1"/>
    <col min="7427" max="7430" width="32.85546875" style="169" customWidth="1"/>
    <col min="7431" max="7680" width="9.140625" style="169"/>
    <col min="7681" max="7681" width="8.140625" style="169" customWidth="1"/>
    <col min="7682" max="7682" width="41" style="169" customWidth="1"/>
    <col min="7683" max="7686" width="32.85546875" style="169" customWidth="1"/>
    <col min="7687" max="7936" width="9.140625" style="169"/>
    <col min="7937" max="7937" width="8.140625" style="169" customWidth="1"/>
    <col min="7938" max="7938" width="41" style="169" customWidth="1"/>
    <col min="7939" max="7942" width="32.85546875" style="169" customWidth="1"/>
    <col min="7943" max="8192" width="9.140625" style="169"/>
    <col min="8193" max="8193" width="8.140625" style="169" customWidth="1"/>
    <col min="8194" max="8194" width="41" style="169" customWidth="1"/>
    <col min="8195" max="8198" width="32.85546875" style="169" customWidth="1"/>
    <col min="8199" max="8448" width="9.140625" style="169"/>
    <col min="8449" max="8449" width="8.140625" style="169" customWidth="1"/>
    <col min="8450" max="8450" width="41" style="169" customWidth="1"/>
    <col min="8451" max="8454" width="32.85546875" style="169" customWidth="1"/>
    <col min="8455" max="8704" width="9.140625" style="169"/>
    <col min="8705" max="8705" width="8.140625" style="169" customWidth="1"/>
    <col min="8706" max="8706" width="41" style="169" customWidth="1"/>
    <col min="8707" max="8710" width="32.85546875" style="169" customWidth="1"/>
    <col min="8711" max="8960" width="9.140625" style="169"/>
    <col min="8961" max="8961" width="8.140625" style="169" customWidth="1"/>
    <col min="8962" max="8962" width="41" style="169" customWidth="1"/>
    <col min="8963" max="8966" width="32.85546875" style="169" customWidth="1"/>
    <col min="8967" max="9216" width="9.140625" style="169"/>
    <col min="9217" max="9217" width="8.140625" style="169" customWidth="1"/>
    <col min="9218" max="9218" width="41" style="169" customWidth="1"/>
    <col min="9219" max="9222" width="32.85546875" style="169" customWidth="1"/>
    <col min="9223" max="9472" width="9.140625" style="169"/>
    <col min="9473" max="9473" width="8.140625" style="169" customWidth="1"/>
    <col min="9474" max="9474" width="41" style="169" customWidth="1"/>
    <col min="9475" max="9478" width="32.85546875" style="169" customWidth="1"/>
    <col min="9479" max="9728" width="9.140625" style="169"/>
    <col min="9729" max="9729" width="8.140625" style="169" customWidth="1"/>
    <col min="9730" max="9730" width="41" style="169" customWidth="1"/>
    <col min="9731" max="9734" width="32.85546875" style="169" customWidth="1"/>
    <col min="9735" max="9984" width="9.140625" style="169"/>
    <col min="9985" max="9985" width="8.140625" style="169" customWidth="1"/>
    <col min="9986" max="9986" width="41" style="169" customWidth="1"/>
    <col min="9987" max="9990" width="32.85546875" style="169" customWidth="1"/>
    <col min="9991" max="10240" width="9.140625" style="169"/>
    <col min="10241" max="10241" width="8.140625" style="169" customWidth="1"/>
    <col min="10242" max="10242" width="41" style="169" customWidth="1"/>
    <col min="10243" max="10246" width="32.85546875" style="169" customWidth="1"/>
    <col min="10247" max="10496" width="9.140625" style="169"/>
    <col min="10497" max="10497" width="8.140625" style="169" customWidth="1"/>
    <col min="10498" max="10498" width="41" style="169" customWidth="1"/>
    <col min="10499" max="10502" width="32.85546875" style="169" customWidth="1"/>
    <col min="10503" max="10752" width="9.140625" style="169"/>
    <col min="10753" max="10753" width="8.140625" style="169" customWidth="1"/>
    <col min="10754" max="10754" width="41" style="169" customWidth="1"/>
    <col min="10755" max="10758" width="32.85546875" style="169" customWidth="1"/>
    <col min="10759" max="11008" width="9.140625" style="169"/>
    <col min="11009" max="11009" width="8.140625" style="169" customWidth="1"/>
    <col min="11010" max="11010" width="41" style="169" customWidth="1"/>
    <col min="11011" max="11014" width="32.85546875" style="169" customWidth="1"/>
    <col min="11015" max="11264" width="9.140625" style="169"/>
    <col min="11265" max="11265" width="8.140625" style="169" customWidth="1"/>
    <col min="11266" max="11266" width="41" style="169" customWidth="1"/>
    <col min="11267" max="11270" width="32.85546875" style="169" customWidth="1"/>
    <col min="11271" max="11520" width="9.140625" style="169"/>
    <col min="11521" max="11521" width="8.140625" style="169" customWidth="1"/>
    <col min="11522" max="11522" width="41" style="169" customWidth="1"/>
    <col min="11523" max="11526" width="32.85546875" style="169" customWidth="1"/>
    <col min="11527" max="11776" width="9.140625" style="169"/>
    <col min="11777" max="11777" width="8.140625" style="169" customWidth="1"/>
    <col min="11778" max="11778" width="41" style="169" customWidth="1"/>
    <col min="11779" max="11782" width="32.85546875" style="169" customWidth="1"/>
    <col min="11783" max="12032" width="9.140625" style="169"/>
    <col min="12033" max="12033" width="8.140625" style="169" customWidth="1"/>
    <col min="12034" max="12034" width="41" style="169" customWidth="1"/>
    <col min="12035" max="12038" width="32.85546875" style="169" customWidth="1"/>
    <col min="12039" max="12288" width="9.140625" style="169"/>
    <col min="12289" max="12289" width="8.140625" style="169" customWidth="1"/>
    <col min="12290" max="12290" width="41" style="169" customWidth="1"/>
    <col min="12291" max="12294" width="32.85546875" style="169" customWidth="1"/>
    <col min="12295" max="12544" width="9.140625" style="169"/>
    <col min="12545" max="12545" width="8.140625" style="169" customWidth="1"/>
    <col min="12546" max="12546" width="41" style="169" customWidth="1"/>
    <col min="12547" max="12550" width="32.85546875" style="169" customWidth="1"/>
    <col min="12551" max="12800" width="9.140625" style="169"/>
    <col min="12801" max="12801" width="8.140625" style="169" customWidth="1"/>
    <col min="12802" max="12802" width="41" style="169" customWidth="1"/>
    <col min="12803" max="12806" width="32.85546875" style="169" customWidth="1"/>
    <col min="12807" max="13056" width="9.140625" style="169"/>
    <col min="13057" max="13057" width="8.140625" style="169" customWidth="1"/>
    <col min="13058" max="13058" width="41" style="169" customWidth="1"/>
    <col min="13059" max="13062" width="32.85546875" style="169" customWidth="1"/>
    <col min="13063" max="13312" width="9.140625" style="169"/>
    <col min="13313" max="13313" width="8.140625" style="169" customWidth="1"/>
    <col min="13314" max="13314" width="41" style="169" customWidth="1"/>
    <col min="13315" max="13318" width="32.85546875" style="169" customWidth="1"/>
    <col min="13319" max="13568" width="9.140625" style="169"/>
    <col min="13569" max="13569" width="8.140625" style="169" customWidth="1"/>
    <col min="13570" max="13570" width="41" style="169" customWidth="1"/>
    <col min="13571" max="13574" width="32.85546875" style="169" customWidth="1"/>
    <col min="13575" max="13824" width="9.140625" style="169"/>
    <col min="13825" max="13825" width="8.140625" style="169" customWidth="1"/>
    <col min="13826" max="13826" width="41" style="169" customWidth="1"/>
    <col min="13827" max="13830" width="32.85546875" style="169" customWidth="1"/>
    <col min="13831" max="14080" width="9.140625" style="169"/>
    <col min="14081" max="14081" width="8.140625" style="169" customWidth="1"/>
    <col min="14082" max="14082" width="41" style="169" customWidth="1"/>
    <col min="14083" max="14086" width="32.85546875" style="169" customWidth="1"/>
    <col min="14087" max="14336" width="9.140625" style="169"/>
    <col min="14337" max="14337" width="8.140625" style="169" customWidth="1"/>
    <col min="14338" max="14338" width="41" style="169" customWidth="1"/>
    <col min="14339" max="14342" width="32.85546875" style="169" customWidth="1"/>
    <col min="14343" max="14592" width="9.140625" style="169"/>
    <col min="14593" max="14593" width="8.140625" style="169" customWidth="1"/>
    <col min="14594" max="14594" width="41" style="169" customWidth="1"/>
    <col min="14595" max="14598" width="32.85546875" style="169" customWidth="1"/>
    <col min="14599" max="14848" width="9.140625" style="169"/>
    <col min="14849" max="14849" width="8.140625" style="169" customWidth="1"/>
    <col min="14850" max="14850" width="41" style="169" customWidth="1"/>
    <col min="14851" max="14854" width="32.85546875" style="169" customWidth="1"/>
    <col min="14855" max="15104" width="9.140625" style="169"/>
    <col min="15105" max="15105" width="8.140625" style="169" customWidth="1"/>
    <col min="15106" max="15106" width="41" style="169" customWidth="1"/>
    <col min="15107" max="15110" width="32.85546875" style="169" customWidth="1"/>
    <col min="15111" max="15360" width="9.140625" style="169"/>
    <col min="15361" max="15361" width="8.140625" style="169" customWidth="1"/>
    <col min="15362" max="15362" width="41" style="169" customWidth="1"/>
    <col min="15363" max="15366" width="32.85546875" style="169" customWidth="1"/>
    <col min="15367" max="15616" width="9.140625" style="169"/>
    <col min="15617" max="15617" width="8.140625" style="169" customWidth="1"/>
    <col min="15618" max="15618" width="41" style="169" customWidth="1"/>
    <col min="15619" max="15622" width="32.85546875" style="169" customWidth="1"/>
    <col min="15623" max="15872" width="9.140625" style="169"/>
    <col min="15873" max="15873" width="8.140625" style="169" customWidth="1"/>
    <col min="15874" max="15874" width="41" style="169" customWidth="1"/>
    <col min="15875" max="15878" width="32.85546875" style="169" customWidth="1"/>
    <col min="15879" max="16128" width="9.140625" style="169"/>
    <col min="16129" max="16129" width="8.140625" style="169" customWidth="1"/>
    <col min="16130" max="16130" width="41" style="169" customWidth="1"/>
    <col min="16131" max="16134" width="32.85546875" style="169" customWidth="1"/>
    <col min="16135" max="16384" width="9.140625" style="169"/>
  </cols>
  <sheetData>
    <row r="1" spans="1:6" s="170" customFormat="1" ht="38.25" customHeight="1" x14ac:dyDescent="0.25">
      <c r="A1" s="509" t="s">
        <v>796</v>
      </c>
      <c r="B1" s="510"/>
      <c r="C1" s="510"/>
      <c r="D1" s="510"/>
      <c r="E1" s="510"/>
      <c r="F1" s="511"/>
    </row>
    <row r="2" spans="1:6" s="170" customFormat="1" ht="152.44999999999999" customHeight="1" x14ac:dyDescent="0.25">
      <c r="A2" s="426"/>
      <c r="B2" s="429" t="s">
        <v>1</v>
      </c>
      <c r="C2" s="430" t="s">
        <v>688</v>
      </c>
      <c r="D2" s="430" t="s">
        <v>689</v>
      </c>
      <c r="E2" s="430" t="s">
        <v>690</v>
      </c>
      <c r="F2" s="430" t="s">
        <v>691</v>
      </c>
    </row>
    <row r="3" spans="1:6" x14ac:dyDescent="0.25">
      <c r="A3" s="426">
        <v>1</v>
      </c>
      <c r="B3" s="426">
        <v>2</v>
      </c>
      <c r="C3" s="426">
        <v>3</v>
      </c>
      <c r="D3" s="426">
        <v>4</v>
      </c>
      <c r="E3" s="426">
        <v>5</v>
      </c>
      <c r="F3" s="426">
        <v>6</v>
      </c>
    </row>
    <row r="4" spans="1:6" ht="31.5" x14ac:dyDescent="0.25">
      <c r="A4" s="427" t="s">
        <v>90</v>
      </c>
      <c r="B4" s="426" t="s">
        <v>788</v>
      </c>
      <c r="C4" s="428">
        <v>990400</v>
      </c>
      <c r="D4" s="428">
        <v>990400</v>
      </c>
      <c r="E4" s="428">
        <v>0</v>
      </c>
      <c r="F4" s="428">
        <v>0</v>
      </c>
    </row>
    <row r="5" spans="1:6" ht="31.5" x14ac:dyDescent="0.25">
      <c r="A5" s="427" t="s">
        <v>92</v>
      </c>
      <c r="B5" s="426" t="s">
        <v>789</v>
      </c>
      <c r="C5" s="428">
        <v>92077</v>
      </c>
      <c r="D5" s="428">
        <v>92077</v>
      </c>
      <c r="E5" s="428">
        <v>0</v>
      </c>
      <c r="F5" s="428">
        <v>0</v>
      </c>
    </row>
    <row r="6" spans="1:6" ht="47.25" x14ac:dyDescent="0.25">
      <c r="A6" s="427" t="s">
        <v>94</v>
      </c>
      <c r="B6" s="426" t="s">
        <v>790</v>
      </c>
      <c r="C6" s="428">
        <v>2234000</v>
      </c>
      <c r="D6" s="428">
        <v>2234000</v>
      </c>
      <c r="E6" s="428">
        <v>0</v>
      </c>
      <c r="F6" s="428">
        <v>0</v>
      </c>
    </row>
    <row r="7" spans="1:6" ht="47.25" x14ac:dyDescent="0.25">
      <c r="A7" s="427" t="s">
        <v>9</v>
      </c>
      <c r="B7" s="426" t="s">
        <v>791</v>
      </c>
      <c r="C7" s="428">
        <v>1800000</v>
      </c>
      <c r="D7" s="428">
        <v>1800000</v>
      </c>
      <c r="E7" s="428">
        <v>0</v>
      </c>
      <c r="F7" s="428">
        <v>0</v>
      </c>
    </row>
    <row r="8" spans="1:6" ht="47.25" x14ac:dyDescent="0.25">
      <c r="A8" s="429" t="s">
        <v>106</v>
      </c>
      <c r="B8" s="430" t="s">
        <v>792</v>
      </c>
      <c r="C8" s="431">
        <v>1800000</v>
      </c>
      <c r="D8" s="431">
        <v>1800000</v>
      </c>
      <c r="E8" s="431">
        <v>0</v>
      </c>
      <c r="F8" s="431">
        <v>0</v>
      </c>
    </row>
    <row r="9" spans="1:6" ht="47.25" x14ac:dyDescent="0.25">
      <c r="A9" s="427" t="s">
        <v>19</v>
      </c>
      <c r="B9" s="426" t="s">
        <v>793</v>
      </c>
      <c r="C9" s="428">
        <v>388620</v>
      </c>
      <c r="D9" s="428">
        <v>388620</v>
      </c>
      <c r="E9" s="428">
        <v>0</v>
      </c>
      <c r="F9" s="428">
        <v>0</v>
      </c>
    </row>
    <row r="10" spans="1:6" ht="47.25" x14ac:dyDescent="0.25">
      <c r="A10" s="429">
        <v>35</v>
      </c>
      <c r="B10" s="430" t="s">
        <v>794</v>
      </c>
      <c r="C10" s="431">
        <v>388620</v>
      </c>
      <c r="D10" s="431">
        <v>388620</v>
      </c>
      <c r="E10" s="431">
        <v>0</v>
      </c>
      <c r="F10" s="431">
        <v>0</v>
      </c>
    </row>
    <row r="11" spans="1:6" ht="31.5" x14ac:dyDescent="0.25">
      <c r="A11" s="427">
        <v>90</v>
      </c>
      <c r="B11" s="426" t="s">
        <v>882</v>
      </c>
      <c r="C11" s="428">
        <v>1150000</v>
      </c>
      <c r="D11" s="428">
        <v>1150000</v>
      </c>
      <c r="E11" s="428">
        <v>0</v>
      </c>
      <c r="F11" s="428">
        <v>0</v>
      </c>
    </row>
    <row r="12" spans="1:6" ht="31.5" x14ac:dyDescent="0.25">
      <c r="A12" s="429" t="s">
        <v>795</v>
      </c>
      <c r="B12" s="430" t="s">
        <v>883</v>
      </c>
      <c r="C12" s="431">
        <v>6655097</v>
      </c>
      <c r="D12" s="431">
        <v>6655097</v>
      </c>
      <c r="E12" s="431">
        <v>0</v>
      </c>
      <c r="F12" s="431">
        <v>0</v>
      </c>
    </row>
  </sheetData>
  <mergeCells count="1">
    <mergeCell ref="A1:F1"/>
  </mergeCells>
  <printOptions horizontalCentered="1"/>
  <pageMargins left="0.62992125984251968" right="0.55118110236220474" top="1.9291338582677167" bottom="0.74803149606299213" header="0.51181102362204722" footer="0.31496062992125984"/>
  <pageSetup paperSize="9" scale="83" orientation="portrait" r:id="rId1"/>
  <headerFooter>
    <oddHeader>&amp;L&amp;"Times New Roman,Normál"&amp;12Vászoly Község Önkormányzata&amp;C&amp;"Times New Roman,Normál"&amp;12 
19. melléklet
az önkormányzat 2019. évi költségvetési gazdálkodási beszámolójáról
szóló 7/2020. (VII. 08.) önkormányzati rendeletéhez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view="pageLayout" zoomScaleNormal="100" workbookViewId="0">
      <selection sqref="A1:K1"/>
    </sheetView>
  </sheetViews>
  <sheetFormatPr defaultRowHeight="15.75" x14ac:dyDescent="0.25"/>
  <cols>
    <col min="1" max="1" width="6.7109375" style="109" customWidth="1"/>
    <col min="2" max="2" width="38.7109375" style="109" customWidth="1"/>
    <col min="3" max="3" width="16.28515625" style="109" customWidth="1"/>
    <col min="4" max="4" width="14.85546875" style="109" customWidth="1"/>
    <col min="5" max="5" width="15" style="109" customWidth="1"/>
    <col min="6" max="6" width="14.28515625" style="109" customWidth="1"/>
    <col min="7" max="7" width="15.28515625" style="109" customWidth="1"/>
    <col min="8" max="8" width="22.140625" style="109" customWidth="1"/>
    <col min="9" max="9" width="17.28515625" style="109" customWidth="1"/>
    <col min="10" max="10" width="16.7109375" style="109" customWidth="1"/>
    <col min="11" max="11" width="18.5703125" style="109" customWidth="1"/>
    <col min="12" max="256" width="9.140625" style="109"/>
    <col min="257" max="257" width="8.140625" style="109" customWidth="1"/>
    <col min="258" max="258" width="41" style="109" customWidth="1"/>
    <col min="259" max="267" width="32.85546875" style="109" customWidth="1"/>
    <col min="268" max="512" width="9.140625" style="109"/>
    <col min="513" max="513" width="8.140625" style="109" customWidth="1"/>
    <col min="514" max="514" width="41" style="109" customWidth="1"/>
    <col min="515" max="523" width="32.85546875" style="109" customWidth="1"/>
    <col min="524" max="768" width="9.140625" style="109"/>
    <col min="769" max="769" width="8.140625" style="109" customWidth="1"/>
    <col min="770" max="770" width="41" style="109" customWidth="1"/>
    <col min="771" max="779" width="32.85546875" style="109" customWidth="1"/>
    <col min="780" max="1024" width="9.140625" style="109"/>
    <col min="1025" max="1025" width="8.140625" style="109" customWidth="1"/>
    <col min="1026" max="1026" width="41" style="109" customWidth="1"/>
    <col min="1027" max="1035" width="32.85546875" style="109" customWidth="1"/>
    <col min="1036" max="1280" width="9.140625" style="109"/>
    <col min="1281" max="1281" width="8.140625" style="109" customWidth="1"/>
    <col min="1282" max="1282" width="41" style="109" customWidth="1"/>
    <col min="1283" max="1291" width="32.85546875" style="109" customWidth="1"/>
    <col min="1292" max="1536" width="9.140625" style="109"/>
    <col min="1537" max="1537" width="8.140625" style="109" customWidth="1"/>
    <col min="1538" max="1538" width="41" style="109" customWidth="1"/>
    <col min="1539" max="1547" width="32.85546875" style="109" customWidth="1"/>
    <col min="1548" max="1792" width="9.140625" style="109"/>
    <col min="1793" max="1793" width="8.140625" style="109" customWidth="1"/>
    <col min="1794" max="1794" width="41" style="109" customWidth="1"/>
    <col min="1795" max="1803" width="32.85546875" style="109" customWidth="1"/>
    <col min="1804" max="2048" width="9.140625" style="109"/>
    <col min="2049" max="2049" width="8.140625" style="109" customWidth="1"/>
    <col min="2050" max="2050" width="41" style="109" customWidth="1"/>
    <col min="2051" max="2059" width="32.85546875" style="109" customWidth="1"/>
    <col min="2060" max="2304" width="9.140625" style="109"/>
    <col min="2305" max="2305" width="8.140625" style="109" customWidth="1"/>
    <col min="2306" max="2306" width="41" style="109" customWidth="1"/>
    <col min="2307" max="2315" width="32.85546875" style="109" customWidth="1"/>
    <col min="2316" max="2560" width="9.140625" style="109"/>
    <col min="2561" max="2561" width="8.140625" style="109" customWidth="1"/>
    <col min="2562" max="2562" width="41" style="109" customWidth="1"/>
    <col min="2563" max="2571" width="32.85546875" style="109" customWidth="1"/>
    <col min="2572" max="2816" width="9.140625" style="109"/>
    <col min="2817" max="2817" width="8.140625" style="109" customWidth="1"/>
    <col min="2818" max="2818" width="41" style="109" customWidth="1"/>
    <col min="2819" max="2827" width="32.85546875" style="109" customWidth="1"/>
    <col min="2828" max="3072" width="9.140625" style="109"/>
    <col min="3073" max="3073" width="8.140625" style="109" customWidth="1"/>
    <col min="3074" max="3074" width="41" style="109" customWidth="1"/>
    <col min="3075" max="3083" width="32.85546875" style="109" customWidth="1"/>
    <col min="3084" max="3328" width="9.140625" style="109"/>
    <col min="3329" max="3329" width="8.140625" style="109" customWidth="1"/>
    <col min="3330" max="3330" width="41" style="109" customWidth="1"/>
    <col min="3331" max="3339" width="32.85546875" style="109" customWidth="1"/>
    <col min="3340" max="3584" width="9.140625" style="109"/>
    <col min="3585" max="3585" width="8.140625" style="109" customWidth="1"/>
    <col min="3586" max="3586" width="41" style="109" customWidth="1"/>
    <col min="3587" max="3595" width="32.85546875" style="109" customWidth="1"/>
    <col min="3596" max="3840" width="9.140625" style="109"/>
    <col min="3841" max="3841" width="8.140625" style="109" customWidth="1"/>
    <col min="3842" max="3842" width="41" style="109" customWidth="1"/>
    <col min="3843" max="3851" width="32.85546875" style="109" customWidth="1"/>
    <col min="3852" max="4096" width="9.140625" style="109"/>
    <col min="4097" max="4097" width="8.140625" style="109" customWidth="1"/>
    <col min="4098" max="4098" width="41" style="109" customWidth="1"/>
    <col min="4099" max="4107" width="32.85546875" style="109" customWidth="1"/>
    <col min="4108" max="4352" width="9.140625" style="109"/>
    <col min="4353" max="4353" width="8.140625" style="109" customWidth="1"/>
    <col min="4354" max="4354" width="41" style="109" customWidth="1"/>
    <col min="4355" max="4363" width="32.85546875" style="109" customWidth="1"/>
    <col min="4364" max="4608" width="9.140625" style="109"/>
    <col min="4609" max="4609" width="8.140625" style="109" customWidth="1"/>
    <col min="4610" max="4610" width="41" style="109" customWidth="1"/>
    <col min="4611" max="4619" width="32.85546875" style="109" customWidth="1"/>
    <col min="4620" max="4864" width="9.140625" style="109"/>
    <col min="4865" max="4865" width="8.140625" style="109" customWidth="1"/>
    <col min="4866" max="4866" width="41" style="109" customWidth="1"/>
    <col min="4867" max="4875" width="32.85546875" style="109" customWidth="1"/>
    <col min="4876" max="5120" width="9.140625" style="109"/>
    <col min="5121" max="5121" width="8.140625" style="109" customWidth="1"/>
    <col min="5122" max="5122" width="41" style="109" customWidth="1"/>
    <col min="5123" max="5131" width="32.85546875" style="109" customWidth="1"/>
    <col min="5132" max="5376" width="9.140625" style="109"/>
    <col min="5377" max="5377" width="8.140625" style="109" customWidth="1"/>
    <col min="5378" max="5378" width="41" style="109" customWidth="1"/>
    <col min="5379" max="5387" width="32.85546875" style="109" customWidth="1"/>
    <col min="5388" max="5632" width="9.140625" style="109"/>
    <col min="5633" max="5633" width="8.140625" style="109" customWidth="1"/>
    <col min="5634" max="5634" width="41" style="109" customWidth="1"/>
    <col min="5635" max="5643" width="32.85546875" style="109" customWidth="1"/>
    <col min="5644" max="5888" width="9.140625" style="109"/>
    <col min="5889" max="5889" width="8.140625" style="109" customWidth="1"/>
    <col min="5890" max="5890" width="41" style="109" customWidth="1"/>
    <col min="5891" max="5899" width="32.85546875" style="109" customWidth="1"/>
    <col min="5900" max="6144" width="9.140625" style="109"/>
    <col min="6145" max="6145" width="8.140625" style="109" customWidth="1"/>
    <col min="6146" max="6146" width="41" style="109" customWidth="1"/>
    <col min="6147" max="6155" width="32.85546875" style="109" customWidth="1"/>
    <col min="6156" max="6400" width="9.140625" style="109"/>
    <col min="6401" max="6401" width="8.140625" style="109" customWidth="1"/>
    <col min="6402" max="6402" width="41" style="109" customWidth="1"/>
    <col min="6403" max="6411" width="32.85546875" style="109" customWidth="1"/>
    <col min="6412" max="6656" width="9.140625" style="109"/>
    <col min="6657" max="6657" width="8.140625" style="109" customWidth="1"/>
    <col min="6658" max="6658" width="41" style="109" customWidth="1"/>
    <col min="6659" max="6667" width="32.85546875" style="109" customWidth="1"/>
    <col min="6668" max="6912" width="9.140625" style="109"/>
    <col min="6913" max="6913" width="8.140625" style="109" customWidth="1"/>
    <col min="6914" max="6914" width="41" style="109" customWidth="1"/>
    <col min="6915" max="6923" width="32.85546875" style="109" customWidth="1"/>
    <col min="6924" max="7168" width="9.140625" style="109"/>
    <col min="7169" max="7169" width="8.140625" style="109" customWidth="1"/>
    <col min="7170" max="7170" width="41" style="109" customWidth="1"/>
    <col min="7171" max="7179" width="32.85546875" style="109" customWidth="1"/>
    <col min="7180" max="7424" width="9.140625" style="109"/>
    <col min="7425" max="7425" width="8.140625" style="109" customWidth="1"/>
    <col min="7426" max="7426" width="41" style="109" customWidth="1"/>
    <col min="7427" max="7435" width="32.85546875" style="109" customWidth="1"/>
    <col min="7436" max="7680" width="9.140625" style="109"/>
    <col min="7681" max="7681" width="8.140625" style="109" customWidth="1"/>
    <col min="7682" max="7682" width="41" style="109" customWidth="1"/>
    <col min="7683" max="7691" width="32.85546875" style="109" customWidth="1"/>
    <col min="7692" max="7936" width="9.140625" style="109"/>
    <col min="7937" max="7937" width="8.140625" style="109" customWidth="1"/>
    <col min="7938" max="7938" width="41" style="109" customWidth="1"/>
    <col min="7939" max="7947" width="32.85546875" style="109" customWidth="1"/>
    <col min="7948" max="8192" width="9.140625" style="109"/>
    <col min="8193" max="8193" width="8.140625" style="109" customWidth="1"/>
    <col min="8194" max="8194" width="41" style="109" customWidth="1"/>
    <col min="8195" max="8203" width="32.85546875" style="109" customWidth="1"/>
    <col min="8204" max="8448" width="9.140625" style="109"/>
    <col min="8449" max="8449" width="8.140625" style="109" customWidth="1"/>
    <col min="8450" max="8450" width="41" style="109" customWidth="1"/>
    <col min="8451" max="8459" width="32.85546875" style="109" customWidth="1"/>
    <col min="8460" max="8704" width="9.140625" style="109"/>
    <col min="8705" max="8705" width="8.140625" style="109" customWidth="1"/>
    <col min="8706" max="8706" width="41" style="109" customWidth="1"/>
    <col min="8707" max="8715" width="32.85546875" style="109" customWidth="1"/>
    <col min="8716" max="8960" width="9.140625" style="109"/>
    <col min="8961" max="8961" width="8.140625" style="109" customWidth="1"/>
    <col min="8962" max="8962" width="41" style="109" customWidth="1"/>
    <col min="8963" max="8971" width="32.85546875" style="109" customWidth="1"/>
    <col min="8972" max="9216" width="9.140625" style="109"/>
    <col min="9217" max="9217" width="8.140625" style="109" customWidth="1"/>
    <col min="9218" max="9218" width="41" style="109" customWidth="1"/>
    <col min="9219" max="9227" width="32.85546875" style="109" customWidth="1"/>
    <col min="9228" max="9472" width="9.140625" style="109"/>
    <col min="9473" max="9473" width="8.140625" style="109" customWidth="1"/>
    <col min="9474" max="9474" width="41" style="109" customWidth="1"/>
    <col min="9475" max="9483" width="32.85546875" style="109" customWidth="1"/>
    <col min="9484" max="9728" width="9.140625" style="109"/>
    <col min="9729" max="9729" width="8.140625" style="109" customWidth="1"/>
    <col min="9730" max="9730" width="41" style="109" customWidth="1"/>
    <col min="9731" max="9739" width="32.85546875" style="109" customWidth="1"/>
    <col min="9740" max="9984" width="9.140625" style="109"/>
    <col min="9985" max="9985" width="8.140625" style="109" customWidth="1"/>
    <col min="9986" max="9986" width="41" style="109" customWidth="1"/>
    <col min="9987" max="9995" width="32.85546875" style="109" customWidth="1"/>
    <col min="9996" max="10240" width="9.140625" style="109"/>
    <col min="10241" max="10241" width="8.140625" style="109" customWidth="1"/>
    <col min="10242" max="10242" width="41" style="109" customWidth="1"/>
    <col min="10243" max="10251" width="32.85546875" style="109" customWidth="1"/>
    <col min="10252" max="10496" width="9.140625" style="109"/>
    <col min="10497" max="10497" width="8.140625" style="109" customWidth="1"/>
    <col min="10498" max="10498" width="41" style="109" customWidth="1"/>
    <col min="10499" max="10507" width="32.85546875" style="109" customWidth="1"/>
    <col min="10508" max="10752" width="9.140625" style="109"/>
    <col min="10753" max="10753" width="8.140625" style="109" customWidth="1"/>
    <col min="10754" max="10754" width="41" style="109" customWidth="1"/>
    <col min="10755" max="10763" width="32.85546875" style="109" customWidth="1"/>
    <col min="10764" max="11008" width="9.140625" style="109"/>
    <col min="11009" max="11009" width="8.140625" style="109" customWidth="1"/>
    <col min="11010" max="11010" width="41" style="109" customWidth="1"/>
    <col min="11011" max="11019" width="32.85546875" style="109" customWidth="1"/>
    <col min="11020" max="11264" width="9.140625" style="109"/>
    <col min="11265" max="11265" width="8.140625" style="109" customWidth="1"/>
    <col min="11266" max="11266" width="41" style="109" customWidth="1"/>
    <col min="11267" max="11275" width="32.85546875" style="109" customWidth="1"/>
    <col min="11276" max="11520" width="9.140625" style="109"/>
    <col min="11521" max="11521" width="8.140625" style="109" customWidth="1"/>
    <col min="11522" max="11522" width="41" style="109" customWidth="1"/>
    <col min="11523" max="11531" width="32.85546875" style="109" customWidth="1"/>
    <col min="11532" max="11776" width="9.140625" style="109"/>
    <col min="11777" max="11777" width="8.140625" style="109" customWidth="1"/>
    <col min="11778" max="11778" width="41" style="109" customWidth="1"/>
    <col min="11779" max="11787" width="32.85546875" style="109" customWidth="1"/>
    <col min="11788" max="12032" width="9.140625" style="109"/>
    <col min="12033" max="12033" width="8.140625" style="109" customWidth="1"/>
    <col min="12034" max="12034" width="41" style="109" customWidth="1"/>
    <col min="12035" max="12043" width="32.85546875" style="109" customWidth="1"/>
    <col min="12044" max="12288" width="9.140625" style="109"/>
    <col min="12289" max="12289" width="8.140625" style="109" customWidth="1"/>
    <col min="12290" max="12290" width="41" style="109" customWidth="1"/>
    <col min="12291" max="12299" width="32.85546875" style="109" customWidth="1"/>
    <col min="12300" max="12544" width="9.140625" style="109"/>
    <col min="12545" max="12545" width="8.140625" style="109" customWidth="1"/>
    <col min="12546" max="12546" width="41" style="109" customWidth="1"/>
    <col min="12547" max="12555" width="32.85546875" style="109" customWidth="1"/>
    <col min="12556" max="12800" width="9.140625" style="109"/>
    <col min="12801" max="12801" width="8.140625" style="109" customWidth="1"/>
    <col min="12802" max="12802" width="41" style="109" customWidth="1"/>
    <col min="12803" max="12811" width="32.85546875" style="109" customWidth="1"/>
    <col min="12812" max="13056" width="9.140625" style="109"/>
    <col min="13057" max="13057" width="8.140625" style="109" customWidth="1"/>
    <col min="13058" max="13058" width="41" style="109" customWidth="1"/>
    <col min="13059" max="13067" width="32.85546875" style="109" customWidth="1"/>
    <col min="13068" max="13312" width="9.140625" style="109"/>
    <col min="13313" max="13313" width="8.140625" style="109" customWidth="1"/>
    <col min="13314" max="13314" width="41" style="109" customWidth="1"/>
    <col min="13315" max="13323" width="32.85546875" style="109" customWidth="1"/>
    <col min="13324" max="13568" width="9.140625" style="109"/>
    <col min="13569" max="13569" width="8.140625" style="109" customWidth="1"/>
    <col min="13570" max="13570" width="41" style="109" customWidth="1"/>
    <col min="13571" max="13579" width="32.85546875" style="109" customWidth="1"/>
    <col min="13580" max="13824" width="9.140625" style="109"/>
    <col min="13825" max="13825" width="8.140625" style="109" customWidth="1"/>
    <col min="13826" max="13826" width="41" style="109" customWidth="1"/>
    <col min="13827" max="13835" width="32.85546875" style="109" customWidth="1"/>
    <col min="13836" max="14080" width="9.140625" style="109"/>
    <col min="14081" max="14081" width="8.140625" style="109" customWidth="1"/>
    <col min="14082" max="14082" width="41" style="109" customWidth="1"/>
    <col min="14083" max="14091" width="32.85546875" style="109" customWidth="1"/>
    <col min="14092" max="14336" width="9.140625" style="109"/>
    <col min="14337" max="14337" width="8.140625" style="109" customWidth="1"/>
    <col min="14338" max="14338" width="41" style="109" customWidth="1"/>
    <col min="14339" max="14347" width="32.85546875" style="109" customWidth="1"/>
    <col min="14348" max="14592" width="9.140625" style="109"/>
    <col min="14593" max="14593" width="8.140625" style="109" customWidth="1"/>
    <col min="14594" max="14594" width="41" style="109" customWidth="1"/>
    <col min="14595" max="14603" width="32.85546875" style="109" customWidth="1"/>
    <col min="14604" max="14848" width="9.140625" style="109"/>
    <col min="14849" max="14849" width="8.140625" style="109" customWidth="1"/>
    <col min="14850" max="14850" width="41" style="109" customWidth="1"/>
    <col min="14851" max="14859" width="32.85546875" style="109" customWidth="1"/>
    <col min="14860" max="15104" width="9.140625" style="109"/>
    <col min="15105" max="15105" width="8.140625" style="109" customWidth="1"/>
    <col min="15106" max="15106" width="41" style="109" customWidth="1"/>
    <col min="15107" max="15115" width="32.85546875" style="109" customWidth="1"/>
    <col min="15116" max="15360" width="9.140625" style="109"/>
    <col min="15361" max="15361" width="8.140625" style="109" customWidth="1"/>
    <col min="15362" max="15362" width="41" style="109" customWidth="1"/>
    <col min="15363" max="15371" width="32.85546875" style="109" customWidth="1"/>
    <col min="15372" max="15616" width="9.140625" style="109"/>
    <col min="15617" max="15617" width="8.140625" style="109" customWidth="1"/>
    <col min="15618" max="15618" width="41" style="109" customWidth="1"/>
    <col min="15619" max="15627" width="32.85546875" style="109" customWidth="1"/>
    <col min="15628" max="15872" width="9.140625" style="109"/>
    <col min="15873" max="15873" width="8.140625" style="109" customWidth="1"/>
    <col min="15874" max="15874" width="41" style="109" customWidth="1"/>
    <col min="15875" max="15883" width="32.85546875" style="109" customWidth="1"/>
    <col min="15884" max="16128" width="9.140625" style="109"/>
    <col min="16129" max="16129" width="8.140625" style="109" customWidth="1"/>
    <col min="16130" max="16130" width="41" style="109" customWidth="1"/>
    <col min="16131" max="16139" width="32.85546875" style="109" customWidth="1"/>
    <col min="16140" max="16384" width="9.140625" style="109"/>
  </cols>
  <sheetData>
    <row r="1" spans="1:11" ht="37.5" customHeight="1" x14ac:dyDescent="0.25">
      <c r="A1" s="512" t="s">
        <v>797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 ht="107.25" customHeight="1" x14ac:dyDescent="0.25">
      <c r="A2" s="429"/>
      <c r="B2" s="429" t="s">
        <v>1</v>
      </c>
      <c r="C2" s="431" t="s">
        <v>692</v>
      </c>
      <c r="D2" s="431" t="s">
        <v>693</v>
      </c>
      <c r="E2" s="431" t="s">
        <v>798</v>
      </c>
      <c r="F2" s="431" t="s">
        <v>694</v>
      </c>
      <c r="G2" s="431" t="s">
        <v>695</v>
      </c>
      <c r="H2" s="431" t="s">
        <v>696</v>
      </c>
      <c r="I2" s="431" t="s">
        <v>697</v>
      </c>
      <c r="J2" s="431" t="s">
        <v>698</v>
      </c>
      <c r="K2" s="431" t="s">
        <v>699</v>
      </c>
    </row>
    <row r="3" spans="1:11" x14ac:dyDescent="0.25">
      <c r="A3" s="426">
        <v>1</v>
      </c>
      <c r="B3" s="426">
        <v>2</v>
      </c>
      <c r="C3" s="432">
        <v>3</v>
      </c>
      <c r="D3" s="432">
        <v>4</v>
      </c>
      <c r="E3" s="432">
        <v>5</v>
      </c>
      <c r="F3" s="432">
        <v>6</v>
      </c>
      <c r="G3" s="432">
        <v>7</v>
      </c>
      <c r="H3" s="432">
        <v>8</v>
      </c>
      <c r="I3" s="432">
        <v>9</v>
      </c>
      <c r="J3" s="432">
        <v>10</v>
      </c>
      <c r="K3" s="432">
        <v>11</v>
      </c>
    </row>
    <row r="4" spans="1:11" ht="46.5" customHeight="1" x14ac:dyDescent="0.25">
      <c r="A4" s="427" t="s">
        <v>88</v>
      </c>
      <c r="B4" s="426" t="s">
        <v>799</v>
      </c>
      <c r="C4" s="428">
        <v>13096660</v>
      </c>
      <c r="D4" s="428">
        <v>0</v>
      </c>
      <c r="E4" s="428">
        <v>0</v>
      </c>
      <c r="F4" s="428">
        <v>13096660</v>
      </c>
      <c r="G4" s="428">
        <v>0</v>
      </c>
      <c r="H4" s="428">
        <v>46595409</v>
      </c>
      <c r="I4" s="428">
        <v>13096660</v>
      </c>
      <c r="J4" s="428">
        <v>0</v>
      </c>
      <c r="K4" s="428">
        <v>0</v>
      </c>
    </row>
    <row r="5" spans="1:11" ht="40.5" customHeight="1" x14ac:dyDescent="0.25">
      <c r="A5" s="427" t="s">
        <v>92</v>
      </c>
      <c r="B5" s="426" t="s">
        <v>800</v>
      </c>
      <c r="C5" s="428">
        <v>0</v>
      </c>
      <c r="D5" s="428">
        <v>0</v>
      </c>
      <c r="E5" s="428">
        <v>0</v>
      </c>
      <c r="F5" s="428">
        <v>0</v>
      </c>
      <c r="G5" s="428">
        <v>0</v>
      </c>
      <c r="H5" s="428">
        <v>11328920</v>
      </c>
      <c r="I5" s="428">
        <v>0</v>
      </c>
      <c r="J5" s="428">
        <v>0</v>
      </c>
      <c r="K5" s="428">
        <v>0</v>
      </c>
    </row>
    <row r="6" spans="1:11" ht="112.7" customHeight="1" x14ac:dyDescent="0.25">
      <c r="A6" s="456" t="s">
        <v>96</v>
      </c>
      <c r="B6" s="426" t="s">
        <v>885</v>
      </c>
      <c r="C6" s="428">
        <v>3100000</v>
      </c>
      <c r="D6" s="428">
        <v>0</v>
      </c>
      <c r="E6" s="428">
        <v>0</v>
      </c>
      <c r="F6" s="428">
        <v>3100000</v>
      </c>
      <c r="G6" s="428">
        <v>0</v>
      </c>
      <c r="H6" s="428">
        <v>4650570</v>
      </c>
      <c r="I6" s="428">
        <v>3100000</v>
      </c>
      <c r="J6" s="428">
        <v>0</v>
      </c>
      <c r="K6" s="428">
        <v>0</v>
      </c>
    </row>
    <row r="7" spans="1:11" x14ac:dyDescent="0.25">
      <c r="A7" s="429">
        <v>12</v>
      </c>
      <c r="B7" s="430" t="s">
        <v>884</v>
      </c>
      <c r="C7" s="431">
        <v>16196660</v>
      </c>
      <c r="D7" s="431">
        <v>0</v>
      </c>
      <c r="E7" s="431">
        <v>0</v>
      </c>
      <c r="F7" s="431">
        <v>16093510</v>
      </c>
      <c r="G7" s="431">
        <v>0</v>
      </c>
      <c r="H7" s="431">
        <v>39741110</v>
      </c>
      <c r="I7" s="431">
        <v>16093510</v>
      </c>
      <c r="J7" s="431">
        <v>0</v>
      </c>
      <c r="K7" s="431">
        <v>0</v>
      </c>
    </row>
  </sheetData>
  <mergeCells count="1">
    <mergeCell ref="A1:K1"/>
  </mergeCells>
  <pageMargins left="0.70866141732283472" right="0.70866141732283472" top="1.3385826771653544" bottom="0.74803149606299213" header="0.51181102362204722" footer="0.31496062992125984"/>
  <pageSetup paperSize="9" scale="65" orientation="landscape" r:id="rId1"/>
  <headerFooter>
    <oddHeader>&amp;L&amp;"Times New Roman,Normál"&amp;12Vászoly Község 
Önkormányzata &amp;C&amp;"Times New Roman,Normál"&amp;12 20. melléklet
az önkormányzat 2019. évi költségvetési gazdálkodási beszámolójáról szóló 7/2020. (VII. 08.) önkormányzati rendeletéhez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Layout" zoomScaleNormal="100" workbookViewId="0">
      <selection sqref="A1:G1"/>
    </sheetView>
  </sheetViews>
  <sheetFormatPr defaultRowHeight="15.75" x14ac:dyDescent="0.25"/>
  <cols>
    <col min="1" max="1" width="15.85546875" style="13" customWidth="1"/>
    <col min="2" max="2" width="15" style="13" customWidth="1"/>
    <col min="3" max="3" width="16.28515625" style="13" customWidth="1"/>
    <col min="4" max="4" width="13.28515625" style="13" bestFit="1" customWidth="1"/>
    <col min="5" max="5" width="13.28515625" style="13" customWidth="1"/>
    <col min="6" max="6" width="12.140625" style="13" bestFit="1" customWidth="1"/>
    <col min="7" max="7" width="13.28515625" style="13" bestFit="1" customWidth="1"/>
    <col min="8" max="8" width="17.42578125" style="207" bestFit="1" customWidth="1"/>
    <col min="9" max="9" width="15.5703125" style="207" bestFit="1" customWidth="1"/>
    <col min="10" max="16384" width="9.140625" style="13"/>
  </cols>
  <sheetData>
    <row r="1" spans="1:9" ht="42" customHeight="1" x14ac:dyDescent="0.25">
      <c r="A1" s="513" t="s">
        <v>844</v>
      </c>
      <c r="B1" s="513"/>
      <c r="C1" s="513"/>
      <c r="D1" s="513"/>
      <c r="E1" s="513"/>
      <c r="F1" s="513"/>
      <c r="G1" s="513"/>
      <c r="H1" s="433"/>
      <c r="I1" s="433"/>
    </row>
    <row r="2" spans="1:9" x14ac:dyDescent="0.25">
      <c r="A2" s="434"/>
      <c r="B2" s="435"/>
      <c r="C2" s="435"/>
      <c r="D2" s="435"/>
      <c r="E2" s="435"/>
      <c r="F2" s="435"/>
      <c r="G2" s="435"/>
      <c r="H2" s="436"/>
      <c r="I2" s="436"/>
    </row>
    <row r="3" spans="1:9" x14ac:dyDescent="0.25">
      <c r="A3" s="434"/>
      <c r="B3" s="437" t="s">
        <v>801</v>
      </c>
      <c r="C3" s="437"/>
      <c r="D3" s="438"/>
      <c r="E3" s="438"/>
      <c r="F3" s="108"/>
      <c r="G3" s="108"/>
    </row>
    <row r="4" spans="1:9" ht="31.5" x14ac:dyDescent="0.25">
      <c r="A4" s="439" t="s">
        <v>802</v>
      </c>
      <c r="B4" s="514" t="s">
        <v>803</v>
      </c>
      <c r="C4" s="514"/>
      <c r="D4" s="514"/>
      <c r="E4" s="514"/>
      <c r="F4" s="514"/>
      <c r="G4" s="514"/>
    </row>
    <row r="5" spans="1:9" x14ac:dyDescent="0.25">
      <c r="A5" s="440"/>
      <c r="B5" s="441"/>
      <c r="C5" s="441"/>
      <c r="D5" s="442"/>
      <c r="E5" s="442"/>
      <c r="F5" s="442"/>
      <c r="G5" s="442"/>
    </row>
    <row r="6" spans="1:9" x14ac:dyDescent="0.25">
      <c r="A6" s="443" t="s">
        <v>804</v>
      </c>
      <c r="B6" s="444" t="s">
        <v>455</v>
      </c>
      <c r="C6" s="444" t="s">
        <v>805</v>
      </c>
      <c r="D6" s="445" t="s">
        <v>465</v>
      </c>
      <c r="E6" s="444" t="s">
        <v>879</v>
      </c>
      <c r="F6" s="445" t="s">
        <v>709</v>
      </c>
      <c r="G6" s="445" t="s">
        <v>806</v>
      </c>
    </row>
    <row r="7" spans="1:9" x14ac:dyDescent="0.25">
      <c r="A7" s="446" t="s">
        <v>807</v>
      </c>
      <c r="B7" s="447">
        <v>7615000</v>
      </c>
      <c r="C7" s="447">
        <v>7615000</v>
      </c>
      <c r="D7" s="447">
        <v>4215000</v>
      </c>
      <c r="E7" s="447">
        <v>0</v>
      </c>
      <c r="F7" s="447">
        <v>8430000</v>
      </c>
      <c r="G7" s="447">
        <f>B7+F7</f>
        <v>16045000</v>
      </c>
    </row>
    <row r="8" spans="1:9" x14ac:dyDescent="0.25">
      <c r="A8" s="446" t="s">
        <v>808</v>
      </c>
      <c r="B8" s="447"/>
      <c r="C8" s="447"/>
      <c r="D8" s="447"/>
      <c r="E8" s="447"/>
      <c r="F8" s="447"/>
      <c r="G8" s="447">
        <f t="shared" ref="G8:G9" si="0">B8+D8+F8</f>
        <v>0</v>
      </c>
    </row>
    <row r="9" spans="1:9" x14ac:dyDescent="0.25">
      <c r="A9" s="446" t="s">
        <v>809</v>
      </c>
      <c r="B9" s="447"/>
      <c r="C9" s="447"/>
      <c r="D9" s="447"/>
      <c r="E9" s="447"/>
      <c r="F9" s="447"/>
      <c r="G9" s="447">
        <f t="shared" si="0"/>
        <v>0</v>
      </c>
    </row>
    <row r="10" spans="1:9" x14ac:dyDescent="0.25">
      <c r="A10" s="448" t="s">
        <v>810</v>
      </c>
      <c r="B10" s="449">
        <f>SUM(B7:B9)</f>
        <v>7615000</v>
      </c>
      <c r="C10" s="449">
        <f>SUM(C7:C9)</f>
        <v>7615000</v>
      </c>
      <c r="D10" s="449">
        <f>SUM(D7:D9)</f>
        <v>4215000</v>
      </c>
      <c r="E10" s="449">
        <v>0</v>
      </c>
      <c r="F10" s="449">
        <f>SUM(F7:F9)</f>
        <v>8430000</v>
      </c>
      <c r="G10" s="449">
        <f>SUM(G7:G9)</f>
        <v>16045000</v>
      </c>
    </row>
    <row r="11" spans="1:9" x14ac:dyDescent="0.25">
      <c r="A11" s="450"/>
      <c r="B11" s="451"/>
      <c r="C11" s="451"/>
      <c r="D11" s="451"/>
      <c r="E11" s="451"/>
      <c r="F11" s="451"/>
      <c r="G11" s="451"/>
    </row>
    <row r="12" spans="1:9" x14ac:dyDescent="0.25">
      <c r="A12" s="443" t="s">
        <v>811</v>
      </c>
      <c r="B12" s="444" t="s">
        <v>455</v>
      </c>
      <c r="C12" s="444" t="s">
        <v>805</v>
      </c>
      <c r="D12" s="445" t="s">
        <v>465</v>
      </c>
      <c r="E12" s="444" t="str">
        <f>E6</f>
        <v>2019. év tény</v>
      </c>
      <c r="F12" s="445" t="s">
        <v>709</v>
      </c>
      <c r="G12" s="445" t="s">
        <v>806</v>
      </c>
    </row>
    <row r="13" spans="1:9" ht="47.25" x14ac:dyDescent="0.25">
      <c r="A13" s="446" t="s">
        <v>812</v>
      </c>
      <c r="B13" s="447">
        <v>0</v>
      </c>
      <c r="C13" s="447"/>
      <c r="D13" s="447">
        <v>1000000</v>
      </c>
      <c r="E13" s="447">
        <v>560001</v>
      </c>
      <c r="F13" s="447">
        <v>1439999</v>
      </c>
      <c r="G13" s="447">
        <f>E13+F13</f>
        <v>2000000</v>
      </c>
    </row>
    <row r="14" spans="1:9" ht="47.25" x14ac:dyDescent="0.25">
      <c r="A14" s="446" t="s">
        <v>813</v>
      </c>
      <c r="B14" s="447">
        <v>0</v>
      </c>
      <c r="C14" s="447"/>
      <c r="D14" s="447">
        <v>220000</v>
      </c>
      <c r="E14" s="447">
        <v>22816</v>
      </c>
      <c r="F14" s="447">
        <v>417184</v>
      </c>
      <c r="G14" s="447">
        <f>F14+E14</f>
        <v>440000</v>
      </c>
    </row>
    <row r="15" spans="1:9" ht="31.5" x14ac:dyDescent="0.25">
      <c r="A15" s="446" t="s">
        <v>814</v>
      </c>
      <c r="B15" s="447"/>
      <c r="C15" s="447">
        <v>0</v>
      </c>
      <c r="D15" s="447">
        <v>50000</v>
      </c>
      <c r="E15" s="447">
        <v>681000</v>
      </c>
      <c r="F15" s="447">
        <v>419000</v>
      </c>
      <c r="G15" s="447">
        <f>E15+F15</f>
        <v>1100000</v>
      </c>
      <c r="H15" s="13"/>
      <c r="I15" s="13"/>
    </row>
    <row r="16" spans="1:9" x14ac:dyDescent="0.25">
      <c r="A16" s="446" t="s">
        <v>815</v>
      </c>
      <c r="B16" s="447">
        <v>4715000</v>
      </c>
      <c r="C16" s="447">
        <v>1730000</v>
      </c>
      <c r="D16" s="447">
        <v>5330000</v>
      </c>
      <c r="E16" s="447">
        <v>3213333</v>
      </c>
      <c r="F16" s="447">
        <v>4161667</v>
      </c>
      <c r="G16" s="447">
        <f>E16+F16+C16</f>
        <v>9105000</v>
      </c>
      <c r="H16" s="13"/>
      <c r="I16" s="13"/>
    </row>
    <row r="17" spans="1:9" x14ac:dyDescent="0.25">
      <c r="A17" s="446" t="s">
        <v>816</v>
      </c>
      <c r="B17" s="447">
        <v>2700000</v>
      </c>
      <c r="C17" s="447">
        <v>2699846</v>
      </c>
      <c r="D17" s="447">
        <v>154</v>
      </c>
      <c r="E17" s="447">
        <v>0</v>
      </c>
      <c r="F17" s="447">
        <v>154</v>
      </c>
      <c r="G17" s="447">
        <f>F17+C17</f>
        <v>2700000</v>
      </c>
      <c r="H17" s="13"/>
      <c r="I17" s="13"/>
    </row>
    <row r="18" spans="1:9" x14ac:dyDescent="0.25">
      <c r="A18" s="446" t="s">
        <v>817</v>
      </c>
      <c r="B18" s="447">
        <v>200000</v>
      </c>
      <c r="C18" s="447">
        <v>200000</v>
      </c>
      <c r="D18" s="447">
        <v>500000</v>
      </c>
      <c r="E18" s="447">
        <v>256230</v>
      </c>
      <c r="F18" s="447">
        <v>243770</v>
      </c>
      <c r="G18" s="447">
        <f>E18+F18+C18</f>
        <v>700000</v>
      </c>
      <c r="H18" s="13"/>
      <c r="I18" s="13"/>
    </row>
    <row r="19" spans="1:9" x14ac:dyDescent="0.25">
      <c r="A19" s="448" t="s">
        <v>810</v>
      </c>
      <c r="B19" s="449">
        <f t="shared" ref="B19:G19" si="1">SUM(B13:B18)</f>
        <v>7615000</v>
      </c>
      <c r="C19" s="449">
        <f t="shared" si="1"/>
        <v>4629846</v>
      </c>
      <c r="D19" s="449">
        <f t="shared" si="1"/>
        <v>7100154</v>
      </c>
      <c r="E19" s="449">
        <f t="shared" si="1"/>
        <v>4733380</v>
      </c>
      <c r="F19" s="449">
        <f t="shared" si="1"/>
        <v>6681774</v>
      </c>
      <c r="G19" s="449">
        <f t="shared" si="1"/>
        <v>16045000</v>
      </c>
      <c r="H19" s="13"/>
      <c r="I19" s="13"/>
    </row>
    <row r="20" spans="1:9" x14ac:dyDescent="0.25">
      <c r="H20" s="13"/>
      <c r="I20" s="13"/>
    </row>
    <row r="21" spans="1:9" x14ac:dyDescent="0.25">
      <c r="E21" s="454"/>
      <c r="H21" s="13"/>
      <c r="I21" s="13"/>
    </row>
    <row r="22" spans="1:9" x14ac:dyDescent="0.25">
      <c r="H22" s="13"/>
      <c r="I22" s="13"/>
    </row>
    <row r="23" spans="1:9" x14ac:dyDescent="0.25">
      <c r="H23" s="13"/>
      <c r="I23" s="13"/>
    </row>
    <row r="24" spans="1:9" x14ac:dyDescent="0.25">
      <c r="H24" s="13"/>
      <c r="I24" s="13"/>
    </row>
    <row r="25" spans="1:9" x14ac:dyDescent="0.25">
      <c r="H25" s="13"/>
      <c r="I25" s="13"/>
    </row>
    <row r="26" spans="1:9" x14ac:dyDescent="0.25">
      <c r="H26" s="13"/>
      <c r="I26" s="13"/>
    </row>
    <row r="27" spans="1:9" x14ac:dyDescent="0.25">
      <c r="H27" s="13"/>
      <c r="I27" s="13"/>
    </row>
    <row r="28" spans="1:9" x14ac:dyDescent="0.25">
      <c r="H28" s="13"/>
      <c r="I28" s="13"/>
    </row>
    <row r="29" spans="1:9" x14ac:dyDescent="0.25">
      <c r="H29" s="13"/>
      <c r="I29" s="13"/>
    </row>
    <row r="30" spans="1:9" x14ac:dyDescent="0.25">
      <c r="H30" s="13"/>
      <c r="I30" s="13"/>
    </row>
    <row r="31" spans="1:9" x14ac:dyDescent="0.25">
      <c r="H31" s="13"/>
      <c r="I31" s="13"/>
    </row>
    <row r="32" spans="1:9" x14ac:dyDescent="0.25">
      <c r="H32" s="13"/>
      <c r="I32" s="13"/>
    </row>
    <row r="33" spans="8:9" x14ac:dyDescent="0.25">
      <c r="H33" s="13"/>
      <c r="I33" s="13"/>
    </row>
    <row r="34" spans="8:9" x14ac:dyDescent="0.25">
      <c r="H34" s="13"/>
      <c r="I34" s="13"/>
    </row>
    <row r="35" spans="8:9" x14ac:dyDescent="0.25">
      <c r="H35" s="13"/>
      <c r="I35" s="13"/>
    </row>
    <row r="36" spans="8:9" x14ac:dyDescent="0.25">
      <c r="H36" s="13"/>
      <c r="I36" s="13"/>
    </row>
    <row r="37" spans="8:9" x14ac:dyDescent="0.25">
      <c r="H37" s="13"/>
      <c r="I37" s="13"/>
    </row>
    <row r="38" spans="8:9" x14ac:dyDescent="0.25">
      <c r="H38" s="13"/>
      <c r="I38" s="13"/>
    </row>
    <row r="39" spans="8:9" x14ac:dyDescent="0.25">
      <c r="H39" s="13"/>
      <c r="I39" s="13"/>
    </row>
    <row r="40" spans="8:9" x14ac:dyDescent="0.25">
      <c r="H40" s="13"/>
      <c r="I40" s="13"/>
    </row>
    <row r="41" spans="8:9" x14ac:dyDescent="0.25">
      <c r="H41" s="13"/>
      <c r="I41" s="13"/>
    </row>
    <row r="42" spans="8:9" x14ac:dyDescent="0.25">
      <c r="H42" s="13"/>
      <c r="I42" s="13"/>
    </row>
    <row r="43" spans="8:9" x14ac:dyDescent="0.25">
      <c r="H43" s="13"/>
      <c r="I43" s="13"/>
    </row>
    <row r="44" spans="8:9" x14ac:dyDescent="0.25">
      <c r="H44" s="13"/>
      <c r="I44" s="13"/>
    </row>
    <row r="45" spans="8:9" x14ac:dyDescent="0.25">
      <c r="H45" s="13"/>
      <c r="I45" s="13"/>
    </row>
    <row r="46" spans="8:9" x14ac:dyDescent="0.25">
      <c r="H46" s="13"/>
      <c r="I46" s="13"/>
    </row>
    <row r="47" spans="8:9" x14ac:dyDescent="0.25">
      <c r="H47" s="13"/>
      <c r="I47" s="13"/>
    </row>
    <row r="48" spans="8:9" x14ac:dyDescent="0.25">
      <c r="H48" s="13"/>
      <c r="I48" s="13"/>
    </row>
    <row r="49" spans="8:9" x14ac:dyDescent="0.25">
      <c r="H49" s="13"/>
      <c r="I49" s="13"/>
    </row>
    <row r="50" spans="8:9" x14ac:dyDescent="0.25">
      <c r="H50" s="13"/>
      <c r="I50" s="13"/>
    </row>
    <row r="51" spans="8:9" x14ac:dyDescent="0.25">
      <c r="H51" s="13"/>
      <c r="I51" s="13"/>
    </row>
    <row r="52" spans="8:9" x14ac:dyDescent="0.25">
      <c r="H52" s="13"/>
      <c r="I52" s="13"/>
    </row>
    <row r="53" spans="8:9" x14ac:dyDescent="0.25">
      <c r="H53" s="13"/>
      <c r="I53" s="13"/>
    </row>
    <row r="54" spans="8:9" x14ac:dyDescent="0.25">
      <c r="H54" s="13"/>
      <c r="I54" s="13"/>
    </row>
    <row r="55" spans="8:9" x14ac:dyDescent="0.25">
      <c r="H55" s="13"/>
      <c r="I55" s="13"/>
    </row>
    <row r="56" spans="8:9" x14ac:dyDescent="0.25">
      <c r="H56" s="13"/>
      <c r="I56" s="13"/>
    </row>
    <row r="57" spans="8:9" x14ac:dyDescent="0.25">
      <c r="H57" s="13"/>
      <c r="I57" s="13"/>
    </row>
    <row r="58" spans="8:9" x14ac:dyDescent="0.25">
      <c r="H58" s="13"/>
      <c r="I58" s="13"/>
    </row>
  </sheetData>
  <mergeCells count="2">
    <mergeCell ref="A1:G1"/>
    <mergeCell ref="B4:G4"/>
  </mergeCells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&amp;L&amp;"Times New Roman,Normál"&amp;12Vászoly Község
Önkormányzata&amp;C&amp;"Times New Roman,Normál"&amp;12 
21. melléklet
az önkormányzat 2019. évi költségvetési gazdálkodási beszámolójáról szóló 7/2020. (VII. 08.) önkormányzati rendeletéhez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zoomScaleNormal="100" workbookViewId="0">
      <selection sqref="A1:E1"/>
    </sheetView>
  </sheetViews>
  <sheetFormatPr defaultRowHeight="15.75" x14ac:dyDescent="0.25"/>
  <cols>
    <col min="1" max="1" width="8.140625" style="169" customWidth="1"/>
    <col min="2" max="2" width="47.5703125" style="169" customWidth="1"/>
    <col min="3" max="3" width="15.85546875" style="169" bestFit="1" customWidth="1"/>
    <col min="4" max="4" width="16.28515625" style="169" bestFit="1" customWidth="1"/>
    <col min="5" max="5" width="11.85546875" style="200" bestFit="1" customWidth="1"/>
    <col min="6" max="257" width="9.140625" style="169"/>
    <col min="258" max="258" width="8.140625" style="169" customWidth="1"/>
    <col min="259" max="259" width="41" style="169" customWidth="1"/>
    <col min="260" max="260" width="32.85546875" style="169" customWidth="1"/>
    <col min="261" max="513" width="9.140625" style="169"/>
    <col min="514" max="514" width="8.140625" style="169" customWidth="1"/>
    <col min="515" max="515" width="41" style="169" customWidth="1"/>
    <col min="516" max="516" width="32.85546875" style="169" customWidth="1"/>
    <col min="517" max="769" width="9.140625" style="169"/>
    <col min="770" max="770" width="8.140625" style="169" customWidth="1"/>
    <col min="771" max="771" width="41" style="169" customWidth="1"/>
    <col min="772" max="772" width="32.85546875" style="169" customWidth="1"/>
    <col min="773" max="1025" width="9.140625" style="169"/>
    <col min="1026" max="1026" width="8.140625" style="169" customWidth="1"/>
    <col min="1027" max="1027" width="41" style="169" customWidth="1"/>
    <col min="1028" max="1028" width="32.85546875" style="169" customWidth="1"/>
    <col min="1029" max="1281" width="9.140625" style="169"/>
    <col min="1282" max="1282" width="8.140625" style="169" customWidth="1"/>
    <col min="1283" max="1283" width="41" style="169" customWidth="1"/>
    <col min="1284" max="1284" width="32.85546875" style="169" customWidth="1"/>
    <col min="1285" max="1537" width="9.140625" style="169"/>
    <col min="1538" max="1538" width="8.140625" style="169" customWidth="1"/>
    <col min="1539" max="1539" width="41" style="169" customWidth="1"/>
    <col min="1540" max="1540" width="32.85546875" style="169" customWidth="1"/>
    <col min="1541" max="1793" width="9.140625" style="169"/>
    <col min="1794" max="1794" width="8.140625" style="169" customWidth="1"/>
    <col min="1795" max="1795" width="41" style="169" customWidth="1"/>
    <col min="1796" max="1796" width="32.85546875" style="169" customWidth="1"/>
    <col min="1797" max="2049" width="9.140625" style="169"/>
    <col min="2050" max="2050" width="8.140625" style="169" customWidth="1"/>
    <col min="2051" max="2051" width="41" style="169" customWidth="1"/>
    <col min="2052" max="2052" width="32.85546875" style="169" customWidth="1"/>
    <col min="2053" max="2305" width="9.140625" style="169"/>
    <col min="2306" max="2306" width="8.140625" style="169" customWidth="1"/>
    <col min="2307" max="2307" width="41" style="169" customWidth="1"/>
    <col min="2308" max="2308" width="32.85546875" style="169" customWidth="1"/>
    <col min="2309" max="2561" width="9.140625" style="169"/>
    <col min="2562" max="2562" width="8.140625" style="169" customWidth="1"/>
    <col min="2563" max="2563" width="41" style="169" customWidth="1"/>
    <col min="2564" max="2564" width="32.85546875" style="169" customWidth="1"/>
    <col min="2565" max="2817" width="9.140625" style="169"/>
    <col min="2818" max="2818" width="8.140625" style="169" customWidth="1"/>
    <col min="2819" max="2819" width="41" style="169" customWidth="1"/>
    <col min="2820" max="2820" width="32.85546875" style="169" customWidth="1"/>
    <col min="2821" max="3073" width="9.140625" style="169"/>
    <col min="3074" max="3074" width="8.140625" style="169" customWidth="1"/>
    <col min="3075" max="3075" width="41" style="169" customWidth="1"/>
    <col min="3076" max="3076" width="32.85546875" style="169" customWidth="1"/>
    <col min="3077" max="3329" width="9.140625" style="169"/>
    <col min="3330" max="3330" width="8.140625" style="169" customWidth="1"/>
    <col min="3331" max="3331" width="41" style="169" customWidth="1"/>
    <col min="3332" max="3332" width="32.85546875" style="169" customWidth="1"/>
    <col min="3333" max="3585" width="9.140625" style="169"/>
    <col min="3586" max="3586" width="8.140625" style="169" customWidth="1"/>
    <col min="3587" max="3587" width="41" style="169" customWidth="1"/>
    <col min="3588" max="3588" width="32.85546875" style="169" customWidth="1"/>
    <col min="3589" max="3841" width="9.140625" style="169"/>
    <col min="3842" max="3842" width="8.140625" style="169" customWidth="1"/>
    <col min="3843" max="3843" width="41" style="169" customWidth="1"/>
    <col min="3844" max="3844" width="32.85546875" style="169" customWidth="1"/>
    <col min="3845" max="4097" width="9.140625" style="169"/>
    <col min="4098" max="4098" width="8.140625" style="169" customWidth="1"/>
    <col min="4099" max="4099" width="41" style="169" customWidth="1"/>
    <col min="4100" max="4100" width="32.85546875" style="169" customWidth="1"/>
    <col min="4101" max="4353" width="9.140625" style="169"/>
    <col min="4354" max="4354" width="8.140625" style="169" customWidth="1"/>
    <col min="4355" max="4355" width="41" style="169" customWidth="1"/>
    <col min="4356" max="4356" width="32.85546875" style="169" customWidth="1"/>
    <col min="4357" max="4609" width="9.140625" style="169"/>
    <col min="4610" max="4610" width="8.140625" style="169" customWidth="1"/>
    <col min="4611" max="4611" width="41" style="169" customWidth="1"/>
    <col min="4612" max="4612" width="32.85546875" style="169" customWidth="1"/>
    <col min="4613" max="4865" width="9.140625" style="169"/>
    <col min="4866" max="4866" width="8.140625" style="169" customWidth="1"/>
    <col min="4867" max="4867" width="41" style="169" customWidth="1"/>
    <col min="4868" max="4868" width="32.85546875" style="169" customWidth="1"/>
    <col min="4869" max="5121" width="9.140625" style="169"/>
    <col min="5122" max="5122" width="8.140625" style="169" customWidth="1"/>
    <col min="5123" max="5123" width="41" style="169" customWidth="1"/>
    <col min="5124" max="5124" width="32.85546875" style="169" customWidth="1"/>
    <col min="5125" max="5377" width="9.140625" style="169"/>
    <col min="5378" max="5378" width="8.140625" style="169" customWidth="1"/>
    <col min="5379" max="5379" width="41" style="169" customWidth="1"/>
    <col min="5380" max="5380" width="32.85546875" style="169" customWidth="1"/>
    <col min="5381" max="5633" width="9.140625" style="169"/>
    <col min="5634" max="5634" width="8.140625" style="169" customWidth="1"/>
    <col min="5635" max="5635" width="41" style="169" customWidth="1"/>
    <col min="5636" max="5636" width="32.85546875" style="169" customWidth="1"/>
    <col min="5637" max="5889" width="9.140625" style="169"/>
    <col min="5890" max="5890" width="8.140625" style="169" customWidth="1"/>
    <col min="5891" max="5891" width="41" style="169" customWidth="1"/>
    <col min="5892" max="5892" width="32.85546875" style="169" customWidth="1"/>
    <col min="5893" max="6145" width="9.140625" style="169"/>
    <col min="6146" max="6146" width="8.140625" style="169" customWidth="1"/>
    <col min="6147" max="6147" width="41" style="169" customWidth="1"/>
    <col min="6148" max="6148" width="32.85546875" style="169" customWidth="1"/>
    <col min="6149" max="6401" width="9.140625" style="169"/>
    <col min="6402" max="6402" width="8.140625" style="169" customWidth="1"/>
    <col min="6403" max="6403" width="41" style="169" customWidth="1"/>
    <col min="6404" max="6404" width="32.85546875" style="169" customWidth="1"/>
    <col min="6405" max="6657" width="9.140625" style="169"/>
    <col min="6658" max="6658" width="8.140625" style="169" customWidth="1"/>
    <col min="6659" max="6659" width="41" style="169" customWidth="1"/>
    <col min="6660" max="6660" width="32.85546875" style="169" customWidth="1"/>
    <col min="6661" max="6913" width="9.140625" style="169"/>
    <col min="6914" max="6914" width="8.140625" style="169" customWidth="1"/>
    <col min="6915" max="6915" width="41" style="169" customWidth="1"/>
    <col min="6916" max="6916" width="32.85546875" style="169" customWidth="1"/>
    <col min="6917" max="7169" width="9.140625" style="169"/>
    <col min="7170" max="7170" width="8.140625" style="169" customWidth="1"/>
    <col min="7171" max="7171" width="41" style="169" customWidth="1"/>
    <col min="7172" max="7172" width="32.85546875" style="169" customWidth="1"/>
    <col min="7173" max="7425" width="9.140625" style="169"/>
    <col min="7426" max="7426" width="8.140625" style="169" customWidth="1"/>
    <col min="7427" max="7427" width="41" style="169" customWidth="1"/>
    <col min="7428" max="7428" width="32.85546875" style="169" customWidth="1"/>
    <col min="7429" max="7681" width="9.140625" style="169"/>
    <col min="7682" max="7682" width="8.140625" style="169" customWidth="1"/>
    <col min="7683" max="7683" width="41" style="169" customWidth="1"/>
    <col min="7684" max="7684" width="32.85546875" style="169" customWidth="1"/>
    <col min="7685" max="7937" width="9.140625" style="169"/>
    <col min="7938" max="7938" width="8.140625" style="169" customWidth="1"/>
    <col min="7939" max="7939" width="41" style="169" customWidth="1"/>
    <col min="7940" max="7940" width="32.85546875" style="169" customWidth="1"/>
    <col min="7941" max="8193" width="9.140625" style="169"/>
    <col min="8194" max="8194" width="8.140625" style="169" customWidth="1"/>
    <col min="8195" max="8195" width="41" style="169" customWidth="1"/>
    <col min="8196" max="8196" width="32.85546875" style="169" customWidth="1"/>
    <col min="8197" max="8449" width="9.140625" style="169"/>
    <col min="8450" max="8450" width="8.140625" style="169" customWidth="1"/>
    <col min="8451" max="8451" width="41" style="169" customWidth="1"/>
    <col min="8452" max="8452" width="32.85546875" style="169" customWidth="1"/>
    <col min="8453" max="8705" width="9.140625" style="169"/>
    <col min="8706" max="8706" width="8.140625" style="169" customWidth="1"/>
    <col min="8707" max="8707" width="41" style="169" customWidth="1"/>
    <col min="8708" max="8708" width="32.85546875" style="169" customWidth="1"/>
    <col min="8709" max="8961" width="9.140625" style="169"/>
    <col min="8962" max="8962" width="8.140625" style="169" customWidth="1"/>
    <col min="8963" max="8963" width="41" style="169" customWidth="1"/>
    <col min="8964" max="8964" width="32.85546875" style="169" customWidth="1"/>
    <col min="8965" max="9217" width="9.140625" style="169"/>
    <col min="9218" max="9218" width="8.140625" style="169" customWidth="1"/>
    <col min="9219" max="9219" width="41" style="169" customWidth="1"/>
    <col min="9220" max="9220" width="32.85546875" style="169" customWidth="1"/>
    <col min="9221" max="9473" width="9.140625" style="169"/>
    <col min="9474" max="9474" width="8.140625" style="169" customWidth="1"/>
    <col min="9475" max="9475" width="41" style="169" customWidth="1"/>
    <col min="9476" max="9476" width="32.85546875" style="169" customWidth="1"/>
    <col min="9477" max="9729" width="9.140625" style="169"/>
    <col min="9730" max="9730" width="8.140625" style="169" customWidth="1"/>
    <col min="9731" max="9731" width="41" style="169" customWidth="1"/>
    <col min="9732" max="9732" width="32.85546875" style="169" customWidth="1"/>
    <col min="9733" max="9985" width="9.140625" style="169"/>
    <col min="9986" max="9986" width="8.140625" style="169" customWidth="1"/>
    <col min="9987" max="9987" width="41" style="169" customWidth="1"/>
    <col min="9988" max="9988" width="32.85546875" style="169" customWidth="1"/>
    <col min="9989" max="10241" width="9.140625" style="169"/>
    <col min="10242" max="10242" width="8.140625" style="169" customWidth="1"/>
    <col min="10243" max="10243" width="41" style="169" customWidth="1"/>
    <col min="10244" max="10244" width="32.85546875" style="169" customWidth="1"/>
    <col min="10245" max="10497" width="9.140625" style="169"/>
    <col min="10498" max="10498" width="8.140625" style="169" customWidth="1"/>
    <col min="10499" max="10499" width="41" style="169" customWidth="1"/>
    <col min="10500" max="10500" width="32.85546875" style="169" customWidth="1"/>
    <col min="10501" max="10753" width="9.140625" style="169"/>
    <col min="10754" max="10754" width="8.140625" style="169" customWidth="1"/>
    <col min="10755" max="10755" width="41" style="169" customWidth="1"/>
    <col min="10756" max="10756" width="32.85546875" style="169" customWidth="1"/>
    <col min="10757" max="11009" width="9.140625" style="169"/>
    <col min="11010" max="11010" width="8.140625" style="169" customWidth="1"/>
    <col min="11011" max="11011" width="41" style="169" customWidth="1"/>
    <col min="11012" max="11012" width="32.85546875" style="169" customWidth="1"/>
    <col min="11013" max="11265" width="9.140625" style="169"/>
    <col min="11266" max="11266" width="8.140625" style="169" customWidth="1"/>
    <col min="11267" max="11267" width="41" style="169" customWidth="1"/>
    <col min="11268" max="11268" width="32.85546875" style="169" customWidth="1"/>
    <col min="11269" max="11521" width="9.140625" style="169"/>
    <col min="11522" max="11522" width="8.140625" style="169" customWidth="1"/>
    <col min="11523" max="11523" width="41" style="169" customWidth="1"/>
    <col min="11524" max="11524" width="32.85546875" style="169" customWidth="1"/>
    <col min="11525" max="11777" width="9.140625" style="169"/>
    <col min="11778" max="11778" width="8.140625" style="169" customWidth="1"/>
    <col min="11779" max="11779" width="41" style="169" customWidth="1"/>
    <col min="11780" max="11780" width="32.85546875" style="169" customWidth="1"/>
    <col min="11781" max="12033" width="9.140625" style="169"/>
    <col min="12034" max="12034" width="8.140625" style="169" customWidth="1"/>
    <col min="12035" max="12035" width="41" style="169" customWidth="1"/>
    <col min="12036" max="12036" width="32.85546875" style="169" customWidth="1"/>
    <col min="12037" max="12289" width="9.140625" style="169"/>
    <col min="12290" max="12290" width="8.140625" style="169" customWidth="1"/>
    <col min="12291" max="12291" width="41" style="169" customWidth="1"/>
    <col min="12292" max="12292" width="32.85546875" style="169" customWidth="1"/>
    <col min="12293" max="12545" width="9.140625" style="169"/>
    <col min="12546" max="12546" width="8.140625" style="169" customWidth="1"/>
    <col min="12547" max="12547" width="41" style="169" customWidth="1"/>
    <col min="12548" max="12548" width="32.85546875" style="169" customWidth="1"/>
    <col min="12549" max="12801" width="9.140625" style="169"/>
    <col min="12802" max="12802" width="8.140625" style="169" customWidth="1"/>
    <col min="12803" max="12803" width="41" style="169" customWidth="1"/>
    <col min="12804" max="12804" width="32.85546875" style="169" customWidth="1"/>
    <col min="12805" max="13057" width="9.140625" style="169"/>
    <col min="13058" max="13058" width="8.140625" style="169" customWidth="1"/>
    <col min="13059" max="13059" width="41" style="169" customWidth="1"/>
    <col min="13060" max="13060" width="32.85546875" style="169" customWidth="1"/>
    <col min="13061" max="13313" width="9.140625" style="169"/>
    <col min="13314" max="13314" width="8.140625" style="169" customWidth="1"/>
    <col min="13315" max="13315" width="41" style="169" customWidth="1"/>
    <col min="13316" max="13316" width="32.85546875" style="169" customWidth="1"/>
    <col min="13317" max="13569" width="9.140625" style="169"/>
    <col min="13570" max="13570" width="8.140625" style="169" customWidth="1"/>
    <col min="13571" max="13571" width="41" style="169" customWidth="1"/>
    <col min="13572" max="13572" width="32.85546875" style="169" customWidth="1"/>
    <col min="13573" max="13825" width="9.140625" style="169"/>
    <col min="13826" max="13826" width="8.140625" style="169" customWidth="1"/>
    <col min="13827" max="13827" width="41" style="169" customWidth="1"/>
    <col min="13828" max="13828" width="32.85546875" style="169" customWidth="1"/>
    <col min="13829" max="14081" width="9.140625" style="169"/>
    <col min="14082" max="14082" width="8.140625" style="169" customWidth="1"/>
    <col min="14083" max="14083" width="41" style="169" customWidth="1"/>
    <col min="14084" max="14084" width="32.85546875" style="169" customWidth="1"/>
    <col min="14085" max="14337" width="9.140625" style="169"/>
    <col min="14338" max="14338" width="8.140625" style="169" customWidth="1"/>
    <col min="14339" max="14339" width="41" style="169" customWidth="1"/>
    <col min="14340" max="14340" width="32.85546875" style="169" customWidth="1"/>
    <col min="14341" max="14593" width="9.140625" style="169"/>
    <col min="14594" max="14594" width="8.140625" style="169" customWidth="1"/>
    <col min="14595" max="14595" width="41" style="169" customWidth="1"/>
    <col min="14596" max="14596" width="32.85546875" style="169" customWidth="1"/>
    <col min="14597" max="14849" width="9.140625" style="169"/>
    <col min="14850" max="14850" width="8.140625" style="169" customWidth="1"/>
    <col min="14851" max="14851" width="41" style="169" customWidth="1"/>
    <col min="14852" max="14852" width="32.85546875" style="169" customWidth="1"/>
    <col min="14853" max="15105" width="9.140625" style="169"/>
    <col min="15106" max="15106" width="8.140625" style="169" customWidth="1"/>
    <col min="15107" max="15107" width="41" style="169" customWidth="1"/>
    <col min="15108" max="15108" width="32.85546875" style="169" customWidth="1"/>
    <col min="15109" max="15361" width="9.140625" style="169"/>
    <col min="15362" max="15362" width="8.140625" style="169" customWidth="1"/>
    <col min="15363" max="15363" width="41" style="169" customWidth="1"/>
    <col min="15364" max="15364" width="32.85546875" style="169" customWidth="1"/>
    <col min="15365" max="15617" width="9.140625" style="169"/>
    <col min="15618" max="15618" width="8.140625" style="169" customWidth="1"/>
    <col min="15619" max="15619" width="41" style="169" customWidth="1"/>
    <col min="15620" max="15620" width="32.85546875" style="169" customWidth="1"/>
    <col min="15621" max="15873" width="9.140625" style="169"/>
    <col min="15874" max="15874" width="8.140625" style="169" customWidth="1"/>
    <col min="15875" max="15875" width="41" style="169" customWidth="1"/>
    <col min="15876" max="15876" width="32.85546875" style="169" customWidth="1"/>
    <col min="15877" max="16129" width="9.140625" style="169"/>
    <col min="16130" max="16130" width="8.140625" style="169" customWidth="1"/>
    <col min="16131" max="16131" width="41" style="169" customWidth="1"/>
    <col min="16132" max="16132" width="32.85546875" style="169" customWidth="1"/>
    <col min="16133" max="16384" width="9.140625" style="169"/>
  </cols>
  <sheetData>
    <row r="1" spans="1:5" ht="20.25" customHeight="1" x14ac:dyDescent="0.25">
      <c r="A1" s="462" t="s">
        <v>821</v>
      </c>
      <c r="B1" s="462"/>
      <c r="C1" s="462"/>
      <c r="D1" s="462"/>
      <c r="E1" s="462"/>
    </row>
    <row r="2" spans="1:5" s="170" customFormat="1" ht="15.75" customHeight="1" x14ac:dyDescent="0.25">
      <c r="A2" s="457" t="s">
        <v>142</v>
      </c>
      <c r="B2" s="457"/>
      <c r="C2" s="457"/>
      <c r="D2" s="457"/>
      <c r="E2" s="457"/>
    </row>
    <row r="3" spans="1:5" s="170" customFormat="1" ht="31.5" x14ac:dyDescent="0.25">
      <c r="A3" s="270" t="s">
        <v>0</v>
      </c>
      <c r="B3" s="270" t="s">
        <v>1</v>
      </c>
      <c r="C3" s="199" t="s">
        <v>720</v>
      </c>
      <c r="D3" s="270" t="s">
        <v>719</v>
      </c>
      <c r="E3" s="287" t="s">
        <v>172</v>
      </c>
    </row>
    <row r="4" spans="1:5" x14ac:dyDescent="0.25">
      <c r="A4" s="168">
        <v>1</v>
      </c>
      <c r="B4" s="168">
        <v>2</v>
      </c>
      <c r="C4" s="168"/>
      <c r="D4" s="168">
        <v>3</v>
      </c>
      <c r="E4" s="288"/>
    </row>
    <row r="5" spans="1:5" x14ac:dyDescent="0.25">
      <c r="A5" s="168" t="s">
        <v>88</v>
      </c>
      <c r="B5" s="173" t="s">
        <v>131</v>
      </c>
      <c r="C5" s="201">
        <v>84906450</v>
      </c>
      <c r="D5" s="201">
        <v>61522937</v>
      </c>
      <c r="E5" s="289">
        <f>D5/C5*100</f>
        <v>72.459674147252656</v>
      </c>
    </row>
    <row r="6" spans="1:5" x14ac:dyDescent="0.25">
      <c r="A6" s="168" t="s">
        <v>90</v>
      </c>
      <c r="B6" s="173" t="s">
        <v>132</v>
      </c>
      <c r="C6" s="201">
        <v>60802245</v>
      </c>
      <c r="D6" s="201">
        <v>153211558</v>
      </c>
      <c r="E6" s="289">
        <f t="shared" ref="E6:E14" si="0">D6/C6*100</f>
        <v>251.9833897580591</v>
      </c>
    </row>
    <row r="7" spans="1:5" ht="31.5" x14ac:dyDescent="0.25">
      <c r="A7" s="270" t="s">
        <v>92</v>
      </c>
      <c r="B7" s="171" t="s">
        <v>133</v>
      </c>
      <c r="C7" s="202">
        <f>C5-C6</f>
        <v>24104205</v>
      </c>
      <c r="D7" s="202">
        <f>D5-D6</f>
        <v>-91688621</v>
      </c>
      <c r="E7" s="290">
        <f t="shared" si="0"/>
        <v>-380.38433957892408</v>
      </c>
    </row>
    <row r="8" spans="1:5" x14ac:dyDescent="0.25">
      <c r="A8" s="168" t="s">
        <v>94</v>
      </c>
      <c r="B8" s="173" t="s">
        <v>134</v>
      </c>
      <c r="C8" s="201">
        <v>106193811</v>
      </c>
      <c r="D8" s="201">
        <v>129571903</v>
      </c>
      <c r="E8" s="289">
        <f t="shared" si="0"/>
        <v>122.01455224165558</v>
      </c>
    </row>
    <row r="9" spans="1:5" x14ac:dyDescent="0.25">
      <c r="A9" s="168" t="s">
        <v>5</v>
      </c>
      <c r="B9" s="173" t="s">
        <v>135</v>
      </c>
      <c r="C9" s="201">
        <v>1747813</v>
      </c>
      <c r="D9" s="201">
        <v>973381</v>
      </c>
      <c r="E9" s="289">
        <f t="shared" si="0"/>
        <v>55.69136972891264</v>
      </c>
    </row>
    <row r="10" spans="1:5" ht="31.5" x14ac:dyDescent="0.25">
      <c r="A10" s="270" t="s">
        <v>7</v>
      </c>
      <c r="B10" s="171" t="s">
        <v>136</v>
      </c>
      <c r="C10" s="202">
        <f>C8-C9</f>
        <v>104445998</v>
      </c>
      <c r="D10" s="202">
        <f>D8-D9</f>
        <v>128598522</v>
      </c>
      <c r="E10" s="290">
        <f t="shared" si="0"/>
        <v>123.12441305793259</v>
      </c>
    </row>
    <row r="11" spans="1:5" x14ac:dyDescent="0.25">
      <c r="A11" s="270" t="s">
        <v>96</v>
      </c>
      <c r="B11" s="171" t="s">
        <v>137</v>
      </c>
      <c r="C11" s="202">
        <f>C7+C10</f>
        <v>128550203</v>
      </c>
      <c r="D11" s="202">
        <f>D7+D10</f>
        <v>36909901</v>
      </c>
      <c r="E11" s="290">
        <f t="shared" si="0"/>
        <v>28.712440850832415</v>
      </c>
    </row>
    <row r="12" spans="1:5" x14ac:dyDescent="0.25">
      <c r="A12" s="270" t="s">
        <v>138</v>
      </c>
      <c r="B12" s="171" t="s">
        <v>139</v>
      </c>
      <c r="C12" s="202">
        <f>C11</f>
        <v>128550203</v>
      </c>
      <c r="D12" s="202">
        <f>D11</f>
        <v>36909901</v>
      </c>
      <c r="E12" s="290">
        <f t="shared" si="0"/>
        <v>28.712440850832415</v>
      </c>
    </row>
    <row r="13" spans="1:5" ht="31.5" x14ac:dyDescent="0.25">
      <c r="A13" s="270" t="s">
        <v>15</v>
      </c>
      <c r="B13" s="171" t="s">
        <v>140</v>
      </c>
      <c r="C13" s="202">
        <v>126770762</v>
      </c>
      <c r="D13" s="202">
        <v>29154282</v>
      </c>
      <c r="E13" s="290">
        <f t="shared" si="0"/>
        <v>22.997638840413376</v>
      </c>
    </row>
    <row r="14" spans="1:5" ht="31.5" x14ac:dyDescent="0.25">
      <c r="A14" s="270" t="s">
        <v>108</v>
      </c>
      <c r="B14" s="171" t="s">
        <v>141</v>
      </c>
      <c r="C14" s="202">
        <f>C12-C13</f>
        <v>1779441</v>
      </c>
      <c r="D14" s="202">
        <f>D12-D13</f>
        <v>7755619</v>
      </c>
      <c r="E14" s="290">
        <f t="shared" si="0"/>
        <v>435.84580775648084</v>
      </c>
    </row>
  </sheetData>
  <mergeCells count="2">
    <mergeCell ref="A2:E2"/>
    <mergeCell ref="A1:E1"/>
  </mergeCells>
  <printOptions horizontalCentered="1"/>
  <pageMargins left="0.70866141732283472" right="0.70866141732283472" top="1.5354330708661419" bottom="0.74803149606299213" header="0.31496062992125984" footer="0.31496062992125984"/>
  <pageSetup paperSize="9" orientation="landscape" r:id="rId1"/>
  <headerFooter>
    <oddHeader xml:space="preserve">&amp;L&amp;"Times New Roman,Normál"&amp;12Vászoly Község 
Önkormányzata &amp;C&amp;"Times New Roman,Normál"&amp;12 3. melléklet
az önkormányzat 2019. évi költségvetési gazdálkodási beszámolójáról szóló
7/2020. (VII. 08.) önkormányzati rendeletéhez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Layout" topLeftCell="A2" zoomScaleNormal="100" workbookViewId="0">
      <selection activeCell="A2" sqref="A2:E2"/>
    </sheetView>
  </sheetViews>
  <sheetFormatPr defaultRowHeight="15.75" x14ac:dyDescent="0.25"/>
  <cols>
    <col min="1" max="1" width="40.7109375" style="54" customWidth="1"/>
    <col min="2" max="2" width="17.28515625" style="46" customWidth="1"/>
    <col min="3" max="3" width="16.85546875" style="46" customWidth="1"/>
    <col min="4" max="4" width="16.5703125" style="46" customWidth="1"/>
    <col min="5" max="5" width="8.28515625" style="68" customWidth="1"/>
    <col min="6" max="16384" width="9.140625" style="46"/>
  </cols>
  <sheetData>
    <row r="1" spans="1:5" ht="16.5" hidden="1" thickBot="1" x14ac:dyDescent="0.3">
      <c r="A1" s="1"/>
    </row>
    <row r="2" spans="1:5" ht="30" customHeight="1" x14ac:dyDescent="0.25">
      <c r="A2" s="463" t="s">
        <v>822</v>
      </c>
      <c r="B2" s="463"/>
      <c r="C2" s="463"/>
      <c r="D2" s="463"/>
      <c r="E2" s="463"/>
    </row>
    <row r="3" spans="1:5" ht="16.5" customHeight="1" x14ac:dyDescent="0.25"/>
    <row r="4" spans="1:5" s="47" customFormat="1" ht="47.25" x14ac:dyDescent="0.25">
      <c r="A4" s="296" t="s">
        <v>1</v>
      </c>
      <c r="B4" s="216" t="str">
        <f>'5.sz.tábla'!B3</f>
        <v>2019. évi eredeti előirányzat</v>
      </c>
      <c r="C4" s="216" t="str">
        <f>'5.sz.tábla'!C3</f>
        <v>2019. évi módosított előirányzat IV.</v>
      </c>
      <c r="D4" s="216" t="str">
        <f>'5.sz.tábla'!D3</f>
        <v>2019. évi teljesítés</v>
      </c>
      <c r="E4" s="218" t="s">
        <v>172</v>
      </c>
    </row>
    <row r="5" spans="1:5" ht="31.5" x14ac:dyDescent="0.25">
      <c r="A5" s="336" t="s">
        <v>777</v>
      </c>
      <c r="B5" s="294">
        <f>'5.sz.tábla'!B4</f>
        <v>30598342</v>
      </c>
      <c r="C5" s="294">
        <f>'5.sz.tábla'!C4</f>
        <v>35483776</v>
      </c>
      <c r="D5" s="294">
        <f>'5.sz.tábla'!D4</f>
        <v>27834320</v>
      </c>
      <c r="E5" s="342">
        <f>D5/C5*100</f>
        <v>78.442384485799934</v>
      </c>
    </row>
    <row r="6" spans="1:5" ht="31.5" x14ac:dyDescent="0.25">
      <c r="A6" s="336" t="s">
        <v>778</v>
      </c>
      <c r="B6" s="294">
        <f>'5.sz.tábla'!B23</f>
        <v>4000000</v>
      </c>
      <c r="C6" s="294">
        <f>'5.sz.tábla'!C23</f>
        <v>18247660</v>
      </c>
      <c r="D6" s="294">
        <f>'5.sz.tábla'!D23</f>
        <v>14247660</v>
      </c>
      <c r="E6" s="342">
        <f t="shared" ref="E6:E35" si="0">D6/C6*100</f>
        <v>78.079381137088262</v>
      </c>
    </row>
    <row r="7" spans="1:5" ht="21.75" customHeight="1" x14ac:dyDescent="0.25">
      <c r="A7" s="336" t="s">
        <v>146</v>
      </c>
      <c r="B7" s="294">
        <f>'5.sz.tábla'!B29</f>
        <v>10700000</v>
      </c>
      <c r="C7" s="294">
        <f>'5.sz.tábla'!C29</f>
        <v>10700000</v>
      </c>
      <c r="D7" s="294">
        <f>'5.sz.tábla'!D29</f>
        <v>13769315</v>
      </c>
      <c r="E7" s="342">
        <f t="shared" si="0"/>
        <v>128.68518691588787</v>
      </c>
    </row>
    <row r="8" spans="1:5" ht="21.75" customHeight="1" x14ac:dyDescent="0.25">
      <c r="A8" s="336" t="s">
        <v>779</v>
      </c>
      <c r="B8" s="294">
        <f>'5.sz.tábla'!B42</f>
        <v>1050000</v>
      </c>
      <c r="C8" s="294">
        <f>'5.sz.tábla'!C42</f>
        <v>1050000</v>
      </c>
      <c r="D8" s="294">
        <f>'5.sz.tábla'!D42</f>
        <v>2083642</v>
      </c>
      <c r="E8" s="342">
        <f t="shared" si="0"/>
        <v>198.44209523809525</v>
      </c>
    </row>
    <row r="9" spans="1:5" s="292" customFormat="1" ht="21.75" customHeight="1" x14ac:dyDescent="0.25">
      <c r="A9" s="336" t="s">
        <v>781</v>
      </c>
      <c r="B9" s="294">
        <f>'5.sz.tábla'!B53</f>
        <v>0</v>
      </c>
      <c r="C9" s="294">
        <f>'5.sz.tábla'!C53</f>
        <v>3588000</v>
      </c>
      <c r="D9" s="294">
        <f>'5.sz.tábla'!D53</f>
        <v>3588000</v>
      </c>
      <c r="E9" s="342"/>
    </row>
    <row r="10" spans="1:5" s="292" customFormat="1" ht="21.75" customHeight="1" x14ac:dyDescent="0.25">
      <c r="A10" s="336" t="s">
        <v>780</v>
      </c>
      <c r="B10" s="294">
        <f>'5.sz.tábla'!B58</f>
        <v>0</v>
      </c>
      <c r="C10" s="294">
        <f>'5.sz.tábla'!C58</f>
        <v>0</v>
      </c>
      <c r="D10" s="294">
        <f>'5.sz.tábla'!D58</f>
        <v>0</v>
      </c>
      <c r="E10" s="342"/>
    </row>
    <row r="11" spans="1:5" s="292" customFormat="1" ht="21.75" customHeight="1" x14ac:dyDescent="0.25">
      <c r="A11" s="336" t="s">
        <v>150</v>
      </c>
      <c r="B11" s="294">
        <f>'[1]2.sz.tábla'!B60</f>
        <v>0</v>
      </c>
      <c r="C11" s="294">
        <v>0</v>
      </c>
      <c r="D11" s="294">
        <v>0</v>
      </c>
      <c r="E11" s="342"/>
    </row>
    <row r="12" spans="1:5" s="48" customFormat="1" ht="22.5" customHeight="1" x14ac:dyDescent="0.25">
      <c r="A12" s="338" t="s">
        <v>151</v>
      </c>
      <c r="B12" s="293">
        <f t="shared" ref="B12" si="1">SUM(B5:B11)</f>
        <v>46348342</v>
      </c>
      <c r="C12" s="293">
        <f>SUM(C5:C11)</f>
        <v>69069436</v>
      </c>
      <c r="D12" s="293">
        <f>SUM(D5:D11)</f>
        <v>61522937</v>
      </c>
      <c r="E12" s="343">
        <f t="shared" si="0"/>
        <v>89.07403992700911</v>
      </c>
    </row>
    <row r="13" spans="1:5" s="48" customFormat="1" ht="24" customHeight="1" x14ac:dyDescent="0.25">
      <c r="A13" s="345" t="s">
        <v>152</v>
      </c>
      <c r="B13" s="464"/>
      <c r="C13" s="465"/>
      <c r="D13" s="465"/>
      <c r="E13" s="466"/>
    </row>
    <row r="14" spans="1:5" ht="31.5" x14ac:dyDescent="0.25">
      <c r="A14" s="336" t="s">
        <v>153</v>
      </c>
      <c r="B14" s="294">
        <f>'5.sz.tábla'!B68</f>
        <v>126000000</v>
      </c>
      <c r="C14" s="294">
        <f>'5.sz.tábla'!C68</f>
        <v>128550203</v>
      </c>
      <c r="D14" s="294">
        <f>'5.sz.tábla'!D68</f>
        <v>128550203</v>
      </c>
      <c r="E14" s="342">
        <f t="shared" si="0"/>
        <v>100</v>
      </c>
    </row>
    <row r="15" spans="1:5" ht="47.25" x14ac:dyDescent="0.25">
      <c r="A15" s="336" t="s">
        <v>705</v>
      </c>
      <c r="B15" s="294">
        <f>'5.sz.tábla'!B71</f>
        <v>119237</v>
      </c>
      <c r="C15" s="294">
        <f>'5.sz.tábla'!C71</f>
        <v>1451398</v>
      </c>
      <c r="D15" s="294">
        <f>'5.sz.tábla'!D71</f>
        <v>1021700</v>
      </c>
      <c r="E15" s="342">
        <f t="shared" si="0"/>
        <v>70.394199247897546</v>
      </c>
    </row>
    <row r="16" spans="1:5" s="48" customFormat="1" ht="27" customHeight="1" x14ac:dyDescent="0.25">
      <c r="A16" s="338" t="s">
        <v>154</v>
      </c>
      <c r="B16" s="293">
        <f>B14+B15</f>
        <v>126119237</v>
      </c>
      <c r="C16" s="293">
        <f>SUM(C14:C15)</f>
        <v>130001601</v>
      </c>
      <c r="D16" s="293">
        <f>SUM(D14:D15)</f>
        <v>129571903</v>
      </c>
      <c r="E16" s="343">
        <f t="shared" si="0"/>
        <v>99.669467147562287</v>
      </c>
    </row>
    <row r="17" spans="1:12" s="48" customFormat="1" ht="30" customHeight="1" x14ac:dyDescent="0.25">
      <c r="A17" s="344" t="s">
        <v>155</v>
      </c>
      <c r="B17" s="295">
        <f t="shared" ref="B17" si="2">B12+B16</f>
        <v>172467579</v>
      </c>
      <c r="C17" s="295">
        <f>C12+C16</f>
        <v>199071037</v>
      </c>
      <c r="D17" s="295">
        <f>D12+D16</f>
        <v>191094840</v>
      </c>
      <c r="E17" s="343">
        <f t="shared" si="0"/>
        <v>95.993291078299862</v>
      </c>
    </row>
    <row r="18" spans="1:12" s="48" customFormat="1" ht="14.25" customHeight="1" x14ac:dyDescent="0.25">
      <c r="A18" s="467"/>
      <c r="B18" s="468"/>
      <c r="C18" s="468"/>
      <c r="D18" s="468"/>
      <c r="E18" s="469"/>
      <c r="F18" s="49"/>
      <c r="G18" s="49"/>
      <c r="H18" s="49"/>
      <c r="I18" s="49"/>
      <c r="J18" s="49"/>
      <c r="K18" s="49"/>
      <c r="L18" s="49"/>
    </row>
    <row r="19" spans="1:12" s="48" customFormat="1" ht="14.25" customHeight="1" x14ac:dyDescent="0.25">
      <c r="A19" s="470"/>
      <c r="B19" s="471"/>
      <c r="C19" s="471"/>
      <c r="D19" s="471"/>
      <c r="E19" s="472"/>
      <c r="F19" s="49"/>
      <c r="G19" s="49"/>
      <c r="H19" s="49"/>
      <c r="I19" s="49"/>
      <c r="J19" s="49"/>
      <c r="K19" s="49"/>
      <c r="L19" s="49"/>
    </row>
    <row r="20" spans="1:12" s="51" customFormat="1" ht="20.100000000000001" customHeight="1" x14ac:dyDescent="0.25">
      <c r="A20" s="338" t="s">
        <v>156</v>
      </c>
      <c r="B20" s="293">
        <f t="shared" ref="B20" si="3">SUM(B21:B21)</f>
        <v>71741284</v>
      </c>
      <c r="C20" s="293">
        <f>C21</f>
        <v>75243642</v>
      </c>
      <c r="D20" s="293">
        <f>D21</f>
        <v>61033933</v>
      </c>
      <c r="E20" s="343">
        <f t="shared" si="0"/>
        <v>81.115070161011076</v>
      </c>
      <c r="F20" s="50"/>
      <c r="G20" s="50"/>
      <c r="H20" s="50"/>
      <c r="I20" s="50"/>
      <c r="J20" s="50"/>
      <c r="K20" s="50"/>
      <c r="L20" s="50"/>
    </row>
    <row r="21" spans="1:12" ht="20.25" customHeight="1" x14ac:dyDescent="0.25">
      <c r="A21" s="336" t="s">
        <v>157</v>
      </c>
      <c r="B21" s="294">
        <f>'6.sz.tábla'!B38</f>
        <v>71741284</v>
      </c>
      <c r="C21" s="294">
        <f>'6.sz.tábla'!C38</f>
        <v>75243642</v>
      </c>
      <c r="D21" s="294">
        <f>'6.sz.tábla'!D38</f>
        <v>61033933</v>
      </c>
      <c r="E21" s="342">
        <f t="shared" si="0"/>
        <v>81.115070161011076</v>
      </c>
    </row>
    <row r="22" spans="1:12" s="48" customFormat="1" ht="20.100000000000001" customHeight="1" x14ac:dyDescent="0.25">
      <c r="A22" s="338" t="s">
        <v>158</v>
      </c>
      <c r="B22" s="293">
        <f>SUM(B23:B25)</f>
        <v>96519951</v>
      </c>
      <c r="C22" s="293">
        <f>C23+C24+C25</f>
        <v>117849317</v>
      </c>
      <c r="D22" s="293">
        <f>D23+D24+D25</f>
        <v>92177625</v>
      </c>
      <c r="E22" s="343">
        <f t="shared" si="0"/>
        <v>78.216511853013117</v>
      </c>
    </row>
    <row r="23" spans="1:12" ht="20.100000000000001" customHeight="1" x14ac:dyDescent="0.25">
      <c r="A23" s="336" t="s">
        <v>159</v>
      </c>
      <c r="B23" s="294">
        <f>'8.sz.tábla'!B3</f>
        <v>8532598</v>
      </c>
      <c r="C23" s="294">
        <f>'8.sz.tábla'!C3</f>
        <v>30656071</v>
      </c>
      <c r="D23" s="294">
        <f>'8.sz.tábla'!D3</f>
        <v>11639204</v>
      </c>
      <c r="E23" s="342">
        <f t="shared" si="0"/>
        <v>37.967044113382961</v>
      </c>
    </row>
    <row r="24" spans="1:12" s="48" customFormat="1" ht="20.100000000000001" customHeight="1" x14ac:dyDescent="0.25">
      <c r="A24" s="336" t="s">
        <v>160</v>
      </c>
      <c r="B24" s="294">
        <f>'8.sz.tábla'!B24</f>
        <v>87960563</v>
      </c>
      <c r="C24" s="294">
        <f>'8.sz.tábla'!C24</f>
        <v>86185858</v>
      </c>
      <c r="D24" s="294">
        <f>'8.sz.tábla'!D24</f>
        <v>79531033</v>
      </c>
      <c r="E24" s="342">
        <f t="shared" si="0"/>
        <v>92.278518594083039</v>
      </c>
    </row>
    <row r="25" spans="1:12" ht="20.100000000000001" customHeight="1" x14ac:dyDescent="0.25">
      <c r="A25" s="336" t="s">
        <v>161</v>
      </c>
      <c r="B25" s="294">
        <f>'8.sz.tábla'!B31</f>
        <v>26790</v>
      </c>
      <c r="C25" s="294">
        <f>'8.sz.tábla'!C31</f>
        <v>1007388</v>
      </c>
      <c r="D25" s="294">
        <f>'8.sz.tábla'!D31</f>
        <v>1007388</v>
      </c>
      <c r="E25" s="342">
        <f t="shared" si="0"/>
        <v>100</v>
      </c>
    </row>
    <row r="26" spans="1:12" ht="12.75" customHeight="1" x14ac:dyDescent="0.25">
      <c r="A26" s="338"/>
      <c r="B26" s="294"/>
      <c r="C26" s="294"/>
      <c r="D26" s="294"/>
      <c r="E26" s="342"/>
    </row>
    <row r="27" spans="1:12" s="48" customFormat="1" ht="20.100000000000001" customHeight="1" x14ac:dyDescent="0.25">
      <c r="A27" s="338" t="s">
        <v>162</v>
      </c>
      <c r="B27" s="293">
        <f>B28+B29</f>
        <v>3238265</v>
      </c>
      <c r="C27" s="293">
        <f t="shared" ref="C27:D27" si="4">C28+C29</f>
        <v>4574999</v>
      </c>
      <c r="D27" s="293">
        <f t="shared" si="4"/>
        <v>0</v>
      </c>
      <c r="E27" s="343">
        <f t="shared" si="0"/>
        <v>0</v>
      </c>
    </row>
    <row r="28" spans="1:12" s="48" customFormat="1" ht="20.100000000000001" customHeight="1" x14ac:dyDescent="0.25">
      <c r="A28" s="336" t="s">
        <v>163</v>
      </c>
      <c r="B28" s="294">
        <v>3238265</v>
      </c>
      <c r="C28" s="294">
        <v>2527838</v>
      </c>
      <c r="D28" s="294">
        <v>0</v>
      </c>
      <c r="E28" s="342"/>
    </row>
    <row r="29" spans="1:12" s="48" customFormat="1" ht="20.100000000000001" customHeight="1" x14ac:dyDescent="0.25">
      <c r="A29" s="336" t="s">
        <v>164</v>
      </c>
      <c r="B29" s="294">
        <v>0</v>
      </c>
      <c r="C29" s="294">
        <v>2047161</v>
      </c>
      <c r="D29" s="294">
        <v>0</v>
      </c>
      <c r="E29" s="342"/>
    </row>
    <row r="30" spans="1:12" s="48" customFormat="1" x14ac:dyDescent="0.25">
      <c r="A30" s="338" t="s">
        <v>165</v>
      </c>
      <c r="B30" s="293">
        <f>SUM(B27,B22,B20)</f>
        <v>171499500</v>
      </c>
      <c r="C30" s="293">
        <f>C20+C22+C27</f>
        <v>197667958</v>
      </c>
      <c r="D30" s="293">
        <f>D20+D22+D27</f>
        <v>153211558</v>
      </c>
      <c r="E30" s="343">
        <f>D30/C30*100</f>
        <v>77.509556708224807</v>
      </c>
    </row>
    <row r="31" spans="1:12" ht="20.100000000000001" customHeight="1" x14ac:dyDescent="0.25">
      <c r="A31" s="336" t="s">
        <v>166</v>
      </c>
      <c r="B31" s="294">
        <f>'[1]5. sz. tábla'!B23</f>
        <v>0</v>
      </c>
      <c r="C31" s="294">
        <v>0</v>
      </c>
      <c r="D31" s="294">
        <v>0</v>
      </c>
      <c r="E31" s="342"/>
    </row>
    <row r="32" spans="1:12" ht="30" customHeight="1" x14ac:dyDescent="0.25">
      <c r="A32" s="277" t="s">
        <v>167</v>
      </c>
      <c r="B32" s="294">
        <v>0</v>
      </c>
      <c r="C32" s="294">
        <v>0</v>
      </c>
      <c r="D32" s="294">
        <f>'8.sz.tábla'!D36</f>
        <v>0</v>
      </c>
      <c r="E32" s="342"/>
    </row>
    <row r="33" spans="1:5" ht="20.100000000000001" customHeight="1" x14ac:dyDescent="0.25">
      <c r="A33" s="329" t="s">
        <v>168</v>
      </c>
      <c r="B33" s="294">
        <f>'[1]5. sz. tábla'!B24</f>
        <v>0</v>
      </c>
      <c r="C33" s="294">
        <v>0</v>
      </c>
      <c r="D33" s="294">
        <v>0</v>
      </c>
      <c r="E33" s="342"/>
    </row>
    <row r="34" spans="1:5" ht="28.5" customHeight="1" x14ac:dyDescent="0.25">
      <c r="A34" s="336" t="s">
        <v>169</v>
      </c>
      <c r="B34" s="294">
        <f>'8.sz.tábla'!B38</f>
        <v>968079</v>
      </c>
      <c r="C34" s="294">
        <f>'8.sz.tábla'!C38</f>
        <v>1403079</v>
      </c>
      <c r="D34" s="294">
        <f>'8.sz.tábla'!D38</f>
        <v>973381</v>
      </c>
      <c r="E34" s="342">
        <f>D34/C34*100</f>
        <v>69.374639631838264</v>
      </c>
    </row>
    <row r="35" spans="1:5" s="48" customFormat="1" x14ac:dyDescent="0.25">
      <c r="A35" s="338" t="s">
        <v>170</v>
      </c>
      <c r="B35" s="293">
        <f>SUM(B31:B34)</f>
        <v>968079</v>
      </c>
      <c r="C35" s="293">
        <f>C32+C34</f>
        <v>1403079</v>
      </c>
      <c r="D35" s="293">
        <f>D32+D34</f>
        <v>973381</v>
      </c>
      <c r="E35" s="343">
        <f t="shared" si="0"/>
        <v>69.374639631838264</v>
      </c>
    </row>
    <row r="36" spans="1:5" s="48" customFormat="1" ht="26.45" customHeight="1" x14ac:dyDescent="0.25">
      <c r="A36" s="344" t="s">
        <v>171</v>
      </c>
      <c r="B36" s="295">
        <f>SUM(B30,B35)</f>
        <v>172467579</v>
      </c>
      <c r="C36" s="295">
        <f>C30+C35</f>
        <v>199071037</v>
      </c>
      <c r="D36" s="295">
        <f>D30+D35</f>
        <v>154184939</v>
      </c>
      <c r="E36" s="343">
        <f>D36/C36*100</f>
        <v>77.452220736660948</v>
      </c>
    </row>
    <row r="37" spans="1:5" x14ac:dyDescent="0.25">
      <c r="A37" s="52"/>
      <c r="B37" s="2"/>
      <c r="C37" s="2"/>
      <c r="D37" s="3"/>
    </row>
    <row r="38" spans="1:5" x14ac:dyDescent="0.25">
      <c r="A38" s="52"/>
      <c r="B38" s="299">
        <f t="shared" ref="B38:C38" si="5">B17-B36</f>
        <v>0</v>
      </c>
      <c r="C38" s="299">
        <f t="shared" si="5"/>
        <v>0</v>
      </c>
      <c r="D38" s="2">
        <f>D17-D36</f>
        <v>36909901</v>
      </c>
    </row>
  </sheetData>
  <mergeCells count="3">
    <mergeCell ref="A2:E2"/>
    <mergeCell ref="B13:E13"/>
    <mergeCell ref="A18:E19"/>
  </mergeCells>
  <printOptions horizontalCentered="1"/>
  <pageMargins left="0.70866141732283472" right="0.31496062992125984" top="1.1417322834645669" bottom="0.15748031496062992" header="0.31496062992125984" footer="0.31496062992125984"/>
  <pageSetup paperSize="9" scale="56" orientation="portrait" r:id="rId1"/>
  <headerFooter>
    <oddHeader>&amp;L&amp;"Times New Roman,Normál"&amp;12Vászoly Község 
Önkormányzata &amp;C&amp;"Times New Roman,Normál"&amp;12 4. melléklet
az önkormányzat 2019. évi költségvetési gazdálkodási beszámolójáról szóló
7/2020. (VII. 08.) önkormányzati rendeletéhez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view="pageLayout" topLeftCell="A2" zoomScaleNormal="100" workbookViewId="0">
      <selection activeCell="A2" sqref="A2:E2"/>
    </sheetView>
  </sheetViews>
  <sheetFormatPr defaultColWidth="9.140625" defaultRowHeight="15.75" x14ac:dyDescent="0.25"/>
  <cols>
    <col min="1" max="1" width="40.85546875" style="53" customWidth="1"/>
    <col min="2" max="2" width="14.7109375" style="53" customWidth="1"/>
    <col min="3" max="3" width="17" style="53" customWidth="1"/>
    <col min="4" max="4" width="15.42578125" style="205" customWidth="1"/>
    <col min="5" max="5" width="7.7109375" style="67" customWidth="1"/>
    <col min="6" max="7" width="9.140625" style="53" hidden="1" customWidth="1"/>
    <col min="8" max="8" width="8.85546875" style="53" customWidth="1"/>
    <col min="9" max="9" width="11.42578125" style="53" bestFit="1" customWidth="1"/>
    <col min="10" max="10" width="12.28515625" style="53" bestFit="1" customWidth="1"/>
    <col min="11" max="16384" width="9.140625" style="53"/>
  </cols>
  <sheetData>
    <row r="1" spans="1:10" ht="16.5" hidden="1" thickBot="1" x14ac:dyDescent="0.3">
      <c r="A1" s="55"/>
      <c r="B1" s="56"/>
      <c r="C1" s="56"/>
      <c r="D1" s="204"/>
    </row>
    <row r="2" spans="1:10" ht="29.45" customHeight="1" x14ac:dyDescent="0.3">
      <c r="A2" s="473" t="s">
        <v>826</v>
      </c>
      <c r="B2" s="474"/>
      <c r="C2" s="474"/>
      <c r="D2" s="474"/>
      <c r="E2" s="474"/>
    </row>
    <row r="3" spans="1:10" s="50" customFormat="1" ht="47.25" x14ac:dyDescent="0.25">
      <c r="A3" s="311" t="s">
        <v>143</v>
      </c>
      <c r="B3" s="216" t="s">
        <v>823</v>
      </c>
      <c r="C3" s="217" t="s">
        <v>824</v>
      </c>
      <c r="D3" s="217" t="s">
        <v>825</v>
      </c>
      <c r="E3" s="218" t="s">
        <v>172</v>
      </c>
    </row>
    <row r="4" spans="1:10" s="50" customFormat="1" ht="31.5" x14ac:dyDescent="0.25">
      <c r="A4" s="346" t="s">
        <v>144</v>
      </c>
      <c r="B4" s="295">
        <f>B5+B12+B13+B14+B15+B16</f>
        <v>30598342</v>
      </c>
      <c r="C4" s="295">
        <f>C5+C12+C13+C14+C15+C16</f>
        <v>35483776</v>
      </c>
      <c r="D4" s="306">
        <f>D5+D12+D13+D14+D15+D16</f>
        <v>27834320</v>
      </c>
      <c r="E4" s="347">
        <f>D4/C4*100</f>
        <v>78.442384485799934</v>
      </c>
      <c r="I4" s="57"/>
    </row>
    <row r="5" spans="1:10" s="59" customFormat="1" ht="21.2" customHeight="1" x14ac:dyDescent="0.25">
      <c r="A5" s="348" t="s">
        <v>173</v>
      </c>
      <c r="B5" s="58">
        <f>B6+B8+B9+B10</f>
        <v>21221060</v>
      </c>
      <c r="C5" s="58">
        <f t="shared" ref="C5:D5" si="0">C6+C8+C9+C10+C11</f>
        <v>22851757</v>
      </c>
      <c r="D5" s="310">
        <f t="shared" si="0"/>
        <v>22851757</v>
      </c>
      <c r="E5" s="349">
        <f t="shared" ref="E5:E70" si="1">D5/C5*100</f>
        <v>100</v>
      </c>
      <c r="J5" s="60"/>
    </row>
    <row r="6" spans="1:10" s="59" customFormat="1" ht="31.5" x14ac:dyDescent="0.25">
      <c r="A6" s="350" t="s">
        <v>174</v>
      </c>
      <c r="B6" s="297">
        <v>14087060</v>
      </c>
      <c r="C6" s="297">
        <v>14087060</v>
      </c>
      <c r="D6" s="297">
        <v>14087060</v>
      </c>
      <c r="E6" s="349">
        <f t="shared" si="1"/>
        <v>100</v>
      </c>
      <c r="J6" s="60"/>
    </row>
    <row r="7" spans="1:10" s="59" customFormat="1" ht="31.5" x14ac:dyDescent="0.25">
      <c r="A7" s="350" t="s">
        <v>175</v>
      </c>
      <c r="B7" s="297"/>
      <c r="C7" s="297"/>
      <c r="D7" s="298"/>
      <c r="E7" s="349"/>
    </row>
    <row r="8" spans="1:10" s="59" customFormat="1" ht="31.5" x14ac:dyDescent="0.25">
      <c r="A8" s="337" t="s">
        <v>176</v>
      </c>
      <c r="B8" s="297">
        <v>5334000</v>
      </c>
      <c r="C8" s="297">
        <v>6576077</v>
      </c>
      <c r="D8" s="297">
        <v>6576077</v>
      </c>
      <c r="E8" s="349">
        <f t="shared" si="1"/>
        <v>100</v>
      </c>
    </row>
    <row r="9" spans="1:10" s="59" customFormat="1" ht="31.5" x14ac:dyDescent="0.25">
      <c r="A9" s="337" t="s">
        <v>177</v>
      </c>
      <c r="B9" s="297">
        <v>1800000</v>
      </c>
      <c r="C9" s="297">
        <v>1800000</v>
      </c>
      <c r="D9" s="298">
        <v>1800000</v>
      </c>
      <c r="E9" s="349">
        <f t="shared" si="1"/>
        <v>100</v>
      </c>
    </row>
    <row r="10" spans="1:10" s="50" customFormat="1" ht="31.5" x14ac:dyDescent="0.25">
      <c r="A10" s="337" t="s">
        <v>704</v>
      </c>
      <c r="B10" s="297">
        <v>0</v>
      </c>
      <c r="C10" s="297">
        <v>388620</v>
      </c>
      <c r="D10" s="297">
        <v>388620</v>
      </c>
      <c r="E10" s="349">
        <f t="shared" si="1"/>
        <v>100</v>
      </c>
    </row>
    <row r="11" spans="1:10" s="50" customFormat="1" ht="21.2" customHeight="1" x14ac:dyDescent="0.25">
      <c r="A11" s="337" t="s">
        <v>178</v>
      </c>
      <c r="B11" s="297">
        <v>0</v>
      </c>
      <c r="C11" s="297">
        <v>0</v>
      </c>
      <c r="D11" s="298">
        <v>0</v>
      </c>
      <c r="E11" s="349"/>
      <c r="H11" s="59"/>
    </row>
    <row r="12" spans="1:10" s="50" customFormat="1" ht="21.2" customHeight="1" x14ac:dyDescent="0.25">
      <c r="A12" s="337" t="s">
        <v>179</v>
      </c>
      <c r="B12" s="297"/>
      <c r="C12" s="297"/>
      <c r="D12" s="298"/>
      <c r="E12" s="349"/>
    </row>
    <row r="13" spans="1:10" s="61" customFormat="1" ht="47.25" x14ac:dyDescent="0.25">
      <c r="A13" s="337" t="s">
        <v>180</v>
      </c>
      <c r="B13" s="58"/>
      <c r="C13" s="58"/>
      <c r="D13" s="298"/>
      <c r="E13" s="349"/>
    </row>
    <row r="14" spans="1:10" s="61" customFormat="1" ht="47.25" x14ac:dyDescent="0.25">
      <c r="A14" s="337" t="s">
        <v>181</v>
      </c>
      <c r="B14" s="58"/>
      <c r="C14" s="58"/>
      <c r="D14" s="298"/>
      <c r="E14" s="349"/>
    </row>
    <row r="15" spans="1:10" s="61" customFormat="1" ht="30.75" customHeight="1" x14ac:dyDescent="0.25">
      <c r="A15" s="337" t="s">
        <v>182</v>
      </c>
      <c r="B15" s="58"/>
      <c r="C15" s="58"/>
      <c r="D15" s="298"/>
      <c r="E15" s="349"/>
    </row>
    <row r="16" spans="1:10" s="50" customFormat="1" ht="31.5" x14ac:dyDescent="0.25">
      <c r="A16" s="337" t="s">
        <v>183</v>
      </c>
      <c r="B16" s="297">
        <f>SUM(B17:B22)</f>
        <v>9377282</v>
      </c>
      <c r="C16" s="297">
        <f>SUM(C17:C22)+650</f>
        <v>12632019</v>
      </c>
      <c r="D16" s="298">
        <f>SUM(D17:D22)</f>
        <v>4982563</v>
      </c>
      <c r="E16" s="349">
        <f t="shared" si="1"/>
        <v>39.443916289232938</v>
      </c>
    </row>
    <row r="17" spans="1:10" s="50" customFormat="1" ht="21.2" customHeight="1" x14ac:dyDescent="0.25">
      <c r="A17" s="351" t="s">
        <v>856</v>
      </c>
      <c r="B17" s="297">
        <v>8430000</v>
      </c>
      <c r="C17" s="297">
        <v>8430000</v>
      </c>
      <c r="D17" s="298">
        <v>1416274</v>
      </c>
      <c r="E17" s="349">
        <f t="shared" si="1"/>
        <v>16.800403321470935</v>
      </c>
      <c r="J17" s="57"/>
    </row>
    <row r="18" spans="1:10" s="50" customFormat="1" ht="21.2" customHeight="1" x14ac:dyDescent="0.25">
      <c r="A18" s="352" t="s">
        <v>857</v>
      </c>
      <c r="B18" s="298">
        <v>859802</v>
      </c>
      <c r="C18" s="298">
        <v>1497580</v>
      </c>
      <c r="D18" s="298">
        <v>608740</v>
      </c>
      <c r="E18" s="349">
        <f t="shared" si="1"/>
        <v>40.648245836616411</v>
      </c>
      <c r="H18" s="59"/>
    </row>
    <row r="19" spans="1:10" s="50" customFormat="1" ht="21.2" customHeight="1" x14ac:dyDescent="0.25">
      <c r="A19" s="352" t="s">
        <v>855</v>
      </c>
      <c r="B19" s="298">
        <v>87480</v>
      </c>
      <c r="C19" s="298">
        <v>0</v>
      </c>
      <c r="D19" s="298">
        <v>0</v>
      </c>
      <c r="E19" s="349">
        <v>0</v>
      </c>
      <c r="H19" s="59"/>
    </row>
    <row r="20" spans="1:10" s="50" customFormat="1" ht="21.2" customHeight="1" x14ac:dyDescent="0.25">
      <c r="A20" s="352" t="s">
        <v>858</v>
      </c>
      <c r="B20" s="298">
        <v>0</v>
      </c>
      <c r="C20" s="298">
        <v>528886</v>
      </c>
      <c r="D20" s="298">
        <v>782646</v>
      </c>
      <c r="E20" s="349">
        <f t="shared" si="1"/>
        <v>147.98009400891686</v>
      </c>
      <c r="H20" s="59"/>
    </row>
    <row r="21" spans="1:10" s="50" customFormat="1" ht="21.2" customHeight="1" x14ac:dyDescent="0.25">
      <c r="A21" s="352" t="s">
        <v>859</v>
      </c>
      <c r="B21" s="298">
        <v>0</v>
      </c>
      <c r="C21" s="298">
        <v>1710000</v>
      </c>
      <c r="D21" s="298">
        <v>1710000</v>
      </c>
      <c r="E21" s="349">
        <f t="shared" si="1"/>
        <v>100</v>
      </c>
      <c r="H21" s="59"/>
    </row>
    <row r="22" spans="1:10" s="50" customFormat="1" ht="21.2" customHeight="1" x14ac:dyDescent="0.25">
      <c r="A22" s="352" t="s">
        <v>860</v>
      </c>
      <c r="B22" s="298">
        <v>0</v>
      </c>
      <c r="C22" s="298">
        <v>464903</v>
      </c>
      <c r="D22" s="298">
        <v>464903</v>
      </c>
      <c r="E22" s="349">
        <v>0</v>
      </c>
      <c r="H22" s="59"/>
    </row>
    <row r="23" spans="1:10" s="50" customFormat="1" ht="31.5" x14ac:dyDescent="0.25">
      <c r="A23" s="346" t="s">
        <v>145</v>
      </c>
      <c r="B23" s="295">
        <f>B24+B25+B26+B27+B28</f>
        <v>4000000</v>
      </c>
      <c r="C23" s="295">
        <f t="shared" ref="C23:D23" si="2">C24+C25+C26+C27+C28</f>
        <v>18247660</v>
      </c>
      <c r="D23" s="295">
        <f t="shared" si="2"/>
        <v>14247660</v>
      </c>
      <c r="E23" s="347">
        <f t="shared" si="1"/>
        <v>78.079381137088262</v>
      </c>
    </row>
    <row r="24" spans="1:10" s="50" customFormat="1" ht="31.5" x14ac:dyDescent="0.25">
      <c r="A24" s="337" t="s">
        <v>184</v>
      </c>
      <c r="B24" s="297">
        <v>4000000</v>
      </c>
      <c r="C24" s="297">
        <v>18247660</v>
      </c>
      <c r="D24" s="298">
        <v>14247660</v>
      </c>
      <c r="E24" s="347">
        <f t="shared" si="1"/>
        <v>78.079381137088262</v>
      </c>
    </row>
    <row r="25" spans="1:10" s="50" customFormat="1" ht="47.25" x14ac:dyDescent="0.25">
      <c r="A25" s="337" t="s">
        <v>185</v>
      </c>
      <c r="B25" s="297"/>
      <c r="C25" s="297"/>
      <c r="D25" s="298"/>
      <c r="E25" s="349"/>
    </row>
    <row r="26" spans="1:10" s="50" customFormat="1" ht="47.25" x14ac:dyDescent="0.25">
      <c r="A26" s="337" t="s">
        <v>186</v>
      </c>
      <c r="B26" s="297"/>
      <c r="C26" s="297"/>
      <c r="D26" s="298"/>
      <c r="E26" s="349"/>
    </row>
    <row r="27" spans="1:10" s="50" customFormat="1" ht="47.25" x14ac:dyDescent="0.25">
      <c r="A27" s="337" t="s">
        <v>187</v>
      </c>
      <c r="B27" s="297"/>
      <c r="C27" s="297"/>
      <c r="D27" s="298"/>
      <c r="E27" s="349"/>
    </row>
    <row r="28" spans="1:10" s="50" customFormat="1" ht="31.5" x14ac:dyDescent="0.25">
      <c r="A28" s="337" t="s">
        <v>188</v>
      </c>
      <c r="B28" s="297"/>
      <c r="C28" s="297"/>
      <c r="D28" s="297"/>
      <c r="E28" s="349"/>
      <c r="H28" s="59"/>
    </row>
    <row r="29" spans="1:10" s="50" customFormat="1" ht="22.7" customHeight="1" x14ac:dyDescent="0.25">
      <c r="A29" s="346" t="s">
        <v>146</v>
      </c>
      <c r="B29" s="295">
        <f t="shared" ref="B29:D29" si="3">B30+B33+B41</f>
        <v>10700000</v>
      </c>
      <c r="C29" s="295">
        <f t="shared" si="3"/>
        <v>10700000</v>
      </c>
      <c r="D29" s="306">
        <f t="shared" si="3"/>
        <v>13769315</v>
      </c>
      <c r="E29" s="347">
        <f t="shared" si="1"/>
        <v>128.68518691588787</v>
      </c>
      <c r="I29" s="57"/>
    </row>
    <row r="30" spans="1:10" s="50" customFormat="1" ht="21.2" customHeight="1" x14ac:dyDescent="0.25">
      <c r="A30" s="337" t="s">
        <v>189</v>
      </c>
      <c r="B30" s="297">
        <f t="shared" ref="B30:D30" si="4">B31+B32</f>
        <v>6600000</v>
      </c>
      <c r="C30" s="297">
        <f t="shared" si="4"/>
        <v>6600000</v>
      </c>
      <c r="D30" s="297">
        <f t="shared" si="4"/>
        <v>6849195</v>
      </c>
      <c r="E30" s="349">
        <f t="shared" si="1"/>
        <v>103.77568181818182</v>
      </c>
    </row>
    <row r="31" spans="1:10" s="50" customFormat="1" ht="21.2" customHeight="1" x14ac:dyDescent="0.25">
      <c r="A31" s="348" t="s">
        <v>738</v>
      </c>
      <c r="B31" s="297">
        <v>5400000</v>
      </c>
      <c r="C31" s="297">
        <v>5400000</v>
      </c>
      <c r="D31" s="298">
        <v>5506695</v>
      </c>
      <c r="E31" s="349">
        <f t="shared" si="1"/>
        <v>101.97583333333333</v>
      </c>
    </row>
    <row r="32" spans="1:10" s="50" customFormat="1" ht="21.2" customHeight="1" x14ac:dyDescent="0.25">
      <c r="A32" s="348" t="s">
        <v>739</v>
      </c>
      <c r="B32" s="297">
        <v>1200000</v>
      </c>
      <c r="C32" s="297">
        <v>1200000</v>
      </c>
      <c r="D32" s="298">
        <v>1342500</v>
      </c>
      <c r="E32" s="349">
        <f t="shared" si="1"/>
        <v>111.87499999999999</v>
      </c>
    </row>
    <row r="33" spans="1:9" s="50" customFormat="1" ht="21.2" customHeight="1" x14ac:dyDescent="0.25">
      <c r="A33" s="337" t="s">
        <v>190</v>
      </c>
      <c r="B33" s="297">
        <f t="shared" ref="B33:D33" si="5">B34+B36+B37</f>
        <v>4000000</v>
      </c>
      <c r="C33" s="297">
        <f t="shared" si="5"/>
        <v>4000000</v>
      </c>
      <c r="D33" s="297">
        <f t="shared" si="5"/>
        <v>6900794</v>
      </c>
      <c r="E33" s="349">
        <f t="shared" si="1"/>
        <v>172.51985000000002</v>
      </c>
    </row>
    <row r="34" spans="1:9" s="50" customFormat="1" ht="21.2" customHeight="1" x14ac:dyDescent="0.25">
      <c r="A34" s="337" t="s">
        <v>191</v>
      </c>
      <c r="B34" s="297">
        <f t="shared" ref="B34:D34" si="6">SUM(B35)</f>
        <v>2500000</v>
      </c>
      <c r="C34" s="297">
        <f t="shared" si="6"/>
        <v>2500000</v>
      </c>
      <c r="D34" s="297">
        <f t="shared" si="6"/>
        <v>4277935</v>
      </c>
      <c r="E34" s="349">
        <f t="shared" si="1"/>
        <v>171.1174</v>
      </c>
    </row>
    <row r="35" spans="1:9" s="50" customFormat="1" ht="21.2" customHeight="1" x14ac:dyDescent="0.25">
      <c r="A35" s="337" t="s">
        <v>192</v>
      </c>
      <c r="B35" s="297">
        <v>2500000</v>
      </c>
      <c r="C35" s="297">
        <v>2500000</v>
      </c>
      <c r="D35" s="298">
        <v>4277935</v>
      </c>
      <c r="E35" s="349">
        <f t="shared" si="1"/>
        <v>171.1174</v>
      </c>
    </row>
    <row r="36" spans="1:9" s="50" customFormat="1" ht="21.2" customHeight="1" x14ac:dyDescent="0.25">
      <c r="A36" s="337" t="s">
        <v>193</v>
      </c>
      <c r="B36" s="297">
        <v>1000000</v>
      </c>
      <c r="C36" s="297">
        <v>1000000</v>
      </c>
      <c r="D36" s="298">
        <v>1229859</v>
      </c>
      <c r="E36" s="349">
        <f t="shared" si="1"/>
        <v>122.9859</v>
      </c>
      <c r="H36" s="59"/>
    </row>
    <row r="37" spans="1:9" s="50" customFormat="1" ht="31.5" x14ac:dyDescent="0.25">
      <c r="A37" s="337" t="s">
        <v>194</v>
      </c>
      <c r="B37" s="297">
        <f>SUM(B38:B40)</f>
        <v>500000</v>
      </c>
      <c r="C37" s="297">
        <f t="shared" ref="C37:D37" si="7">SUM(C38:C40)</f>
        <v>500000</v>
      </c>
      <c r="D37" s="297">
        <f t="shared" si="7"/>
        <v>1393000</v>
      </c>
      <c r="E37" s="349">
        <f t="shared" si="1"/>
        <v>278.60000000000002</v>
      </c>
    </row>
    <row r="38" spans="1:9" s="50" customFormat="1" ht="21.2" customHeight="1" x14ac:dyDescent="0.25">
      <c r="A38" s="337" t="s">
        <v>195</v>
      </c>
      <c r="B38" s="297">
        <v>500000</v>
      </c>
      <c r="C38" s="297">
        <v>500000</v>
      </c>
      <c r="D38" s="298">
        <v>1393000</v>
      </c>
      <c r="E38" s="349">
        <f t="shared" si="1"/>
        <v>278.60000000000002</v>
      </c>
      <c r="H38" s="59"/>
    </row>
    <row r="39" spans="1:9" s="50" customFormat="1" ht="21.2" customHeight="1" x14ac:dyDescent="0.25">
      <c r="A39" s="337" t="s">
        <v>196</v>
      </c>
      <c r="B39" s="297">
        <v>0</v>
      </c>
      <c r="C39" s="297">
        <v>0</v>
      </c>
      <c r="D39" s="298">
        <v>0</v>
      </c>
      <c r="E39" s="349"/>
    </row>
    <row r="40" spans="1:9" s="50" customFormat="1" ht="21.2" customHeight="1" x14ac:dyDescent="0.25">
      <c r="A40" s="337" t="s">
        <v>197</v>
      </c>
      <c r="B40" s="297">
        <v>0</v>
      </c>
      <c r="C40" s="297">
        <v>0</v>
      </c>
      <c r="D40" s="298">
        <v>0</v>
      </c>
      <c r="E40" s="349"/>
    </row>
    <row r="41" spans="1:9" s="50" customFormat="1" ht="31.5" x14ac:dyDescent="0.25">
      <c r="A41" s="337" t="s">
        <v>198</v>
      </c>
      <c r="B41" s="297">
        <v>100000</v>
      </c>
      <c r="C41" s="297">
        <v>100000</v>
      </c>
      <c r="D41" s="298">
        <v>19326</v>
      </c>
      <c r="E41" s="349">
        <f t="shared" si="1"/>
        <v>19.326000000000001</v>
      </c>
    </row>
    <row r="42" spans="1:9" s="50" customFormat="1" ht="23.25" customHeight="1" x14ac:dyDescent="0.25">
      <c r="A42" s="346" t="s">
        <v>147</v>
      </c>
      <c r="B42" s="295">
        <f>B43+B44+B46+B47+B48+B49+B50+B51+B52</f>
        <v>1050000</v>
      </c>
      <c r="C42" s="295">
        <f t="shared" ref="C42" si="8">C43+C44+C46+C47+C48+C49+C50+C51+C52</f>
        <v>1050000</v>
      </c>
      <c r="D42" s="306">
        <f>D43+D44+D46+D47+D48+D49+D50+D51+D52</f>
        <v>2083642</v>
      </c>
      <c r="E42" s="347">
        <f t="shared" si="1"/>
        <v>198.44209523809525</v>
      </c>
      <c r="I42" s="57"/>
    </row>
    <row r="43" spans="1:9" s="50" customFormat="1" ht="21.2" customHeight="1" x14ac:dyDescent="0.25">
      <c r="A43" s="348" t="s">
        <v>199</v>
      </c>
      <c r="B43" s="297"/>
      <c r="C43" s="297"/>
      <c r="D43" s="298"/>
      <c r="E43" s="349"/>
    </row>
    <row r="44" spans="1:9" s="62" customFormat="1" ht="21.2" customHeight="1" x14ac:dyDescent="0.25">
      <c r="A44" s="348" t="s">
        <v>200</v>
      </c>
      <c r="B44" s="297">
        <v>600000</v>
      </c>
      <c r="C44" s="297">
        <v>600000</v>
      </c>
      <c r="D44" s="298">
        <v>1022620</v>
      </c>
      <c r="E44" s="349">
        <f t="shared" si="1"/>
        <v>170.43666666666667</v>
      </c>
    </row>
    <row r="45" spans="1:9" s="63" customFormat="1" ht="21.2" customHeight="1" x14ac:dyDescent="0.25">
      <c r="A45" s="348" t="s">
        <v>201</v>
      </c>
      <c r="B45" s="297">
        <v>600000</v>
      </c>
      <c r="C45" s="297">
        <v>600000</v>
      </c>
      <c r="D45" s="298">
        <v>872620</v>
      </c>
      <c r="E45" s="349">
        <f t="shared" si="1"/>
        <v>145.43666666666667</v>
      </c>
    </row>
    <row r="46" spans="1:9" s="64" customFormat="1" ht="21.2" customHeight="1" x14ac:dyDescent="0.25">
      <c r="A46" s="337" t="s">
        <v>202</v>
      </c>
      <c r="B46" s="297">
        <v>0</v>
      </c>
      <c r="C46" s="297">
        <v>0</v>
      </c>
      <c r="D46" s="298">
        <v>234528</v>
      </c>
      <c r="E46" s="349"/>
      <c r="H46" s="203"/>
    </row>
    <row r="47" spans="1:9" s="64" customFormat="1" ht="21.2" customHeight="1" x14ac:dyDescent="0.25">
      <c r="A47" s="337" t="s">
        <v>203</v>
      </c>
      <c r="B47" s="297">
        <v>100000</v>
      </c>
      <c r="C47" s="297">
        <v>100000</v>
      </c>
      <c r="D47" s="298">
        <v>680042</v>
      </c>
      <c r="E47" s="349">
        <f t="shared" si="1"/>
        <v>680.04200000000003</v>
      </c>
      <c r="H47" s="203"/>
    </row>
    <row r="48" spans="1:9" s="64" customFormat="1" ht="21.2" customHeight="1" x14ac:dyDescent="0.25">
      <c r="A48" s="353" t="s">
        <v>204</v>
      </c>
      <c r="B48" s="297">
        <v>0</v>
      </c>
      <c r="C48" s="297">
        <v>0</v>
      </c>
      <c r="D48" s="298">
        <v>0</v>
      </c>
      <c r="E48" s="349"/>
    </row>
    <row r="49" spans="1:8" s="64" customFormat="1" ht="21.2" customHeight="1" x14ac:dyDescent="0.25">
      <c r="A49" s="348" t="s">
        <v>205</v>
      </c>
      <c r="B49" s="297">
        <v>350000</v>
      </c>
      <c r="C49" s="297">
        <v>350000</v>
      </c>
      <c r="D49" s="298">
        <v>141534</v>
      </c>
      <c r="E49" s="349">
        <f t="shared" si="1"/>
        <v>40.438285714285712</v>
      </c>
      <c r="H49" s="203"/>
    </row>
    <row r="50" spans="1:8" s="64" customFormat="1" ht="21.2" customHeight="1" x14ac:dyDescent="0.25">
      <c r="A50" s="348" t="s">
        <v>206</v>
      </c>
      <c r="B50" s="297">
        <v>0</v>
      </c>
      <c r="C50" s="297">
        <v>0</v>
      </c>
      <c r="D50" s="298">
        <v>0</v>
      </c>
      <c r="E50" s="349"/>
    </row>
    <row r="51" spans="1:8" s="64" customFormat="1" ht="21.2" customHeight="1" x14ac:dyDescent="0.25">
      <c r="A51" s="348" t="s">
        <v>207</v>
      </c>
      <c r="B51" s="297">
        <v>0</v>
      </c>
      <c r="C51" s="297">
        <v>0</v>
      </c>
      <c r="D51" s="298">
        <v>90</v>
      </c>
      <c r="E51" s="349">
        <v>0</v>
      </c>
    </row>
    <row r="52" spans="1:8" s="64" customFormat="1" ht="21.2" customHeight="1" x14ac:dyDescent="0.25">
      <c r="A52" s="348" t="s">
        <v>861</v>
      </c>
      <c r="B52" s="297">
        <v>0</v>
      </c>
      <c r="C52" s="297">
        <v>0</v>
      </c>
      <c r="D52" s="298">
        <v>4828</v>
      </c>
      <c r="E52" s="349"/>
    </row>
    <row r="53" spans="1:8" s="64" customFormat="1" ht="21.2" customHeight="1" x14ac:dyDescent="0.25">
      <c r="A53" s="346" t="s">
        <v>148</v>
      </c>
      <c r="B53" s="295">
        <f>SUM(B54:B57)</f>
        <v>0</v>
      </c>
      <c r="C53" s="295">
        <f t="shared" ref="C53:D53" si="9">SUM(C54:C57)</f>
        <v>3588000</v>
      </c>
      <c r="D53" s="306">
        <f t="shared" si="9"/>
        <v>3588000</v>
      </c>
      <c r="E53" s="349"/>
    </row>
    <row r="54" spans="1:8" s="64" customFormat="1" ht="21.2" customHeight="1" x14ac:dyDescent="0.25">
      <c r="A54" s="337" t="s">
        <v>208</v>
      </c>
      <c r="B54" s="295"/>
      <c r="C54" s="295"/>
      <c r="D54" s="298"/>
      <c r="E54" s="349"/>
    </row>
    <row r="55" spans="1:8" s="62" customFormat="1" ht="21.2" customHeight="1" x14ac:dyDescent="0.25">
      <c r="A55" s="337" t="s">
        <v>209</v>
      </c>
      <c r="B55" s="297">
        <v>0</v>
      </c>
      <c r="C55" s="297">
        <v>3588000</v>
      </c>
      <c r="D55" s="298">
        <v>3588000</v>
      </c>
      <c r="E55" s="349"/>
      <c r="H55" s="203"/>
    </row>
    <row r="56" spans="1:8" s="62" customFormat="1" ht="21.2" customHeight="1" x14ac:dyDescent="0.25">
      <c r="A56" s="354" t="s">
        <v>210</v>
      </c>
      <c r="B56" s="297"/>
      <c r="C56" s="297"/>
      <c r="D56" s="298"/>
      <c r="E56" s="349"/>
    </row>
    <row r="57" spans="1:8" s="64" customFormat="1" ht="21.2" customHeight="1" x14ac:dyDescent="0.25">
      <c r="A57" s="337" t="s">
        <v>211</v>
      </c>
      <c r="B57" s="297"/>
      <c r="C57" s="297"/>
      <c r="D57" s="298"/>
      <c r="E57" s="349"/>
    </row>
    <row r="58" spans="1:8" s="64" customFormat="1" ht="21.2" customHeight="1" x14ac:dyDescent="0.25">
      <c r="A58" s="346" t="s">
        <v>149</v>
      </c>
      <c r="B58" s="295">
        <f t="shared" ref="B58:D58" si="10">SUM(B59:B61)</f>
        <v>0</v>
      </c>
      <c r="C58" s="295">
        <f t="shared" si="10"/>
        <v>0</v>
      </c>
      <c r="D58" s="295">
        <f t="shared" si="10"/>
        <v>0</v>
      </c>
      <c r="E58" s="347"/>
    </row>
    <row r="59" spans="1:8" s="64" customFormat="1" ht="47.25" x14ac:dyDescent="0.25">
      <c r="A59" s="337" t="s">
        <v>212</v>
      </c>
      <c r="B59" s="295"/>
      <c r="C59" s="295"/>
      <c r="D59" s="298"/>
      <c r="E59" s="349"/>
    </row>
    <row r="60" spans="1:8" s="62" customFormat="1" ht="47.25" x14ac:dyDescent="0.25">
      <c r="A60" s="337" t="s">
        <v>213</v>
      </c>
      <c r="B60" s="297"/>
      <c r="C60" s="297"/>
      <c r="D60" s="298"/>
      <c r="E60" s="349"/>
    </row>
    <row r="61" spans="1:8" s="62" customFormat="1" x14ac:dyDescent="0.25">
      <c r="A61" s="337" t="s">
        <v>214</v>
      </c>
      <c r="B61" s="297">
        <v>0</v>
      </c>
      <c r="C61" s="297">
        <v>0</v>
      </c>
      <c r="D61" s="298">
        <v>0</v>
      </c>
      <c r="E61" s="349"/>
      <c r="H61" s="203"/>
    </row>
    <row r="62" spans="1:8" s="64" customFormat="1" ht="31.5" x14ac:dyDescent="0.25">
      <c r="A62" s="355" t="s">
        <v>150</v>
      </c>
      <c r="B62" s="295">
        <f>SUM(B63:B65)</f>
        <v>0</v>
      </c>
      <c r="C62" s="295">
        <v>0</v>
      </c>
      <c r="D62" s="306">
        <v>0</v>
      </c>
      <c r="E62" s="347"/>
    </row>
    <row r="63" spans="1:8" s="64" customFormat="1" ht="47.25" x14ac:dyDescent="0.25">
      <c r="A63" s="337" t="s">
        <v>215</v>
      </c>
      <c r="B63" s="297"/>
      <c r="C63" s="297"/>
      <c r="D63" s="298"/>
      <c r="E63" s="349"/>
    </row>
    <row r="64" spans="1:8" s="62" customFormat="1" ht="47.25" x14ac:dyDescent="0.25">
      <c r="A64" s="337" t="s">
        <v>216</v>
      </c>
      <c r="B64" s="297"/>
      <c r="C64" s="297"/>
      <c r="D64" s="298"/>
      <c r="E64" s="349"/>
    </row>
    <row r="65" spans="1:9" s="64" customFormat="1" ht="31.5" x14ac:dyDescent="0.25">
      <c r="A65" s="337" t="s">
        <v>217</v>
      </c>
      <c r="B65" s="297"/>
      <c r="C65" s="297"/>
      <c r="D65" s="298"/>
      <c r="E65" s="349"/>
    </row>
    <row r="66" spans="1:9" s="64" customFormat="1" ht="21.2" customHeight="1" x14ac:dyDescent="0.25">
      <c r="A66" s="346" t="s">
        <v>151</v>
      </c>
      <c r="B66" s="295">
        <f>B62+B58+B53+B42+B29+B23+B4</f>
        <v>46348342</v>
      </c>
      <c r="C66" s="295">
        <f>C62+C58+C53+C42+C29+C23+C4</f>
        <v>69069436</v>
      </c>
      <c r="D66" s="306">
        <f>D62+D58+D53+D42+D29+D23+D4</f>
        <v>61522937</v>
      </c>
      <c r="E66" s="347">
        <f t="shared" si="1"/>
        <v>89.07403992700911</v>
      </c>
      <c r="I66" s="65"/>
    </row>
    <row r="67" spans="1:9" s="64" customFormat="1" ht="21.2" customHeight="1" x14ac:dyDescent="0.25">
      <c r="A67" s="355" t="s">
        <v>152</v>
      </c>
      <c r="B67" s="295"/>
      <c r="C67" s="295"/>
      <c r="D67" s="298"/>
      <c r="E67" s="347"/>
      <c r="I67" s="65"/>
    </row>
    <row r="68" spans="1:9" s="62" customFormat="1" ht="31.5" x14ac:dyDescent="0.25">
      <c r="A68" s="355" t="s">
        <v>218</v>
      </c>
      <c r="B68" s="295">
        <f t="shared" ref="B68:D68" si="11">SUM(B69:B70)</f>
        <v>126000000</v>
      </c>
      <c r="C68" s="295">
        <f t="shared" si="11"/>
        <v>128550203</v>
      </c>
      <c r="D68" s="295">
        <f t="shared" si="11"/>
        <v>128550203</v>
      </c>
      <c r="E68" s="347">
        <f t="shared" si="1"/>
        <v>100</v>
      </c>
      <c r="G68" s="66"/>
    </row>
    <row r="69" spans="1:9" s="62" customFormat="1" ht="47.25" x14ac:dyDescent="0.25">
      <c r="A69" s="355" t="s">
        <v>255</v>
      </c>
      <c r="B69" s="297">
        <v>52480871</v>
      </c>
      <c r="C69" s="297">
        <v>55031074</v>
      </c>
      <c r="D69" s="298">
        <v>55031074</v>
      </c>
      <c r="E69" s="349">
        <f t="shared" si="1"/>
        <v>100</v>
      </c>
      <c r="G69" s="66"/>
    </row>
    <row r="70" spans="1:9" s="62" customFormat="1" ht="47.25" x14ac:dyDescent="0.25">
      <c r="A70" s="337" t="s">
        <v>219</v>
      </c>
      <c r="B70" s="297">
        <v>73519129</v>
      </c>
      <c r="C70" s="297">
        <v>73519129</v>
      </c>
      <c r="D70" s="298">
        <v>73519129</v>
      </c>
      <c r="E70" s="349">
        <f t="shared" si="1"/>
        <v>100</v>
      </c>
    </row>
    <row r="71" spans="1:9" s="64" customFormat="1" ht="47.25" x14ac:dyDescent="0.25">
      <c r="A71" s="355" t="s">
        <v>220</v>
      </c>
      <c r="B71" s="295">
        <f>B74+B72</f>
        <v>119237</v>
      </c>
      <c r="C71" s="295">
        <f>C74+C72+C73</f>
        <v>1451398</v>
      </c>
      <c r="D71" s="306">
        <f>D74+D72+D73</f>
        <v>1021700</v>
      </c>
      <c r="E71" s="347">
        <f>D71/C71*100</f>
        <v>70.394199247897546</v>
      </c>
      <c r="I71" s="65"/>
    </row>
    <row r="72" spans="1:9" s="64" customFormat="1" ht="21.2" customHeight="1" x14ac:dyDescent="0.25">
      <c r="A72" s="337" t="s">
        <v>221</v>
      </c>
      <c r="B72" s="295"/>
      <c r="C72" s="297"/>
      <c r="D72" s="298"/>
      <c r="E72" s="347"/>
    </row>
    <row r="73" spans="1:9" s="64" customFormat="1" ht="21.2" customHeight="1" x14ac:dyDescent="0.25">
      <c r="A73" s="356" t="s">
        <v>222</v>
      </c>
      <c r="B73" s="295"/>
      <c r="C73" s="297"/>
      <c r="D73" s="298"/>
      <c r="E73" s="349"/>
      <c r="H73" s="203"/>
    </row>
    <row r="74" spans="1:9" s="64" customFormat="1" x14ac:dyDescent="0.25">
      <c r="A74" s="348" t="s">
        <v>223</v>
      </c>
      <c r="B74" s="297">
        <v>119237</v>
      </c>
      <c r="C74" s="297">
        <v>1451398</v>
      </c>
      <c r="D74" s="297">
        <v>1021700</v>
      </c>
      <c r="E74" s="349">
        <f t="shared" ref="E74:E76" si="12">D74/C74*100</f>
        <v>70.394199247897546</v>
      </c>
      <c r="H74" s="203"/>
    </row>
    <row r="75" spans="1:9" s="62" customFormat="1" ht="21.2" customHeight="1" x14ac:dyDescent="0.25">
      <c r="A75" s="346" t="s">
        <v>224</v>
      </c>
      <c r="B75" s="295">
        <f t="shared" ref="B75:D75" si="13">B71+B68</f>
        <v>126119237</v>
      </c>
      <c r="C75" s="295">
        <f t="shared" si="13"/>
        <v>130001601</v>
      </c>
      <c r="D75" s="306">
        <f t="shared" si="13"/>
        <v>129571903</v>
      </c>
      <c r="E75" s="347">
        <f t="shared" si="12"/>
        <v>99.669467147562287</v>
      </c>
      <c r="I75" s="66"/>
    </row>
    <row r="76" spans="1:9" s="62" customFormat="1" ht="21.2" customHeight="1" x14ac:dyDescent="0.25">
      <c r="A76" s="346" t="s">
        <v>225</v>
      </c>
      <c r="B76" s="295">
        <f>B66+B75</f>
        <v>172467579</v>
      </c>
      <c r="C76" s="295">
        <f t="shared" ref="C76" si="14">C66+C75</f>
        <v>199071037</v>
      </c>
      <c r="D76" s="306">
        <f>D66+D75</f>
        <v>191094840</v>
      </c>
      <c r="E76" s="347">
        <f t="shared" si="12"/>
        <v>95.993291078299862</v>
      </c>
      <c r="I76" s="66"/>
    </row>
    <row r="77" spans="1:9" s="62" customFormat="1" ht="21.2" customHeight="1" x14ac:dyDescent="0.25">
      <c r="A77" s="339" t="s">
        <v>226</v>
      </c>
      <c r="B77" s="339">
        <v>6</v>
      </c>
      <c r="C77" s="339">
        <v>6</v>
      </c>
      <c r="D77" s="298">
        <v>5</v>
      </c>
      <c r="E77" s="357"/>
      <c r="I77" s="66"/>
    </row>
    <row r="78" spans="1:9" s="62" customFormat="1" ht="21.2" customHeight="1" x14ac:dyDescent="0.25">
      <c r="A78" s="339" t="s">
        <v>227</v>
      </c>
      <c r="B78" s="339">
        <v>4</v>
      </c>
      <c r="C78" s="339">
        <v>4</v>
      </c>
      <c r="D78" s="298">
        <v>2</v>
      </c>
      <c r="E78" s="357"/>
    </row>
  </sheetData>
  <mergeCells count="1">
    <mergeCell ref="A2:E2"/>
  </mergeCells>
  <printOptions horizontalCentered="1"/>
  <pageMargins left="0.70866141732283472" right="0.31496062992125984" top="0.94488188976377963" bottom="0.35433070866141736" header="0.31496062992125984" footer="0.31496062992125984"/>
  <pageSetup paperSize="9" scale="90" orientation="portrait" r:id="rId1"/>
  <headerFooter>
    <oddHeader>&amp;L&amp;"Times New Roman,Normál"&amp;12Vászoly Község 
Önkormányzata &amp;C&amp;"Times New Roman,Normál"&amp;12 5. melléklet
az önkormányzat 2019. évi költségvetési gazdálkodási beszámolójáról szóló
7/2020. (VII. 08.) önkormányzati rendeletéhez</oddHeader>
  </headerFooter>
  <rowBreaks count="2" manualBreakCount="2">
    <brk id="28" max="4" man="1"/>
    <brk id="5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Layout" zoomScaleNormal="80" workbookViewId="0">
      <selection activeCell="A23" sqref="A23"/>
    </sheetView>
  </sheetViews>
  <sheetFormatPr defaultColWidth="9.140625" defaultRowHeight="15.75" x14ac:dyDescent="0.25"/>
  <cols>
    <col min="1" max="1" width="48.7109375" style="4" customWidth="1"/>
    <col min="2" max="2" width="14" style="4" customWidth="1"/>
    <col min="3" max="3" width="13.7109375" style="4" customWidth="1"/>
    <col min="4" max="4" width="14.28515625" style="4" customWidth="1"/>
    <col min="5" max="5" width="7.140625" style="45" customWidth="1"/>
    <col min="6" max="16384" width="9.140625" style="4"/>
  </cols>
  <sheetData>
    <row r="1" spans="1:5" ht="41.1" customHeight="1" x14ac:dyDescent="0.25"/>
    <row r="2" spans="1:5" ht="41.1" customHeight="1" x14ac:dyDescent="0.25">
      <c r="A2" s="475" t="s">
        <v>827</v>
      </c>
      <c r="B2" s="475"/>
      <c r="C2" s="475"/>
      <c r="D2" s="475"/>
      <c r="E2" s="475"/>
    </row>
    <row r="3" spans="1:5" s="5" customFormat="1" ht="63" x14ac:dyDescent="0.25">
      <c r="A3" s="361" t="s">
        <v>1</v>
      </c>
      <c r="B3" s="216" t="str">
        <f>'5.sz.tábla'!B3</f>
        <v>2019. évi eredeti előirányzat</v>
      </c>
      <c r="C3" s="216" t="str">
        <f>'5.sz.tábla'!C3</f>
        <v>2019. évi módosított előirányzat IV.</v>
      </c>
      <c r="D3" s="216" t="str">
        <f>'5.sz.tábla'!D3</f>
        <v>2019. évi teljesítés</v>
      </c>
      <c r="E3" s="218" t="s">
        <v>172</v>
      </c>
    </row>
    <row r="4" spans="1:5" ht="19.5" customHeight="1" x14ac:dyDescent="0.25">
      <c r="A4" s="362" t="s">
        <v>228</v>
      </c>
      <c r="B4" s="305"/>
      <c r="C4" s="309"/>
      <c r="D4" s="309"/>
      <c r="E4" s="76"/>
    </row>
    <row r="5" spans="1:5" s="6" customFormat="1" ht="18.95" customHeight="1" x14ac:dyDescent="0.25">
      <c r="A5" s="363" t="s">
        <v>229</v>
      </c>
      <c r="B5" s="306">
        <f>SUM(B6:B7)</f>
        <v>11331764</v>
      </c>
      <c r="C5" s="308">
        <f>SUM(C6:C7)</f>
        <v>13027292</v>
      </c>
      <c r="D5" s="308">
        <f>SUM(D6:D7)</f>
        <v>9596231</v>
      </c>
      <c r="E5" s="77">
        <f>D5/C5*100</f>
        <v>73.66251558650869</v>
      </c>
    </row>
    <row r="6" spans="1:5" s="6" customFormat="1" ht="18.95" customHeight="1" x14ac:dyDescent="0.25">
      <c r="A6" s="452" t="s">
        <v>847</v>
      </c>
      <c r="B6" s="298">
        <v>8231764</v>
      </c>
      <c r="C6" s="309">
        <v>9927292</v>
      </c>
      <c r="D6" s="309">
        <v>8355230</v>
      </c>
      <c r="E6" s="76">
        <f t="shared" ref="E6:E7" si="0">D6/C6*100</f>
        <v>84.164241366124827</v>
      </c>
    </row>
    <row r="7" spans="1:5" s="6" customFormat="1" ht="18.95" customHeight="1" x14ac:dyDescent="0.25">
      <c r="A7" s="452" t="s">
        <v>848</v>
      </c>
      <c r="B7" s="298">
        <v>3100000</v>
      </c>
      <c r="C7" s="309">
        <v>3100000</v>
      </c>
      <c r="D7" s="309">
        <f>560001+681000</f>
        <v>1241001</v>
      </c>
      <c r="E7" s="76">
        <f t="shared" si="0"/>
        <v>40.032290322580643</v>
      </c>
    </row>
    <row r="8" spans="1:5" s="6" customFormat="1" ht="18.95" customHeight="1" x14ac:dyDescent="0.25">
      <c r="A8" s="363" t="s">
        <v>230</v>
      </c>
      <c r="B8" s="306">
        <f>SUM(B9:B10)</f>
        <v>3271315</v>
      </c>
      <c r="C8" s="364">
        <v>2168749</v>
      </c>
      <c r="D8" s="364">
        <f>SUM(D9:D10)</f>
        <v>1540873</v>
      </c>
      <c r="E8" s="77">
        <f t="shared" ref="E8:E11" si="1">D8/C8*100</f>
        <v>71.0489318957611</v>
      </c>
    </row>
    <row r="9" spans="1:5" s="6" customFormat="1" ht="18.95" customHeight="1" x14ac:dyDescent="0.25">
      <c r="A9" s="452" t="s">
        <v>849</v>
      </c>
      <c r="B9" s="298">
        <v>2831315</v>
      </c>
      <c r="C9" s="7">
        <v>1728749</v>
      </c>
      <c r="D9" s="309">
        <v>1518057</v>
      </c>
      <c r="E9" s="76">
        <f t="shared" si="1"/>
        <v>87.812458604459067</v>
      </c>
    </row>
    <row r="10" spans="1:5" s="6" customFormat="1" ht="18.95" customHeight="1" x14ac:dyDescent="0.25">
      <c r="A10" s="452" t="s">
        <v>850</v>
      </c>
      <c r="B10" s="298">
        <v>440000</v>
      </c>
      <c r="C10" s="7">
        <v>440000</v>
      </c>
      <c r="D10" s="309">
        <v>22816</v>
      </c>
      <c r="E10" s="76">
        <f t="shared" si="1"/>
        <v>5.1854545454545455</v>
      </c>
    </row>
    <row r="11" spans="1:5" s="6" customFormat="1" ht="18.95" customHeight="1" x14ac:dyDescent="0.25">
      <c r="A11" s="363" t="s">
        <v>231</v>
      </c>
      <c r="B11" s="306">
        <f>SUM(B12:B32)</f>
        <v>44728404</v>
      </c>
      <c r="C11" s="306">
        <f>SUM(C12:C32)</f>
        <v>47964874</v>
      </c>
      <c r="D11" s="306">
        <f>SUM(D12:D32)</f>
        <v>38388817</v>
      </c>
      <c r="E11" s="77">
        <f t="shared" si="1"/>
        <v>80.03527122785728</v>
      </c>
    </row>
    <row r="12" spans="1:5" ht="19.7" customHeight="1" x14ac:dyDescent="0.25">
      <c r="A12" s="365" t="s">
        <v>744</v>
      </c>
      <c r="B12" s="298">
        <v>70000</v>
      </c>
      <c r="C12" s="298">
        <v>100000</v>
      </c>
      <c r="D12" s="309">
        <v>95071</v>
      </c>
      <c r="E12" s="76">
        <f>D12/C12*100</f>
        <v>95.071000000000012</v>
      </c>
    </row>
    <row r="13" spans="1:5" ht="19.7" customHeight="1" x14ac:dyDescent="0.25">
      <c r="A13" s="365" t="s">
        <v>743</v>
      </c>
      <c r="B13" s="298">
        <v>2300000</v>
      </c>
      <c r="C13" s="298">
        <v>2576000</v>
      </c>
      <c r="D13" s="309">
        <v>2072376</v>
      </c>
      <c r="E13" s="76">
        <f t="shared" ref="E13:E38" si="2">D13/C13*100</f>
        <v>80.44937888198757</v>
      </c>
    </row>
    <row r="14" spans="1:5" s="312" customFormat="1" ht="19.7" customHeight="1" x14ac:dyDescent="0.25">
      <c r="A14" s="365" t="s">
        <v>845</v>
      </c>
      <c r="B14" s="298">
        <v>421260</v>
      </c>
      <c r="C14" s="298">
        <v>421260</v>
      </c>
      <c r="D14" s="309">
        <v>0</v>
      </c>
      <c r="E14" s="76">
        <f t="shared" si="2"/>
        <v>0</v>
      </c>
    </row>
    <row r="15" spans="1:5" ht="19.7" customHeight="1" x14ac:dyDescent="0.25">
      <c r="A15" s="365" t="s">
        <v>742</v>
      </c>
      <c r="B15" s="298">
        <v>500000</v>
      </c>
      <c r="C15" s="309">
        <v>500000</v>
      </c>
      <c r="D15" s="309">
        <v>401545</v>
      </c>
      <c r="E15" s="76">
        <f t="shared" si="2"/>
        <v>80.308999999999997</v>
      </c>
    </row>
    <row r="16" spans="1:5" ht="19.7" customHeight="1" x14ac:dyDescent="0.25">
      <c r="A16" s="365" t="s">
        <v>741</v>
      </c>
      <c r="B16" s="298">
        <v>400000</v>
      </c>
      <c r="C16" s="309">
        <v>400000</v>
      </c>
      <c r="D16" s="309">
        <v>311720</v>
      </c>
      <c r="E16" s="76">
        <f t="shared" si="2"/>
        <v>77.929999999999993</v>
      </c>
    </row>
    <row r="17" spans="1:5" ht="19.7" customHeight="1" x14ac:dyDescent="0.25">
      <c r="A17" s="365" t="s">
        <v>232</v>
      </c>
      <c r="B17" s="298">
        <v>2000000</v>
      </c>
      <c r="C17" s="7">
        <v>2070000</v>
      </c>
      <c r="D17" s="309">
        <v>2008763</v>
      </c>
      <c r="E17" s="76">
        <f t="shared" si="2"/>
        <v>97.04169082125604</v>
      </c>
    </row>
    <row r="18" spans="1:5" ht="19.7" customHeight="1" x14ac:dyDescent="0.25">
      <c r="A18" s="365" t="s">
        <v>233</v>
      </c>
      <c r="B18" s="298">
        <v>0</v>
      </c>
      <c r="C18" s="309">
        <v>0</v>
      </c>
      <c r="D18" s="309">
        <v>0</v>
      </c>
      <c r="E18" s="76"/>
    </row>
    <row r="19" spans="1:5" ht="19.7" customHeight="1" x14ac:dyDescent="0.25">
      <c r="A19" s="365" t="s">
        <v>234</v>
      </c>
      <c r="B19" s="298">
        <v>0</v>
      </c>
      <c r="C19" s="309">
        <v>0</v>
      </c>
      <c r="D19" s="309">
        <v>0</v>
      </c>
      <c r="E19" s="76"/>
    </row>
    <row r="20" spans="1:5" ht="19.7" customHeight="1" x14ac:dyDescent="0.25">
      <c r="A20" s="365" t="s">
        <v>740</v>
      </c>
      <c r="B20" s="298">
        <v>2000000</v>
      </c>
      <c r="C20" s="309">
        <v>1650000</v>
      </c>
      <c r="D20" s="309">
        <v>607826</v>
      </c>
      <c r="E20" s="76">
        <f t="shared" si="2"/>
        <v>36.837939393939394</v>
      </c>
    </row>
    <row r="21" spans="1:5" ht="19.7" customHeight="1" x14ac:dyDescent="0.25">
      <c r="A21" s="365" t="s">
        <v>701</v>
      </c>
      <c r="B21" s="298">
        <v>0</v>
      </c>
      <c r="C21" s="309">
        <v>350000</v>
      </c>
      <c r="D21" s="309">
        <v>245283</v>
      </c>
      <c r="E21" s="76"/>
    </row>
    <row r="22" spans="1:5" ht="19.7" customHeight="1" x14ac:dyDescent="0.25">
      <c r="A22" s="365" t="s">
        <v>745</v>
      </c>
      <c r="B22" s="298">
        <v>1500000</v>
      </c>
      <c r="C22" s="309">
        <v>2073110</v>
      </c>
      <c r="D22" s="309">
        <v>1892652</v>
      </c>
      <c r="E22" s="76">
        <f t="shared" si="2"/>
        <v>91.295300297620486</v>
      </c>
    </row>
    <row r="23" spans="1:5" ht="19.7" customHeight="1" x14ac:dyDescent="0.25">
      <c r="A23" s="365" t="s">
        <v>235</v>
      </c>
      <c r="B23" s="298">
        <v>3000000</v>
      </c>
      <c r="C23" s="309">
        <v>3000000</v>
      </c>
      <c r="D23" s="309">
        <v>2350104</v>
      </c>
      <c r="E23" s="76">
        <f t="shared" si="2"/>
        <v>78.336799999999997</v>
      </c>
    </row>
    <row r="24" spans="1:5" s="312" customFormat="1" ht="19.7" customHeight="1" x14ac:dyDescent="0.25">
      <c r="A24" s="452" t="s">
        <v>851</v>
      </c>
      <c r="B24" s="298">
        <v>0</v>
      </c>
      <c r="C24" s="309">
        <v>1710000</v>
      </c>
      <c r="D24" s="309">
        <v>0</v>
      </c>
      <c r="E24" s="76"/>
    </row>
    <row r="25" spans="1:5" s="312" customFormat="1" ht="19.7" customHeight="1" x14ac:dyDescent="0.25">
      <c r="A25" s="365" t="s">
        <v>852</v>
      </c>
      <c r="B25" s="298">
        <v>5385827</v>
      </c>
      <c r="C25" s="309">
        <v>5385827</v>
      </c>
      <c r="D25" s="309">
        <v>2531750</v>
      </c>
      <c r="E25" s="76">
        <f t="shared" si="2"/>
        <v>47.007636895875045</v>
      </c>
    </row>
    <row r="26" spans="1:5" ht="19.7" customHeight="1" x14ac:dyDescent="0.25">
      <c r="A26" s="365" t="s">
        <v>236</v>
      </c>
      <c r="B26" s="298">
        <v>100000</v>
      </c>
      <c r="C26" s="309">
        <v>100000</v>
      </c>
      <c r="D26" s="309">
        <v>65000</v>
      </c>
      <c r="E26" s="76">
        <f t="shared" si="2"/>
        <v>65</v>
      </c>
    </row>
    <row r="27" spans="1:5" ht="19.7" customHeight="1" x14ac:dyDescent="0.25">
      <c r="A27" s="365" t="s">
        <v>765</v>
      </c>
      <c r="B27" s="298">
        <v>2500000</v>
      </c>
      <c r="C27" s="309">
        <v>2737360</v>
      </c>
      <c r="D27" s="309">
        <v>1865539</v>
      </c>
      <c r="E27" s="76">
        <f t="shared" si="2"/>
        <v>68.151028728409855</v>
      </c>
    </row>
    <row r="28" spans="1:5" s="312" customFormat="1" ht="19.5" customHeight="1" x14ac:dyDescent="0.25">
      <c r="A28" s="365" t="s">
        <v>764</v>
      </c>
      <c r="B28" s="298">
        <v>1567913</v>
      </c>
      <c r="C28" s="309">
        <v>1567913</v>
      </c>
      <c r="D28" s="309">
        <v>683573</v>
      </c>
      <c r="E28" s="76">
        <f t="shared" si="2"/>
        <v>43.597635838212959</v>
      </c>
    </row>
    <row r="29" spans="1:5" ht="19.7" customHeight="1" x14ac:dyDescent="0.25">
      <c r="A29" s="365" t="s">
        <v>237</v>
      </c>
      <c r="B29" s="298">
        <v>22283404</v>
      </c>
      <c r="C29" s="309">
        <v>22623404</v>
      </c>
      <c r="D29" s="309">
        <v>22614000</v>
      </c>
      <c r="E29" s="76">
        <f t="shared" si="2"/>
        <v>99.95843242687971</v>
      </c>
    </row>
    <row r="30" spans="1:5" ht="19.7" customHeight="1" x14ac:dyDescent="0.25">
      <c r="A30" s="365" t="s">
        <v>238</v>
      </c>
      <c r="B30" s="298">
        <v>0</v>
      </c>
      <c r="C30" s="309">
        <v>0</v>
      </c>
      <c r="D30" s="309">
        <v>0</v>
      </c>
      <c r="E30" s="76"/>
    </row>
    <row r="31" spans="1:5" ht="19.7" customHeight="1" x14ac:dyDescent="0.25">
      <c r="A31" s="365" t="s">
        <v>239</v>
      </c>
      <c r="B31" s="298">
        <v>0</v>
      </c>
      <c r="C31" s="309">
        <v>0</v>
      </c>
      <c r="D31" s="309">
        <v>0</v>
      </c>
      <c r="E31" s="76"/>
    </row>
    <row r="32" spans="1:5" ht="19.7" customHeight="1" x14ac:dyDescent="0.25">
      <c r="A32" s="365" t="s">
        <v>240</v>
      </c>
      <c r="B32" s="298">
        <v>700000</v>
      </c>
      <c r="C32" s="309">
        <v>700000</v>
      </c>
      <c r="D32" s="309">
        <v>643615</v>
      </c>
      <c r="E32" s="76">
        <f t="shared" si="2"/>
        <v>91.944999999999993</v>
      </c>
    </row>
    <row r="33" spans="1:8" s="6" customFormat="1" x14ac:dyDescent="0.25">
      <c r="A33" s="363" t="s">
        <v>241</v>
      </c>
      <c r="B33" s="306">
        <f t="shared" ref="B33:D33" si="3">B34</f>
        <v>2234000</v>
      </c>
      <c r="C33" s="306">
        <f t="shared" si="3"/>
        <v>2234000</v>
      </c>
      <c r="D33" s="306">
        <f t="shared" si="3"/>
        <v>1920000</v>
      </c>
      <c r="E33" s="77">
        <f t="shared" si="2"/>
        <v>85.944494180841531</v>
      </c>
    </row>
    <row r="34" spans="1:8" ht="19.7" customHeight="1" x14ac:dyDescent="0.25">
      <c r="A34" s="365" t="s">
        <v>242</v>
      </c>
      <c r="B34" s="298">
        <v>2234000</v>
      </c>
      <c r="C34" s="309">
        <v>2234000</v>
      </c>
      <c r="D34" s="309">
        <v>1920000</v>
      </c>
      <c r="E34" s="76">
        <f t="shared" si="2"/>
        <v>85.944494180841531</v>
      </c>
    </row>
    <row r="35" spans="1:8" s="6" customFormat="1" ht="19.5" customHeight="1" x14ac:dyDescent="0.25">
      <c r="A35" s="362" t="s">
        <v>243</v>
      </c>
      <c r="B35" s="306">
        <f>B36+B37</f>
        <v>10175801</v>
      </c>
      <c r="C35" s="306">
        <f>C36+C37</f>
        <v>9848727</v>
      </c>
      <c r="D35" s="306">
        <f>D36+D37</f>
        <v>9588012</v>
      </c>
      <c r="E35" s="77">
        <f>D35/C35*100</f>
        <v>97.352805088413959</v>
      </c>
      <c r="F35" s="8"/>
      <c r="G35" s="8"/>
      <c r="H35" s="8"/>
    </row>
    <row r="36" spans="1:8" x14ac:dyDescent="0.25">
      <c r="A36" s="366" t="s">
        <v>766</v>
      </c>
      <c r="B36" s="298">
        <f>'7.sz.tábla'!B4</f>
        <v>10075801</v>
      </c>
      <c r="C36" s="298">
        <f>'7.sz.tábla'!C4</f>
        <v>9748727</v>
      </c>
      <c r="D36" s="298">
        <f>'7.sz.tábla'!D4</f>
        <v>9578012</v>
      </c>
      <c r="E36" s="76">
        <f t="shared" si="2"/>
        <v>98.248848285524872</v>
      </c>
      <c r="F36" s="9"/>
      <c r="G36" s="9"/>
      <c r="H36" s="9"/>
    </row>
    <row r="37" spans="1:8" s="312" customFormat="1" ht="20.25" customHeight="1" x14ac:dyDescent="0.25">
      <c r="A37" s="366" t="s">
        <v>767</v>
      </c>
      <c r="B37" s="298">
        <f>'7.sz.tábla'!B9</f>
        <v>100000</v>
      </c>
      <c r="C37" s="298">
        <f>'7.sz.tábla'!C9</f>
        <v>100000</v>
      </c>
      <c r="D37" s="298">
        <f>'7.sz.tábla'!D9</f>
        <v>10000</v>
      </c>
      <c r="E37" s="76">
        <f>D37/C37*100</f>
        <v>10</v>
      </c>
      <c r="F37" s="307"/>
      <c r="G37" s="307"/>
      <c r="H37" s="307"/>
    </row>
    <row r="38" spans="1:8" s="6" customFormat="1" x14ac:dyDescent="0.25">
      <c r="A38" s="362" t="s">
        <v>244</v>
      </c>
      <c r="B38" s="306">
        <f>B5+B8+B11+B33+B35</f>
        <v>71741284</v>
      </c>
      <c r="C38" s="306">
        <f>C5+C8+C11+C33+C35</f>
        <v>75243642</v>
      </c>
      <c r="D38" s="306">
        <f>D5+D8+D11+D33+D35</f>
        <v>61033933</v>
      </c>
      <c r="E38" s="77">
        <f t="shared" si="2"/>
        <v>81.115070161011076</v>
      </c>
      <c r="F38" s="10"/>
      <c r="G38" s="10"/>
      <c r="H38" s="10"/>
    </row>
  </sheetData>
  <mergeCells count="1">
    <mergeCell ref="A2:E2"/>
  </mergeCells>
  <printOptions horizontalCentered="1"/>
  <pageMargins left="0.70866141732283472" right="0.31496062992125984" top="0.55118110236220474" bottom="0" header="0.11811023622047245" footer="0.31496062992125984"/>
  <pageSetup paperSize="9" scale="94" orientation="portrait" r:id="rId1"/>
  <headerFooter>
    <oddHeader>&amp;L&amp;"Times New Roman,Normál"&amp;12Vászoly Község 
Önkormányzata &amp;C&amp;"Times New Roman,Normál"&amp;12 6. melléklet
az önkormányzat 2019. évi költségvetési gazdálkodási beszámolójáról szóló
7/2020. (VII. 08.) önkormányzati rendeletéhez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zoomScaleNormal="80" workbookViewId="0">
      <selection sqref="A1:E1"/>
    </sheetView>
  </sheetViews>
  <sheetFormatPr defaultColWidth="9.140625" defaultRowHeight="15.75" x14ac:dyDescent="0.25"/>
  <cols>
    <col min="1" max="1" width="39.42578125" style="11" customWidth="1"/>
    <col min="2" max="2" width="14.7109375" style="11" customWidth="1"/>
    <col min="3" max="3" width="14.85546875" style="11" customWidth="1"/>
    <col min="4" max="4" width="13.42578125" style="12" customWidth="1"/>
    <col min="5" max="5" width="8.5703125" style="44" customWidth="1"/>
    <col min="6" max="16384" width="9.140625" style="13"/>
  </cols>
  <sheetData>
    <row r="1" spans="1:5" ht="18.75" x14ac:dyDescent="0.3">
      <c r="A1" s="476" t="s">
        <v>828</v>
      </c>
      <c r="B1" s="476"/>
      <c r="C1" s="476"/>
      <c r="D1" s="476"/>
      <c r="E1" s="476"/>
    </row>
    <row r="2" spans="1:5" ht="18.75" x14ac:dyDescent="0.3">
      <c r="A2" s="477"/>
      <c r="B2" s="477"/>
      <c r="C2" s="477"/>
      <c r="D2" s="477"/>
      <c r="E2" s="477"/>
    </row>
    <row r="3" spans="1:5" ht="63" x14ac:dyDescent="0.25">
      <c r="A3" s="330" t="s">
        <v>1</v>
      </c>
      <c r="B3" s="216" t="str">
        <f>'5.sz.tábla'!B3</f>
        <v>2019. évi eredeti előirányzat</v>
      </c>
      <c r="C3" s="216" t="str">
        <f>'5.sz.tábla'!C3</f>
        <v>2019. évi módosított előirányzat IV.</v>
      </c>
      <c r="D3" s="216" t="str">
        <f>'5.sz.tábla'!D3</f>
        <v>2019. évi teljesítés</v>
      </c>
      <c r="E3" s="218" t="s">
        <v>172</v>
      </c>
    </row>
    <row r="4" spans="1:5" ht="31.5" x14ac:dyDescent="0.25">
      <c r="A4" s="331" t="s">
        <v>245</v>
      </c>
      <c r="B4" s="14">
        <f>SUM(B5:B8)</f>
        <v>10075801</v>
      </c>
      <c r="C4" s="14">
        <f>SUM(C5:C8)</f>
        <v>9748727</v>
      </c>
      <c r="D4" s="14">
        <f>SUM(D5:D8)</f>
        <v>9578012</v>
      </c>
      <c r="E4" s="219">
        <f>D4/C4*100</f>
        <v>98.248848285524872</v>
      </c>
    </row>
    <row r="5" spans="1:5" ht="32.25" customHeight="1" x14ac:dyDescent="0.25">
      <c r="A5" s="327" t="s">
        <v>721</v>
      </c>
      <c r="B5" s="15">
        <v>3442936</v>
      </c>
      <c r="C5" s="15">
        <v>2915494</v>
      </c>
      <c r="D5" s="43">
        <v>2744779</v>
      </c>
      <c r="E5" s="220">
        <f t="shared" ref="E5:E18" si="0">D5/C5*100</f>
        <v>94.144560064263544</v>
      </c>
    </row>
    <row r="6" spans="1:5" ht="28.5" customHeight="1" x14ac:dyDescent="0.25">
      <c r="A6" s="327" t="s">
        <v>722</v>
      </c>
      <c r="B6" s="15">
        <v>6182865</v>
      </c>
      <c r="C6" s="15">
        <v>6182865</v>
      </c>
      <c r="D6" s="43">
        <v>6182865</v>
      </c>
      <c r="E6" s="220">
        <f t="shared" si="0"/>
        <v>100</v>
      </c>
    </row>
    <row r="7" spans="1:5" ht="28.5" customHeight="1" x14ac:dyDescent="0.25">
      <c r="A7" s="327" t="s">
        <v>723</v>
      </c>
      <c r="B7" s="15">
        <v>450000</v>
      </c>
      <c r="C7" s="15">
        <v>273943</v>
      </c>
      <c r="D7" s="43">
        <v>273943</v>
      </c>
      <c r="E7" s="220">
        <f t="shared" si="0"/>
        <v>100</v>
      </c>
    </row>
    <row r="8" spans="1:5" ht="31.5" x14ac:dyDescent="0.25">
      <c r="A8" s="327" t="s">
        <v>846</v>
      </c>
      <c r="B8" s="15">
        <v>0</v>
      </c>
      <c r="C8" s="15">
        <v>376425</v>
      </c>
      <c r="D8" s="43">
        <v>376425</v>
      </c>
      <c r="E8" s="220">
        <f t="shared" si="0"/>
        <v>100</v>
      </c>
    </row>
    <row r="9" spans="1:5" ht="31.5" x14ac:dyDescent="0.25">
      <c r="A9" s="331" t="s">
        <v>247</v>
      </c>
      <c r="B9" s="14">
        <v>100000</v>
      </c>
      <c r="C9" s="14">
        <v>100000</v>
      </c>
      <c r="D9" s="14">
        <f>SUM(D10:D13)</f>
        <v>10000</v>
      </c>
      <c r="E9" s="219">
        <f t="shared" si="0"/>
        <v>10</v>
      </c>
    </row>
    <row r="10" spans="1:5" ht="28.5" customHeight="1" x14ac:dyDescent="0.25">
      <c r="A10" s="332" t="s">
        <v>746</v>
      </c>
      <c r="B10" s="15">
        <v>0</v>
      </c>
      <c r="C10" s="15">
        <v>0</v>
      </c>
      <c r="D10" s="43">
        <v>0</v>
      </c>
      <c r="E10" s="220"/>
    </row>
    <row r="11" spans="1:5" ht="28.5" customHeight="1" x14ac:dyDescent="0.25">
      <c r="A11" s="332" t="s">
        <v>248</v>
      </c>
      <c r="B11" s="15">
        <v>0</v>
      </c>
      <c r="C11" s="15">
        <v>10000</v>
      </c>
      <c r="D11" s="43">
        <v>10000</v>
      </c>
      <c r="E11" s="220">
        <v>100</v>
      </c>
    </row>
    <row r="12" spans="1:5" ht="34.5" customHeight="1" x14ac:dyDescent="0.25">
      <c r="A12" s="327" t="s">
        <v>776</v>
      </c>
      <c r="B12" s="15">
        <v>100000</v>
      </c>
      <c r="C12" s="15">
        <v>90000</v>
      </c>
      <c r="D12" s="43">
        <v>0</v>
      </c>
      <c r="E12" s="220"/>
    </row>
    <row r="13" spans="1:5" ht="28.5" customHeight="1" x14ac:dyDescent="0.25">
      <c r="A13" s="332"/>
      <c r="B13" s="15"/>
      <c r="C13" s="15"/>
      <c r="D13" s="43"/>
      <c r="E13" s="220"/>
    </row>
    <row r="14" spans="1:5" ht="45" customHeight="1" x14ac:dyDescent="0.25">
      <c r="A14" s="221" t="s">
        <v>249</v>
      </c>
      <c r="B14" s="16">
        <f>SUM(B15:B15)</f>
        <v>0</v>
      </c>
      <c r="C14" s="16">
        <v>0</v>
      </c>
      <c r="D14" s="304">
        <v>0</v>
      </c>
      <c r="E14" s="222">
        <v>0</v>
      </c>
    </row>
    <row r="15" spans="1:5" x14ac:dyDescent="0.25">
      <c r="A15" s="332"/>
      <c r="B15" s="15"/>
      <c r="C15" s="15"/>
      <c r="D15" s="27"/>
      <c r="E15" s="223"/>
    </row>
    <row r="16" spans="1:5" x14ac:dyDescent="0.25">
      <c r="A16" s="224"/>
      <c r="B16" s="15"/>
      <c r="C16" s="15"/>
      <c r="D16" s="27"/>
      <c r="E16" s="223"/>
    </row>
    <row r="17" spans="1:5" x14ac:dyDescent="0.25">
      <c r="A17" s="332"/>
      <c r="B17" s="15"/>
      <c r="C17" s="15"/>
      <c r="D17" s="27"/>
      <c r="E17" s="223"/>
    </row>
    <row r="18" spans="1:5" ht="31.5" x14ac:dyDescent="0.25">
      <c r="A18" s="224" t="s">
        <v>250</v>
      </c>
      <c r="B18" s="333">
        <f>B9+B4</f>
        <v>10175801</v>
      </c>
      <c r="C18" s="333">
        <f>C9+C4</f>
        <v>9848727</v>
      </c>
      <c r="D18" s="333">
        <f>D9+D4</f>
        <v>9588012</v>
      </c>
      <c r="E18" s="219">
        <f t="shared" si="0"/>
        <v>97.352805088413959</v>
      </c>
    </row>
    <row r="19" spans="1:5" x14ac:dyDescent="0.25">
      <c r="A19" s="17"/>
      <c r="B19" s="12"/>
      <c r="C19" s="12"/>
    </row>
    <row r="20" spans="1:5" x14ac:dyDescent="0.25">
      <c r="B20" s="18"/>
      <c r="C20" s="18"/>
      <c r="D20" s="18"/>
    </row>
    <row r="21" spans="1:5" x14ac:dyDescent="0.25">
      <c r="B21" s="12"/>
      <c r="C21" s="12"/>
    </row>
    <row r="22" spans="1:5" x14ac:dyDescent="0.25">
      <c r="B22" s="12"/>
      <c r="C22" s="12"/>
    </row>
    <row r="25" spans="1:5" x14ac:dyDescent="0.25">
      <c r="B25" s="19"/>
      <c r="C25" s="20"/>
      <c r="D25" s="21"/>
    </row>
    <row r="26" spans="1:5" x14ac:dyDescent="0.25">
      <c r="C26" s="20"/>
      <c r="D26" s="21"/>
    </row>
    <row r="27" spans="1:5" x14ac:dyDescent="0.25">
      <c r="C27" s="20"/>
      <c r="D27" s="21"/>
    </row>
  </sheetData>
  <mergeCells count="2">
    <mergeCell ref="A1:E1"/>
    <mergeCell ref="A2:E2"/>
  </mergeCells>
  <printOptions horizontalCentered="1"/>
  <pageMargins left="0.51181102362204722" right="0.51181102362204722" top="1.5354330708661419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 
7. melléklet
az önkormányzat 2019. évi költségvetési gazdálkodási beszámolójáról
szóló 7/2020. (VII. 08.) önkormányzati rendeletéhez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view="pageLayout" zoomScaleNormal="100" workbookViewId="0">
      <selection sqref="A1:E1"/>
    </sheetView>
  </sheetViews>
  <sheetFormatPr defaultColWidth="9.140625" defaultRowHeight="15.75" x14ac:dyDescent="0.25"/>
  <cols>
    <col min="1" max="1" width="38.85546875" style="41" customWidth="1"/>
    <col min="2" max="2" width="13.85546875" style="22" customWidth="1"/>
    <col min="3" max="3" width="15.42578125" style="22" customWidth="1"/>
    <col min="4" max="4" width="13" style="40" customWidth="1"/>
    <col min="5" max="5" width="8.7109375" style="42" customWidth="1"/>
    <col min="6" max="6" width="16.85546875" style="22" customWidth="1"/>
    <col min="7" max="7" width="16.42578125" style="23" customWidth="1"/>
    <col min="8" max="8" width="23.85546875" style="22" customWidth="1"/>
    <col min="9" max="16384" width="9.140625" style="22"/>
  </cols>
  <sheetData>
    <row r="1" spans="1:7" ht="32.25" customHeight="1" x14ac:dyDescent="0.25">
      <c r="A1" s="478" t="s">
        <v>829</v>
      </c>
      <c r="B1" s="479"/>
      <c r="C1" s="479"/>
      <c r="D1" s="479"/>
      <c r="E1" s="480"/>
    </row>
    <row r="2" spans="1:7" ht="47.25" x14ac:dyDescent="0.25">
      <c r="A2" s="323" t="s">
        <v>1</v>
      </c>
      <c r="B2" s="216" t="str">
        <f>'5.sz.tábla'!B3</f>
        <v>2019. évi eredeti előirányzat</v>
      </c>
      <c r="C2" s="216" t="str">
        <f>'5.sz.tábla'!C3</f>
        <v>2019. évi módosított előirányzat IV.</v>
      </c>
      <c r="D2" s="216" t="str">
        <f>'5.sz.tábla'!D3</f>
        <v>2019. évi teljesítés</v>
      </c>
      <c r="E2" s="218" t="s">
        <v>172</v>
      </c>
    </row>
    <row r="3" spans="1:7" s="24" customFormat="1" ht="24.75" customHeight="1" x14ac:dyDescent="0.25">
      <c r="A3" s="324" t="s">
        <v>251</v>
      </c>
      <c r="B3" s="325">
        <f>B4+B6+B12+B15</f>
        <v>8532598</v>
      </c>
      <c r="C3" s="325">
        <f>C4+C6+C12+C15</f>
        <v>30656071</v>
      </c>
      <c r="D3" s="325">
        <f>D4+D6+D12+D15</f>
        <v>11639204</v>
      </c>
      <c r="E3" s="271">
        <f>D3/C3*100</f>
        <v>37.967044113382961</v>
      </c>
      <c r="G3" s="25"/>
    </row>
    <row r="4" spans="1:7" s="24" customFormat="1" x14ac:dyDescent="0.25">
      <c r="A4" s="326" t="s">
        <v>702</v>
      </c>
      <c r="B4" s="26">
        <f>SUM(B5)</f>
        <v>3302000</v>
      </c>
      <c r="C4" s="26">
        <f t="shared" ref="C4" si="0">SUM(C5)</f>
        <v>3302000</v>
      </c>
      <c r="D4" s="26">
        <v>1778000</v>
      </c>
      <c r="E4" s="272">
        <f t="shared" ref="E4:E5" si="1">D4/C4*100</f>
        <v>53.846153846153847</v>
      </c>
      <c r="G4" s="25"/>
    </row>
    <row r="5" spans="1:7" s="24" customFormat="1" x14ac:dyDescent="0.25">
      <c r="A5" s="326" t="s">
        <v>768</v>
      </c>
      <c r="B5" s="26">
        <v>3302000</v>
      </c>
      <c r="C5" s="26">
        <v>3302000</v>
      </c>
      <c r="D5" s="301">
        <v>1778000</v>
      </c>
      <c r="E5" s="272">
        <f t="shared" si="1"/>
        <v>53.846153846153847</v>
      </c>
      <c r="G5" s="25"/>
    </row>
    <row r="6" spans="1:7" s="24" customFormat="1" x14ac:dyDescent="0.25">
      <c r="A6" s="326" t="s">
        <v>703</v>
      </c>
      <c r="B6" s="26">
        <f>SUM(B7:B8)</f>
        <v>3000000</v>
      </c>
      <c r="C6" s="26">
        <f>SUM(C7:C11)</f>
        <v>8740583</v>
      </c>
      <c r="D6" s="26">
        <f>SUM(D7:D11)</f>
        <v>5964965</v>
      </c>
      <c r="E6" s="272">
        <f>D6/C6*100</f>
        <v>68.24447522550841</v>
      </c>
      <c r="G6" s="25"/>
    </row>
    <row r="7" spans="1:7" s="24" customFormat="1" x14ac:dyDescent="0.25">
      <c r="A7" s="326" t="s">
        <v>769</v>
      </c>
      <c r="B7" s="26">
        <v>3000000</v>
      </c>
      <c r="C7" s="26">
        <v>2459000</v>
      </c>
      <c r="D7" s="301">
        <f>1338000+361260</f>
        <v>1699260</v>
      </c>
      <c r="E7" s="272">
        <f t="shared" ref="E7:E39" si="2">D7/C7*100</f>
        <v>69.103700691337949</v>
      </c>
      <c r="G7" s="25"/>
    </row>
    <row r="8" spans="1:7" s="24" customFormat="1" ht="15.75" customHeight="1" x14ac:dyDescent="0.25">
      <c r="A8" s="326" t="s">
        <v>862</v>
      </c>
      <c r="B8" s="26">
        <v>0</v>
      </c>
      <c r="C8" s="26">
        <v>2015878</v>
      </c>
      <c r="D8" s="301">
        <v>0</v>
      </c>
      <c r="E8" s="272">
        <f t="shared" si="2"/>
        <v>0</v>
      </c>
      <c r="G8" s="300"/>
    </row>
    <row r="9" spans="1:7" s="24" customFormat="1" x14ac:dyDescent="0.25">
      <c r="A9" s="326" t="s">
        <v>863</v>
      </c>
      <c r="B9" s="26">
        <v>0</v>
      </c>
      <c r="C9" s="26">
        <v>2465705</v>
      </c>
      <c r="D9" s="301">
        <f>1941500+524205</f>
        <v>2465705</v>
      </c>
      <c r="E9" s="272">
        <f t="shared" si="2"/>
        <v>100</v>
      </c>
      <c r="G9" s="300"/>
    </row>
    <row r="10" spans="1:7" s="24" customFormat="1" x14ac:dyDescent="0.25">
      <c r="A10" s="326" t="s">
        <v>864</v>
      </c>
      <c r="B10" s="26">
        <v>0</v>
      </c>
      <c r="C10" s="26">
        <v>900000</v>
      </c>
      <c r="D10" s="301">
        <v>900000</v>
      </c>
      <c r="E10" s="272">
        <f t="shared" si="2"/>
        <v>100</v>
      </c>
      <c r="G10" s="300"/>
    </row>
    <row r="11" spans="1:7" s="24" customFormat="1" x14ac:dyDescent="0.25">
      <c r="A11" s="326" t="s">
        <v>865</v>
      </c>
      <c r="B11" s="27">
        <v>0</v>
      </c>
      <c r="C11" s="27">
        <v>900000</v>
      </c>
      <c r="D11" s="301">
        <v>900000</v>
      </c>
      <c r="E11" s="272">
        <f>D11/C11*100</f>
        <v>100</v>
      </c>
      <c r="G11" s="300"/>
    </row>
    <row r="12" spans="1:7" s="24" customFormat="1" ht="16.5" customHeight="1" x14ac:dyDescent="0.25">
      <c r="A12" s="326" t="s">
        <v>747</v>
      </c>
      <c r="B12" s="28">
        <f>SUM(B13)</f>
        <v>0</v>
      </c>
      <c r="C12" s="28">
        <f>SUM(C13:C14)</f>
        <v>314955</v>
      </c>
      <c r="D12" s="28">
        <f>SUM(D13:D14)</f>
        <v>313353</v>
      </c>
      <c r="E12" s="272">
        <f t="shared" si="2"/>
        <v>99.491355907986858</v>
      </c>
      <c r="G12" s="25"/>
    </row>
    <row r="13" spans="1:7" s="24" customFormat="1" x14ac:dyDescent="0.25">
      <c r="A13" s="273" t="s">
        <v>770</v>
      </c>
      <c r="B13" s="27">
        <v>0</v>
      </c>
      <c r="C13" s="27">
        <v>239955</v>
      </c>
      <c r="D13" s="301">
        <v>239955</v>
      </c>
      <c r="E13" s="272">
        <f t="shared" si="2"/>
        <v>100</v>
      </c>
      <c r="G13" s="25"/>
    </row>
    <row r="14" spans="1:7" s="24" customFormat="1" x14ac:dyDescent="0.25">
      <c r="A14" s="273" t="s">
        <v>866</v>
      </c>
      <c r="B14" s="27">
        <v>0</v>
      </c>
      <c r="C14" s="27">
        <v>75000</v>
      </c>
      <c r="D14" s="301">
        <v>73398</v>
      </c>
      <c r="E14" s="272">
        <f>D14/C14*100</f>
        <v>97.86399999999999</v>
      </c>
      <c r="G14" s="300"/>
    </row>
    <row r="15" spans="1:7" s="24" customFormat="1" ht="16.5" customHeight="1" x14ac:dyDescent="0.25">
      <c r="A15" s="326" t="s">
        <v>748</v>
      </c>
      <c r="B15" s="27">
        <f>SUM(B16:B23)</f>
        <v>2230598</v>
      </c>
      <c r="C15" s="27">
        <f>SUM(C16:C23)</f>
        <v>18298533</v>
      </c>
      <c r="D15" s="27">
        <f>SUM(D16:D23)</f>
        <v>3582886</v>
      </c>
      <c r="E15" s="272">
        <f t="shared" si="2"/>
        <v>19.580181646255468</v>
      </c>
      <c r="G15" s="25"/>
    </row>
    <row r="16" spans="1:7" s="24" customFormat="1" x14ac:dyDescent="0.25">
      <c r="A16" s="273" t="s">
        <v>749</v>
      </c>
      <c r="B16" s="27">
        <v>100000</v>
      </c>
      <c r="C16" s="27">
        <v>185800</v>
      </c>
      <c r="D16" s="301">
        <v>175389</v>
      </c>
      <c r="E16" s="272">
        <f t="shared" si="2"/>
        <v>94.39666307857911</v>
      </c>
      <c r="G16" s="25"/>
    </row>
    <row r="17" spans="1:7" s="24" customFormat="1" x14ac:dyDescent="0.25">
      <c r="A17" s="273" t="s">
        <v>750</v>
      </c>
      <c r="B17" s="27">
        <v>180000</v>
      </c>
      <c r="C17" s="27">
        <v>180000</v>
      </c>
      <c r="D17" s="301">
        <v>8655</v>
      </c>
      <c r="E17" s="272">
        <f t="shared" si="2"/>
        <v>4.8083333333333336</v>
      </c>
      <c r="G17" s="25"/>
    </row>
    <row r="18" spans="1:7" s="24" customFormat="1" x14ac:dyDescent="0.25">
      <c r="A18" s="273" t="s">
        <v>867</v>
      </c>
      <c r="B18" s="27">
        <v>500000</v>
      </c>
      <c r="C18" s="27">
        <v>500000</v>
      </c>
      <c r="D18" s="301">
        <v>254240</v>
      </c>
      <c r="E18" s="272">
        <f t="shared" si="2"/>
        <v>50.848000000000006</v>
      </c>
      <c r="G18" s="25"/>
    </row>
    <row r="19" spans="1:7" s="24" customFormat="1" x14ac:dyDescent="0.25">
      <c r="A19" s="273" t="s">
        <v>868</v>
      </c>
      <c r="B19" s="27">
        <v>200000</v>
      </c>
      <c r="C19" s="27">
        <v>200000</v>
      </c>
      <c r="D19" s="301">
        <v>159960</v>
      </c>
      <c r="E19" s="272">
        <f t="shared" si="2"/>
        <v>79.97999999999999</v>
      </c>
      <c r="G19" s="25"/>
    </row>
    <row r="20" spans="1:7" s="24" customFormat="1" x14ac:dyDescent="0.25">
      <c r="A20" s="273" t="s">
        <v>770</v>
      </c>
      <c r="B20" s="27">
        <v>270000</v>
      </c>
      <c r="C20" s="27">
        <v>38045</v>
      </c>
      <c r="D20" s="301">
        <v>37614</v>
      </c>
      <c r="E20" s="272">
        <f t="shared" si="2"/>
        <v>98.867131029044558</v>
      </c>
      <c r="G20" s="25"/>
    </row>
    <row r="21" spans="1:7" s="24" customFormat="1" x14ac:dyDescent="0.25">
      <c r="A21" s="273" t="s">
        <v>869</v>
      </c>
      <c r="B21" s="27">
        <v>980598</v>
      </c>
      <c r="C21" s="27">
        <v>0</v>
      </c>
      <c r="D21" s="301">
        <v>0</v>
      </c>
      <c r="E21" s="272">
        <v>0</v>
      </c>
      <c r="G21" s="25"/>
    </row>
    <row r="22" spans="1:7" s="24" customFormat="1" x14ac:dyDescent="0.25">
      <c r="A22" s="273" t="s">
        <v>870</v>
      </c>
      <c r="B22" s="27">
        <v>0</v>
      </c>
      <c r="C22" s="27">
        <v>2947028</v>
      </c>
      <c r="D22" s="301">
        <v>2947028</v>
      </c>
      <c r="E22" s="272">
        <v>0</v>
      </c>
      <c r="G22" s="300"/>
    </row>
    <row r="23" spans="1:7" s="24" customFormat="1" x14ac:dyDescent="0.25">
      <c r="A23" s="273" t="s">
        <v>871</v>
      </c>
      <c r="B23" s="27">
        <v>0</v>
      </c>
      <c r="C23" s="27">
        <v>14247660</v>
      </c>
      <c r="D23" s="301">
        <v>0</v>
      </c>
      <c r="E23" s="272">
        <f t="shared" si="2"/>
        <v>0</v>
      </c>
      <c r="G23" s="25"/>
    </row>
    <row r="24" spans="1:7" s="29" customFormat="1" ht="23.25" customHeight="1" x14ac:dyDescent="0.25">
      <c r="A24" s="274" t="s">
        <v>252</v>
      </c>
      <c r="B24" s="302">
        <f>SUM(B25:B30)</f>
        <v>87960563</v>
      </c>
      <c r="C24" s="302">
        <f>SUM(C25:C30)</f>
        <v>86185858</v>
      </c>
      <c r="D24" s="302">
        <f>SUM(D25:D30)</f>
        <v>79531033</v>
      </c>
      <c r="E24" s="271">
        <f t="shared" si="2"/>
        <v>92.278518594083039</v>
      </c>
      <c r="G24" s="30"/>
    </row>
    <row r="25" spans="1:7" s="29" customFormat="1" x14ac:dyDescent="0.25">
      <c r="A25" s="275" t="s">
        <v>751</v>
      </c>
      <c r="B25" s="303">
        <v>500000</v>
      </c>
      <c r="C25" s="303">
        <v>167000</v>
      </c>
      <c r="D25" s="301">
        <v>0</v>
      </c>
      <c r="E25" s="272">
        <f t="shared" si="2"/>
        <v>0</v>
      </c>
      <c r="G25" s="30"/>
    </row>
    <row r="26" spans="1:7" s="29" customFormat="1" x14ac:dyDescent="0.25">
      <c r="A26" s="275" t="s">
        <v>752</v>
      </c>
      <c r="B26" s="303">
        <v>76356665</v>
      </c>
      <c r="C26" s="303">
        <v>76356665</v>
      </c>
      <c r="D26" s="301">
        <v>70080581</v>
      </c>
      <c r="E26" s="272">
        <f t="shared" si="2"/>
        <v>91.780568205801032</v>
      </c>
      <c r="G26" s="30"/>
    </row>
    <row r="27" spans="1:7" s="29" customFormat="1" x14ac:dyDescent="0.25">
      <c r="A27" s="275" t="s">
        <v>874</v>
      </c>
      <c r="B27" s="303">
        <v>10000000</v>
      </c>
      <c r="C27" s="303">
        <v>7684295</v>
      </c>
      <c r="D27" s="301">
        <v>7476204</v>
      </c>
      <c r="E27" s="272">
        <f t="shared" si="2"/>
        <v>97.291996207849905</v>
      </c>
      <c r="G27" s="30"/>
    </row>
    <row r="28" spans="1:7" s="29" customFormat="1" x14ac:dyDescent="0.25">
      <c r="A28" s="275" t="s">
        <v>875</v>
      </c>
      <c r="B28" s="303">
        <v>403744</v>
      </c>
      <c r="C28" s="303">
        <v>403744</v>
      </c>
      <c r="D28" s="301">
        <v>403744</v>
      </c>
      <c r="E28" s="272">
        <f t="shared" si="2"/>
        <v>100</v>
      </c>
      <c r="G28" s="30"/>
    </row>
    <row r="29" spans="1:7" s="29" customFormat="1" x14ac:dyDescent="0.25">
      <c r="A29" s="275" t="s">
        <v>771</v>
      </c>
      <c r="B29" s="303">
        <v>154</v>
      </c>
      <c r="C29" s="303">
        <v>154</v>
      </c>
      <c r="D29" s="301">
        <v>0</v>
      </c>
      <c r="E29" s="272">
        <f t="shared" si="2"/>
        <v>0</v>
      </c>
      <c r="G29" s="30"/>
    </row>
    <row r="30" spans="1:7" s="29" customFormat="1" x14ac:dyDescent="0.25">
      <c r="A30" s="275" t="s">
        <v>873</v>
      </c>
      <c r="B30" s="303">
        <v>700000</v>
      </c>
      <c r="C30" s="303">
        <v>1574000</v>
      </c>
      <c r="D30" s="301">
        <v>1570504</v>
      </c>
      <c r="E30" s="272">
        <v>100</v>
      </c>
      <c r="G30" s="30"/>
    </row>
    <row r="31" spans="1:7" s="29" customFormat="1" ht="36" customHeight="1" x14ac:dyDescent="0.25">
      <c r="A31" s="274" t="s">
        <v>253</v>
      </c>
      <c r="B31" s="31">
        <f>B32</f>
        <v>26790</v>
      </c>
      <c r="C31" s="31">
        <f>SUM(C32:C33)</f>
        <v>1007388</v>
      </c>
      <c r="D31" s="31">
        <f>SUM(D32:D33)</f>
        <v>1007388</v>
      </c>
      <c r="E31" s="271">
        <f t="shared" si="2"/>
        <v>100</v>
      </c>
      <c r="G31" s="30"/>
    </row>
    <row r="32" spans="1:7" s="29" customFormat="1" ht="36" customHeight="1" x14ac:dyDescent="0.25">
      <c r="A32" s="327" t="s">
        <v>246</v>
      </c>
      <c r="B32" s="32">
        <v>26790</v>
      </c>
      <c r="C32" s="32">
        <v>26790</v>
      </c>
      <c r="D32" s="301">
        <v>26790</v>
      </c>
      <c r="E32" s="272">
        <f t="shared" si="2"/>
        <v>100</v>
      </c>
      <c r="G32" s="30"/>
    </row>
    <row r="33" spans="1:7" s="29" customFormat="1" ht="35.25" customHeight="1" x14ac:dyDescent="0.25">
      <c r="A33" s="327" t="s">
        <v>872</v>
      </c>
      <c r="B33" s="32">
        <v>0</v>
      </c>
      <c r="C33" s="32">
        <v>980598</v>
      </c>
      <c r="D33" s="301">
        <v>980598</v>
      </c>
      <c r="E33" s="272">
        <f t="shared" si="2"/>
        <v>100</v>
      </c>
      <c r="G33" s="30"/>
    </row>
    <row r="34" spans="1:7" s="34" customFormat="1" ht="31.5" x14ac:dyDescent="0.25">
      <c r="A34" s="276" t="s">
        <v>728</v>
      </c>
      <c r="B34" s="210">
        <f>B31+B24+B3</f>
        <v>96519951</v>
      </c>
      <c r="C34" s="210">
        <f>C31+C24+C3</f>
        <v>117849317</v>
      </c>
      <c r="D34" s="210">
        <f>D31+D24+D3</f>
        <v>92177625</v>
      </c>
      <c r="E34" s="271">
        <f>D34/C34*100</f>
        <v>78.216511853013117</v>
      </c>
      <c r="G34" s="35"/>
    </row>
    <row r="35" spans="1:7" s="37" customFormat="1" x14ac:dyDescent="0.25">
      <c r="A35" s="328" t="s">
        <v>729</v>
      </c>
      <c r="B35" s="36">
        <f>B38</f>
        <v>968079</v>
      </c>
      <c r="C35" s="36">
        <f t="shared" ref="C35:E35" si="3">C38</f>
        <v>1403079</v>
      </c>
      <c r="D35" s="36">
        <f>D38</f>
        <v>973381</v>
      </c>
      <c r="E35" s="291">
        <f t="shared" si="3"/>
        <v>69.374639631838264</v>
      </c>
      <c r="G35" s="38"/>
    </row>
    <row r="36" spans="1:7" s="34" customFormat="1" ht="31.5" x14ac:dyDescent="0.25">
      <c r="A36" s="277" t="s">
        <v>167</v>
      </c>
      <c r="B36" s="33">
        <v>0</v>
      </c>
      <c r="C36" s="33">
        <v>0</v>
      </c>
      <c r="D36" s="301">
        <v>0</v>
      </c>
      <c r="E36" s="272"/>
      <c r="G36" s="35"/>
    </row>
    <row r="37" spans="1:7" s="34" customFormat="1" x14ac:dyDescent="0.25">
      <c r="A37" s="278" t="s">
        <v>168</v>
      </c>
      <c r="B37" s="33">
        <v>0</v>
      </c>
      <c r="C37" s="33">
        <v>0</v>
      </c>
      <c r="D37" s="301">
        <v>0</v>
      </c>
      <c r="E37" s="272"/>
      <c r="G37" s="35"/>
    </row>
    <row r="38" spans="1:7" s="34" customFormat="1" ht="31.5" x14ac:dyDescent="0.25">
      <c r="A38" s="278" t="s">
        <v>169</v>
      </c>
      <c r="B38" s="33">
        <v>968079</v>
      </c>
      <c r="C38" s="33">
        <v>1403079</v>
      </c>
      <c r="D38" s="301">
        <v>973381</v>
      </c>
      <c r="E38" s="272">
        <f t="shared" si="2"/>
        <v>69.374639631838264</v>
      </c>
      <c r="G38" s="35"/>
    </row>
    <row r="39" spans="1:7" s="37" customFormat="1" x14ac:dyDescent="0.25">
      <c r="A39" s="279" t="s">
        <v>254</v>
      </c>
      <c r="B39" s="36">
        <f t="shared" ref="B39:D39" si="4">SUM(B36:B38)</f>
        <v>968079</v>
      </c>
      <c r="C39" s="36">
        <f t="shared" si="4"/>
        <v>1403079</v>
      </c>
      <c r="D39" s="36">
        <f t="shared" si="4"/>
        <v>973381</v>
      </c>
      <c r="E39" s="271">
        <f t="shared" si="2"/>
        <v>69.374639631838264</v>
      </c>
      <c r="G39" s="38"/>
    </row>
    <row r="40" spans="1:7" x14ac:dyDescent="0.25">
      <c r="A40" s="39"/>
    </row>
  </sheetData>
  <mergeCells count="1">
    <mergeCell ref="A1:E1"/>
  </mergeCells>
  <printOptions horizontalCentered="1"/>
  <pageMargins left="0.70866141732283472" right="0.70866141732283472" top="1.5354330708661419" bottom="0.55118110236220474" header="0.51181102362204722" footer="0.31496062992125984"/>
  <pageSetup paperSize="9" scale="89" orientation="portrait" r:id="rId1"/>
  <headerFooter>
    <oddHeader>&amp;L&amp;"Times New Roman,Normál"&amp;12Vászoly Község Önkormányzata
&amp;C&amp;"Times New Roman,Normál"&amp;12
8. melléklet
az önkormányzat 2019. évi költségvetési gazdálkodási beszámolójáról szóló
7/2020. (VII. 08.) önkormányzati rendeletéhez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Layout" zoomScaleNormal="100" workbookViewId="0">
      <selection sqref="A1:J1"/>
    </sheetView>
  </sheetViews>
  <sheetFormatPr defaultColWidth="9.140625" defaultRowHeight="15.75" x14ac:dyDescent="0.25"/>
  <cols>
    <col min="1" max="1" width="28" style="69" customWidth="1"/>
    <col min="2" max="2" width="16" style="4" customWidth="1"/>
    <col min="3" max="3" width="16.7109375" style="4" customWidth="1"/>
    <col min="4" max="4" width="16.140625" style="4" customWidth="1"/>
    <col min="5" max="5" width="10.140625" style="45" customWidth="1"/>
    <col min="6" max="6" width="29.5703125" style="69" customWidth="1"/>
    <col min="7" max="7" width="15.42578125" style="4" customWidth="1"/>
    <col min="8" max="8" width="16.5703125" style="4" customWidth="1"/>
    <col min="9" max="9" width="16" style="4" customWidth="1"/>
    <col min="10" max="10" width="9.28515625" style="45" customWidth="1"/>
    <col min="11" max="11" width="9.140625" style="4"/>
    <col min="12" max="12" width="10.5703125" style="4" customWidth="1"/>
    <col min="13" max="13" width="9.140625" style="4"/>
    <col min="14" max="14" width="12.28515625" style="4" customWidth="1"/>
    <col min="15" max="16384" width="9.140625" style="4"/>
  </cols>
  <sheetData>
    <row r="1" spans="1:12" ht="18.75" x14ac:dyDescent="0.3">
      <c r="A1" s="483" t="s">
        <v>830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2" ht="15.75" customHeight="1" x14ac:dyDescent="0.25">
      <c r="A2" s="481" t="s">
        <v>831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2" s="69" customFormat="1" ht="47.25" x14ac:dyDescent="0.25">
      <c r="A3" s="314" t="s">
        <v>256</v>
      </c>
      <c r="B3" s="216" t="str">
        <f>'5.sz.tábla'!B3</f>
        <v>2019. évi eredeti előirányzat</v>
      </c>
      <c r="C3" s="216" t="str">
        <f>'5.sz.tábla'!C3</f>
        <v>2019. évi módosított előirányzat IV.</v>
      </c>
      <c r="D3" s="216" t="str">
        <f>'5.sz.tábla'!D3</f>
        <v>2019. évi teljesítés</v>
      </c>
      <c r="E3" s="216" t="str">
        <f>'5.sz.tábla'!E3</f>
        <v>%</v>
      </c>
      <c r="F3" s="314" t="s">
        <v>257</v>
      </c>
      <c r="G3" s="216" t="str">
        <f>B3</f>
        <v>2019. évi eredeti előirányzat</v>
      </c>
      <c r="H3" s="216" t="str">
        <f t="shared" ref="H3:I3" si="0">C3</f>
        <v>2019. évi módosított előirányzat IV.</v>
      </c>
      <c r="I3" s="216" t="str">
        <f t="shared" si="0"/>
        <v>2019. évi teljesítés</v>
      </c>
      <c r="J3" s="218" t="s">
        <v>172</v>
      </c>
      <c r="K3" s="70"/>
    </row>
    <row r="4" spans="1:12" ht="30.75" customHeight="1" x14ac:dyDescent="0.25">
      <c r="A4" s="340" t="s">
        <v>292</v>
      </c>
      <c r="B4" s="309">
        <f>'4.sz.tábla'!B5</f>
        <v>30598342</v>
      </c>
      <c r="C4" s="309">
        <f>'4.sz.tábla'!C5</f>
        <v>35483776</v>
      </c>
      <c r="D4" s="309">
        <f>'4.sz.tábla'!D5</f>
        <v>27834320</v>
      </c>
      <c r="E4" s="76">
        <f>D4/C4*100</f>
        <v>78.442384485799934</v>
      </c>
      <c r="F4" s="313" t="s">
        <v>293</v>
      </c>
      <c r="G4" s="309">
        <f>'6.sz.tábla'!B5</f>
        <v>11331764</v>
      </c>
      <c r="H4" s="309">
        <f>'6.sz.tábla'!C5</f>
        <v>13027292</v>
      </c>
      <c r="I4" s="309">
        <f>'6.sz.tábla'!D5</f>
        <v>9596231</v>
      </c>
      <c r="J4" s="76">
        <f>I4/H4*100</f>
        <v>73.66251558650869</v>
      </c>
      <c r="K4" s="71"/>
    </row>
    <row r="5" spans="1:12" ht="31.5" x14ac:dyDescent="0.25">
      <c r="A5" s="340" t="s">
        <v>294</v>
      </c>
      <c r="B5" s="309">
        <f>'4.sz.tábla'!B7</f>
        <v>10700000</v>
      </c>
      <c r="C5" s="309">
        <f>'4.sz.tábla'!C7</f>
        <v>10700000</v>
      </c>
      <c r="D5" s="309">
        <f>'4.sz.tábla'!D7</f>
        <v>13769315</v>
      </c>
      <c r="E5" s="76">
        <f t="shared" ref="E5:E23" si="1">D5/C5*100</f>
        <v>128.68518691588787</v>
      </c>
      <c r="F5" s="313" t="s">
        <v>295</v>
      </c>
      <c r="G5" s="313">
        <f>'6.sz.tábla'!B8</f>
        <v>3271315</v>
      </c>
      <c r="H5" s="313">
        <f>'6.sz.tábla'!C8</f>
        <v>2168749</v>
      </c>
      <c r="I5" s="313">
        <f>'6.sz.tábla'!D8</f>
        <v>1540873</v>
      </c>
      <c r="J5" s="76">
        <f t="shared" ref="J5:J23" si="2">I5/H5*100</f>
        <v>71.0489318957611</v>
      </c>
      <c r="K5" s="71"/>
    </row>
    <row r="6" spans="1:12" x14ac:dyDescent="0.25">
      <c r="A6" s="313" t="s">
        <v>296</v>
      </c>
      <c r="B6" s="309">
        <f>'4.sz.tábla'!B8</f>
        <v>1050000</v>
      </c>
      <c r="C6" s="309">
        <f>'4.sz.tábla'!C8</f>
        <v>1050000</v>
      </c>
      <c r="D6" s="309">
        <f>'4.sz.tábla'!D8</f>
        <v>2083642</v>
      </c>
      <c r="E6" s="76">
        <f t="shared" si="1"/>
        <v>198.44209523809525</v>
      </c>
      <c r="F6" s="313" t="s">
        <v>297</v>
      </c>
      <c r="G6" s="309">
        <f>'6.sz.tábla'!B11</f>
        <v>44728404</v>
      </c>
      <c r="H6" s="309">
        <f>'6.sz.tábla'!C11</f>
        <v>47964874</v>
      </c>
      <c r="I6" s="309">
        <f>'6.sz.tábla'!D11</f>
        <v>38388817</v>
      </c>
      <c r="J6" s="76">
        <f t="shared" si="2"/>
        <v>80.03527122785728</v>
      </c>
      <c r="K6" s="71"/>
      <c r="L6" s="72"/>
    </row>
    <row r="7" spans="1:12" ht="47.25" x14ac:dyDescent="0.25">
      <c r="A7" s="340" t="s">
        <v>298</v>
      </c>
      <c r="B7" s="309">
        <f>'4.sz.tábla'!B10</f>
        <v>0</v>
      </c>
      <c r="C7" s="309">
        <f>'4.sz.tábla'!C10</f>
        <v>0</v>
      </c>
      <c r="D7" s="309">
        <f>'4.sz.tábla'!D10</f>
        <v>0</v>
      </c>
      <c r="E7" s="76"/>
      <c r="F7" s="313" t="s">
        <v>299</v>
      </c>
      <c r="G7" s="309">
        <f>'6.sz.tábla'!B33</f>
        <v>2234000</v>
      </c>
      <c r="H7" s="309">
        <f>'6.sz.tábla'!C33</f>
        <v>2234000</v>
      </c>
      <c r="I7" s="309">
        <f>'6.sz.tábla'!D33</f>
        <v>1920000</v>
      </c>
      <c r="J7" s="76">
        <f t="shared" si="2"/>
        <v>85.944494180841531</v>
      </c>
      <c r="K7" s="71"/>
    </row>
    <row r="8" spans="1:12" ht="33" customHeight="1" x14ac:dyDescent="0.25">
      <c r="A8" s="313"/>
      <c r="B8" s="309"/>
      <c r="C8" s="309"/>
      <c r="D8" s="309"/>
      <c r="E8" s="76"/>
      <c r="F8" s="313" t="s">
        <v>243</v>
      </c>
      <c r="G8" s="309">
        <f>'6.sz.tábla'!B35</f>
        <v>10175801</v>
      </c>
      <c r="H8" s="309">
        <f>'6.sz.tábla'!C35</f>
        <v>9848727</v>
      </c>
      <c r="I8" s="309">
        <f>'6.sz.tábla'!D35</f>
        <v>9588012</v>
      </c>
      <c r="J8" s="76">
        <f t="shared" si="2"/>
        <v>97.352805088413959</v>
      </c>
      <c r="K8" s="71"/>
    </row>
    <row r="9" spans="1:12" x14ac:dyDescent="0.25">
      <c r="A9" s="313"/>
      <c r="B9" s="309"/>
      <c r="C9" s="309"/>
      <c r="D9" s="309"/>
      <c r="E9" s="76"/>
      <c r="F9" s="313" t="s">
        <v>300</v>
      </c>
      <c r="G9" s="309"/>
      <c r="H9" s="309"/>
      <c r="I9" s="309"/>
      <c r="J9" s="76"/>
      <c r="K9" s="71"/>
    </row>
    <row r="10" spans="1:12" ht="31.5" x14ac:dyDescent="0.25">
      <c r="A10" s="340"/>
      <c r="B10" s="309"/>
      <c r="C10" s="309"/>
      <c r="D10" s="309"/>
      <c r="E10" s="76"/>
      <c r="F10" s="313" t="s">
        <v>301</v>
      </c>
      <c r="G10" s="309">
        <f>'6.sz.tábla'!B36</f>
        <v>10075801</v>
      </c>
      <c r="H10" s="309">
        <f>'6.sz.tábla'!C36</f>
        <v>9748727</v>
      </c>
      <c r="I10" s="309">
        <f>'6.sz.tábla'!D36</f>
        <v>9578012</v>
      </c>
      <c r="J10" s="76">
        <f t="shared" si="2"/>
        <v>98.248848285524872</v>
      </c>
      <c r="K10" s="71"/>
    </row>
    <row r="11" spans="1:12" ht="31.5" x14ac:dyDescent="0.25">
      <c r="A11" s="341"/>
      <c r="B11" s="309"/>
      <c r="C11" s="309"/>
      <c r="D11" s="309"/>
      <c r="E11" s="76"/>
      <c r="F11" s="313" t="s">
        <v>302</v>
      </c>
      <c r="G11" s="313">
        <f>'6.sz.tábla'!B37</f>
        <v>100000</v>
      </c>
      <c r="H11" s="313">
        <f>'6.sz.tábla'!C37</f>
        <v>100000</v>
      </c>
      <c r="I11" s="313">
        <f>'6.sz.tábla'!D37</f>
        <v>10000</v>
      </c>
      <c r="J11" s="76">
        <f t="shared" si="2"/>
        <v>10</v>
      </c>
      <c r="K11" s="71"/>
    </row>
    <row r="12" spans="1:12" ht="47.25" x14ac:dyDescent="0.25">
      <c r="A12" s="340"/>
      <c r="B12" s="309"/>
      <c r="C12" s="309"/>
      <c r="D12" s="309"/>
      <c r="E12" s="76"/>
      <c r="F12" s="313" t="s">
        <v>303</v>
      </c>
      <c r="G12" s="309"/>
      <c r="H12" s="309"/>
      <c r="I12" s="309"/>
      <c r="J12" s="76"/>
      <c r="K12" s="71"/>
    </row>
    <row r="13" spans="1:12" ht="31.5" x14ac:dyDescent="0.25">
      <c r="A13" s="313"/>
      <c r="B13" s="309"/>
      <c r="C13" s="309"/>
      <c r="D13" s="309"/>
      <c r="E13" s="76"/>
      <c r="F13" s="313" t="s">
        <v>304</v>
      </c>
      <c r="G13" s="309">
        <f>'4.sz.tábla'!B27</f>
        <v>3238265</v>
      </c>
      <c r="H13" s="309">
        <f>'4.sz.tábla'!C27</f>
        <v>4574999</v>
      </c>
      <c r="I13" s="309">
        <f>'4.sz.tábla'!D27</f>
        <v>0</v>
      </c>
      <c r="J13" s="76"/>
      <c r="K13" s="71"/>
    </row>
    <row r="14" spans="1:12" s="6" customFormat="1" ht="31.5" x14ac:dyDescent="0.25">
      <c r="A14" s="314" t="s">
        <v>258</v>
      </c>
      <c r="B14" s="308">
        <f t="shared" ref="B14:D14" si="3">SUM(B4:B13)</f>
        <v>42348342</v>
      </c>
      <c r="C14" s="308">
        <f t="shared" si="3"/>
        <v>47233776</v>
      </c>
      <c r="D14" s="308">
        <f t="shared" si="3"/>
        <v>43687277</v>
      </c>
      <c r="E14" s="77">
        <f t="shared" si="1"/>
        <v>92.491603889555634</v>
      </c>
      <c r="F14" s="314" t="s">
        <v>259</v>
      </c>
      <c r="G14" s="308">
        <f>G4+G5+G6+G7+G8+G13</f>
        <v>74979549</v>
      </c>
      <c r="H14" s="308">
        <f t="shared" ref="H14:I14" si="4">H4+H5+H6+H7+H8+H13</f>
        <v>79818641</v>
      </c>
      <c r="I14" s="308">
        <f t="shared" si="4"/>
        <v>61033933</v>
      </c>
      <c r="J14" s="77">
        <f t="shared" si="2"/>
        <v>76.465763179305441</v>
      </c>
      <c r="K14" s="73"/>
    </row>
    <row r="15" spans="1:12" s="6" customFormat="1" x14ac:dyDescent="0.25">
      <c r="A15" s="314" t="s">
        <v>260</v>
      </c>
      <c r="B15" s="308"/>
      <c r="C15" s="308"/>
      <c r="D15" s="308">
        <f>D14-I14</f>
        <v>-17346656</v>
      </c>
      <c r="E15" s="76"/>
      <c r="F15" s="314" t="s">
        <v>261</v>
      </c>
      <c r="G15" s="308">
        <f>G14-B14</f>
        <v>32631207</v>
      </c>
      <c r="H15" s="308">
        <f>H14-C14</f>
        <v>32584865</v>
      </c>
      <c r="I15" s="308"/>
      <c r="J15" s="76"/>
      <c r="K15" s="73"/>
    </row>
    <row r="16" spans="1:12" s="6" customFormat="1" ht="31.7" customHeight="1" x14ac:dyDescent="0.25">
      <c r="A16" s="314" t="s">
        <v>329</v>
      </c>
      <c r="B16" s="308">
        <f>SUM(B17)</f>
        <v>126000000</v>
      </c>
      <c r="C16" s="308">
        <f>SUM(C17)</f>
        <v>128550203</v>
      </c>
      <c r="D16" s="308">
        <f>SUM(D17)</f>
        <v>128550203</v>
      </c>
      <c r="E16" s="77">
        <f t="shared" si="1"/>
        <v>100</v>
      </c>
      <c r="F16" s="314" t="s">
        <v>263</v>
      </c>
      <c r="G16" s="308">
        <f>SUM(G17:G22)</f>
        <v>968079</v>
      </c>
      <c r="H16" s="308">
        <f>SUM(H17:H22)</f>
        <v>1403079</v>
      </c>
      <c r="I16" s="308">
        <f>SUM(I17:I22)</f>
        <v>973381</v>
      </c>
      <c r="J16" s="77">
        <f t="shared" si="2"/>
        <v>69.374639631838264</v>
      </c>
      <c r="K16" s="73"/>
    </row>
    <row r="17" spans="1:11" x14ac:dyDescent="0.25">
      <c r="A17" s="313" t="s">
        <v>305</v>
      </c>
      <c r="B17" s="309">
        <f>'5.sz.tábla'!B68</f>
        <v>126000000</v>
      </c>
      <c r="C17" s="309">
        <f>'5.sz.tábla'!C68</f>
        <v>128550203</v>
      </c>
      <c r="D17" s="309">
        <f>'5.sz.tábla'!D68</f>
        <v>128550203</v>
      </c>
      <c r="E17" s="76">
        <f t="shared" si="1"/>
        <v>100</v>
      </c>
      <c r="F17" s="313"/>
      <c r="G17" s="309"/>
      <c r="H17" s="309"/>
      <c r="I17" s="309"/>
      <c r="J17" s="76"/>
      <c r="K17" s="71"/>
    </row>
    <row r="18" spans="1:11" s="6" customFormat="1" ht="30" customHeight="1" x14ac:dyDescent="0.25">
      <c r="A18" s="314" t="s">
        <v>330</v>
      </c>
      <c r="B18" s="314">
        <f>SUM(B19:B22)</f>
        <v>119237</v>
      </c>
      <c r="C18" s="314">
        <f>SUM(C19:C22)</f>
        <v>1451398</v>
      </c>
      <c r="D18" s="314">
        <f>SUM(D19:D22)</f>
        <v>1021700</v>
      </c>
      <c r="E18" s="77">
        <f t="shared" si="1"/>
        <v>70.394199247897546</v>
      </c>
      <c r="F18" s="74"/>
      <c r="G18" s="308"/>
      <c r="H18" s="309"/>
      <c r="I18" s="309"/>
      <c r="J18" s="76"/>
      <c r="K18" s="73"/>
    </row>
    <row r="19" spans="1:11" ht="29.25" customHeight="1" x14ac:dyDescent="0.25">
      <c r="A19" s="313" t="s">
        <v>308</v>
      </c>
      <c r="B19" s="309"/>
      <c r="C19" s="309"/>
      <c r="D19" s="309"/>
      <c r="E19" s="76"/>
      <c r="F19" s="313" t="s">
        <v>309</v>
      </c>
      <c r="G19" s="308"/>
      <c r="H19" s="309"/>
      <c r="I19" s="309"/>
      <c r="J19" s="76"/>
      <c r="K19" s="71"/>
    </row>
    <row r="20" spans="1:11" ht="31.5" x14ac:dyDescent="0.25">
      <c r="A20" s="74" t="s">
        <v>310</v>
      </c>
      <c r="B20" s="309"/>
      <c r="C20" s="309">
        <v>0</v>
      </c>
      <c r="D20" s="309">
        <f>'5.sz.tábla'!D73</f>
        <v>0</v>
      </c>
      <c r="E20" s="76"/>
      <c r="F20" s="74" t="s">
        <v>307</v>
      </c>
      <c r="G20" s="309">
        <f>'[1]1.sz.tábla '!B36</f>
        <v>0</v>
      </c>
      <c r="H20" s="309">
        <v>0</v>
      </c>
      <c r="I20" s="309">
        <v>0</v>
      </c>
      <c r="J20" s="76"/>
      <c r="K20" s="71"/>
    </row>
    <row r="21" spans="1:11" x14ac:dyDescent="0.25">
      <c r="A21" s="74"/>
      <c r="B21" s="309"/>
      <c r="C21" s="309"/>
      <c r="D21" s="309"/>
      <c r="E21" s="76"/>
      <c r="F21" s="74"/>
      <c r="G21" s="309"/>
      <c r="H21" s="309"/>
      <c r="I21" s="309"/>
      <c r="J21" s="76"/>
      <c r="K21" s="71"/>
    </row>
    <row r="22" spans="1:11" ht="31.5" x14ac:dyDescent="0.25">
      <c r="A22" s="313" t="s">
        <v>706</v>
      </c>
      <c r="B22" s="309">
        <f>'5.sz.tábla'!B74</f>
        <v>119237</v>
      </c>
      <c r="C22" s="309">
        <f>'5.sz.tábla'!C74</f>
        <v>1451398</v>
      </c>
      <c r="D22" s="309">
        <f>'5.sz.tábla'!D74</f>
        <v>1021700</v>
      </c>
      <c r="E22" s="76">
        <f t="shared" si="1"/>
        <v>70.394199247897546</v>
      </c>
      <c r="F22" s="313" t="s">
        <v>306</v>
      </c>
      <c r="G22" s="309">
        <f>'4.sz.tábla'!B34</f>
        <v>968079</v>
      </c>
      <c r="H22" s="309">
        <f>'4.sz.tábla'!C34</f>
        <v>1403079</v>
      </c>
      <c r="I22" s="309">
        <f>'4.sz.tábla'!D34</f>
        <v>973381</v>
      </c>
      <c r="J22" s="76">
        <f t="shared" ref="J22" si="5">I22/H22*100</f>
        <v>69.374639631838264</v>
      </c>
      <c r="K22" s="71"/>
    </row>
    <row r="23" spans="1:11" ht="20.25" customHeight="1" x14ac:dyDescent="0.25">
      <c r="A23" s="314" t="s">
        <v>265</v>
      </c>
      <c r="B23" s="308">
        <f>B14+B16+B18</f>
        <v>168467579</v>
      </c>
      <c r="C23" s="308">
        <f>C14+C16+C18</f>
        <v>177235377</v>
      </c>
      <c r="D23" s="308">
        <f>D14+D16+D18</f>
        <v>173259180</v>
      </c>
      <c r="E23" s="77">
        <f t="shared" si="1"/>
        <v>97.756544394632911</v>
      </c>
      <c r="F23" s="314" t="s">
        <v>266</v>
      </c>
      <c r="G23" s="308">
        <f>G14+G16</f>
        <v>75947628</v>
      </c>
      <c r="H23" s="308">
        <f>H16+H14</f>
        <v>81221720</v>
      </c>
      <c r="I23" s="308">
        <f>I16+I14</f>
        <v>62007314</v>
      </c>
      <c r="J23" s="77">
        <f t="shared" si="2"/>
        <v>76.343266308568687</v>
      </c>
      <c r="K23" s="71"/>
    </row>
    <row r="26" spans="1:11" ht="15.75" customHeight="1" x14ac:dyDescent="0.25">
      <c r="A26" s="482" t="s">
        <v>833</v>
      </c>
      <c r="B26" s="482"/>
      <c r="C26" s="482"/>
      <c r="D26" s="482"/>
      <c r="E26" s="482"/>
      <c r="F26" s="482"/>
      <c r="G26" s="482"/>
      <c r="H26" s="482"/>
      <c r="I26" s="482"/>
      <c r="J26" s="482"/>
    </row>
    <row r="28" spans="1:11" s="69" customFormat="1" ht="47.25" x14ac:dyDescent="0.25">
      <c r="A28" s="314" t="s">
        <v>267</v>
      </c>
      <c r="B28" s="216" t="str">
        <f>B3</f>
        <v>2019. évi eredeti előirányzat</v>
      </c>
      <c r="C28" s="216" t="str">
        <f t="shared" ref="C28:D28" si="6">C3</f>
        <v>2019. évi módosított előirányzat IV.</v>
      </c>
      <c r="D28" s="216" t="str">
        <f t="shared" si="6"/>
        <v>2019. évi teljesítés</v>
      </c>
      <c r="E28" s="218" t="s">
        <v>172</v>
      </c>
      <c r="F28" s="314" t="s">
        <v>268</v>
      </c>
      <c r="G28" s="216" t="str">
        <f>G3</f>
        <v>2019. évi eredeti előirányzat</v>
      </c>
      <c r="H28" s="216" t="str">
        <f t="shared" ref="H28:I28" si="7">H3</f>
        <v>2019. évi módosított előirányzat IV.</v>
      </c>
      <c r="I28" s="216" t="str">
        <f t="shared" si="7"/>
        <v>2019. évi teljesítés</v>
      </c>
      <c r="J28" s="218" t="s">
        <v>172</v>
      </c>
    </row>
    <row r="29" spans="1:11" ht="47.25" x14ac:dyDescent="0.25">
      <c r="A29" s="340" t="s">
        <v>311</v>
      </c>
      <c r="B29" s="309">
        <f>'4.sz.tábla'!B6</f>
        <v>4000000</v>
      </c>
      <c r="C29" s="309">
        <f>'4.sz.tábla'!C6</f>
        <v>18247660</v>
      </c>
      <c r="D29" s="309">
        <f>'4.sz.tábla'!D6</f>
        <v>14247660</v>
      </c>
      <c r="E29" s="76">
        <f>D29/C29*100</f>
        <v>78.079381137088262</v>
      </c>
      <c r="F29" s="313" t="s">
        <v>312</v>
      </c>
      <c r="G29" s="309">
        <f>'4.sz.tábla'!B23</f>
        <v>8532598</v>
      </c>
      <c r="H29" s="309">
        <f>'4.sz.tábla'!C23</f>
        <v>30656071</v>
      </c>
      <c r="I29" s="309">
        <f>'4.sz.tábla'!D23</f>
        <v>11639204</v>
      </c>
      <c r="J29" s="76">
        <f>I29/H29*100</f>
        <v>37.967044113382961</v>
      </c>
    </row>
    <row r="30" spans="1:11" ht="31.5" x14ac:dyDescent="0.25">
      <c r="A30" s="313" t="s">
        <v>313</v>
      </c>
      <c r="B30" s="309">
        <f>'4.sz.tábla'!B9</f>
        <v>0</v>
      </c>
      <c r="C30" s="309">
        <f>'4.sz.tábla'!C9</f>
        <v>3588000</v>
      </c>
      <c r="D30" s="309">
        <f>'4.sz.tábla'!D9</f>
        <v>3588000</v>
      </c>
      <c r="E30" s="76"/>
      <c r="F30" s="313" t="s">
        <v>314</v>
      </c>
      <c r="G30" s="313"/>
      <c r="H30" s="313"/>
      <c r="I30" s="313"/>
      <c r="J30" s="76"/>
    </row>
    <row r="31" spans="1:11" ht="31.5" x14ac:dyDescent="0.25">
      <c r="A31" s="313" t="s">
        <v>315</v>
      </c>
      <c r="B31" s="309">
        <f>'4.sz.tábla'!B11</f>
        <v>0</v>
      </c>
      <c r="C31" s="309">
        <f>'4.sz.tábla'!C11</f>
        <v>0</v>
      </c>
      <c r="D31" s="309">
        <f>'4.sz.tábla'!D11</f>
        <v>0</v>
      </c>
      <c r="E31" s="76"/>
      <c r="F31" s="313" t="s">
        <v>316</v>
      </c>
      <c r="G31" s="309">
        <f>'4.sz.tábla'!B24</f>
        <v>87960563</v>
      </c>
      <c r="H31" s="309">
        <f>'4.sz.tábla'!C24</f>
        <v>86185858</v>
      </c>
      <c r="I31" s="309">
        <f>'4.sz.tábla'!D24</f>
        <v>79531033</v>
      </c>
      <c r="J31" s="76">
        <f t="shared" ref="J31:J45" si="8">I31/H31*100</f>
        <v>92.278518594083039</v>
      </c>
    </row>
    <row r="32" spans="1:11" x14ac:dyDescent="0.25">
      <c r="A32" s="313"/>
      <c r="B32" s="309"/>
      <c r="C32" s="309"/>
      <c r="D32" s="309"/>
      <c r="E32" s="76"/>
      <c r="F32" s="313" t="s">
        <v>317</v>
      </c>
      <c r="G32" s="309">
        <f>'4.sz.tábla'!B25</f>
        <v>26790</v>
      </c>
      <c r="H32" s="309">
        <f>'4.sz.tábla'!C25</f>
        <v>1007388</v>
      </c>
      <c r="I32" s="309">
        <f>'4.sz.tábla'!D25</f>
        <v>1007388</v>
      </c>
      <c r="J32" s="76">
        <f t="shared" si="8"/>
        <v>100</v>
      </c>
    </row>
    <row r="33" spans="1:10" ht="31.5" x14ac:dyDescent="0.25">
      <c r="A33" s="313"/>
      <c r="B33" s="313"/>
      <c r="C33" s="313"/>
      <c r="D33" s="313"/>
      <c r="E33" s="76"/>
      <c r="F33" s="313" t="s">
        <v>318</v>
      </c>
      <c r="G33" s="313"/>
      <c r="H33" s="313"/>
      <c r="I33" s="313"/>
      <c r="J33" s="76"/>
    </row>
    <row r="34" spans="1:10" ht="27" customHeight="1" x14ac:dyDescent="0.25">
      <c r="A34" s="313"/>
      <c r="B34" s="313"/>
      <c r="C34" s="313"/>
      <c r="D34" s="313"/>
      <c r="E34" s="76"/>
      <c r="F34" s="315" t="s">
        <v>319</v>
      </c>
      <c r="G34" s="316"/>
      <c r="H34" s="316"/>
      <c r="I34" s="316"/>
      <c r="J34" s="76"/>
    </row>
    <row r="35" spans="1:10" ht="47.25" x14ac:dyDescent="0.25">
      <c r="A35" s="313"/>
      <c r="B35" s="309"/>
      <c r="C35" s="309"/>
      <c r="D35" s="309"/>
      <c r="E35" s="76"/>
      <c r="F35" s="313" t="s">
        <v>320</v>
      </c>
      <c r="G35" s="309"/>
      <c r="H35" s="309"/>
      <c r="I35" s="309"/>
      <c r="J35" s="76"/>
    </row>
    <row r="36" spans="1:10" ht="47.25" x14ac:dyDescent="0.25">
      <c r="A36" s="313"/>
      <c r="B36" s="309"/>
      <c r="C36" s="309"/>
      <c r="D36" s="309"/>
      <c r="E36" s="76"/>
      <c r="F36" s="313" t="s">
        <v>321</v>
      </c>
      <c r="G36" s="309"/>
      <c r="H36" s="309"/>
      <c r="I36" s="309"/>
      <c r="J36" s="76"/>
    </row>
    <row r="37" spans="1:10" s="6" customFormat="1" ht="31.5" x14ac:dyDescent="0.25">
      <c r="A37" s="314" t="s">
        <v>269</v>
      </c>
      <c r="B37" s="308">
        <f t="shared" ref="B37:D37" si="9">SUM(B29:B35)</f>
        <v>4000000</v>
      </c>
      <c r="C37" s="308">
        <f t="shared" si="9"/>
        <v>21835660</v>
      </c>
      <c r="D37" s="308">
        <f t="shared" si="9"/>
        <v>17835660</v>
      </c>
      <c r="E37" s="77">
        <f t="shared" ref="E37:E45" si="10">D37/C37*100</f>
        <v>81.68134143872912</v>
      </c>
      <c r="F37" s="314" t="s">
        <v>270</v>
      </c>
      <c r="G37" s="308">
        <f>SUM(G29:G32)</f>
        <v>96519951</v>
      </c>
      <c r="H37" s="308">
        <f t="shared" ref="H37:I37" si="11">SUM(H29:H32)</f>
        <v>117849317</v>
      </c>
      <c r="I37" s="308">
        <f t="shared" si="11"/>
        <v>92177625</v>
      </c>
      <c r="J37" s="77">
        <f t="shared" si="8"/>
        <v>78.216511853013117</v>
      </c>
    </row>
    <row r="38" spans="1:10" s="6" customFormat="1" x14ac:dyDescent="0.25">
      <c r="A38" s="314" t="s">
        <v>271</v>
      </c>
      <c r="B38" s="308"/>
      <c r="C38" s="308"/>
      <c r="D38" s="308"/>
      <c r="E38" s="77"/>
      <c r="F38" s="314" t="s">
        <v>272</v>
      </c>
      <c r="G38" s="308">
        <f>G37-B37</f>
        <v>92519951</v>
      </c>
      <c r="H38" s="308">
        <f>H37-C37</f>
        <v>96013657</v>
      </c>
      <c r="I38" s="308">
        <f>I37-D37</f>
        <v>74341965</v>
      </c>
      <c r="J38" s="76"/>
    </row>
    <row r="39" spans="1:10" s="6" customFormat="1" ht="47.25" x14ac:dyDescent="0.25">
      <c r="A39" s="314" t="s">
        <v>273</v>
      </c>
      <c r="B39" s="308">
        <f>SUM(B40)</f>
        <v>0</v>
      </c>
      <c r="C39" s="308">
        <f t="shared" ref="C39:D39" si="12">SUM(C40)</f>
        <v>0</v>
      </c>
      <c r="D39" s="308">
        <f t="shared" si="12"/>
        <v>0</v>
      </c>
      <c r="E39" s="77"/>
      <c r="F39" s="314" t="s">
        <v>274</v>
      </c>
      <c r="G39" s="308">
        <f>SUM(G40:G43)</f>
        <v>0</v>
      </c>
      <c r="H39" s="308">
        <f>SUM(H40:H43)</f>
        <v>0</v>
      </c>
      <c r="I39" s="308">
        <f>SUM(I40:I43)</f>
        <v>0</v>
      </c>
      <c r="J39" s="77"/>
    </row>
    <row r="40" spans="1:10" x14ac:dyDescent="0.25">
      <c r="A40" s="313" t="s">
        <v>322</v>
      </c>
      <c r="B40" s="309"/>
      <c r="C40" s="309"/>
      <c r="D40" s="309"/>
      <c r="E40" s="76"/>
      <c r="F40" s="313" t="s">
        <v>323</v>
      </c>
      <c r="G40" s="309"/>
      <c r="H40" s="309"/>
      <c r="I40" s="309"/>
      <c r="J40" s="76"/>
    </row>
    <row r="41" spans="1:10" x14ac:dyDescent="0.25">
      <c r="A41" s="313"/>
      <c r="B41" s="309"/>
      <c r="C41" s="309"/>
      <c r="D41" s="309"/>
      <c r="E41" s="76"/>
      <c r="F41" s="313"/>
      <c r="G41" s="309"/>
      <c r="H41" s="309"/>
      <c r="I41" s="309"/>
      <c r="J41" s="76"/>
    </row>
    <row r="42" spans="1:10" ht="47.25" x14ac:dyDescent="0.25">
      <c r="A42" s="314" t="s">
        <v>275</v>
      </c>
      <c r="B42" s="308">
        <f t="shared" ref="B42:D42" si="13">SUM(B43:B44)</f>
        <v>0</v>
      </c>
      <c r="C42" s="308">
        <f t="shared" si="13"/>
        <v>0</v>
      </c>
      <c r="D42" s="308">
        <f t="shared" si="13"/>
        <v>0</v>
      </c>
      <c r="E42" s="77"/>
      <c r="F42" s="313" t="s">
        <v>324</v>
      </c>
      <c r="G42" s="309"/>
      <c r="H42" s="309"/>
      <c r="I42" s="309"/>
      <c r="J42" s="76"/>
    </row>
    <row r="43" spans="1:10" ht="31.5" x14ac:dyDescent="0.25">
      <c r="A43" s="313" t="s">
        <v>325</v>
      </c>
      <c r="B43" s="309"/>
      <c r="C43" s="309"/>
      <c r="D43" s="309"/>
      <c r="E43" s="76"/>
      <c r="F43" s="313" t="s">
        <v>326</v>
      </c>
      <c r="G43" s="309"/>
      <c r="H43" s="309"/>
      <c r="I43" s="309"/>
      <c r="J43" s="76"/>
    </row>
    <row r="44" spans="1:10" ht="31.5" x14ac:dyDescent="0.25">
      <c r="A44" s="74" t="s">
        <v>327</v>
      </c>
      <c r="B44" s="309"/>
      <c r="C44" s="309"/>
      <c r="D44" s="309"/>
      <c r="E44" s="76"/>
      <c r="F44" s="313"/>
      <c r="G44" s="309"/>
      <c r="H44" s="309"/>
      <c r="I44" s="309"/>
      <c r="J44" s="76"/>
    </row>
    <row r="45" spans="1:10" s="6" customFormat="1" ht="23.25" customHeight="1" x14ac:dyDescent="0.25">
      <c r="A45" s="314" t="s">
        <v>276</v>
      </c>
      <c r="B45" s="308">
        <f>B37+B39+B42</f>
        <v>4000000</v>
      </c>
      <c r="C45" s="308">
        <f>C37+C39+C42</f>
        <v>21835660</v>
      </c>
      <c r="D45" s="308">
        <f>D37+D39+D42</f>
        <v>17835660</v>
      </c>
      <c r="E45" s="77">
        <f t="shared" si="10"/>
        <v>81.68134143872912</v>
      </c>
      <c r="F45" s="314" t="s">
        <v>277</v>
      </c>
      <c r="G45" s="308">
        <f>G37+G39</f>
        <v>96519951</v>
      </c>
      <c r="H45" s="308">
        <f>H37+H39</f>
        <v>117849317</v>
      </c>
      <c r="I45" s="308">
        <f>I37+I39</f>
        <v>92177625</v>
      </c>
      <c r="J45" s="77">
        <f t="shared" si="8"/>
        <v>78.216511853013117</v>
      </c>
    </row>
    <row r="46" spans="1:10" x14ac:dyDescent="0.25">
      <c r="A46" s="75"/>
      <c r="B46" s="73"/>
      <c r="C46" s="73"/>
      <c r="D46" s="73"/>
      <c r="E46" s="78"/>
      <c r="F46" s="75"/>
      <c r="G46" s="73"/>
      <c r="H46" s="73"/>
      <c r="I46" s="73"/>
      <c r="J46" s="78"/>
    </row>
    <row r="47" spans="1:10" ht="15.75" customHeight="1" x14ac:dyDescent="0.25">
      <c r="A47" s="482" t="s">
        <v>832</v>
      </c>
      <c r="B47" s="482"/>
      <c r="C47" s="482"/>
      <c r="D47" s="482"/>
      <c r="E47" s="482"/>
      <c r="F47" s="482"/>
      <c r="G47" s="482"/>
      <c r="H47" s="482"/>
      <c r="I47" s="482"/>
      <c r="J47" s="482"/>
    </row>
    <row r="49" spans="1:10" s="69" customFormat="1" ht="47.25" x14ac:dyDescent="0.25">
      <c r="A49" s="314" t="s">
        <v>278</v>
      </c>
      <c r="B49" s="216" t="str">
        <f>B3</f>
        <v>2019. évi eredeti előirányzat</v>
      </c>
      <c r="C49" s="216" t="str">
        <f t="shared" ref="C49:D49" si="14">C3</f>
        <v>2019. évi módosított előirányzat IV.</v>
      </c>
      <c r="D49" s="216" t="str">
        <f t="shared" si="14"/>
        <v>2019. évi teljesítés</v>
      </c>
      <c r="E49" s="218" t="s">
        <v>172</v>
      </c>
      <c r="F49" s="314" t="s">
        <v>279</v>
      </c>
      <c r="G49" s="216" t="str">
        <f>G3</f>
        <v>2019. évi eredeti előirányzat</v>
      </c>
      <c r="H49" s="216" t="str">
        <f t="shared" ref="H49:I49" si="15">H3</f>
        <v>2019. évi módosított előirányzat IV.</v>
      </c>
      <c r="I49" s="216" t="str">
        <f t="shared" si="15"/>
        <v>2019. évi teljesítés</v>
      </c>
      <c r="J49" s="218" t="s">
        <v>172</v>
      </c>
    </row>
    <row r="50" spans="1:10" ht="31.5" x14ac:dyDescent="0.25">
      <c r="A50" s="313" t="s">
        <v>280</v>
      </c>
      <c r="B50" s="309">
        <f>B14</f>
        <v>42348342</v>
      </c>
      <c r="C50" s="309">
        <f>C14</f>
        <v>47233776</v>
      </c>
      <c r="D50" s="309">
        <f>D14</f>
        <v>43687277</v>
      </c>
      <c r="E50" s="76">
        <f>D50/C50*100</f>
        <v>92.491603889555634</v>
      </c>
      <c r="F50" s="313" t="s">
        <v>281</v>
      </c>
      <c r="G50" s="309">
        <f>G14</f>
        <v>74979549</v>
      </c>
      <c r="H50" s="309">
        <f>H14</f>
        <v>79818641</v>
      </c>
      <c r="I50" s="309">
        <f>I14</f>
        <v>61033933</v>
      </c>
      <c r="J50" s="76">
        <f>I50/H50*100</f>
        <v>76.465763179305441</v>
      </c>
    </row>
    <row r="51" spans="1:10" ht="31.5" x14ac:dyDescent="0.25">
      <c r="A51" s="313" t="s">
        <v>282</v>
      </c>
      <c r="B51" s="309">
        <f>B37</f>
        <v>4000000</v>
      </c>
      <c r="C51" s="309">
        <f>C37</f>
        <v>21835660</v>
      </c>
      <c r="D51" s="309">
        <f>D37</f>
        <v>17835660</v>
      </c>
      <c r="E51" s="76">
        <f t="shared" ref="E51:E60" si="16">D51/C51*100</f>
        <v>81.68134143872912</v>
      </c>
      <c r="F51" s="313" t="s">
        <v>283</v>
      </c>
      <c r="G51" s="309">
        <f>G37</f>
        <v>96519951</v>
      </c>
      <c r="H51" s="309">
        <f>H37</f>
        <v>117849317</v>
      </c>
      <c r="I51" s="309">
        <f>I37</f>
        <v>92177625</v>
      </c>
      <c r="J51" s="76">
        <f t="shared" ref="J51:J60" si="17">I51/H51*100</f>
        <v>78.216511853013117</v>
      </c>
    </row>
    <row r="52" spans="1:10" s="6" customFormat="1" ht="31.5" x14ac:dyDescent="0.25">
      <c r="A52" s="314" t="s">
        <v>151</v>
      </c>
      <c r="B52" s="308">
        <f>SUM(B50:B51)</f>
        <v>46348342</v>
      </c>
      <c r="C52" s="308">
        <f t="shared" ref="C52:D52" si="18">SUM(C50:C51)</f>
        <v>69069436</v>
      </c>
      <c r="D52" s="308">
        <f t="shared" si="18"/>
        <v>61522937</v>
      </c>
      <c r="E52" s="77">
        <f t="shared" si="16"/>
        <v>89.07403992700911</v>
      </c>
      <c r="F52" s="314" t="s">
        <v>165</v>
      </c>
      <c r="G52" s="308">
        <f>SUM(G50:G51)</f>
        <v>171499500</v>
      </c>
      <c r="H52" s="308">
        <f t="shared" ref="H52:I52" si="19">SUM(H50:H51)</f>
        <v>197667958</v>
      </c>
      <c r="I52" s="308">
        <f t="shared" si="19"/>
        <v>153211558</v>
      </c>
      <c r="J52" s="77">
        <f t="shared" si="17"/>
        <v>77.509556708224807</v>
      </c>
    </row>
    <row r="53" spans="1:10" s="6" customFormat="1" ht="24" customHeight="1" x14ac:dyDescent="0.25">
      <c r="A53" s="314" t="s">
        <v>284</v>
      </c>
      <c r="B53" s="308"/>
      <c r="C53" s="308"/>
      <c r="D53" s="308">
        <f>D52-I52</f>
        <v>-91688621</v>
      </c>
      <c r="E53" s="76"/>
      <c r="F53" s="314" t="s">
        <v>285</v>
      </c>
      <c r="G53" s="308">
        <f>B52-G52</f>
        <v>-125151158</v>
      </c>
      <c r="H53" s="308">
        <f>C52-H52</f>
        <v>-128598522</v>
      </c>
      <c r="I53" s="308"/>
      <c r="J53" s="76"/>
    </row>
    <row r="54" spans="1:10" s="6" customFormat="1" ht="34.5" customHeight="1" x14ac:dyDescent="0.25">
      <c r="A54" s="314" t="s">
        <v>286</v>
      </c>
      <c r="B54" s="308">
        <f>SUM(B55:B56)</f>
        <v>126000000</v>
      </c>
      <c r="C54" s="308">
        <f t="shared" ref="C54:D54" si="20">SUM(C55:C56)</f>
        <v>128550203</v>
      </c>
      <c r="D54" s="308">
        <f t="shared" si="20"/>
        <v>128550203</v>
      </c>
      <c r="E54" s="77">
        <f t="shared" si="16"/>
        <v>100</v>
      </c>
      <c r="F54" s="314" t="s">
        <v>287</v>
      </c>
      <c r="G54" s="308">
        <f>SUM(G55:G56)</f>
        <v>968079</v>
      </c>
      <c r="H54" s="308">
        <f t="shared" ref="H54:I54" si="21">SUM(H55:H56)</f>
        <v>1403079</v>
      </c>
      <c r="I54" s="308">
        <f t="shared" si="21"/>
        <v>973381</v>
      </c>
      <c r="J54" s="77">
        <f t="shared" si="17"/>
        <v>69.374639631838264</v>
      </c>
    </row>
    <row r="55" spans="1:10" ht="31.5" x14ac:dyDescent="0.25">
      <c r="A55" s="313" t="s">
        <v>262</v>
      </c>
      <c r="B55" s="309">
        <f>'5.sz.tábla'!B69</f>
        <v>52480871</v>
      </c>
      <c r="C55" s="309">
        <f>'5.sz.tábla'!C69</f>
        <v>55031074</v>
      </c>
      <c r="D55" s="309">
        <f>'5.sz.tábla'!D69</f>
        <v>55031074</v>
      </c>
      <c r="E55" s="76">
        <f t="shared" si="16"/>
        <v>100</v>
      </c>
      <c r="F55" s="313" t="s">
        <v>288</v>
      </c>
      <c r="G55" s="309">
        <f>G16</f>
        <v>968079</v>
      </c>
      <c r="H55" s="309">
        <f>H16</f>
        <v>1403079</v>
      </c>
      <c r="I55" s="309">
        <f>I16</f>
        <v>973381</v>
      </c>
      <c r="J55" s="76">
        <f t="shared" si="17"/>
        <v>69.374639631838264</v>
      </c>
    </row>
    <row r="56" spans="1:10" ht="28.5" customHeight="1" x14ac:dyDescent="0.25">
      <c r="A56" s="313" t="s">
        <v>273</v>
      </c>
      <c r="B56" s="309">
        <f>'5.sz.tábla'!B70</f>
        <v>73519129</v>
      </c>
      <c r="C56" s="309">
        <f>'5.sz.tábla'!C70</f>
        <v>73519129</v>
      </c>
      <c r="D56" s="309">
        <f>'5.sz.tábla'!D70</f>
        <v>73519129</v>
      </c>
      <c r="E56" s="76"/>
      <c r="F56" s="313" t="s">
        <v>289</v>
      </c>
      <c r="G56" s="309">
        <v>0</v>
      </c>
      <c r="H56" s="309">
        <v>0</v>
      </c>
      <c r="I56" s="309">
        <v>0</v>
      </c>
      <c r="J56" s="76"/>
    </row>
    <row r="57" spans="1:10" s="6" customFormat="1" ht="31.7" customHeight="1" x14ac:dyDescent="0.25">
      <c r="A57" s="314" t="s">
        <v>290</v>
      </c>
      <c r="B57" s="308">
        <f>SUM(B58:B59)</f>
        <v>119237</v>
      </c>
      <c r="C57" s="308">
        <f t="shared" ref="C57:D57" si="22">SUM(C58:C59)</f>
        <v>1451398</v>
      </c>
      <c r="D57" s="308">
        <f t="shared" si="22"/>
        <v>1021700</v>
      </c>
      <c r="E57" s="77">
        <f t="shared" si="16"/>
        <v>70.394199247897546</v>
      </c>
      <c r="F57" s="314"/>
      <c r="G57" s="314"/>
      <c r="H57" s="314"/>
      <c r="I57" s="314"/>
      <c r="J57" s="76"/>
    </row>
    <row r="58" spans="1:10" ht="29.25" customHeight="1" x14ac:dyDescent="0.25">
      <c r="A58" s="313" t="s">
        <v>264</v>
      </c>
      <c r="B58" s="309">
        <f>B18</f>
        <v>119237</v>
      </c>
      <c r="C58" s="309">
        <f>C18</f>
        <v>1451398</v>
      </c>
      <c r="D58" s="309">
        <f>D18</f>
        <v>1021700</v>
      </c>
      <c r="E58" s="76">
        <f t="shared" si="16"/>
        <v>70.394199247897546</v>
      </c>
      <c r="F58" s="313"/>
      <c r="G58" s="309"/>
      <c r="H58" s="309"/>
      <c r="I58" s="309"/>
      <c r="J58" s="76"/>
    </row>
    <row r="59" spans="1:10" ht="29.25" customHeight="1" x14ac:dyDescent="0.25">
      <c r="A59" s="313" t="s">
        <v>275</v>
      </c>
      <c r="B59" s="309">
        <f>B42</f>
        <v>0</v>
      </c>
      <c r="C59" s="309">
        <f>C42</f>
        <v>0</v>
      </c>
      <c r="D59" s="309">
        <f>D42</f>
        <v>0</v>
      </c>
      <c r="E59" s="76"/>
      <c r="F59" s="314"/>
      <c r="G59" s="308"/>
      <c r="H59" s="308"/>
      <c r="I59" s="308"/>
      <c r="J59" s="76"/>
    </row>
    <row r="60" spans="1:10" s="6" customFormat="1" ht="27" customHeight="1" x14ac:dyDescent="0.25">
      <c r="A60" s="314" t="s">
        <v>225</v>
      </c>
      <c r="B60" s="308">
        <f>B52+B54+B57</f>
        <v>172467579</v>
      </c>
      <c r="C60" s="308">
        <f t="shared" ref="C60:D60" si="23">C52+C54+C57</f>
        <v>199071037</v>
      </c>
      <c r="D60" s="308">
        <f t="shared" si="23"/>
        <v>191094840</v>
      </c>
      <c r="E60" s="77">
        <f t="shared" si="16"/>
        <v>95.993291078299862</v>
      </c>
      <c r="F60" s="314" t="s">
        <v>291</v>
      </c>
      <c r="G60" s="308">
        <f>G52+G54</f>
        <v>172467579</v>
      </c>
      <c r="H60" s="308">
        <f t="shared" ref="H60" si="24">H52+H54</f>
        <v>199071037</v>
      </c>
      <c r="I60" s="308">
        <f>I52+I54</f>
        <v>154184939</v>
      </c>
      <c r="J60" s="77">
        <f t="shared" si="17"/>
        <v>77.452220736660948</v>
      </c>
    </row>
    <row r="61" spans="1:10" x14ac:dyDescent="0.25">
      <c r="A61" s="69" t="s">
        <v>328</v>
      </c>
      <c r="D61" s="4">
        <f>D60-I60</f>
        <v>36909901</v>
      </c>
    </row>
  </sheetData>
  <mergeCells count="4">
    <mergeCell ref="A2:J2"/>
    <mergeCell ref="A26:J26"/>
    <mergeCell ref="A47:J47"/>
    <mergeCell ref="A1:J1"/>
  </mergeCells>
  <printOptions horizontalCentered="1"/>
  <pageMargins left="0.31496062992125984" right="0.31496062992125984" top="1.0236220472440944" bottom="0.15748031496062992" header="0.31496062992125984" footer="0.31496062992125984"/>
  <pageSetup paperSize="9" scale="78" orientation="landscape" r:id="rId1"/>
  <headerFooter>
    <oddHeader xml:space="preserve">&amp;L&amp;"Times New Roman,Normál"&amp;12Vászoly Község 
Önkormányzata &amp;C&amp;"Times New Roman,Normál"&amp;12 
9. melléklet
az önkormányzat 2019. évi költségvetési gazdálkodási beszámolójáról szóló
7/2020. (VII. 08.) önkormányzati rendeletéhez&amp;R
</oddHeader>
  </headerFooter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6</vt:i4>
      </vt:variant>
    </vt:vector>
  </HeadingPairs>
  <TitlesOfParts>
    <vt:vector size="29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  <vt:lpstr>8.sz.tábla</vt:lpstr>
      <vt:lpstr>9.sz.tábla</vt:lpstr>
      <vt:lpstr>10.sz.tábla</vt:lpstr>
      <vt:lpstr>11.sz.tábla</vt:lpstr>
      <vt:lpstr>12.sz.tábla</vt:lpstr>
      <vt:lpstr>13.sz.tábla</vt:lpstr>
      <vt:lpstr>14.sz.tábla</vt:lpstr>
      <vt:lpstr>15.sz.tábla</vt:lpstr>
      <vt:lpstr>15.a.sz.tábla</vt:lpstr>
      <vt:lpstr>15.b.sz.tábla</vt:lpstr>
      <vt:lpstr>16.tábla</vt:lpstr>
      <vt:lpstr>17.tábla</vt:lpstr>
      <vt:lpstr>18.sz.tábla</vt:lpstr>
      <vt:lpstr>19.sz.tábla</vt:lpstr>
      <vt:lpstr>20. tábla</vt:lpstr>
      <vt:lpstr>21.sz.tábla</vt:lpstr>
      <vt:lpstr>'10.sz.tábla'!Nyomtatási_terület</vt:lpstr>
      <vt:lpstr>'13.sz.tábla'!Nyomtatási_terület</vt:lpstr>
      <vt:lpstr>'15.a.sz.tábla'!Nyomtatási_terület</vt:lpstr>
      <vt:lpstr>'18.sz.tábla'!Nyomtatási_terület</vt:lpstr>
      <vt:lpstr>'4.sz.tábla'!Nyomtatási_terület</vt:lpstr>
      <vt:lpstr>'5.sz.tábla'!Nyomtatási_terület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Magyari Zsuzsa</dc:creator>
  <cp:lastModifiedBy>Laczka Mária</cp:lastModifiedBy>
  <cp:lastPrinted>2020-06-26T10:58:29Z</cp:lastPrinted>
  <dcterms:created xsi:type="dcterms:W3CDTF">2017-05-08T05:52:30Z</dcterms:created>
  <dcterms:modified xsi:type="dcterms:W3CDTF">2020-07-07T07:28:04Z</dcterms:modified>
</cp:coreProperties>
</file>