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3" firstSheet="21" activeTab="25"/>
  </bookViews>
  <sheets>
    <sheet name="címrend" sheetId="1" r:id="rId1"/>
    <sheet name="pénzmaradvány" sheetId="2" r:id="rId2"/>
    <sheet name="finanszírozási c. műveletek" sheetId="3" r:id="rId3"/>
    <sheet name="önk. bev." sheetId="4" r:id="rId4"/>
    <sheet name="önk. kiad." sheetId="5" r:id="rId5"/>
    <sheet name="beruházások" sheetId="6" r:id="rId6"/>
    <sheet name="felújítások" sheetId="7" r:id="rId7"/>
    <sheet name="szoc" sheetId="8" r:id="rId8"/>
    <sheet name="EU projekt" sheetId="9" r:id="rId9"/>
    <sheet name="közös hiv." sheetId="10" r:id="rId10"/>
    <sheet name="Művelődési Ház" sheetId="11" r:id="rId11"/>
    <sheet name="Óvoda" sheetId="12" r:id="rId12"/>
    <sheet name="önkorm." sheetId="13" r:id="rId13"/>
    <sheet name="létszám" sheetId="14" r:id="rId14"/>
    <sheet name="közfogl." sheetId="15" r:id="rId15"/>
    <sheet name="fejlesztési célok" sheetId="16" r:id="rId16"/>
    <sheet name="stabilitás" sheetId="17" r:id="rId17"/>
    <sheet name="Mérleg" sheetId="18" r:id="rId18"/>
    <sheet name="céltartalék" sheetId="19" r:id="rId19"/>
    <sheet name="többéves" sheetId="20" r:id="rId20"/>
    <sheet name="előir.- falhaszn. ütemterv" sheetId="21" r:id="rId21"/>
    <sheet name="közvetett támogatások" sheetId="22" r:id="rId22"/>
    <sheet name="P.m" sheetId="23" r:id="rId23"/>
    <sheet name="Vagyon" sheetId="24" r:id="rId24"/>
    <sheet name="Eredmény" sheetId="25" r:id="rId25"/>
    <sheet name="T.eszköz" sheetId="26" r:id="rId26"/>
  </sheets>
  <definedNames>
    <definedName name="_xlnm.Print_Area" localSheetId="12">'önkorm.'!$A$1:$V$92</definedName>
  </definedNames>
  <calcPr fullCalcOnLoad="1"/>
</workbook>
</file>

<file path=xl/comments12.xml><?xml version="1.0" encoding="utf-8"?>
<comments xmlns="http://schemas.openxmlformats.org/spreadsheetml/2006/main">
  <authors>
    <author/>
  </authors>
  <commentList>
    <comment ref="I42" authorId="0">
      <text>
        <r>
          <rPr>
            <b/>
            <sz val="8"/>
            <color indexed="8"/>
            <rFont val="Tahoma"/>
            <family val="2"/>
          </rPr>
          <t xml:space="preserve">user: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I70" authorId="0">
      <text>
        <r>
          <rPr>
            <b/>
            <sz val="8"/>
            <color indexed="8"/>
            <rFont val="Tahoma"/>
            <family val="2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<sst xmlns="http://schemas.openxmlformats.org/spreadsheetml/2006/main" count="1289" uniqueCount="767">
  <si>
    <t xml:space="preserve"> </t>
  </si>
  <si>
    <t xml:space="preserve">Címrend </t>
  </si>
  <si>
    <t>Az önkormányzat önállóan  működő és gazdálkodó költségvetési szervei</t>
  </si>
  <si>
    <t>Lengyeltóti Közös Önkormányzati Hivatal</t>
  </si>
  <si>
    <t>Az önkormányzat önállóan  működő költségvetési szervei</t>
  </si>
  <si>
    <t>Kincsem Óvoda</t>
  </si>
  <si>
    <t xml:space="preserve">Lengyeltóti Városi  Művelődési Ház és Könyvtár </t>
  </si>
  <si>
    <t>Az önkormányzat költségvetésében szereplő nem intézményi kiadások</t>
  </si>
  <si>
    <t xml:space="preserve">Lengyeltóti  Város Önkormányzata </t>
  </si>
  <si>
    <t xml:space="preserve">A költségvetési hiány belső finanszírozására szolgáló előző évek pénzmaradványa </t>
  </si>
  <si>
    <t>ezer Ft</t>
  </si>
  <si>
    <t>Működési cél</t>
  </si>
  <si>
    <t>Rovat</t>
  </si>
  <si>
    <t>er.</t>
  </si>
  <si>
    <t>mód.</t>
  </si>
  <si>
    <t>tény</t>
  </si>
  <si>
    <t xml:space="preserve">Lengyeltóti Közös Önkormányzati Hivatal </t>
  </si>
  <si>
    <t>B8131</t>
  </si>
  <si>
    <t>Lengyeltóti Városi Művelődési Ház és Könyvtár</t>
  </si>
  <si>
    <t xml:space="preserve">Lengyeltóti Város Önkormányzata </t>
  </si>
  <si>
    <t xml:space="preserve">ö s s z e s e n : </t>
  </si>
  <si>
    <t>Felhalmozási cél</t>
  </si>
  <si>
    <t xml:space="preserve">Pénzmaradvány összesen </t>
  </si>
  <si>
    <t>A költségvetési hiány külső finanszírozására vagy a költségvetési többlet pénzügyi műveletek felhasználására szolgáló finanszírozási célú pénzügyi műveletek</t>
  </si>
  <si>
    <t>Bevételek</t>
  </si>
  <si>
    <t xml:space="preserve">Működési hitel </t>
  </si>
  <si>
    <t>Fejlesztési hitel</t>
  </si>
  <si>
    <t>B8111</t>
  </si>
  <si>
    <t>Kiadások</t>
  </si>
  <si>
    <t>Fejlesztési hitel  törlesztése</t>
  </si>
  <si>
    <t>K9113</t>
  </si>
  <si>
    <t>Fejlesztési  hitel kamata</t>
  </si>
  <si>
    <t>K353</t>
  </si>
  <si>
    <t>A helyi önkormányzat bevételei</t>
  </si>
  <si>
    <t>Kötelező</t>
  </si>
  <si>
    <t>Önként váll.</t>
  </si>
  <si>
    <t>Állami feladat</t>
  </si>
  <si>
    <t>Összesen</t>
  </si>
  <si>
    <t>mód</t>
  </si>
  <si>
    <t>té.</t>
  </si>
  <si>
    <t>I. Működési bevételek</t>
  </si>
  <si>
    <t>1. Kapott támogatás</t>
  </si>
  <si>
    <t>központi ktgvet.ből kapott támog.</t>
  </si>
  <si>
    <t>B11</t>
  </si>
  <si>
    <t>kiegészítő támogatás</t>
  </si>
  <si>
    <t>pótlólagos állami tám.</t>
  </si>
  <si>
    <t>2. Működési c. támogatásért. bev.</t>
  </si>
  <si>
    <t xml:space="preserve">elkülönített állami pénzalapból </t>
  </si>
  <si>
    <t>társadalombiztosítás p.ügyi alapból</t>
  </si>
  <si>
    <t>B16</t>
  </si>
  <si>
    <t xml:space="preserve">   Nyújtott szolgált. ellenértéke </t>
  </si>
  <si>
    <t>B402</t>
  </si>
  <si>
    <t>helyi önkormányzattól</t>
  </si>
  <si>
    <t xml:space="preserve">   Továbbszámlázott bev.</t>
  </si>
  <si>
    <t>B403</t>
  </si>
  <si>
    <t>többcélú kistérségi társulástól</t>
  </si>
  <si>
    <t xml:space="preserve">   Egyéb saját bevétel</t>
  </si>
  <si>
    <t>B410</t>
  </si>
  <si>
    <t xml:space="preserve">   Ellátási díj</t>
  </si>
  <si>
    <t>fejezeti kezelésű előirányzatból</t>
  </si>
  <si>
    <t>3. Közhatalmi bevételek</t>
  </si>
  <si>
    <t xml:space="preserve">   Közvetített szolgáltatás</t>
  </si>
  <si>
    <t>adók</t>
  </si>
  <si>
    <t>B3</t>
  </si>
  <si>
    <t xml:space="preserve">   Kiszámlázott Áfa</t>
  </si>
  <si>
    <t>B406</t>
  </si>
  <si>
    <t>illetékek</t>
  </si>
  <si>
    <t xml:space="preserve">   Egyéb működési bevétel</t>
  </si>
  <si>
    <t>járulékok</t>
  </si>
  <si>
    <t>hozzájárulások</t>
  </si>
  <si>
    <t>Egyéb közhatalmi bevételek</t>
  </si>
  <si>
    <t>4. Intézményi működési bevétel</t>
  </si>
  <si>
    <t>B411</t>
  </si>
  <si>
    <t>áru és készletértékesítés</t>
  </si>
  <si>
    <t>B401</t>
  </si>
  <si>
    <t>B405</t>
  </si>
  <si>
    <t>nyújtott szolgáltatások ellenértéke</t>
  </si>
  <si>
    <t>B4</t>
  </si>
  <si>
    <t>Tulajdonosi bevétel</t>
  </si>
  <si>
    <t>B404</t>
  </si>
  <si>
    <t>továbbszámlázott szolgáltatás</t>
  </si>
  <si>
    <t>Ellátási díj</t>
  </si>
  <si>
    <t>egyéb saját bevétel</t>
  </si>
  <si>
    <t>B6</t>
  </si>
  <si>
    <t>kiszámlázott áfa</t>
  </si>
  <si>
    <t>5. Működési c. átvett pénzeszköz</t>
  </si>
  <si>
    <t>6. Előző évi műk. c.marad. átvét.</t>
  </si>
  <si>
    <t xml:space="preserve">II. Felhalmozási </t>
  </si>
  <si>
    <t>1. Felhalmozási bevételek</t>
  </si>
  <si>
    <t>Értékesítésből származó</t>
  </si>
  <si>
    <t>B52</t>
  </si>
  <si>
    <t>2. Felhalm. c. támog.ért.bev.</t>
  </si>
  <si>
    <t>B2</t>
  </si>
  <si>
    <t>3. Felhalmozási c.átv. P.eszköz</t>
  </si>
  <si>
    <t>B7</t>
  </si>
  <si>
    <t>3. Előző évi felh.c.m. átvét.</t>
  </si>
  <si>
    <t>4. Felhalm. c.hitel, kölcsön</t>
  </si>
  <si>
    <t>Finanszírozási bevételek</t>
  </si>
  <si>
    <t>Előző évi költségv. Maradv. Igénybevétele</t>
  </si>
  <si>
    <t>Államh. Belüli megelőlegezés</t>
  </si>
  <si>
    <t>B814</t>
  </si>
  <si>
    <t>BEVÉTELEK ÖSSZESEN:</t>
  </si>
  <si>
    <t>működési célú</t>
  </si>
  <si>
    <t>felhalmozási célú</t>
  </si>
  <si>
    <t xml:space="preserve">A helyi önkormányzat kiadásai </t>
  </si>
  <si>
    <t>Önként vállalt</t>
  </si>
  <si>
    <t>Állami</t>
  </si>
  <si>
    <t>MŰKÖDÉSI KIADÁSOK</t>
  </si>
  <si>
    <t>Személyi juttatások</t>
  </si>
  <si>
    <t>K1101</t>
  </si>
  <si>
    <t xml:space="preserve">Munkaadót terhelő járulékok </t>
  </si>
  <si>
    <t>K2</t>
  </si>
  <si>
    <t>Dologi kiadások</t>
  </si>
  <si>
    <t>K3</t>
  </si>
  <si>
    <t>Önkorm. által foly. Ell.</t>
  </si>
  <si>
    <t>K4</t>
  </si>
  <si>
    <t>Egyéb működ. célú kiadások</t>
  </si>
  <si>
    <t>K9</t>
  </si>
  <si>
    <t>FELHALMOZÁSI KIADÁSOK</t>
  </si>
  <si>
    <t>Intézményi beruházások</t>
  </si>
  <si>
    <t>K6</t>
  </si>
  <si>
    <t>Felújítások</t>
  </si>
  <si>
    <t>K7</t>
  </si>
  <si>
    <t>Egyéb felhalm. kiadások</t>
  </si>
  <si>
    <t>K8</t>
  </si>
  <si>
    <t>KÖLCSÖNÖK</t>
  </si>
  <si>
    <t>Működési célú kölcsönök</t>
  </si>
  <si>
    <t>Kölcsön nyújtása</t>
  </si>
  <si>
    <t>Kölcsön törlesztése</t>
  </si>
  <si>
    <t>Felhalmozási c. kölcs.</t>
  </si>
  <si>
    <t>TARTALÉKOK</t>
  </si>
  <si>
    <t>Általános tartalék</t>
  </si>
  <si>
    <t>Céltartalék</t>
  </si>
  <si>
    <t>Működési célú</t>
  </si>
  <si>
    <t>K512</t>
  </si>
  <si>
    <t>Felhalmozási célú</t>
  </si>
  <si>
    <t>KIADÁSOK ÖSSZESEN:</t>
  </si>
  <si>
    <t>FINANSZÍROZÁSI C. P.I MŰV.</t>
  </si>
  <si>
    <t xml:space="preserve">KIADÁSAI ( KÜLSŐ  FINANSZ.) </t>
  </si>
  <si>
    <t>Áht- belüli megelőlegezés</t>
  </si>
  <si>
    <t>PASSZÍV PÉNZÜGYI MŰVELETEK</t>
  </si>
  <si>
    <t>KIADÁSOK MINDÖSSZESEN:</t>
  </si>
  <si>
    <t>A helyi önkormányzat nevében végzett beruházások kiadásai beruházásonként</t>
  </si>
  <si>
    <t>Feladat megnevezése</t>
  </si>
  <si>
    <t>Eszközbeszerzések</t>
  </si>
  <si>
    <t>Ingatlanvásárlás</t>
  </si>
  <si>
    <t>Tanyagondnoki busz beszerzése</t>
  </si>
  <si>
    <t>LEADER fogyatékosok nappali ell.</t>
  </si>
  <si>
    <t>Kastélynál villanyberuházás</t>
  </si>
  <si>
    <t>Kastély felújítására pályázat</t>
  </si>
  <si>
    <t>Tornaterem műfűves pálya</t>
  </si>
  <si>
    <t>Csokonai, Rákóczi úti parkolók</t>
  </si>
  <si>
    <t>Sport infrastruktúra-fejlesztés</t>
  </si>
  <si>
    <t xml:space="preserve">Műkőüzem megvásárlás </t>
  </si>
  <si>
    <t>Sportcsarnok</t>
  </si>
  <si>
    <t>Orvosi rendelő</t>
  </si>
  <si>
    <t xml:space="preserve">Adósságkonszolidációban nem részesült önkormányzatok  fejl. tám. </t>
  </si>
  <si>
    <t>BERUHÁZÁSI KIADÁSOK ÖSSZESEN</t>
  </si>
  <si>
    <t>Közös Önkormányzati Hivatal</t>
  </si>
  <si>
    <t>Bútor vásárlás</t>
  </si>
  <si>
    <t>Számítógép, kisért. tárgyieszk. b.</t>
  </si>
  <si>
    <t>Főzőüst vás. Konyhán hálózat kiép.</t>
  </si>
  <si>
    <t>Tárgyieszk. beszerzés</t>
  </si>
  <si>
    <t>Városi Művelődési Ház</t>
  </si>
  <si>
    <t>Tárgyi eszköz beszerzés</t>
  </si>
  <si>
    <t>Beruházási kiadások összesen</t>
  </si>
  <si>
    <t>A helyi önkormányzat nevében végzett felújítások kiadásai felújításonként</t>
  </si>
  <si>
    <t>Felújítási cél megnevezése</t>
  </si>
  <si>
    <t xml:space="preserve">Szennyvízhál.   felújítás </t>
  </si>
  <si>
    <t>Lakóingatlanok felúj.</t>
  </si>
  <si>
    <t>Orvosi rendelő felúj.</t>
  </si>
  <si>
    <t>Hivatal épületének felúj.</t>
  </si>
  <si>
    <t xml:space="preserve">Felújítás összesen </t>
  </si>
  <si>
    <t xml:space="preserve">Lakosságnak juttatott támogatások </t>
  </si>
  <si>
    <t>támogatás</t>
  </si>
  <si>
    <t xml:space="preserve"> összeg</t>
  </si>
  <si>
    <t xml:space="preserve">Családi támogatások </t>
  </si>
  <si>
    <t>K42</t>
  </si>
  <si>
    <t>Óvodáztatási támogatás</t>
  </si>
  <si>
    <t>Gyermekvédelmi támogatások</t>
  </si>
  <si>
    <t>Betegséggel és fogyaték. kapcs. nem társ.bizt. ellátások összesen:</t>
  </si>
  <si>
    <t>K44</t>
  </si>
  <si>
    <t>Helyi megállapítású ápolási dij</t>
  </si>
  <si>
    <t>Helyi megállapítású közgyógyellátás</t>
  </si>
  <si>
    <t>Foglalkoztatással, munkanélküliséggel kapcs. ellátások  összesen:</t>
  </si>
  <si>
    <t>K45</t>
  </si>
  <si>
    <t>Foglalkoztatást helyettesítő támogatás</t>
  </si>
  <si>
    <t>Lakhatással kapcsolatos ellátások összesen:</t>
  </si>
  <si>
    <t>K46</t>
  </si>
  <si>
    <t>Lakásfenntartási támogatás   Szt  38.§. (1) bek a.)  és b.) pontok</t>
  </si>
  <si>
    <t>Természetben nyújtott lakásfenntartási támogatás</t>
  </si>
  <si>
    <t>Egyéb nem intézményi ellátások összesen:</t>
  </si>
  <si>
    <t>K48</t>
  </si>
  <si>
    <t>Rendsz. szoc. segély  szoctv. 37. § (1) bek. a)-d) pontok</t>
  </si>
  <si>
    <t>Önkormányzati segély ( Szoctv.  45. §)</t>
  </si>
  <si>
    <t>Egyéb önkormányzati rendeletben megállapított juttatás</t>
  </si>
  <si>
    <t>Köztemetés (Szoctv. 48. §)</t>
  </si>
  <si>
    <t>Települési támogatás (Szoct. 45.§)</t>
  </si>
  <si>
    <t>Ellátottak pénzbeli juttatásai összesen:</t>
  </si>
  <si>
    <t>Lakosságnak juttatott támogatások összesen:</t>
  </si>
  <si>
    <r>
      <t>EU támogatással megvalósuló programok, projektek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kiadásai</t>
    </r>
  </si>
  <si>
    <t>EU program, projekt megnevezése</t>
  </si>
  <si>
    <t>EU forrás</t>
  </si>
  <si>
    <t>Önerő</t>
  </si>
  <si>
    <t xml:space="preserve">Ö s s z e s e n : </t>
  </si>
  <si>
    <t>Saját forás</t>
  </si>
  <si>
    <t xml:space="preserve">Közös Önkormányzati hivatal (önállóan működő és gazdálkodó) költségvetése </t>
  </si>
  <si>
    <t>BEVÉTELEK</t>
  </si>
  <si>
    <t>MŰKÖDÉSI BEVÉTELEK</t>
  </si>
  <si>
    <t>Kapott támogatás</t>
  </si>
  <si>
    <t xml:space="preserve">   Állami támogatás</t>
  </si>
  <si>
    <t xml:space="preserve">   Intézményfinanszírozás</t>
  </si>
  <si>
    <t>B816</t>
  </si>
  <si>
    <t>Műk.célú tám.bevétel</t>
  </si>
  <si>
    <t xml:space="preserve">   Helyi önkormányzattól </t>
  </si>
  <si>
    <t xml:space="preserve">   Kistérségi társulástól</t>
  </si>
  <si>
    <t xml:space="preserve">   Központi ktgvetéstől átvett</t>
  </si>
  <si>
    <t>Intézményi működ. bevétel</t>
  </si>
  <si>
    <t xml:space="preserve">   Igazgatás szolgáltatási díj</t>
  </si>
  <si>
    <t>B36</t>
  </si>
  <si>
    <t>K411</t>
  </si>
  <si>
    <t xml:space="preserve">  Kiszámlázott Áfa bevétele</t>
  </si>
  <si>
    <t>FELHALMOZÁSI BEVÉTELEK</t>
  </si>
  <si>
    <t xml:space="preserve">   Tárgyi eszk. értékesítése</t>
  </si>
  <si>
    <t xml:space="preserve">PÉNZMARADVÁNY </t>
  </si>
  <si>
    <t>BEVÉTELEK ÖSSZESEN</t>
  </si>
  <si>
    <t>KIADÁSOK</t>
  </si>
  <si>
    <t>Személyi juttatás</t>
  </si>
  <si>
    <t>K1</t>
  </si>
  <si>
    <t>Szociális hozzájárulási adó</t>
  </si>
  <si>
    <t>Szakmai anyag össz.</t>
  </si>
  <si>
    <t>K311</t>
  </si>
  <si>
    <t>Üzemeltetési anyag össz.</t>
  </si>
  <si>
    <t>K312</t>
  </si>
  <si>
    <t>Inform.szolg.</t>
  </si>
  <si>
    <t>K321</t>
  </si>
  <si>
    <t>Egyéb kommunikációs szolg.</t>
  </si>
  <si>
    <t>K322</t>
  </si>
  <si>
    <t>Közüzemi szolgáltatások</t>
  </si>
  <si>
    <t>K331</t>
  </si>
  <si>
    <t>Vásárolt élelmezés</t>
  </si>
  <si>
    <t>K332</t>
  </si>
  <si>
    <t>Bérleti díj</t>
  </si>
  <si>
    <t>K333</t>
  </si>
  <si>
    <t>Karbantartás</t>
  </si>
  <si>
    <t>K335</t>
  </si>
  <si>
    <t>Szakmai tev.segítő szolg.</t>
  </si>
  <si>
    <t>K336</t>
  </si>
  <si>
    <t>Egyéb szolgáltatás</t>
  </si>
  <si>
    <t>K337</t>
  </si>
  <si>
    <t>Kiküldetés</t>
  </si>
  <si>
    <t>K341</t>
  </si>
  <si>
    <t>Reklám, propaganda</t>
  </si>
  <si>
    <t>K342</t>
  </si>
  <si>
    <t>Működ.c.előzetes Áfa</t>
  </si>
  <si>
    <t>K351</t>
  </si>
  <si>
    <t>Fizetendő Áfa</t>
  </si>
  <si>
    <t>K352</t>
  </si>
  <si>
    <t>Egyéb dologi kiadás</t>
  </si>
  <si>
    <t>K355</t>
  </si>
  <si>
    <t xml:space="preserve">Dologi kiadás összesen: </t>
  </si>
  <si>
    <t>Egyéb elvonások befizetések</t>
  </si>
  <si>
    <t>K5023</t>
  </si>
  <si>
    <t>Beruházás</t>
  </si>
  <si>
    <t>K513</t>
  </si>
  <si>
    <t>KIADÁSOK MINDÖSSZESEN</t>
  </si>
  <si>
    <t>Művelődési Ház és Könyvtár ( önállóan működő) költségvetése</t>
  </si>
  <si>
    <t xml:space="preserve">Állami </t>
  </si>
  <si>
    <t>Kapott támogatás (B816)</t>
  </si>
  <si>
    <t>Működési c.támogatás</t>
  </si>
  <si>
    <t>B1</t>
  </si>
  <si>
    <t>Működési c. átvett bev.(B6)</t>
  </si>
  <si>
    <t xml:space="preserve">   Működési célra átvett</t>
  </si>
  <si>
    <t>B62</t>
  </si>
  <si>
    <t>Intézményi műk. bev.(B4)</t>
  </si>
  <si>
    <t xml:space="preserve">   Nyújtott szolgáltatás ellenértk. </t>
  </si>
  <si>
    <t>Pénzmaradvány (B813)</t>
  </si>
  <si>
    <t xml:space="preserve">   Egyéb felhalmozási bevétel</t>
  </si>
  <si>
    <t xml:space="preserve">BEVÉTELEK ÖSSZESEN: </t>
  </si>
  <si>
    <t>K11</t>
  </si>
  <si>
    <t>Szakmai anyagok beszerz.</t>
  </si>
  <si>
    <t>Üzemeltetési anyagok besz.</t>
  </si>
  <si>
    <t>Informatikai szolg. igénybev.</t>
  </si>
  <si>
    <t>Egyéb komm.szolg.</t>
  </si>
  <si>
    <t xml:space="preserve">Közüzemi díjak </t>
  </si>
  <si>
    <t>Karbantartás, kisjavítási szolg.</t>
  </si>
  <si>
    <t>K334</t>
  </si>
  <si>
    <t>Közvetített szolg.</t>
  </si>
  <si>
    <t>Szakmai tev.seg.szolg.</t>
  </si>
  <si>
    <t>Reklám, propaganda össz.</t>
  </si>
  <si>
    <t>Működ.c.előz.Áfa</t>
  </si>
  <si>
    <t>Fizetendő ált. forgalmi adó</t>
  </si>
  <si>
    <t>Egyéb dologi</t>
  </si>
  <si>
    <t xml:space="preserve">Dologi kiadás összesen </t>
  </si>
  <si>
    <t>Egyéb elvonások , befizetések</t>
  </si>
  <si>
    <t>MŰKÖDÉSI KIADÁSOK ÖSSZESEN:</t>
  </si>
  <si>
    <t xml:space="preserve">   működési célú</t>
  </si>
  <si>
    <t xml:space="preserve">   felhalmozási célú</t>
  </si>
  <si>
    <t>Kincsem Óvoda (önállóan működő) költségvetési szerv</t>
  </si>
  <si>
    <t xml:space="preserve">   Nyújtott szolgált. ellenért. </t>
  </si>
  <si>
    <t>Egyéb működési bevétel</t>
  </si>
  <si>
    <t>Informatikai szolg.</t>
  </si>
  <si>
    <t>Közüzemi díjak</t>
  </si>
  <si>
    <t>Karbantartás, kisjav. szolg.</t>
  </si>
  <si>
    <t>Közvetített szolgáltatások</t>
  </si>
  <si>
    <t>Szakmai tev. segítő szolg.</t>
  </si>
  <si>
    <t>Egyéb szolgáltatások</t>
  </si>
  <si>
    <t>Belföldi kiküldetések kiadásai</t>
  </si>
  <si>
    <t>Működési c.előzetes Áfa</t>
  </si>
  <si>
    <t>Elvonások és befizetések</t>
  </si>
  <si>
    <t>K502</t>
  </si>
  <si>
    <t xml:space="preserve">Beruházás </t>
  </si>
  <si>
    <t>K813</t>
  </si>
  <si>
    <t>Lengyeltóti Városi Önkormányzat (nem intézményi) költségvetése</t>
  </si>
  <si>
    <t>Működési c.tám.ért. bevétel</t>
  </si>
  <si>
    <t xml:space="preserve">   Fejezettől átvett (start munka)</t>
  </si>
  <si>
    <t xml:space="preserve">   TB-től átvett</t>
  </si>
  <si>
    <t xml:space="preserve">   Kistérségi társulástól átvett</t>
  </si>
  <si>
    <t xml:space="preserve">   Helyi önkormányzattól</t>
  </si>
  <si>
    <t xml:space="preserve">   Elkülőnített állami pénza.</t>
  </si>
  <si>
    <t xml:space="preserve">   Helyi adók</t>
  </si>
  <si>
    <t xml:space="preserve">   Egyéb közhatalmi bevételek</t>
  </si>
  <si>
    <t xml:space="preserve">   Készletértékesítés ellenért.</t>
  </si>
  <si>
    <t xml:space="preserve">   Szolgáltatások ellenért.</t>
  </si>
  <si>
    <t xml:space="preserve">   Tulajdonosí bevételek</t>
  </si>
  <si>
    <t xml:space="preserve">    Kiszámlázott ált. forg. adó</t>
  </si>
  <si>
    <t xml:space="preserve">    Kamat bevételek</t>
  </si>
  <si>
    <t>B408</t>
  </si>
  <si>
    <t xml:space="preserve">    Biztosító által fizetett kárt.</t>
  </si>
  <si>
    <t xml:space="preserve">    Egyéb működési bevétel</t>
  </si>
  <si>
    <t>Működési célú átvett pénzeszk.</t>
  </si>
  <si>
    <t>Önkormányzatok műk. tám.</t>
  </si>
  <si>
    <t xml:space="preserve">   Kiegészítő támogatás</t>
  </si>
  <si>
    <t xml:space="preserve">   Pótlólagos állami tám.</t>
  </si>
  <si>
    <t>Ingatlan értékesítés</t>
  </si>
  <si>
    <t>Felhalm.célú támogatások</t>
  </si>
  <si>
    <t>Egyéb felhalm.átvett</t>
  </si>
  <si>
    <t>Áht-belüli megelőlegezés</t>
  </si>
  <si>
    <t>Pénzmaradvány</t>
  </si>
  <si>
    <t>Önk. vállalt</t>
  </si>
  <si>
    <t>Üzemeltetési anyagok</t>
  </si>
  <si>
    <t>Árubeszerzés</t>
  </si>
  <si>
    <t>K313</t>
  </si>
  <si>
    <t>Informatikai szolg. igényb.</t>
  </si>
  <si>
    <t>Egyéb kommunik.szolg.</t>
  </si>
  <si>
    <t>Karbantarás</t>
  </si>
  <si>
    <t>Kamatkiadások</t>
  </si>
  <si>
    <t>Egyéb dologi kiadások</t>
  </si>
  <si>
    <t>Elvonások, befizetések</t>
  </si>
  <si>
    <t>Működési c.p.Áht belül</t>
  </si>
  <si>
    <t>K5</t>
  </si>
  <si>
    <t>Működési c.p.Áht kívül</t>
  </si>
  <si>
    <t>Ellátottak pénzbeli jutt.</t>
  </si>
  <si>
    <t>Intézmények finanszírozása</t>
  </si>
  <si>
    <t>K91</t>
  </si>
  <si>
    <t xml:space="preserve">Működési tám.  </t>
  </si>
  <si>
    <t>Beruházások</t>
  </si>
  <si>
    <t>Támogatás ért.felh.kiadás</t>
  </si>
  <si>
    <t>Felhalm.c.átadott</t>
  </si>
  <si>
    <t>Felhalmozási kiadás össz.</t>
  </si>
  <si>
    <t>Hosszú lej. hitelek törl.</t>
  </si>
  <si>
    <t>Államháztartáson belüli megelőlegezés. visszaf.</t>
  </si>
  <si>
    <t>K914</t>
  </si>
  <si>
    <t>KIADÁS MINDÖSSZESEN</t>
  </si>
  <si>
    <t>A költségvetési szerv(ek) engedélyezett létszáma</t>
  </si>
  <si>
    <t>létszám</t>
  </si>
  <si>
    <t xml:space="preserve">Önkormányzati feladatok : </t>
  </si>
  <si>
    <t>Polgármester</t>
  </si>
  <si>
    <t>Város és  községgazdálkodás</t>
  </si>
  <si>
    <t>Zöldterület kezelés</t>
  </si>
  <si>
    <t>Iskolabusz</t>
  </si>
  <si>
    <t>Védőnői szolgálat</t>
  </si>
  <si>
    <t>Egészségügyi ellátás feladatai</t>
  </si>
  <si>
    <t>Tanyagondnok</t>
  </si>
  <si>
    <t>Iskolai oktatás</t>
  </si>
  <si>
    <t xml:space="preserve">önkormányzati feladatok összesen: </t>
  </si>
  <si>
    <t xml:space="preserve">Közös Önkormányzati Hivatal feladatai: </t>
  </si>
  <si>
    <t>Jegyző</t>
  </si>
  <si>
    <t>Hatósági irodavezető</t>
  </si>
  <si>
    <t>Pénzügyi irodavezető</t>
  </si>
  <si>
    <t xml:space="preserve">Igazgatás </t>
  </si>
  <si>
    <t>Pénzügy</t>
  </si>
  <si>
    <t>Adó</t>
  </si>
  <si>
    <t>Szociális igazgatás</t>
  </si>
  <si>
    <t xml:space="preserve">Műszak </t>
  </si>
  <si>
    <t>Titkárság</t>
  </si>
  <si>
    <t>Kisegítő személyzet</t>
  </si>
  <si>
    <t>polgármesteri hivatal  összesen</t>
  </si>
  <si>
    <t>művelődési ház tevékenysége   (1 fő 4 órás)</t>
  </si>
  <si>
    <t>városi tv</t>
  </si>
  <si>
    <t>közművelődési könyvtári tevékenység</t>
  </si>
  <si>
    <t>uszoda</t>
  </si>
  <si>
    <t>művelődési ház összesen</t>
  </si>
  <si>
    <t>Kincsem Óvoda és konyha</t>
  </si>
  <si>
    <t>Óvodai nevelés ellátásával kapcsolatos</t>
  </si>
  <si>
    <t>Konyhai dolgozók</t>
  </si>
  <si>
    <t>óvoda, konyha összesen</t>
  </si>
  <si>
    <t xml:space="preserve">Lengyeltóti Városi Önkormányzat </t>
  </si>
  <si>
    <t xml:space="preserve">  </t>
  </si>
  <si>
    <t>A közfoglalkoztatottak létszáma költségvetési szervenként</t>
  </si>
  <si>
    <t>Költségvetési szerv</t>
  </si>
  <si>
    <t>Létszám</t>
  </si>
  <si>
    <t>önkormányzat</t>
  </si>
  <si>
    <t>Összesen:</t>
  </si>
  <si>
    <t xml:space="preserve">Az adósságot keletkeztető ügylet megkötését igénylő fejlesztési célok, </t>
  </si>
  <si>
    <t>valamint adósságot keletkeztető ügyletek  együttes összege</t>
  </si>
  <si>
    <t>Fejlesztési célok megnevezése</t>
  </si>
  <si>
    <t>Adósságot keletkeztető ügylet összege</t>
  </si>
  <si>
    <t>A saját bevételek és az adósságot keletkeztető ügyletekből és kezességvállalásokból fennálló kötelezettségek aránya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</si>
  <si>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</si>
  <si>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</si>
  <si>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</si>
  <si>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</si>
  <si>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</si>
  <si>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</si>
  <si>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</si>
  <si>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Saját bevételek összesen:</t>
  </si>
  <si>
    <t>Saját bevételek 50 %-a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</si>
  <si>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</si>
  <si>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</si>
  <si>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</si>
  <si>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</si>
  <si>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 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</si>
  <si>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</si>
  <si>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</si>
  <si>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</si>
  <si>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AZ ÖNKORMÁNYZAT KÖLTSÉGVETÉSI MÉRLEGE</t>
  </si>
  <si>
    <t>kötelező</t>
  </si>
  <si>
    <t>önként váll.</t>
  </si>
  <si>
    <t>állami</t>
  </si>
  <si>
    <t>összesen</t>
  </si>
  <si>
    <t>m</t>
  </si>
  <si>
    <t>t</t>
  </si>
  <si>
    <t xml:space="preserve"> KÖLTSÉGVETÉSI BEVÉTELEK</t>
  </si>
  <si>
    <t>KÖLTSÉGVETÉSI KIADÁSOK</t>
  </si>
  <si>
    <t>Pénzforgalmi bevételek</t>
  </si>
  <si>
    <t>Pénzforgalmi kiadások</t>
  </si>
  <si>
    <t>Személyi jellegű kiadások</t>
  </si>
  <si>
    <t>Működési célú támogatásértékű bevétel</t>
  </si>
  <si>
    <t>Munkaa.terhelő járulék,szoc.hj.adó</t>
  </si>
  <si>
    <t>Közhatalmi bevételek</t>
  </si>
  <si>
    <t>Intézményi működési bevétel</t>
  </si>
  <si>
    <t>Önkormányzat által folyósított  ellátások</t>
  </si>
  <si>
    <t>Működési célú átvett  pénzeszköz</t>
  </si>
  <si>
    <t>Egyéb működési célú kiadások</t>
  </si>
  <si>
    <t xml:space="preserve"> Felhalmozási célú</t>
  </si>
  <si>
    <t>Felhalmozási bevételek</t>
  </si>
  <si>
    <t>Tárgyi eszközök és imm. javak értékesítése</t>
  </si>
  <si>
    <t>Egyéb felhalmozási kiadások</t>
  </si>
  <si>
    <t>Felhalmozási célú támogatásértékű bevétel</t>
  </si>
  <si>
    <t>Pénzforgalmi nélküli kiadások</t>
  </si>
  <si>
    <t>Felhalmozási célú átvett pénzeszköz</t>
  </si>
  <si>
    <t>Működési célú tartalékok</t>
  </si>
  <si>
    <t>Előző évi felhalmozási célú maradvány átvétele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</si>
  <si>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</si>
  <si>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</si>
  <si>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</si>
  <si>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</si>
  <si>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</si>
  <si>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</si>
  <si>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</si>
  <si>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</si>
  <si>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</si>
  <si>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Államháztartáson belüli megelőlegezés</t>
  </si>
  <si>
    <t>BEVÉTELEK ÖSSZESEN
(Pénzforgalom nélküli és finanszírozási célú bevételek nélkül)</t>
  </si>
  <si>
    <t>KIADÁSOK ÖSSZESEN</t>
  </si>
  <si>
    <t xml:space="preserve">A KÖLTSÉGVETÉS ÖSSZESÍTETT HIÁNYA 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</si>
  <si>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</si>
  <si>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</si>
  <si>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</si>
  <si>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</si>
  <si>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</si>
  <si>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Működési célú hitelfelvétel</t>
  </si>
  <si>
    <t>Felhalmozási célú hitelfelvétel</t>
  </si>
  <si>
    <t>BEVÉTELEK MINDÖSSZESEN</t>
  </si>
  <si>
    <t>Működési bevételek összesen</t>
  </si>
  <si>
    <t>Működési kiadások összesen</t>
  </si>
  <si>
    <t>Felhalmozási bevételek összesen</t>
  </si>
  <si>
    <t>Felhalmozási kiadások összesen</t>
  </si>
  <si>
    <t xml:space="preserve">Céltartalék felosztása </t>
  </si>
  <si>
    <t>cél megnevezése</t>
  </si>
  <si>
    <t>összeg</t>
  </si>
  <si>
    <t xml:space="preserve">A többéves kihatással járó feladatok előirányzatai 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</si>
  <si>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</si>
  <si>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</si>
  <si>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</si>
  <si>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hitelek, kamatok</t>
  </si>
  <si>
    <t>K9111</t>
  </si>
  <si>
    <t>működési célú hosszú lejáratú hitelek</t>
  </si>
  <si>
    <t>tanuszoda projekt</t>
  </si>
  <si>
    <t>KÖZVIL  részvény vásárlás</t>
  </si>
  <si>
    <t>egyéb hosszú lejáratú kötelezettségek</t>
  </si>
  <si>
    <r>
      <t>Előirányzat-felhasználási ütemterv</t>
    </r>
    <r>
      <rPr>
        <i/>
        <sz val="10"/>
        <rFont val="Arial"/>
        <family val="2"/>
      </rPr>
      <t xml:space="preserve"> </t>
    </r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</si>
  <si>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</si>
  <si>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</si>
  <si>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</si>
  <si>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</si>
  <si>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</si>
  <si>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</si>
  <si>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</si>
  <si>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</si>
  <si>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</si>
  <si>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</si>
  <si>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</si>
  <si>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</si>
  <si>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</si>
  <si>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Mód.e.i. összesen</t>
  </si>
  <si>
    <t>Tény</t>
  </si>
  <si>
    <t xml:space="preserve"> MÛKÖDÉSI BEVÉTELEK</t>
  </si>
  <si>
    <t>TÁMOGATÁSOK</t>
  </si>
  <si>
    <t xml:space="preserve"> FELHALMOZÁSI ÉS TŐKE JELLEGŰ BEVÉTELEK</t>
  </si>
  <si>
    <t>TÁMOGATÁSÉRTÉKÛ BEVÉTELEK</t>
  </si>
  <si>
    <t>VÉGLEGESEN ÁTVETT PÉNZESZKÖZÖK</t>
  </si>
  <si>
    <t>TÁMOGATÁSI KÖLCSÖNÖK VISSZATÉRÜLÉSE</t>
  </si>
  <si>
    <t xml:space="preserve"> KÖLTSÉGVETÉSI HIÁNY BELSŐ FINANSZÍROZÁSÁRA SZOLGÁLÓ PÉNZFORGALOM NÉLKÜLI BEVÉTELEK </t>
  </si>
  <si>
    <t>ÉRTÉKPAPÍROK ÉRTÉKESÍTÉSÉNEK BEVÉTELE</t>
  </si>
  <si>
    <t xml:space="preserve"> KÖTVÉNYEK KIBOCSÁTÁSÁNAK BEVÉTELE</t>
  </si>
  <si>
    <t>HITELEK</t>
  </si>
  <si>
    <t xml:space="preserve">Ö S S Z E S E N </t>
  </si>
  <si>
    <t>Ö S S  Z E S E N :</t>
  </si>
  <si>
    <t xml:space="preserve">Közvetett támogatások </t>
  </si>
  <si>
    <t>Támogatás megnevezése</t>
  </si>
  <si>
    <t>Összeg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</si>
  <si>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</si>
  <si>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</si>
  <si>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</si>
  <si>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magánszemélyek kommunális adója (egyedülállók  1.500.- Ft-os kedvezménye</t>
  </si>
  <si>
    <t>gépjárműadó</t>
  </si>
  <si>
    <t>telekadó</t>
  </si>
  <si>
    <t>helyiségek, eszközök hasznosításából származó bevételből nyújtott kedvezmény, mentesség összege</t>
  </si>
  <si>
    <t xml:space="preserve">   </t>
  </si>
  <si>
    <t xml:space="preserve">A kedvezmények, mentességek  Lengyeltóti Város Önkormányzata Képviselp-testületének  28/2008/XII.12./ számú helyi adó rendelete </t>
  </si>
  <si>
    <t xml:space="preserve">alapján került kimutatásra, mely  szerint </t>
  </si>
  <si>
    <t xml:space="preserve">Magánszemélyek kommunális adója </t>
  </si>
  <si>
    <t>( egyedülállók  1.500.- Ft kedvezménye  )</t>
  </si>
  <si>
    <t>218 fő</t>
  </si>
  <si>
    <t>327 e Ft</t>
  </si>
  <si>
    <t xml:space="preserve">      Gépjárműadó</t>
  </si>
  <si>
    <t>17 fő</t>
  </si>
  <si>
    <t>176 e Ft</t>
  </si>
  <si>
    <t xml:space="preserve">Mgánszemélyek kommunális adónem esetén a Képviselő-testület a helyi adó rendeletben 1.500.- Ft kedvezményt biztosít az </t>
  </si>
  <si>
    <t>Gépjármű adónem esetében törvényi mentesség   illeti meg az I. foku szakorvosi véleménnyel  renelkező súlyos mozgáskorlátozott</t>
  </si>
  <si>
    <t>MARADVÁNYKIMUTATÁS</t>
  </si>
  <si>
    <t>Összeg            (ezer Ft.-ban)</t>
  </si>
  <si>
    <t>Alaptevékenység költségvetési bevételei</t>
  </si>
  <si>
    <t>Alaptevékenység költségvetési kiadésai</t>
  </si>
  <si>
    <t>I</t>
  </si>
  <si>
    <t>Alaptevékenység költségvetési egyenlege</t>
  </si>
  <si>
    <t>Alaptevékenység finanszírozási bevételei</t>
  </si>
  <si>
    <t>Alaptevékenység finanszírozási kiadásai</t>
  </si>
  <si>
    <t>II</t>
  </si>
  <si>
    <t>Alaptevékenység finanszírozási egyenlege</t>
  </si>
  <si>
    <t>A.)</t>
  </si>
  <si>
    <t>Alaptevékenység maradványa</t>
  </si>
  <si>
    <t>Vállalkozási tevékenység költségvetési bevételei</t>
  </si>
  <si>
    <t>Vállalkozási tevékenység költségvetési kiadásai</t>
  </si>
  <si>
    <t>III</t>
  </si>
  <si>
    <t>Vállalkozási tevékenység költségvetési egyenlege</t>
  </si>
  <si>
    <t>Vállalkozási tevékenység finanszírozási bevételei</t>
  </si>
  <si>
    <t>Vállalkozási tevékenység finanszírozási kiadásai</t>
  </si>
  <si>
    <t>IV</t>
  </si>
  <si>
    <t>Vállalkozási tevékenység finanszírozási egyenlege</t>
  </si>
  <si>
    <t>B.)</t>
  </si>
  <si>
    <t>Vállalkozási tevékenység maradványa</t>
  </si>
  <si>
    <t>C.)</t>
  </si>
  <si>
    <t>Összes maradvány</t>
  </si>
  <si>
    <t>D.)</t>
  </si>
  <si>
    <t>Alaptevékenység kötelezettséggel terh.maradványa</t>
  </si>
  <si>
    <t>E.)</t>
  </si>
  <si>
    <t>Alaptevékenység szabad maradványa</t>
  </si>
  <si>
    <t>F.)</t>
  </si>
  <si>
    <t>Vállalkozási tevékenységet terh.befiz.kötelezettség</t>
  </si>
  <si>
    <t>G.)</t>
  </si>
  <si>
    <t>Vállakozási tevékenység felhasználható maradványa</t>
  </si>
  <si>
    <t>Egyszerűsített mérleg és vagyonkimutatás</t>
  </si>
  <si>
    <t>Előző Időszak</t>
  </si>
  <si>
    <t>Tárgyi Időszak</t>
  </si>
  <si>
    <t>Eszközök</t>
  </si>
  <si>
    <t>Vagyoni értékű jogok</t>
  </si>
  <si>
    <t>Szellemi termékek</t>
  </si>
  <si>
    <t>Immateriális javak értékhelyesbítése</t>
  </si>
  <si>
    <t xml:space="preserve">Immateriális javak </t>
  </si>
  <si>
    <t>Ingatlanok és a kapcsolódó vagyoni értékű jogok</t>
  </si>
  <si>
    <t xml:space="preserve">  - ebből: Forgalomképtelen törzsvagyon</t>
  </si>
  <si>
    <t xml:space="preserve">  - ebből: Korl.forgalomképes törzsvagyon</t>
  </si>
  <si>
    <t xml:space="preserve">  - ebből: Forgalomképes nem törzsvagyon</t>
  </si>
  <si>
    <t>Gépek,berendezések,felszerelések,járművek</t>
  </si>
  <si>
    <t>Tenyészállatok</t>
  </si>
  <si>
    <t>Beruházások,felújítások</t>
  </si>
  <si>
    <t>Tárgyi eszközök értékhelyesbítése</t>
  </si>
  <si>
    <t xml:space="preserve">Tárgyi eszközök </t>
  </si>
  <si>
    <t>Tartós részesedések</t>
  </si>
  <si>
    <t xml:space="preserve"> -ebből: tartós részesedések jegybankban</t>
  </si>
  <si>
    <t xml:space="preserve"> -ebből: tartós részesedések társulásban </t>
  </si>
  <si>
    <t>Tartós hitelviszonyt megtestesítő értékpapírok</t>
  </si>
  <si>
    <t xml:space="preserve"> -ebből államkötvények</t>
  </si>
  <si>
    <t xml:space="preserve"> -ebből helyi önkormányzatok kötvényei</t>
  </si>
  <si>
    <t>Befektetett pénzügyi eszközök értékhelyesbítése</t>
  </si>
  <si>
    <t>Befektetett Pénzügyi eszközök</t>
  </si>
  <si>
    <t>Koncesszióba, vagyonkezelésbe adott eszközök</t>
  </si>
  <si>
    <t>Koncesszióba, vagyonkezelésbe adott eszközök értékhelyesbítése</t>
  </si>
  <si>
    <t>NEMZETI VAGYONBA TARTOZÓ BEFEKTETETT ESZKÖZÖK</t>
  </si>
  <si>
    <t>Vásárolt készletek</t>
  </si>
  <si>
    <t>Átsorolt, követelés fejében átvett készletek</t>
  </si>
  <si>
    <t>Egyéb készletek</t>
  </si>
  <si>
    <t>Befejezetlen termelés,félkész termékek,késztermékek</t>
  </si>
  <si>
    <t>Növendék-, hízó és egyéb állatok</t>
  </si>
  <si>
    <t>Készletek</t>
  </si>
  <si>
    <t>Értékpapírok</t>
  </si>
  <si>
    <t>NEMZETI VAGYONBA TARTOZÓ FORGÓESZKÖZÖK</t>
  </si>
  <si>
    <t>PÉNZESZKÖZÖK</t>
  </si>
  <si>
    <t>Költségvetési évben esedékes követelések</t>
  </si>
  <si>
    <t>Költségvetési évet követően esedékes követelések</t>
  </si>
  <si>
    <t xml:space="preserve">Követelés jellegű sajátos elszámolások </t>
  </si>
  <si>
    <t>Forgótőke elszámolás</t>
  </si>
  <si>
    <t>KÖVETELÉSEK</t>
  </si>
  <si>
    <t>EGYÉB SAJÁTOS ESZKÖZOLDALI ELSZÁMOLÁSOK</t>
  </si>
  <si>
    <t>Eredményszemléletű bevételek aktív időbeli elhatárolása</t>
  </si>
  <si>
    <t>Költségek,ráfordítások aktív időbeli elhatárolása</t>
  </si>
  <si>
    <t>Halasztott ráfordítások</t>
  </si>
  <si>
    <t>AKTÍV IDŐBELI ELHATÁROLÁSOK</t>
  </si>
  <si>
    <t>ESZKÖZÖK ÖSSZESEN</t>
  </si>
  <si>
    <t>FORRÁSOK</t>
  </si>
  <si>
    <t>Nemzeti vagyon induláskori értéke</t>
  </si>
  <si>
    <t>Nemzeti vagyon változásai</t>
  </si>
  <si>
    <t>Egyéb eszközök induláskori értéke és változásai</t>
  </si>
  <si>
    <t>Felhatalmazott eredmény</t>
  </si>
  <si>
    <t>Eszközök értékhelyesbítésének forrása</t>
  </si>
  <si>
    <t>Mérleg szerinti eredmény</t>
  </si>
  <si>
    <t>SAJÁT TŐKE</t>
  </si>
  <si>
    <t>Költségvetési évben esedékes kötelezettségek</t>
  </si>
  <si>
    <t>Költségvetési évet követően esedékes kötelezettségek</t>
  </si>
  <si>
    <t>Kötelezettség jellegú sajátos elszámolások</t>
  </si>
  <si>
    <t>Kötelezettségek</t>
  </si>
  <si>
    <t>EGYÉB SAJÁTOS FORRÁSOLDALI ELSZÁMOLÁSOK</t>
  </si>
  <si>
    <t>KINCSTÁRI SZÁMLAVEZETÉSSEL KAPCSOLATOS ELSZÁMOLÁSOK</t>
  </si>
  <si>
    <t>Eredményszemléletű bevételek passzív időbeli elhatárolása</t>
  </si>
  <si>
    <t>Költségek,ráfordítások passzív időbeli elhatárolása</t>
  </si>
  <si>
    <t>Halasztott eredményszemléletű bevételek</t>
  </si>
  <si>
    <t xml:space="preserve">PASSZÍV IDŐBELI ELHATÁROLÁSOK </t>
  </si>
  <si>
    <t>FORRÁSOK ÖSSZESEN</t>
  </si>
  <si>
    <t>Mérlegben nem szereplő 0-ra leírt eszközök:</t>
  </si>
  <si>
    <t>Immateriális javak</t>
  </si>
  <si>
    <t>0-ra leírt ingatlanok és kapcs.vagyon értékű jogok</t>
  </si>
  <si>
    <t>0-ra leírt gépek, berendezések, járművek</t>
  </si>
  <si>
    <t>0-ra leírt koncesszióba, vagyonkezelésbe adott eszközök</t>
  </si>
  <si>
    <t>EREDMÉNYKIMUTATÁS 2015. ÉV</t>
  </si>
  <si>
    <t>ezer Ft-ban</t>
  </si>
  <si>
    <t>A</t>
  </si>
  <si>
    <t>B</t>
  </si>
  <si>
    <t>Sorszám</t>
  </si>
  <si>
    <t>2015. évi adat</t>
  </si>
  <si>
    <t>1. Közhatalmi eredményszemléletű bevételek</t>
  </si>
  <si>
    <t>2. Eszközök és szolgáltatások értékesítése nettó eredményszemléletű bevételei</t>
  </si>
  <si>
    <t>3. Tevékenység egyéb nettó eredményszemléletű bevételei</t>
  </si>
  <si>
    <t>I. Tevékenység nettó eredményszemléletű bevétele (1+2+3)</t>
  </si>
  <si>
    <t>4. Saját termelésű készletek állományváltozása</t>
  </si>
  <si>
    <t>5. Saját előállítású eszközök aktivált értéke</t>
  </si>
  <si>
    <r>
      <t>II. Aktivált saját teljesítmények értéke (</t>
    </r>
    <r>
      <rPr>
        <b/>
        <sz val="9"/>
        <rFont val="Arial"/>
        <family val="2"/>
      </rPr>
      <t>±</t>
    </r>
    <r>
      <rPr>
        <b/>
        <sz val="9"/>
        <rFont val="Times New Roman"/>
        <family val="1"/>
      </rPr>
      <t>4+5)</t>
    </r>
  </si>
  <si>
    <t>6. Központi működési célú támogatások eredményszemléletű bevételei</t>
  </si>
  <si>
    <t>7. Egyéb működési célú támogatások eredményszemléletű bevételei</t>
  </si>
  <si>
    <t>8. Különféle egyéb eredményszemléletű bevételek</t>
  </si>
  <si>
    <t>III. Egyéb eredményszemléletű bevételek (6+7+8)</t>
  </si>
  <si>
    <t>9. Anyagköltség</t>
  </si>
  <si>
    <t>10. Igénybe vett szolgáltatások értéke</t>
  </si>
  <si>
    <t>11. Eladott áruk beszerzési értéke</t>
  </si>
  <si>
    <t>12. Eladott (közvetített) szolgáltatások értéke</t>
  </si>
  <si>
    <t>IV. Anyag jellegű ráfordítások (9+10+11+12)</t>
  </si>
  <si>
    <t>13. Bérköltség</t>
  </si>
  <si>
    <t>14. Személyi jellegű egyéb kifizetések</t>
  </si>
  <si>
    <t>15. Bérjárulékok</t>
  </si>
  <si>
    <t>V. Személyi jellegű ráfordítások (13+14+15)</t>
  </si>
  <si>
    <t>VI. Értékcsökkenési leírás</t>
  </si>
  <si>
    <t>VII. Egyéb ráfordítások</t>
  </si>
  <si>
    <r>
      <t>A) TEVÉKENYSÉGEK EREDMÉNYE (I</t>
    </r>
    <r>
      <rPr>
        <b/>
        <sz val="9"/>
        <rFont val="Arial"/>
        <family val="2"/>
      </rPr>
      <t>±</t>
    </r>
    <r>
      <rPr>
        <b/>
        <sz val="9"/>
        <rFont val="Times New Roman"/>
        <family val="1"/>
      </rPr>
      <t>II+III-IV-V-VI-VII)</t>
    </r>
  </si>
  <si>
    <t>16. Kapott (járó) osztalék és részesedés</t>
  </si>
  <si>
    <t>17. Kapott (járó) kamatok és kamatjellegű eredményszemléletű bevételek</t>
  </si>
  <si>
    <t>18. Pénzügyi műveletek egyéb eredményszemléletű bevételei (&gt;=18a)</t>
  </si>
  <si>
    <t>18a. - ebből árfolyamnyereség</t>
  </si>
  <si>
    <t>VIII. Pénzügyi műveletek eredményszemléletű bevételei (16+17+18)</t>
  </si>
  <si>
    <t>19. Fizetendő kamatok és kamatjellegű ráfordítások</t>
  </si>
  <si>
    <t>20. Részesedések, értékpapírok, pénzeszközök értékvesztése</t>
  </si>
  <si>
    <t>21. Pénzügyi műveletek egyéb ráfordításai (&gt;=21a)</t>
  </si>
  <si>
    <t>21a. - ebből árfolyamveszteség</t>
  </si>
  <si>
    <t>IX. Pénzügyi műveletek ráfordításai (19+20+21)</t>
  </si>
  <si>
    <t>B) PÉNZÜGYI MŰVELETEK EREDMÉNYE ( VIII-IX)</t>
  </si>
  <si>
    <t>C) SZOKÁSOS EREDMÉNY (±A±B)</t>
  </si>
  <si>
    <t>22. Felhalmozási célú támogatások eredményszemléletű bevételei</t>
  </si>
  <si>
    <t>23. Különféle rendkívüli eredményszemléletű bevételek</t>
  </si>
  <si>
    <t>X. Rendkívüli eredményszemléletű bevételek (22+23)</t>
  </si>
  <si>
    <t>XI. Rendkívüli ráfordítások</t>
  </si>
  <si>
    <t>D) RENDKÍVÜLI EREDMÉNY (X-XI)</t>
  </si>
  <si>
    <r>
      <t>E) MÉRLEG SZERINTI EREDMÉNY (</t>
    </r>
    <r>
      <rPr>
        <b/>
        <sz val="9"/>
        <rFont val="Arial"/>
        <family val="2"/>
      </rPr>
      <t>±</t>
    </r>
    <r>
      <rPr>
        <b/>
        <sz val="9"/>
        <rFont val="Times New Roman"/>
        <family val="1"/>
      </rPr>
      <t>C</t>
    </r>
    <r>
      <rPr>
        <b/>
        <sz val="9"/>
        <rFont val="Arial"/>
        <family val="2"/>
      </rPr>
      <t>±</t>
    </r>
    <r>
      <rPr>
        <b/>
        <sz val="9"/>
        <rFont val="Times New Roman"/>
        <family val="1"/>
      </rPr>
      <t>D)</t>
    </r>
  </si>
  <si>
    <t xml:space="preserve">Immateriális javak, tárgyi eszközök koncesszíóba vagyokezelésbe adott  </t>
  </si>
  <si>
    <t xml:space="preserve"> eszközök  állományának alakulása </t>
  </si>
  <si>
    <t>s.sz.</t>
  </si>
  <si>
    <t>Ingatlanok és kapcsolódó vahyoni értékű jogok</t>
  </si>
  <si>
    <t>Gépek, berendezések, felszerelések, járművek</t>
  </si>
  <si>
    <t>Beruházások, felújítások</t>
  </si>
  <si>
    <t xml:space="preserve">Koncesszióba, vagyonkezelésbe adott eszközök </t>
  </si>
  <si>
    <t xml:space="preserve">Tárgyévi nyító állomány </t>
  </si>
  <si>
    <t>Immat. javak beszerz., nem aktivált beruházások</t>
  </si>
  <si>
    <t>Nem aktivált felújítás</t>
  </si>
  <si>
    <t>Beruházásból, felújításból aktivált érték</t>
  </si>
  <si>
    <t>Térítésmentes átvétel</t>
  </si>
  <si>
    <t>Alapításkori átvétel, vagyonkez.vétel, visszavét.</t>
  </si>
  <si>
    <t>Egyéb növekedés</t>
  </si>
  <si>
    <t>Összes növekedés</t>
  </si>
  <si>
    <t>Értékesítés</t>
  </si>
  <si>
    <t>Hiány, selejtezés, megsemmisülés</t>
  </si>
  <si>
    <t>Térítésmentes átadás</t>
  </si>
  <si>
    <t>Kgvetési szerv, társulás alapításkori átadás</t>
  </si>
  <si>
    <t>Egyéb csökkenés</t>
  </si>
  <si>
    <t>Összes csökkenés</t>
  </si>
  <si>
    <t>Bruttó érték összesen</t>
  </si>
  <si>
    <t>Terv szerinti értékcsökkenés nyitó áll.</t>
  </si>
  <si>
    <t>Terv szerinti értékcs.áll.növekedése</t>
  </si>
  <si>
    <t>Terv szeinti értékcs.áll. Csökkenése</t>
  </si>
  <si>
    <t>Terv szerinti  écs.záró állománya</t>
  </si>
  <si>
    <t>Terven felüli écs.nyító állománya</t>
  </si>
  <si>
    <t>Terven felüli écs.áll. Növekedése</t>
  </si>
  <si>
    <t>Terven felüli écs. visszaírás, kivezetés</t>
  </si>
  <si>
    <t>Terven felüli écs. záró állománya</t>
  </si>
  <si>
    <t>Értékcsökkenés összesen</t>
  </si>
  <si>
    <t>Eszközök nettó értéke</t>
  </si>
  <si>
    <t>Teljesen O.-ig leírt eszk.br.értéke</t>
  </si>
  <si>
    <t>DDOP-3.1.3./G-14-2014-0019 Lengyeltóti egészségügyi alapellátó központ fejlesztése</t>
  </si>
  <si>
    <t>KEOP-5.7.0/15-2015-0191 Lengyeltóti Város Önkormányzata középületeinek energetikai korszerűsítése</t>
  </si>
  <si>
    <t>Konyha villanyh. felúj.</t>
  </si>
  <si>
    <t>KEOP-4.10.0/F-14-2014-0069 Sportcsarnok épületének energetikai fejlesztése</t>
  </si>
  <si>
    <t>egyedülálló személyeknek,  ez  2015. évben  218 főt érintett.</t>
  </si>
  <si>
    <t>magánszemélyeket, mely  szerint  2015. évben   17 fő kapott mentességet.</t>
  </si>
  <si>
    <t>235 fő</t>
  </si>
  <si>
    <t>503/e Ft</t>
  </si>
  <si>
    <t xml:space="preserve">Lengyeltóti Város Önkormányzat Képviselő-testülete a helyi  adókról szóló többször módosított 28/2008.(XII.12.) önkormányzati rendeletében a telek tulajdonosok részére következő jogcímeken biztosít mentességet </t>
  </si>
  <si>
    <t>- az építmény hasznos alapterületével egyező nagyságú telekrészre</t>
  </si>
  <si>
    <t>- törvényi mentesség illeti meg az erdővédelmi övezetben található  ingatlanokat,</t>
  </si>
  <si>
    <t>- a telek tulajdonosa részére  1 db beépíthető telekre,</t>
  </si>
  <si>
    <t xml:space="preserve">- a nem beépíthető telek tulajdonosa részére, </t>
  </si>
  <si>
    <t xml:space="preserve">- beépíthető telek esetében  a közművesítettség foka alapján  kedvezményt biztosít,  </t>
  </si>
  <si>
    <t>- a  művelés alól kivett területre amennyiben mezőgazdasági művelés alatt áll, és azt igazolja.</t>
  </si>
  <si>
    <t>1. melléklet a(z) 5/2016.(V.27.) önkormányzati rendelethez</t>
  </si>
  <si>
    <t xml:space="preserve">                 2. melléklet a(z) 5/2016.(V.27.) önkormányzati rendelethez</t>
  </si>
  <si>
    <t xml:space="preserve">                                            3. melléklet a(z)  5/2016.(V.27.) önkormányzati rendelethez</t>
  </si>
  <si>
    <t xml:space="preserve">                                                     4. melléklet a 5/2016.(V.27.) önkormányzati rendelethez</t>
  </si>
  <si>
    <t xml:space="preserve">               5. melléklet a(z)  5/2016.(V.27.) önkormányzati rendelethez</t>
  </si>
  <si>
    <t xml:space="preserve">                                                 6. melléklet a  5/2016.(V.27.) önkormányzati rendelethez</t>
  </si>
  <si>
    <t xml:space="preserve">                                                     7. melléklet a(z) 5/2016.(V. 27.)önkormányzati rendelethez</t>
  </si>
  <si>
    <t xml:space="preserve">                                            8. melléklet a(z) 5/2016.(V.27.) önkormányzati rendelethez</t>
  </si>
  <si>
    <t xml:space="preserve">                                                                   9. melléklet a(z) 5/2016.(V.27.) önkormányzati rendelethez</t>
  </si>
  <si>
    <t xml:space="preserve">                                10. melléklet a(z) 5/2016.(V.27.) önkormányzati rendelethez</t>
  </si>
  <si>
    <t>11. melléklet a(z) 5/2016.(V.27.) önkormányzati rendelethez</t>
  </si>
  <si>
    <t>12. melléklet a(z) 5/2016.(V. 27.) önkormányzati rendelethez</t>
  </si>
  <si>
    <t>13. melléklet a(z) 5/2016.(V.27.) önkormányzati rendelethez</t>
  </si>
  <si>
    <t>14. melléklet a(z) 5/2016. (V.27.) önkormányzati rendelethez</t>
  </si>
  <si>
    <t>15. melléklet a(z) 5/2016.(V.27.) önkormányzati rendelethez</t>
  </si>
  <si>
    <t>16. melléklet a(z) 5/2016.(V.27.) önkormányzati rendelethez</t>
  </si>
  <si>
    <t>17. melléklet a(z) 5/2016.(V.27.) önkormányzati rendelethez</t>
  </si>
  <si>
    <t>18. melléklet a(z) 5/2016.(V.27.) önkormányzati rendelethez</t>
  </si>
  <si>
    <t xml:space="preserve">                                   19. melléklet a(z) 5/2016.(V.27.) önkormányzati rendelethez</t>
  </si>
  <si>
    <t>20. melléklet a(z) 5/2016.(V.27.) önkormányzati rendelethez</t>
  </si>
  <si>
    <t>21. melléklet a(z) 5/2016.(V.27.) önkormányzati rendelethez</t>
  </si>
  <si>
    <t>22. mellkéklet a(z) 5/2016.(V.27.) önkormányzati rendelethez</t>
  </si>
  <si>
    <t>23. melléklet a(z) 5/2016.(V.27.) önkormányzati rendelethez</t>
  </si>
  <si>
    <t>24. melléklet a(z) 5/2016.(V.27.) önkormányzati rendelethez</t>
  </si>
  <si>
    <t>25. melléklet a 5/2016. (V.27.) önkormányzati rendelethez</t>
  </si>
  <si>
    <t>26. melléklet a(z) 5/2016.(V.27.)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</si>
</sst>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10"/>
      <color indexed="14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 CE"/>
      <family val="2"/>
    </font>
    <font>
      <b/>
      <sz val="8"/>
      <color indexed="8"/>
      <name val="Tahoma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8" borderId="7" applyNumberFormat="0" applyFont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ill="0" applyBorder="0" applyAlignment="0" applyProtection="0"/>
  </cellStyleXfs>
  <cellXfs count="10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21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22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5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4" xfId="0" applyFont="1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34" xfId="0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35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36" xfId="0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3" fontId="9" fillId="0" borderId="4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42" xfId="0" applyNumberFormat="1" applyFont="1" applyBorder="1" applyAlignment="1">
      <alignment/>
    </xf>
    <xf numFmtId="3" fontId="9" fillId="0" borderId="43" xfId="0" applyNumberFormat="1" applyFont="1" applyBorder="1" applyAlignment="1">
      <alignment/>
    </xf>
    <xf numFmtId="3" fontId="9" fillId="0" borderId="44" xfId="0" applyNumberFormat="1" applyFont="1" applyBorder="1" applyAlignment="1">
      <alignment/>
    </xf>
    <xf numFmtId="3" fontId="9" fillId="0" borderId="41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45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3" fontId="9" fillId="0" borderId="48" xfId="0" applyNumberFormat="1" applyFont="1" applyBorder="1" applyAlignment="1">
      <alignment/>
    </xf>
    <xf numFmtId="3" fontId="9" fillId="0" borderId="49" xfId="0" applyNumberFormat="1" applyFont="1" applyFill="1" applyBorder="1" applyAlignment="1">
      <alignment/>
    </xf>
    <xf numFmtId="3" fontId="9" fillId="0" borderId="5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17" xfId="0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2" xfId="0" applyNumberFormat="1" applyFont="1" applyBorder="1" applyAlignment="1">
      <alignment/>
    </xf>
    <xf numFmtId="3" fontId="4" fillId="0" borderId="53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9" fillId="0" borderId="53" xfId="0" applyNumberFormat="1" applyFont="1" applyBorder="1" applyAlignment="1">
      <alignment/>
    </xf>
    <xf numFmtId="3" fontId="9" fillId="0" borderId="51" xfId="0" applyNumberFormat="1" applyFont="1" applyFill="1" applyBorder="1" applyAlignment="1">
      <alignment/>
    </xf>
    <xf numFmtId="3" fontId="9" fillId="0" borderId="27" xfId="0" applyNumberFormat="1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52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6" xfId="0" applyFon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51" xfId="0" applyNumberFormat="1" applyFont="1" applyBorder="1" applyAlignment="1">
      <alignment/>
    </xf>
    <xf numFmtId="3" fontId="9" fillId="0" borderId="52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3" fontId="4" fillId="0" borderId="48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0" fontId="0" fillId="0" borderId="56" xfId="0" applyFont="1" applyBorder="1" applyAlignment="1">
      <alignment/>
    </xf>
    <xf numFmtId="0" fontId="0" fillId="0" borderId="16" xfId="56" applyNumberFormat="1" applyFont="1" applyFill="1" applyBorder="1" applyAlignment="1" applyProtection="1">
      <alignment horizontal="left"/>
      <protection/>
    </xf>
    <xf numFmtId="0" fontId="0" fillId="0" borderId="56" xfId="56" applyNumberFormat="1" applyFont="1" applyFill="1" applyBorder="1" applyAlignment="1" applyProtection="1">
      <alignment horizontal="left"/>
      <protection/>
    </xf>
    <xf numFmtId="3" fontId="0" fillId="0" borderId="53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9" fillId="0" borderId="56" xfId="0" applyNumberFormat="1" applyFont="1" applyBorder="1" applyAlignment="1">
      <alignment/>
    </xf>
    <xf numFmtId="0" fontId="0" fillId="0" borderId="17" xfId="56" applyNumberFormat="1" applyFont="1" applyFill="1" applyBorder="1" applyAlignment="1" applyProtection="1">
      <alignment horizontal="left"/>
      <protection/>
    </xf>
    <xf numFmtId="0" fontId="4" fillId="0" borderId="26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0" xfId="0" applyFont="1" applyFill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51" xfId="0" applyNumberFormat="1" applyFont="1" applyBorder="1" applyAlignment="1">
      <alignment/>
    </xf>
    <xf numFmtId="3" fontId="9" fillId="0" borderId="53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9" fillId="0" borderId="52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53" xfId="0" applyNumberFormat="1" applyFont="1" applyBorder="1" applyAlignment="1">
      <alignment/>
    </xf>
    <xf numFmtId="0" fontId="10" fillId="0" borderId="20" xfId="0" applyFont="1" applyBorder="1" applyAlignment="1">
      <alignment/>
    </xf>
    <xf numFmtId="3" fontId="9" fillId="0" borderId="57" xfId="0" applyNumberFormat="1" applyFont="1" applyBorder="1" applyAlignment="1">
      <alignment/>
    </xf>
    <xf numFmtId="3" fontId="9" fillId="0" borderId="58" xfId="0" applyNumberFormat="1" applyFont="1" applyBorder="1" applyAlignment="1">
      <alignment/>
    </xf>
    <xf numFmtId="3" fontId="9" fillId="0" borderId="59" xfId="0" applyNumberFormat="1" applyFont="1" applyBorder="1" applyAlignment="1">
      <alignment/>
    </xf>
    <xf numFmtId="3" fontId="9" fillId="0" borderId="60" xfId="0" applyNumberFormat="1" applyFont="1" applyBorder="1" applyAlignment="1">
      <alignment/>
    </xf>
    <xf numFmtId="3" fontId="9" fillId="0" borderId="61" xfId="0" applyNumberFormat="1" applyFont="1" applyBorder="1" applyAlignment="1">
      <alignment/>
    </xf>
    <xf numFmtId="3" fontId="9" fillId="0" borderId="5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11" xfId="0" applyFont="1" applyFill="1" applyBorder="1" applyAlignment="1">
      <alignment horizontal="left" wrapText="1"/>
    </xf>
    <xf numFmtId="3" fontId="9" fillId="0" borderId="62" xfId="0" applyNumberFormat="1" applyFont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51" xfId="0" applyFill="1" applyBorder="1" applyAlignment="1">
      <alignment/>
    </xf>
    <xf numFmtId="3" fontId="0" fillId="0" borderId="51" xfId="0" applyNumberFormat="1" applyFill="1" applyBorder="1" applyAlignment="1">
      <alignment/>
    </xf>
    <xf numFmtId="0" fontId="9" fillId="0" borderId="26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52" xfId="0" applyFont="1" applyBorder="1" applyAlignment="1">
      <alignment/>
    </xf>
    <xf numFmtId="0" fontId="9" fillId="0" borderId="53" xfId="0" applyFont="1" applyBorder="1" applyAlignment="1">
      <alignment/>
    </xf>
    <xf numFmtId="0" fontId="9" fillId="0" borderId="27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3" fontId="9" fillId="0" borderId="49" xfId="0" applyNumberFormat="1" applyFont="1" applyBorder="1" applyAlignment="1">
      <alignment/>
    </xf>
    <xf numFmtId="0" fontId="0" fillId="0" borderId="53" xfId="0" applyBorder="1" applyAlignment="1">
      <alignment/>
    </xf>
    <xf numFmtId="0" fontId="0" fillId="0" borderId="51" xfId="0" applyBorder="1" applyAlignment="1">
      <alignment/>
    </xf>
    <xf numFmtId="3" fontId="4" fillId="0" borderId="51" xfId="0" applyNumberFormat="1" applyFont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0" fillId="0" borderId="53" xfId="0" applyFont="1" applyBorder="1" applyAlignment="1">
      <alignment wrapText="1"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3" fontId="4" fillId="0" borderId="64" xfId="0" applyNumberFormat="1" applyFont="1" applyBorder="1" applyAlignment="1">
      <alignment/>
    </xf>
    <xf numFmtId="0" fontId="4" fillId="0" borderId="64" xfId="0" applyFont="1" applyBorder="1" applyAlignment="1">
      <alignment/>
    </xf>
    <xf numFmtId="3" fontId="9" fillId="0" borderId="64" xfId="0" applyNumberFormat="1" applyFont="1" applyBorder="1" applyAlignment="1">
      <alignment/>
    </xf>
    <xf numFmtId="3" fontId="9" fillId="0" borderId="64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3" fontId="9" fillId="0" borderId="21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61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4" fillId="0" borderId="43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5" fillId="0" borderId="0" xfId="56" applyNumberFormat="1" applyFont="1" applyFill="1" applyBorder="1" applyAlignment="1" applyProtection="1">
      <alignment horizontal="left" indent="1"/>
      <protection/>
    </xf>
    <xf numFmtId="0" fontId="0" fillId="0" borderId="0" xfId="56" applyNumberFormat="1" applyFont="1" applyFill="1" applyBorder="1" applyAlignment="1" applyProtection="1">
      <alignment horizontal="left" indent="1"/>
      <protection/>
    </xf>
    <xf numFmtId="0" fontId="5" fillId="0" borderId="0" xfId="56" applyNumberFormat="1" applyFont="1" applyFill="1" applyBorder="1" applyAlignment="1" applyProtection="1">
      <alignment horizontal="left"/>
      <protection/>
    </xf>
    <xf numFmtId="0" fontId="15" fillId="0" borderId="0" xfId="56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0" fillId="0" borderId="38" xfId="0" applyBorder="1" applyAlignment="1">
      <alignment/>
    </xf>
    <xf numFmtId="0" fontId="0" fillId="0" borderId="65" xfId="0" applyBorder="1" applyAlignment="1">
      <alignment/>
    </xf>
    <xf numFmtId="0" fontId="9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42" xfId="56" applyNumberFormat="1" applyFont="1" applyFill="1" applyBorder="1" applyAlignment="1" applyProtection="1">
      <alignment horizontal="left"/>
      <protection/>
    </xf>
    <xf numFmtId="0" fontId="0" fillId="0" borderId="62" xfId="0" applyFont="1" applyBorder="1" applyAlignment="1">
      <alignment/>
    </xf>
    <xf numFmtId="0" fontId="0" fillId="0" borderId="11" xfId="0" applyFont="1" applyBorder="1" applyAlignment="1">
      <alignment/>
    </xf>
    <xf numFmtId="3" fontId="9" fillId="0" borderId="66" xfId="0" applyNumberFormat="1" applyFont="1" applyBorder="1" applyAlignment="1">
      <alignment/>
    </xf>
    <xf numFmtId="3" fontId="9" fillId="0" borderId="67" xfId="0" applyNumberFormat="1" applyFont="1" applyBorder="1" applyAlignment="1">
      <alignment/>
    </xf>
    <xf numFmtId="3" fontId="9" fillId="0" borderId="34" xfId="0" applyNumberFormat="1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Font="1" applyBorder="1" applyAlignment="1">
      <alignment/>
    </xf>
    <xf numFmtId="0" fontId="0" fillId="0" borderId="13" xfId="0" applyFont="1" applyBorder="1" applyAlignment="1">
      <alignment/>
    </xf>
    <xf numFmtId="3" fontId="4" fillId="0" borderId="46" xfId="0" applyNumberFormat="1" applyFont="1" applyBorder="1" applyAlignment="1">
      <alignment/>
    </xf>
    <xf numFmtId="0" fontId="4" fillId="0" borderId="45" xfId="0" applyFont="1" applyBorder="1" applyAlignment="1">
      <alignment/>
    </xf>
    <xf numFmtId="3" fontId="4" fillId="0" borderId="45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0" fontId="0" fillId="0" borderId="52" xfId="0" applyFont="1" applyBorder="1" applyAlignment="1">
      <alignment/>
    </xf>
    <xf numFmtId="0" fontId="5" fillId="0" borderId="42" xfId="0" applyFont="1" applyBorder="1" applyAlignment="1">
      <alignment/>
    </xf>
    <xf numFmtId="0" fontId="0" fillId="0" borderId="40" xfId="0" applyBorder="1" applyAlignment="1">
      <alignment/>
    </xf>
    <xf numFmtId="0" fontId="0" fillId="0" borderId="60" xfId="0" applyBorder="1" applyAlignment="1">
      <alignment/>
    </xf>
    <xf numFmtId="0" fontId="0" fillId="0" borderId="59" xfId="0" applyBorder="1" applyAlignment="1">
      <alignment/>
    </xf>
    <xf numFmtId="3" fontId="4" fillId="0" borderId="58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0" fontId="16" fillId="0" borderId="62" xfId="0" applyFont="1" applyBorder="1" applyAlignment="1">
      <alignment/>
    </xf>
    <xf numFmtId="0" fontId="16" fillId="0" borderId="11" xfId="0" applyFont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62" xfId="0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9" fillId="0" borderId="62" xfId="0" applyNumberFormat="1" applyFont="1" applyFill="1" applyBorder="1" applyAlignment="1">
      <alignment/>
    </xf>
    <xf numFmtId="0" fontId="4" fillId="0" borderId="44" xfId="0" applyFont="1" applyBorder="1" applyAlignment="1">
      <alignment/>
    </xf>
    <xf numFmtId="0" fontId="17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13" xfId="0" applyFont="1" applyBorder="1" applyAlignment="1">
      <alignment/>
    </xf>
    <xf numFmtId="0" fontId="9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62" xfId="0" applyBorder="1" applyAlignment="1">
      <alignment/>
    </xf>
    <xf numFmtId="0" fontId="9" fillId="0" borderId="45" xfId="0" applyFont="1" applyBorder="1" applyAlignment="1">
      <alignment/>
    </xf>
    <xf numFmtId="0" fontId="9" fillId="0" borderId="47" xfId="0" applyFont="1" applyBorder="1" applyAlignment="1">
      <alignment/>
    </xf>
    <xf numFmtId="0" fontId="0" fillId="0" borderId="11" xfId="0" applyBorder="1" applyAlignment="1">
      <alignment horizontal="right"/>
    </xf>
    <xf numFmtId="0" fontId="5" fillId="0" borderId="69" xfId="0" applyFont="1" applyBorder="1" applyAlignment="1">
      <alignment horizontal="right"/>
    </xf>
    <xf numFmtId="0" fontId="0" fillId="0" borderId="71" xfId="0" applyBorder="1" applyAlignment="1">
      <alignment horizontal="right"/>
    </xf>
    <xf numFmtId="0" fontId="0" fillId="0" borderId="40" xfId="0" applyBorder="1" applyAlignment="1">
      <alignment horizontal="right"/>
    </xf>
    <xf numFmtId="0" fontId="4" fillId="0" borderId="69" xfId="0" applyFont="1" applyBorder="1" applyAlignment="1">
      <alignment/>
    </xf>
    <xf numFmtId="0" fontId="4" fillId="0" borderId="70" xfId="0" applyFont="1" applyBorder="1" applyAlignment="1">
      <alignment/>
    </xf>
    <xf numFmtId="0" fontId="4" fillId="0" borderId="71" xfId="0" applyFont="1" applyBorder="1" applyAlignment="1">
      <alignment/>
    </xf>
    <xf numFmtId="3" fontId="4" fillId="0" borderId="69" xfId="0" applyNumberFormat="1" applyFont="1" applyBorder="1" applyAlignment="1">
      <alignment/>
    </xf>
    <xf numFmtId="3" fontId="4" fillId="0" borderId="70" xfId="0" applyNumberFormat="1" applyFont="1" applyBorder="1" applyAlignment="1">
      <alignment/>
    </xf>
    <xf numFmtId="3" fontId="4" fillId="0" borderId="71" xfId="0" applyNumberFormat="1" applyFont="1" applyBorder="1" applyAlignment="1">
      <alignment/>
    </xf>
    <xf numFmtId="3" fontId="9" fillId="0" borderId="69" xfId="0" applyNumberFormat="1" applyFont="1" applyBorder="1" applyAlignment="1">
      <alignment/>
    </xf>
    <xf numFmtId="3" fontId="9" fillId="0" borderId="73" xfId="0" applyNumberFormat="1" applyFont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21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62" xfId="0" applyFont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53" xfId="0" applyFont="1" applyBorder="1" applyAlignment="1">
      <alignment/>
    </xf>
    <xf numFmtId="0" fontId="10" fillId="0" borderId="53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0" fontId="9" fillId="0" borderId="60" xfId="0" applyFont="1" applyBorder="1" applyAlignment="1">
      <alignment/>
    </xf>
    <xf numFmtId="0" fontId="9" fillId="0" borderId="58" xfId="0" applyFont="1" applyBorder="1" applyAlignment="1">
      <alignment/>
    </xf>
    <xf numFmtId="0" fontId="9" fillId="0" borderId="59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8" xfId="0" applyFont="1" applyBorder="1" applyAlignment="1">
      <alignment/>
    </xf>
    <xf numFmtId="0" fontId="9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0" fillId="0" borderId="35" xfId="0" applyFont="1" applyBorder="1" applyAlignment="1">
      <alignment/>
    </xf>
    <xf numFmtId="3" fontId="4" fillId="0" borderId="46" xfId="0" applyNumberFormat="1" applyFont="1" applyBorder="1" applyAlignment="1">
      <alignment horizontal="right"/>
    </xf>
    <xf numFmtId="3" fontId="4" fillId="0" borderId="45" xfId="0" applyNumberFormat="1" applyFont="1" applyBorder="1" applyAlignment="1">
      <alignment horizontal="right"/>
    </xf>
    <xf numFmtId="3" fontId="4" fillId="0" borderId="47" xfId="0" applyNumberFormat="1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4" fillId="0" borderId="45" xfId="0" applyFont="1" applyBorder="1" applyAlignment="1">
      <alignment horizontal="right"/>
    </xf>
    <xf numFmtId="0" fontId="4" fillId="0" borderId="47" xfId="0" applyFont="1" applyBorder="1" applyAlignment="1">
      <alignment horizontal="right"/>
    </xf>
    <xf numFmtId="3" fontId="4" fillId="0" borderId="25" xfId="0" applyNumberFormat="1" applyFont="1" applyBorder="1" applyAlignment="1">
      <alignment/>
    </xf>
    <xf numFmtId="3" fontId="4" fillId="0" borderId="53" xfId="0" applyNumberFormat="1" applyFont="1" applyBorder="1" applyAlignment="1">
      <alignment horizontal="right"/>
    </xf>
    <xf numFmtId="3" fontId="4" fillId="0" borderId="51" xfId="0" applyNumberFormat="1" applyFont="1" applyBorder="1" applyAlignment="1">
      <alignment horizontal="right"/>
    </xf>
    <xf numFmtId="3" fontId="4" fillId="0" borderId="52" xfId="0" applyNumberFormat="1" applyFont="1" applyBorder="1" applyAlignment="1">
      <alignment horizontal="right"/>
    </xf>
    <xf numFmtId="0" fontId="4" fillId="0" borderId="53" xfId="0" applyFont="1" applyBorder="1" applyAlignment="1">
      <alignment horizontal="right"/>
    </xf>
    <xf numFmtId="0" fontId="4" fillId="0" borderId="51" xfId="0" applyFont="1" applyBorder="1" applyAlignment="1">
      <alignment horizontal="right"/>
    </xf>
    <xf numFmtId="0" fontId="4" fillId="0" borderId="52" xfId="0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3" fontId="4" fillId="0" borderId="61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62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49" xfId="0" applyFon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0" fontId="5" fillId="0" borderId="51" xfId="0" applyFont="1" applyBorder="1" applyAlignment="1">
      <alignment/>
    </xf>
    <xf numFmtId="3" fontId="4" fillId="0" borderId="51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0" fontId="5" fillId="0" borderId="53" xfId="0" applyFont="1" applyBorder="1" applyAlignment="1">
      <alignment/>
    </xf>
    <xf numFmtId="3" fontId="0" fillId="0" borderId="51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27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4" xfId="0" applyBorder="1" applyAlignment="1">
      <alignment/>
    </xf>
    <xf numFmtId="0" fontId="5" fillId="0" borderId="74" xfId="0" applyFont="1" applyFill="1" applyBorder="1" applyAlignment="1">
      <alignment/>
    </xf>
    <xf numFmtId="0" fontId="0" fillId="0" borderId="74" xfId="0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0" fillId="0" borderId="13" xfId="0" applyBorder="1" applyAlignment="1">
      <alignment/>
    </xf>
    <xf numFmtId="3" fontId="5" fillId="0" borderId="42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 horizontal="center"/>
    </xf>
    <xf numFmtId="3" fontId="5" fillId="0" borderId="62" xfId="0" applyNumberFormat="1" applyFont="1" applyBorder="1" applyAlignment="1">
      <alignment horizontal="center"/>
    </xf>
    <xf numFmtId="3" fontId="5" fillId="0" borderId="66" xfId="0" applyNumberFormat="1" applyFont="1" applyBorder="1" applyAlignment="1">
      <alignment horizontal="center"/>
    </xf>
    <xf numFmtId="3" fontId="5" fillId="0" borderId="72" xfId="0" applyNumberFormat="1" applyFont="1" applyBorder="1" applyAlignment="1">
      <alignment horizontal="center"/>
    </xf>
    <xf numFmtId="3" fontId="4" fillId="0" borderId="50" xfId="0" applyNumberFormat="1" applyFont="1" applyBorder="1" applyAlignment="1">
      <alignment/>
    </xf>
    <xf numFmtId="3" fontId="4" fillId="0" borderId="63" xfId="0" applyNumberFormat="1" applyFont="1" applyBorder="1" applyAlignment="1">
      <alignment/>
    </xf>
    <xf numFmtId="0" fontId="4" fillId="0" borderId="30" xfId="0" applyFont="1" applyBorder="1" applyAlignment="1">
      <alignment/>
    </xf>
    <xf numFmtId="3" fontId="9" fillId="0" borderId="75" xfId="0" applyNumberFormat="1" applyFont="1" applyBorder="1" applyAlignment="1">
      <alignment/>
    </xf>
    <xf numFmtId="3" fontId="9" fillId="0" borderId="76" xfId="0" applyNumberFormat="1" applyFont="1" applyBorder="1" applyAlignment="1">
      <alignment/>
    </xf>
    <xf numFmtId="3" fontId="9" fillId="0" borderId="74" xfId="0" applyNumberFormat="1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17" xfId="0" applyFont="1" applyBorder="1" applyAlignment="1">
      <alignment wrapText="1"/>
    </xf>
    <xf numFmtId="0" fontId="5" fillId="0" borderId="5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0" fillId="0" borderId="53" xfId="0" applyBorder="1" applyAlignment="1">
      <alignment horizontal="right"/>
    </xf>
    <xf numFmtId="0" fontId="5" fillId="0" borderId="13" xfId="0" applyFont="1" applyBorder="1" applyAlignment="1">
      <alignment wrapText="1"/>
    </xf>
    <xf numFmtId="3" fontId="5" fillId="0" borderId="17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0" fillId="0" borderId="53" xfId="0" applyNumberFormat="1" applyBorder="1" applyAlignment="1">
      <alignment/>
    </xf>
    <xf numFmtId="0" fontId="5" fillId="0" borderId="16" xfId="0" applyFont="1" applyBorder="1" applyAlignment="1">
      <alignment/>
    </xf>
    <xf numFmtId="0" fontId="0" fillId="0" borderId="56" xfId="0" applyFill="1" applyBorder="1" applyAlignment="1">
      <alignment/>
    </xf>
    <xf numFmtId="0" fontId="0" fillId="0" borderId="77" xfId="0" applyBorder="1" applyAlignment="1">
      <alignment/>
    </xf>
    <xf numFmtId="0" fontId="0" fillId="0" borderId="40" xfId="0" applyFont="1" applyBorder="1" applyAlignment="1">
      <alignment/>
    </xf>
    <xf numFmtId="0" fontId="0" fillId="0" borderId="69" xfId="0" applyBorder="1" applyAlignment="1">
      <alignment/>
    </xf>
    <xf numFmtId="0" fontId="0" fillId="0" borderId="39" xfId="0" applyBorder="1" applyAlignment="1">
      <alignment/>
    </xf>
    <xf numFmtId="3" fontId="5" fillId="0" borderId="42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40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/>
    </xf>
    <xf numFmtId="0" fontId="0" fillId="0" borderId="61" xfId="0" applyBorder="1" applyAlignment="1">
      <alignment/>
    </xf>
    <xf numFmtId="0" fontId="0" fillId="0" borderId="36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74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74" xfId="0" applyFont="1" applyBorder="1" applyAlignment="1">
      <alignment/>
    </xf>
    <xf numFmtId="3" fontId="5" fillId="0" borderId="78" xfId="0" applyNumberFormat="1" applyFont="1" applyBorder="1" applyAlignment="1">
      <alignment/>
    </xf>
    <xf numFmtId="3" fontId="5" fillId="0" borderId="76" xfId="0" applyNumberFormat="1" applyFont="1" applyBorder="1" applyAlignment="1">
      <alignment/>
    </xf>
    <xf numFmtId="3" fontId="5" fillId="0" borderId="79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42" xfId="0" applyFont="1" applyBorder="1" applyAlignment="1">
      <alignment wrapText="1"/>
    </xf>
    <xf numFmtId="0" fontId="5" fillId="0" borderId="41" xfId="0" applyFont="1" applyBorder="1" applyAlignment="1">
      <alignment wrapText="1"/>
    </xf>
    <xf numFmtId="0" fontId="5" fillId="0" borderId="43" xfId="0" applyFont="1" applyBorder="1" applyAlignment="1">
      <alignment/>
    </xf>
    <xf numFmtId="0" fontId="5" fillId="0" borderId="43" xfId="0" applyFont="1" applyBorder="1" applyAlignment="1">
      <alignment/>
    </xf>
    <xf numFmtId="0" fontId="0" fillId="0" borderId="45" xfId="0" applyBorder="1" applyAlignment="1">
      <alignment/>
    </xf>
    <xf numFmtId="0" fontId="0" fillId="0" borderId="63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53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25" xfId="0" applyFont="1" applyBorder="1" applyAlignment="1">
      <alignment/>
    </xf>
    <xf numFmtId="3" fontId="9" fillId="0" borderId="63" xfId="0" applyNumberFormat="1" applyFont="1" applyBorder="1" applyAlignment="1">
      <alignment/>
    </xf>
    <xf numFmtId="3" fontId="9" fillId="0" borderId="80" xfId="0" applyNumberFormat="1" applyFont="1" applyBorder="1" applyAlignment="1">
      <alignment/>
    </xf>
    <xf numFmtId="3" fontId="18" fillId="0" borderId="63" xfId="0" applyNumberFormat="1" applyFont="1" applyBorder="1" applyAlignment="1">
      <alignment/>
    </xf>
    <xf numFmtId="3" fontId="18" fillId="0" borderId="64" xfId="0" applyNumberFormat="1" applyFont="1" applyBorder="1" applyAlignment="1">
      <alignment/>
    </xf>
    <xf numFmtId="3" fontId="18" fillId="0" borderId="28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42" xfId="0" applyNumberFormat="1" applyFont="1" applyBorder="1" applyAlignment="1">
      <alignment/>
    </xf>
    <xf numFmtId="3" fontId="18" fillId="0" borderId="43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3" fontId="18" fillId="0" borderId="46" xfId="0" applyNumberFormat="1" applyFont="1" applyBorder="1" applyAlignment="1">
      <alignment/>
    </xf>
    <xf numFmtId="3" fontId="18" fillId="0" borderId="45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0" fontId="0" fillId="0" borderId="31" xfId="0" applyFont="1" applyBorder="1" applyAlignment="1">
      <alignment/>
    </xf>
    <xf numFmtId="3" fontId="18" fillId="0" borderId="60" xfId="0" applyNumberFormat="1" applyFont="1" applyBorder="1" applyAlignment="1">
      <alignment/>
    </xf>
    <xf numFmtId="3" fontId="18" fillId="0" borderId="58" xfId="0" applyNumberFormat="1" applyFont="1" applyBorder="1" applyAlignment="1">
      <alignment/>
    </xf>
    <xf numFmtId="3" fontId="18" fillId="0" borderId="20" xfId="0" applyNumberFormat="1" applyFont="1" applyBorder="1" applyAlignment="1">
      <alignment/>
    </xf>
    <xf numFmtId="3" fontId="18" fillId="0" borderId="53" xfId="0" applyNumberFormat="1" applyFont="1" applyBorder="1" applyAlignment="1">
      <alignment/>
    </xf>
    <xf numFmtId="3" fontId="18" fillId="0" borderId="51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9" fillId="0" borderId="68" xfId="0" applyNumberFormat="1" applyFont="1" applyBorder="1" applyAlignment="1">
      <alignment/>
    </xf>
    <xf numFmtId="3" fontId="18" fillId="0" borderId="66" xfId="0" applyNumberFormat="1" applyFont="1" applyBorder="1" applyAlignment="1">
      <alignment/>
    </xf>
    <xf numFmtId="3" fontId="18" fillId="0" borderId="67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4" fillId="0" borderId="81" xfId="0" applyNumberFormat="1" applyFont="1" applyBorder="1" applyAlignment="1">
      <alignment/>
    </xf>
    <xf numFmtId="3" fontId="4" fillId="0" borderId="82" xfId="0" applyNumberFormat="1" applyFont="1" applyBorder="1" applyAlignment="1">
      <alignment/>
    </xf>
    <xf numFmtId="3" fontId="18" fillId="0" borderId="48" xfId="0" applyNumberFormat="1" applyFont="1" applyBorder="1" applyAlignment="1">
      <alignment/>
    </xf>
    <xf numFmtId="3" fontId="18" fillId="0" borderId="49" xfId="0" applyNumberFormat="1" applyFont="1" applyBorder="1" applyAlignment="1">
      <alignment/>
    </xf>
    <xf numFmtId="3" fontId="18" fillId="0" borderId="50" xfId="0" applyNumberFormat="1" applyFont="1" applyBorder="1" applyAlignment="1">
      <alignment/>
    </xf>
    <xf numFmtId="3" fontId="18" fillId="0" borderId="52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0" fontId="0" fillId="0" borderId="20" xfId="56" applyNumberFormat="1" applyFont="1" applyFill="1" applyBorder="1" applyAlignment="1" applyProtection="1">
      <alignment horizontal="left"/>
      <protection/>
    </xf>
    <xf numFmtId="0" fontId="0" fillId="0" borderId="23" xfId="56" applyNumberFormat="1" applyFont="1" applyFill="1" applyBorder="1" applyAlignment="1" applyProtection="1">
      <alignment horizontal="left"/>
      <protection/>
    </xf>
    <xf numFmtId="3" fontId="4" fillId="0" borderId="57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0" fontId="0" fillId="0" borderId="28" xfId="56" applyNumberFormat="1" applyFont="1" applyFill="1" applyBorder="1" applyAlignment="1" applyProtection="1">
      <alignment horizontal="left"/>
      <protection/>
    </xf>
    <xf numFmtId="0" fontId="0" fillId="0" borderId="83" xfId="56" applyNumberFormat="1" applyFont="1" applyFill="1" applyBorder="1" applyAlignment="1" applyProtection="1">
      <alignment horizontal="left"/>
      <protection/>
    </xf>
    <xf numFmtId="3" fontId="4" fillId="0" borderId="30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80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0" fontId="5" fillId="0" borderId="31" xfId="56" applyNumberFormat="1" applyFont="1" applyFill="1" applyBorder="1" applyAlignment="1" applyProtection="1">
      <alignment horizontal="left"/>
      <protection/>
    </xf>
    <xf numFmtId="3" fontId="4" fillId="0" borderId="75" xfId="0" applyNumberFormat="1" applyFont="1" applyBorder="1" applyAlignment="1">
      <alignment/>
    </xf>
    <xf numFmtId="3" fontId="4" fillId="0" borderId="76" xfId="0" applyNumberFormat="1" applyFont="1" applyBorder="1" applyAlignment="1">
      <alignment/>
    </xf>
    <xf numFmtId="3" fontId="4" fillId="0" borderId="84" xfId="0" applyNumberFormat="1" applyFont="1" applyBorder="1" applyAlignment="1">
      <alignment/>
    </xf>
    <xf numFmtId="3" fontId="18" fillId="0" borderId="75" xfId="0" applyNumberFormat="1" applyFont="1" applyBorder="1" applyAlignment="1">
      <alignment/>
    </xf>
    <xf numFmtId="3" fontId="18" fillId="0" borderId="76" xfId="0" applyNumberFormat="1" applyFont="1" applyBorder="1" applyAlignment="1">
      <alignment/>
    </xf>
    <xf numFmtId="3" fontId="18" fillId="0" borderId="74" xfId="0" applyNumberFormat="1" applyFont="1" applyBorder="1" applyAlignment="1">
      <alignment/>
    </xf>
    <xf numFmtId="0" fontId="0" fillId="0" borderId="40" xfId="56" applyNumberFormat="1" applyFont="1" applyFill="1" applyBorder="1" applyAlignment="1" applyProtection="1">
      <alignment horizontal="left"/>
      <protection/>
    </xf>
    <xf numFmtId="0" fontId="0" fillId="0" borderId="11" xfId="56" applyNumberFormat="1" applyFont="1" applyFill="1" applyBorder="1" applyAlignment="1" applyProtection="1">
      <alignment horizontal="left"/>
      <protection/>
    </xf>
    <xf numFmtId="3" fontId="18" fillId="0" borderId="69" xfId="0" applyNumberFormat="1" applyFont="1" applyBorder="1" applyAlignment="1">
      <alignment/>
    </xf>
    <xf numFmtId="3" fontId="18" fillId="0" borderId="70" xfId="0" applyNumberFormat="1" applyFont="1" applyBorder="1" applyAlignment="1">
      <alignment/>
    </xf>
    <xf numFmtId="3" fontId="18" fillId="0" borderId="36" xfId="0" applyNumberFormat="1" applyFont="1" applyBorder="1" applyAlignment="1">
      <alignment/>
    </xf>
    <xf numFmtId="0" fontId="5" fillId="0" borderId="40" xfId="56" applyNumberFormat="1" applyFont="1" applyFill="1" applyBorder="1" applyAlignment="1" applyProtection="1">
      <alignment horizontal="left"/>
      <protection/>
    </xf>
    <xf numFmtId="0" fontId="5" fillId="0" borderId="11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9" fillId="0" borderId="42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6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35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56" xfId="0" applyFont="1" applyBorder="1" applyAlignment="1">
      <alignment/>
    </xf>
    <xf numFmtId="3" fontId="0" fillId="0" borderId="0" xfId="0" applyNumberFormat="1" applyAlignment="1">
      <alignment horizontal="right"/>
    </xf>
    <xf numFmtId="0" fontId="0" fillId="0" borderId="62" xfId="0" applyBorder="1" applyAlignment="1">
      <alignment horizontal="center" wrapText="1"/>
    </xf>
    <xf numFmtId="0" fontId="0" fillId="0" borderId="62" xfId="0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46" xfId="0" applyFont="1" applyBorder="1" applyAlignment="1">
      <alignment/>
    </xf>
    <xf numFmtId="0" fontId="5" fillId="0" borderId="45" xfId="0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80" xfId="0" applyFont="1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80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0" fontId="0" fillId="0" borderId="86" xfId="0" applyBorder="1" applyAlignment="1">
      <alignment/>
    </xf>
    <xf numFmtId="3" fontId="0" fillId="0" borderId="0" xfId="0" applyNumberFormat="1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62" xfId="0" applyNumberFormat="1" applyFont="1" applyBorder="1" applyAlignment="1">
      <alignment/>
    </xf>
    <xf numFmtId="3" fontId="5" fillId="0" borderId="65" xfId="0" applyNumberFormat="1" applyFont="1" applyBorder="1" applyAlignment="1">
      <alignment/>
    </xf>
    <xf numFmtId="3" fontId="5" fillId="0" borderId="66" xfId="0" applyNumberFormat="1" applyFont="1" applyBorder="1" applyAlignment="1">
      <alignment/>
    </xf>
    <xf numFmtId="0" fontId="0" fillId="0" borderId="72" xfId="0" applyBorder="1" applyAlignment="1">
      <alignment/>
    </xf>
    <xf numFmtId="0" fontId="0" fillId="0" borderId="37" xfId="0" applyBorder="1" applyAlignment="1">
      <alignment/>
    </xf>
    <xf numFmtId="0" fontId="0" fillId="0" borderId="11" xfId="0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44" xfId="0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5" fillId="0" borderId="60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3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85" xfId="0" applyFont="1" applyBorder="1" applyAlignment="1">
      <alignment/>
    </xf>
    <xf numFmtId="0" fontId="0" fillId="0" borderId="74" xfId="0" applyBorder="1" applyAlignment="1">
      <alignment horizontal="center" vertical="center" wrapText="1"/>
    </xf>
    <xf numFmtId="0" fontId="9" fillId="0" borderId="60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0" fillId="0" borderId="31" xfId="0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right"/>
    </xf>
    <xf numFmtId="3" fontId="5" fillId="0" borderId="49" xfId="0" applyNumberFormat="1" applyFont="1" applyBorder="1" applyAlignment="1">
      <alignment horizontal="right"/>
    </xf>
    <xf numFmtId="3" fontId="5" fillId="0" borderId="50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5" fillId="0" borderId="45" xfId="0" applyNumberFormat="1" applyFont="1" applyBorder="1" applyAlignment="1">
      <alignment horizontal="right"/>
    </xf>
    <xf numFmtId="3" fontId="5" fillId="0" borderId="47" xfId="0" applyNumberFormat="1" applyFont="1" applyBorder="1" applyAlignment="1">
      <alignment horizontal="right"/>
    </xf>
    <xf numFmtId="3" fontId="5" fillId="0" borderId="46" xfId="0" applyNumberFormat="1" applyFont="1" applyBorder="1" applyAlignment="1">
      <alignment horizontal="right"/>
    </xf>
    <xf numFmtId="3" fontId="5" fillId="0" borderId="49" xfId="0" applyNumberFormat="1" applyFont="1" applyFill="1" applyBorder="1" applyAlignment="1">
      <alignment/>
    </xf>
    <xf numFmtId="3" fontId="5" fillId="0" borderId="54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51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5" fillId="0" borderId="53" xfId="0" applyNumberFormat="1" applyFont="1" applyBorder="1" applyAlignment="1">
      <alignment horizontal="right"/>
    </xf>
    <xf numFmtId="3" fontId="5" fillId="0" borderId="51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5" fillId="0" borderId="26" xfId="0" applyNumberFormat="1" applyFont="1" applyBorder="1" applyAlignment="1">
      <alignment horizontal="right"/>
    </xf>
    <xf numFmtId="0" fontId="5" fillId="0" borderId="17" xfId="56" applyNumberFormat="1" applyFont="1" applyFill="1" applyBorder="1" applyAlignment="1" applyProtection="1">
      <alignment horizontal="left"/>
      <protection/>
    </xf>
    <xf numFmtId="0" fontId="0" fillId="0" borderId="18" xfId="56" applyNumberFormat="1" applyFont="1" applyFill="1" applyBorder="1" applyAlignment="1" applyProtection="1">
      <alignment horizontal="left"/>
      <protection/>
    </xf>
    <xf numFmtId="3" fontId="0" fillId="0" borderId="30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5" fillId="0" borderId="63" xfId="0" applyNumberFormat="1" applyFont="1" applyBorder="1" applyAlignment="1">
      <alignment horizontal="right"/>
    </xf>
    <xf numFmtId="3" fontId="5" fillId="0" borderId="64" xfId="0" applyNumberFormat="1" applyFont="1" applyFill="1" applyBorder="1" applyAlignment="1">
      <alignment/>
    </xf>
    <xf numFmtId="3" fontId="5" fillId="0" borderId="28" xfId="0" applyNumberFormat="1" applyFont="1" applyBorder="1" applyAlignment="1">
      <alignment horizontal="right"/>
    </xf>
    <xf numFmtId="0" fontId="5" fillId="0" borderId="10" xfId="56" applyNumberFormat="1" applyFont="1" applyFill="1" applyBorder="1" applyAlignment="1" applyProtection="1">
      <alignment horizontal="left"/>
      <protection/>
    </xf>
    <xf numFmtId="3" fontId="5" fillId="0" borderId="75" xfId="0" applyNumberFormat="1" applyFont="1" applyBorder="1" applyAlignment="1">
      <alignment/>
    </xf>
    <xf numFmtId="3" fontId="5" fillId="0" borderId="62" xfId="0" applyNumberFormat="1" applyFont="1" applyBorder="1" applyAlignment="1">
      <alignment/>
    </xf>
    <xf numFmtId="3" fontId="5" fillId="0" borderId="42" xfId="0" applyNumberFormat="1" applyFont="1" applyBorder="1" applyAlignment="1">
      <alignment horizontal="right"/>
    </xf>
    <xf numFmtId="3" fontId="5" fillId="0" borderId="43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0" fontId="5" fillId="0" borderId="38" xfId="56" applyNumberFormat="1" applyFont="1" applyFill="1" applyBorder="1" applyAlignment="1" applyProtection="1">
      <alignment horizontal="left"/>
      <protection/>
    </xf>
    <xf numFmtId="3" fontId="5" fillId="0" borderId="42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5" fillId="0" borderId="40" xfId="0" applyFont="1" applyBorder="1" applyAlignment="1">
      <alignment/>
    </xf>
    <xf numFmtId="3" fontId="5" fillId="0" borderId="69" xfId="0" applyNumberFormat="1" applyFont="1" applyBorder="1" applyAlignment="1">
      <alignment/>
    </xf>
    <xf numFmtId="3" fontId="5" fillId="0" borderId="70" xfId="0" applyNumberFormat="1" applyFont="1" applyBorder="1" applyAlignment="1">
      <alignment/>
    </xf>
    <xf numFmtId="3" fontId="5" fillId="0" borderId="71" xfId="0" applyNumberFormat="1" applyFont="1" applyBorder="1" applyAlignment="1">
      <alignment/>
    </xf>
    <xf numFmtId="3" fontId="5" fillId="0" borderId="44" xfId="0" applyNumberFormat="1" applyFont="1" applyBorder="1" applyAlignment="1">
      <alignment horizontal="right" wrapText="1"/>
    </xf>
    <xf numFmtId="3" fontId="5" fillId="0" borderId="53" xfId="0" applyNumberFormat="1" applyFont="1" applyBorder="1" applyAlignment="1">
      <alignment horizontal="right" wrapText="1"/>
    </xf>
    <xf numFmtId="3" fontId="5" fillId="0" borderId="27" xfId="0" applyNumberFormat="1" applyFont="1" applyBorder="1" applyAlignment="1">
      <alignment horizontal="right" wrapText="1"/>
    </xf>
    <xf numFmtId="3" fontId="5" fillId="0" borderId="58" xfId="0" applyNumberFormat="1" applyFont="1" applyBorder="1" applyAlignment="1">
      <alignment/>
    </xf>
    <xf numFmtId="3" fontId="5" fillId="0" borderId="59" xfId="0" applyNumberFormat="1" applyFont="1" applyBorder="1" applyAlignment="1">
      <alignment/>
    </xf>
    <xf numFmtId="3" fontId="5" fillId="0" borderId="75" xfId="0" applyNumberFormat="1" applyFont="1" applyBorder="1" applyAlignment="1">
      <alignment horizontal="right" wrapText="1"/>
    </xf>
    <xf numFmtId="3" fontId="5" fillId="0" borderId="74" xfId="0" applyNumberFormat="1" applyFont="1" applyBorder="1" applyAlignment="1">
      <alignment horizontal="right" wrapText="1"/>
    </xf>
    <xf numFmtId="0" fontId="0" fillId="0" borderId="51" xfId="0" applyFont="1" applyBorder="1" applyAlignment="1">
      <alignment/>
    </xf>
    <xf numFmtId="3" fontId="5" fillId="0" borderId="12" xfId="0" applyNumberFormat="1" applyFont="1" applyBorder="1" applyAlignment="1">
      <alignment horizontal="right" wrapText="1"/>
    </xf>
    <xf numFmtId="3" fontId="5" fillId="0" borderId="84" xfId="0" applyNumberFormat="1" applyFont="1" applyBorder="1" applyAlignment="1">
      <alignment/>
    </xf>
    <xf numFmtId="0" fontId="5" fillId="0" borderId="60" xfId="0" applyFont="1" applyBorder="1" applyAlignment="1">
      <alignment/>
    </xf>
    <xf numFmtId="0" fontId="5" fillId="0" borderId="58" xfId="0" applyFont="1" applyBorder="1" applyAlignment="1">
      <alignment/>
    </xf>
    <xf numFmtId="3" fontId="5" fillId="0" borderId="6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51" xfId="0" applyFont="1" applyBorder="1" applyAlignment="1">
      <alignment/>
    </xf>
    <xf numFmtId="3" fontId="14" fillId="0" borderId="51" xfId="0" applyNumberFormat="1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68" xfId="0" applyFont="1" applyBorder="1" applyAlignment="1">
      <alignment/>
    </xf>
    <xf numFmtId="3" fontId="5" fillId="0" borderId="67" xfId="0" applyNumberFormat="1" applyFont="1" applyBorder="1" applyAlignment="1">
      <alignment/>
    </xf>
    <xf numFmtId="3" fontId="5" fillId="0" borderId="68" xfId="0" applyNumberFormat="1" applyFont="1" applyBorder="1" applyAlignment="1">
      <alignment/>
    </xf>
    <xf numFmtId="3" fontId="5" fillId="0" borderId="66" xfId="0" applyNumberFormat="1" applyFont="1" applyBorder="1" applyAlignment="1">
      <alignment/>
    </xf>
    <xf numFmtId="3" fontId="5" fillId="0" borderId="67" xfId="0" applyNumberFormat="1" applyFont="1" applyBorder="1" applyAlignment="1">
      <alignment/>
    </xf>
    <xf numFmtId="3" fontId="5" fillId="0" borderId="68" xfId="0" applyNumberFormat="1" applyFont="1" applyBorder="1" applyAlignment="1">
      <alignment/>
    </xf>
    <xf numFmtId="0" fontId="0" fillId="0" borderId="67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62" xfId="0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53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3" fontId="0" fillId="0" borderId="53" xfId="0" applyNumberFormat="1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80" xfId="0" applyFont="1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80" xfId="0" applyNumberFormat="1" applyFont="1" applyBorder="1" applyAlignment="1">
      <alignment/>
    </xf>
    <xf numFmtId="0" fontId="5" fillId="0" borderId="30" xfId="0" applyFont="1" applyBorder="1" applyAlignment="1">
      <alignment horizontal="left"/>
    </xf>
    <xf numFmtId="3" fontId="5" fillId="0" borderId="43" xfId="0" applyNumberFormat="1" applyFont="1" applyBorder="1" applyAlignment="1">
      <alignment horizontal="right"/>
    </xf>
    <xf numFmtId="3" fontId="5" fillId="0" borderId="62" xfId="0" applyNumberFormat="1" applyFont="1" applyBorder="1" applyAlignment="1">
      <alignment horizontal="right"/>
    </xf>
    <xf numFmtId="0" fontId="5" fillId="0" borderId="62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27" xfId="0" applyFont="1" applyBorder="1" applyAlignment="1">
      <alignment/>
    </xf>
    <xf numFmtId="3" fontId="0" fillId="0" borderId="69" xfId="0" applyNumberFormat="1" applyFont="1" applyBorder="1" applyAlignment="1">
      <alignment/>
    </xf>
    <xf numFmtId="3" fontId="0" fillId="0" borderId="70" xfId="0" applyNumberFormat="1" applyFont="1" applyBorder="1" applyAlignment="1">
      <alignment/>
    </xf>
    <xf numFmtId="3" fontId="0" fillId="0" borderId="73" xfId="0" applyNumberFormat="1" applyFont="1" applyBorder="1" applyAlignment="1">
      <alignment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1" xfId="0" applyFont="1" applyBorder="1" applyAlignment="1">
      <alignment/>
    </xf>
    <xf numFmtId="3" fontId="5" fillId="0" borderId="73" xfId="0" applyNumberFormat="1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3" fontId="5" fillId="0" borderId="48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0" fontId="5" fillId="0" borderId="50" xfId="0" applyFont="1" applyBorder="1" applyAlignment="1">
      <alignment/>
    </xf>
    <xf numFmtId="0" fontId="5" fillId="0" borderId="82" xfId="0" applyFont="1" applyBorder="1" applyAlignment="1">
      <alignment/>
    </xf>
    <xf numFmtId="0" fontId="5" fillId="0" borderId="74" xfId="56" applyNumberFormat="1" applyFont="1" applyFill="1" applyBorder="1" applyAlignment="1" applyProtection="1">
      <alignment horizontal="left"/>
      <protection/>
    </xf>
    <xf numFmtId="0" fontId="0" fillId="0" borderId="32" xfId="56" applyNumberFormat="1" applyFont="1" applyFill="1" applyBorder="1" applyAlignment="1" applyProtection="1">
      <alignment horizontal="left"/>
      <protection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84" xfId="0" applyFont="1" applyBorder="1" applyAlignment="1">
      <alignment/>
    </xf>
    <xf numFmtId="0" fontId="5" fillId="0" borderId="69" xfId="0" applyFont="1" applyBorder="1" applyAlignment="1">
      <alignment/>
    </xf>
    <xf numFmtId="0" fontId="5" fillId="0" borderId="70" xfId="0" applyFont="1" applyBorder="1" applyAlignment="1">
      <alignment/>
    </xf>
    <xf numFmtId="0" fontId="5" fillId="0" borderId="7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5" fillId="0" borderId="75" xfId="0" applyFont="1" applyBorder="1" applyAlignment="1">
      <alignment/>
    </xf>
    <xf numFmtId="0" fontId="5" fillId="0" borderId="76" xfId="0" applyFont="1" applyBorder="1" applyAlignment="1">
      <alignment/>
    </xf>
    <xf numFmtId="0" fontId="5" fillId="0" borderId="84" xfId="0" applyFont="1" applyBorder="1" applyAlignment="1">
      <alignment/>
    </xf>
    <xf numFmtId="0" fontId="7" fillId="0" borderId="39" xfId="0" applyFont="1" applyBorder="1" applyAlignment="1">
      <alignment/>
    </xf>
    <xf numFmtId="3" fontId="5" fillId="0" borderId="63" xfId="0" applyNumberFormat="1" applyFont="1" applyBorder="1" applyAlignment="1">
      <alignment horizontal="right" wrapText="1"/>
    </xf>
    <xf numFmtId="3" fontId="5" fillId="0" borderId="64" xfId="0" applyNumberFormat="1" applyFont="1" applyBorder="1" applyAlignment="1">
      <alignment horizontal="right" wrapText="1"/>
    </xf>
    <xf numFmtId="0" fontId="0" fillId="0" borderId="29" xfId="0" applyFont="1" applyBorder="1" applyAlignment="1">
      <alignment horizontal="right"/>
    </xf>
    <xf numFmtId="0" fontId="0" fillId="0" borderId="64" xfId="0" applyFont="1" applyBorder="1" applyAlignment="1">
      <alignment horizontal="right"/>
    </xf>
    <xf numFmtId="0" fontId="0" fillId="0" borderId="80" xfId="0" applyFont="1" applyBorder="1" applyAlignment="1">
      <alignment horizontal="right"/>
    </xf>
    <xf numFmtId="0" fontId="0" fillId="0" borderId="63" xfId="0" applyFont="1" applyBorder="1" applyAlignment="1">
      <alignment horizontal="right"/>
    </xf>
    <xf numFmtId="3" fontId="5" fillId="0" borderId="63" xfId="58" applyNumberFormat="1" applyFont="1" applyBorder="1" applyAlignment="1">
      <alignment horizontal="right"/>
      <protection/>
    </xf>
    <xf numFmtId="3" fontId="5" fillId="0" borderId="64" xfId="58" applyNumberFormat="1" applyFont="1" applyBorder="1">
      <alignment/>
      <protection/>
    </xf>
    <xf numFmtId="3" fontId="5" fillId="0" borderId="30" xfId="58" applyNumberFormat="1" applyFont="1" applyBorder="1" applyAlignment="1">
      <alignment horizontal="right"/>
      <protection/>
    </xf>
    <xf numFmtId="3" fontId="0" fillId="0" borderId="0" xfId="58" applyNumberFormat="1">
      <alignment/>
      <protection/>
    </xf>
    <xf numFmtId="0" fontId="5" fillId="0" borderId="22" xfId="0" applyFont="1" applyBorder="1" applyAlignment="1">
      <alignment/>
    </xf>
    <xf numFmtId="0" fontId="5" fillId="0" borderId="24" xfId="0" applyFont="1" applyBorder="1" applyAlignment="1">
      <alignment/>
    </xf>
    <xf numFmtId="3" fontId="5" fillId="0" borderId="46" xfId="58" applyNumberFormat="1" applyFont="1" applyBorder="1">
      <alignment/>
      <protection/>
    </xf>
    <xf numFmtId="3" fontId="5" fillId="0" borderId="45" xfId="58" applyNumberFormat="1" applyFont="1" applyBorder="1">
      <alignment/>
      <protection/>
    </xf>
    <xf numFmtId="3" fontId="5" fillId="0" borderId="25" xfId="58" applyNumberFormat="1" applyFont="1" applyBorder="1">
      <alignment/>
      <protection/>
    </xf>
    <xf numFmtId="0" fontId="5" fillId="0" borderId="26" xfId="0" applyFont="1" applyBorder="1" applyAlignment="1">
      <alignment/>
    </xf>
    <xf numFmtId="3" fontId="5" fillId="0" borderId="53" xfId="58" applyNumberFormat="1" applyFont="1" applyBorder="1">
      <alignment/>
      <protection/>
    </xf>
    <xf numFmtId="3" fontId="5" fillId="0" borderId="51" xfId="58" applyNumberFormat="1" applyFont="1" applyBorder="1">
      <alignment/>
      <protection/>
    </xf>
    <xf numFmtId="3" fontId="5" fillId="0" borderId="27" xfId="58" applyNumberFormat="1" applyFont="1" applyBorder="1">
      <alignment/>
      <protection/>
    </xf>
    <xf numFmtId="0" fontId="5" fillId="0" borderId="20" xfId="0" applyFont="1" applyBorder="1" applyAlignment="1">
      <alignment/>
    </xf>
    <xf numFmtId="3" fontId="0" fillId="33" borderId="0" xfId="0" applyNumberFormat="1" applyFill="1" applyAlignment="1">
      <alignment/>
    </xf>
    <xf numFmtId="0" fontId="0" fillId="0" borderId="26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78" xfId="0" applyFont="1" applyBorder="1" applyAlignment="1">
      <alignment/>
    </xf>
    <xf numFmtId="3" fontId="5" fillId="0" borderId="75" xfId="58" applyNumberFormat="1" applyFont="1" applyBorder="1">
      <alignment/>
      <protection/>
    </xf>
    <xf numFmtId="3" fontId="5" fillId="0" borderId="76" xfId="58" applyNumberFormat="1" applyFont="1" applyBorder="1">
      <alignment/>
      <protection/>
    </xf>
    <xf numFmtId="3" fontId="5" fillId="0" borderId="79" xfId="58" applyNumberFormat="1" applyFont="1" applyBorder="1">
      <alignment/>
      <protection/>
    </xf>
    <xf numFmtId="0" fontId="0" fillId="0" borderId="45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67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64" xfId="0" applyNumberFormat="1" applyBorder="1" applyAlignment="1">
      <alignment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/>
    </xf>
    <xf numFmtId="3" fontId="5" fillId="0" borderId="87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/>
    </xf>
    <xf numFmtId="0" fontId="0" fillId="0" borderId="31" xfId="0" applyFont="1" applyBorder="1" applyAlignment="1">
      <alignment horizontal="left" vertical="center" wrapText="1"/>
    </xf>
    <xf numFmtId="0" fontId="0" fillId="0" borderId="36" xfId="56" applyNumberFormat="1" applyFont="1" applyFill="1" applyBorder="1" applyAlignment="1" applyProtection="1">
      <alignment horizontal="left"/>
      <protection/>
    </xf>
    <xf numFmtId="3" fontId="0" fillId="0" borderId="61" xfId="0" applyNumberFormat="1" applyFont="1" applyBorder="1" applyAlignment="1">
      <alignment/>
    </xf>
    <xf numFmtId="0" fontId="0" fillId="0" borderId="60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30" xfId="0" applyFont="1" applyBorder="1" applyAlignment="1">
      <alignment/>
    </xf>
    <xf numFmtId="0" fontId="5" fillId="0" borderId="73" xfId="0" applyFont="1" applyBorder="1" applyAlignment="1">
      <alignment/>
    </xf>
    <xf numFmtId="3" fontId="5" fillId="0" borderId="76" xfId="0" applyNumberFormat="1" applyFont="1" applyBorder="1" applyAlignment="1">
      <alignment horizontal="right" wrapText="1"/>
    </xf>
    <xf numFmtId="3" fontId="5" fillId="0" borderId="79" xfId="0" applyNumberFormat="1" applyFont="1" applyBorder="1" applyAlignment="1">
      <alignment horizontal="right" wrapText="1"/>
    </xf>
    <xf numFmtId="0" fontId="5" fillId="0" borderId="75" xfId="0" applyFont="1" applyBorder="1" applyAlignment="1">
      <alignment horizontal="right"/>
    </xf>
    <xf numFmtId="0" fontId="5" fillId="0" borderId="76" xfId="0" applyFont="1" applyBorder="1" applyAlignment="1">
      <alignment horizontal="right"/>
    </xf>
    <xf numFmtId="0" fontId="5" fillId="0" borderId="79" xfId="0" applyFont="1" applyBorder="1" applyAlignment="1">
      <alignment horizontal="right"/>
    </xf>
    <xf numFmtId="3" fontId="5" fillId="0" borderId="75" xfId="58" applyNumberFormat="1" applyFont="1" applyBorder="1" applyAlignment="1">
      <alignment horizontal="right"/>
      <protection/>
    </xf>
    <xf numFmtId="3" fontId="5" fillId="0" borderId="79" xfId="58" applyNumberFormat="1" applyFont="1" applyBorder="1" applyAlignment="1">
      <alignment horizontal="right"/>
      <protection/>
    </xf>
    <xf numFmtId="0" fontId="5" fillId="0" borderId="36" xfId="0" applyFont="1" applyBorder="1" applyAlignment="1">
      <alignment/>
    </xf>
    <xf numFmtId="3" fontId="5" fillId="0" borderId="69" xfId="58" applyNumberFormat="1" applyFont="1" applyBorder="1" applyAlignment="1">
      <alignment horizontal="right"/>
      <protection/>
    </xf>
    <xf numFmtId="3" fontId="5" fillId="0" borderId="73" xfId="58" applyNumberFormat="1" applyFont="1" applyBorder="1" applyAlignment="1">
      <alignment horizontal="right"/>
      <protection/>
    </xf>
    <xf numFmtId="3" fontId="5" fillId="0" borderId="0" xfId="58" applyNumberFormat="1" applyFont="1">
      <alignment/>
      <protection/>
    </xf>
    <xf numFmtId="3" fontId="5" fillId="0" borderId="42" xfId="58" applyNumberFormat="1" applyFont="1" applyBorder="1" applyAlignment="1">
      <alignment horizontal="right"/>
      <protection/>
    </xf>
    <xf numFmtId="3" fontId="5" fillId="0" borderId="44" xfId="58" applyNumberFormat="1" applyFont="1" applyBorder="1" applyAlignment="1">
      <alignment horizontal="right"/>
      <protection/>
    </xf>
    <xf numFmtId="3" fontId="5" fillId="0" borderId="53" xfId="58" applyNumberFormat="1" applyFont="1" applyBorder="1" applyAlignment="1">
      <alignment horizontal="right"/>
      <protection/>
    </xf>
    <xf numFmtId="3" fontId="5" fillId="0" borderId="27" xfId="58" applyNumberFormat="1" applyFont="1" applyBorder="1" applyAlignment="1">
      <alignment horizontal="right"/>
      <protection/>
    </xf>
    <xf numFmtId="0" fontId="0" fillId="0" borderId="70" xfId="0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5" fillId="0" borderId="88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wrapText="1"/>
    </xf>
    <xf numFmtId="3" fontId="5" fillId="0" borderId="89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77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86" xfId="0" applyNumberFormat="1" applyFont="1" applyBorder="1" applyAlignment="1">
      <alignment/>
    </xf>
    <xf numFmtId="3" fontId="5" fillId="0" borderId="80" xfId="0" applyNumberFormat="1" applyFont="1" applyBorder="1" applyAlignment="1">
      <alignment/>
    </xf>
    <xf numFmtId="3" fontId="5" fillId="0" borderId="74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40" xfId="0" applyFill="1" applyBorder="1" applyAlignment="1">
      <alignment/>
    </xf>
    <xf numFmtId="0" fontId="5" fillId="0" borderId="21" xfId="0" applyFont="1" applyBorder="1" applyAlignment="1">
      <alignment/>
    </xf>
    <xf numFmtId="0" fontId="0" fillId="0" borderId="22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56" xfId="0" applyBorder="1" applyAlignment="1">
      <alignment/>
    </xf>
    <xf numFmtId="3" fontId="0" fillId="0" borderId="77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Font="1" applyBorder="1" applyAlignment="1">
      <alignment horizontal="justify" wrapText="1"/>
    </xf>
    <xf numFmtId="0" fontId="0" fillId="0" borderId="17" xfId="0" applyFont="1" applyBorder="1" applyAlignment="1">
      <alignment horizontal="justify"/>
    </xf>
    <xf numFmtId="0" fontId="0" fillId="0" borderId="85" xfId="0" applyFont="1" applyBorder="1" applyAlignment="1">
      <alignment horizontal="justify"/>
    </xf>
    <xf numFmtId="0" fontId="9" fillId="0" borderId="11" xfId="0" applyFont="1" applyFill="1" applyBorder="1" applyAlignment="1">
      <alignment horizontal="justify"/>
    </xf>
    <xf numFmtId="0" fontId="4" fillId="0" borderId="13" xfId="0" applyFont="1" applyFill="1" applyBorder="1" applyAlignment="1">
      <alignment/>
    </xf>
    <xf numFmtId="0" fontId="4" fillId="0" borderId="17" xfId="0" applyFont="1" applyFill="1" applyBorder="1" applyAlignment="1">
      <alignment horizontal="justify"/>
    </xf>
    <xf numFmtId="0" fontId="4" fillId="0" borderId="85" xfId="0" applyFont="1" applyFill="1" applyBorder="1" applyAlignment="1">
      <alignment horizontal="justify"/>
    </xf>
    <xf numFmtId="0" fontId="9" fillId="0" borderId="38" xfId="0" applyFont="1" applyBorder="1" applyAlignment="1">
      <alignment/>
    </xf>
    <xf numFmtId="0" fontId="9" fillId="0" borderId="10" xfId="0" applyFont="1" applyBorder="1" applyAlignment="1">
      <alignment wrapText="1"/>
    </xf>
    <xf numFmtId="3" fontId="9" fillId="0" borderId="12" xfId="0" applyNumberFormat="1" applyFont="1" applyBorder="1" applyAlignment="1">
      <alignment/>
    </xf>
    <xf numFmtId="0" fontId="21" fillId="0" borderId="0" xfId="54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54" applyFont="1" applyFill="1" applyBorder="1" applyAlignment="1">
      <alignment horizontal="center" vertical="center"/>
      <protection/>
    </xf>
    <xf numFmtId="0" fontId="21" fillId="0" borderId="0" xfId="54" applyFont="1" applyFill="1" applyBorder="1" applyAlignment="1">
      <alignment horizontal="center" vertical="center" wrapText="1"/>
      <protection/>
    </xf>
    <xf numFmtId="0" fontId="14" fillId="0" borderId="0" xfId="54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0" fontId="14" fillId="0" borderId="0" xfId="0" applyFont="1" applyAlignment="1">
      <alignment/>
    </xf>
    <xf numFmtId="0" fontId="21" fillId="0" borderId="0" xfId="54" applyFont="1" applyBorder="1">
      <alignment/>
      <protection/>
    </xf>
    <xf numFmtId="3" fontId="14" fillId="0" borderId="0" xfId="0" applyNumberFormat="1" applyFont="1" applyAlignment="1">
      <alignment/>
    </xf>
    <xf numFmtId="0" fontId="7" fillId="0" borderId="0" xfId="55" applyFont="1" applyFill="1" applyBorder="1" applyAlignment="1">
      <alignment/>
      <protection/>
    </xf>
    <xf numFmtId="3" fontId="7" fillId="0" borderId="0" xfId="54" applyNumberFormat="1" applyFont="1" applyFill="1" applyBorder="1">
      <alignment/>
      <protection/>
    </xf>
    <xf numFmtId="3" fontId="7" fillId="0" borderId="0" xfId="0" applyNumberFormat="1" applyFont="1" applyAlignment="1">
      <alignment/>
    </xf>
    <xf numFmtId="0" fontId="7" fillId="0" borderId="0" xfId="55" applyFont="1" applyFill="1" applyBorder="1" applyAlignment="1">
      <alignment horizontal="left"/>
      <protection/>
    </xf>
    <xf numFmtId="3" fontId="22" fillId="0" borderId="0" xfId="54" applyNumberFormat="1" applyFont="1" applyFill="1" applyBorder="1">
      <alignment/>
      <protection/>
    </xf>
    <xf numFmtId="0" fontId="14" fillId="0" borderId="0" xfId="54" applyFont="1" applyBorder="1">
      <alignment/>
      <protection/>
    </xf>
    <xf numFmtId="0" fontId="7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54" applyFont="1" applyBorder="1">
      <alignment/>
      <protection/>
    </xf>
    <xf numFmtId="0" fontId="14" fillId="0" borderId="0" xfId="55" applyFont="1" applyFill="1" applyBorder="1" applyAlignment="1">
      <alignment horizontal="left"/>
      <protection/>
    </xf>
    <xf numFmtId="0" fontId="14" fillId="0" borderId="0" xfId="54" applyFont="1" applyFill="1" applyBorder="1" applyAlignment="1">
      <alignment wrapText="1"/>
      <protection/>
    </xf>
    <xf numFmtId="0" fontId="1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12" xfId="0" applyFont="1" applyBorder="1" applyAlignment="1">
      <alignment horizontal="right"/>
    </xf>
    <xf numFmtId="0" fontId="4" fillId="0" borderId="35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7" xfId="0" applyFont="1" applyBorder="1" applyAlignment="1">
      <alignment wrapText="1"/>
    </xf>
    <xf numFmtId="0" fontId="4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85" xfId="0" applyFont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2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4" fillId="0" borderId="54" xfId="0" applyFont="1" applyBorder="1" applyAlignment="1">
      <alignment horizontal="left" vertical="center" wrapText="1"/>
    </xf>
    <xf numFmtId="0" fontId="4" fillId="0" borderId="49" xfId="0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4" fillId="0" borderId="16" xfId="0" applyFont="1" applyBorder="1" applyAlignment="1">
      <alignment horizontal="left" vertical="center"/>
    </xf>
    <xf numFmtId="3" fontId="9" fillId="0" borderId="36" xfId="0" applyNumberFormat="1" applyFont="1" applyFill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9" fillId="0" borderId="36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4" fillId="0" borderId="2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54" xfId="0" applyFont="1" applyBorder="1" applyAlignment="1">
      <alignment horizontal="left" wrapText="1"/>
    </xf>
    <xf numFmtId="0" fontId="4" fillId="0" borderId="82" xfId="0" applyFont="1" applyBorder="1" applyAlignment="1">
      <alignment/>
    </xf>
    <xf numFmtId="0" fontId="4" fillId="0" borderId="20" xfId="0" applyFont="1" applyBorder="1" applyAlignment="1">
      <alignment horizontal="left" wrapText="1"/>
    </xf>
    <xf numFmtId="3" fontId="9" fillId="0" borderId="38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5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52" xfId="0" applyBorder="1" applyAlignment="1">
      <alignment/>
    </xf>
    <xf numFmtId="0" fontId="0" fillId="0" borderId="56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36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 horizontal="center"/>
    </xf>
    <xf numFmtId="0" fontId="5" fillId="0" borderId="28" xfId="0" applyFont="1" applyBorder="1" applyAlignment="1">
      <alignment horizontal="right"/>
    </xf>
    <xf numFmtId="0" fontId="5" fillId="0" borderId="83" xfId="0" applyFont="1" applyBorder="1" applyAlignment="1">
      <alignment/>
    </xf>
    <xf numFmtId="3" fontId="5" fillId="0" borderId="28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4" xfId="0" applyFont="1" applyBorder="1" applyAlignment="1">
      <alignment/>
    </xf>
    <xf numFmtId="3" fontId="13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13" fillId="0" borderId="20" xfId="0" applyFont="1" applyBorder="1" applyAlignment="1">
      <alignment/>
    </xf>
    <xf numFmtId="3" fontId="13" fillId="0" borderId="20" xfId="0" applyNumberFormat="1" applyFont="1" applyBorder="1" applyAlignment="1">
      <alignment/>
    </xf>
    <xf numFmtId="0" fontId="13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5" fillId="0" borderId="66" xfId="0" applyFont="1" applyBorder="1" applyAlignment="1">
      <alignment/>
    </xf>
    <xf numFmtId="0" fontId="0" fillId="0" borderId="68" xfId="0" applyBorder="1" applyAlignment="1">
      <alignment/>
    </xf>
    <xf numFmtId="0" fontId="13" fillId="0" borderId="34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3" fontId="1" fillId="0" borderId="90" xfId="0" applyNumberFormat="1" applyFont="1" applyBorder="1" applyAlignment="1">
      <alignment horizontal="right"/>
    </xf>
    <xf numFmtId="0" fontId="0" fillId="0" borderId="83" xfId="0" applyFont="1" applyBorder="1" applyAlignment="1">
      <alignment/>
    </xf>
    <xf numFmtId="0" fontId="25" fillId="0" borderId="0" xfId="57" applyFont="1" applyAlignment="1">
      <alignment horizontal="center"/>
      <protection/>
    </xf>
    <xf numFmtId="0" fontId="27" fillId="0" borderId="0" xfId="57" applyFont="1">
      <alignment/>
      <protection/>
    </xf>
    <xf numFmtId="0" fontId="28" fillId="0" borderId="0" xfId="57" applyFont="1" applyAlignment="1">
      <alignment horizontal="center"/>
      <protection/>
    </xf>
    <xf numFmtId="3" fontId="27" fillId="0" borderId="0" xfId="57" applyNumberFormat="1" applyFont="1" applyAlignment="1">
      <alignment horizontal="right"/>
      <protection/>
    </xf>
    <xf numFmtId="0" fontId="27" fillId="0" borderId="51" xfId="57" applyFont="1" applyBorder="1" applyAlignment="1">
      <alignment horizontal="center"/>
      <protection/>
    </xf>
    <xf numFmtId="0" fontId="29" fillId="0" borderId="51" xfId="57" applyFont="1" applyBorder="1" applyAlignment="1">
      <alignment horizontal="center" vertical="center" wrapText="1"/>
      <protection/>
    </xf>
    <xf numFmtId="0" fontId="26" fillId="0" borderId="58" xfId="57" applyFont="1" applyBorder="1" applyAlignment="1">
      <alignment horizontal="center"/>
      <protection/>
    </xf>
    <xf numFmtId="0" fontId="26" fillId="0" borderId="58" xfId="57" applyFont="1" applyBorder="1" applyAlignment="1">
      <alignment horizontal="left" vertical="center" wrapText="1"/>
      <protection/>
    </xf>
    <xf numFmtId="3" fontId="26" fillId="0" borderId="58" xfId="57" applyNumberFormat="1" applyFont="1" applyBorder="1" applyAlignment="1">
      <alignment horizontal="center" vertical="center" wrapText="1"/>
      <protection/>
    </xf>
    <xf numFmtId="0" fontId="26" fillId="0" borderId="70" xfId="57" applyFont="1" applyBorder="1" applyAlignment="1">
      <alignment horizontal="center"/>
      <protection/>
    </xf>
    <xf numFmtId="0" fontId="26" fillId="0" borderId="70" xfId="57" applyFont="1" applyBorder="1" applyAlignment="1">
      <alignment horizontal="left" vertical="center" wrapText="1"/>
      <protection/>
    </xf>
    <xf numFmtId="3" fontId="26" fillId="0" borderId="70" xfId="57" applyNumberFormat="1" applyFont="1" applyBorder="1" applyAlignment="1">
      <alignment horizontal="center" vertical="center" wrapText="1"/>
      <protection/>
    </xf>
    <xf numFmtId="0" fontId="29" fillId="0" borderId="51" xfId="57" applyFont="1" applyBorder="1" applyAlignment="1">
      <alignment horizontal="center"/>
      <protection/>
    </xf>
    <xf numFmtId="0" fontId="29" fillId="0" borderId="51" xfId="57" applyFont="1" applyBorder="1" applyAlignment="1">
      <alignment wrapText="1"/>
      <protection/>
    </xf>
    <xf numFmtId="3" fontId="29" fillId="0" borderId="51" xfId="57" applyNumberFormat="1" applyFont="1" applyBorder="1" applyAlignment="1">
      <alignment horizontal="center"/>
      <protection/>
    </xf>
    <xf numFmtId="0" fontId="29" fillId="0" borderId="70" xfId="57" applyFont="1" applyBorder="1" applyAlignment="1">
      <alignment horizontal="center"/>
      <protection/>
    </xf>
    <xf numFmtId="0" fontId="26" fillId="0" borderId="70" xfId="57" applyFont="1" applyBorder="1">
      <alignment/>
      <protection/>
    </xf>
    <xf numFmtId="3" fontId="26" fillId="0" borderId="70" xfId="57" applyNumberFormat="1" applyFont="1" applyBorder="1" applyAlignment="1">
      <alignment horizontal="center"/>
      <protection/>
    </xf>
    <xf numFmtId="0" fontId="29" fillId="0" borderId="51" xfId="57" applyFont="1" applyBorder="1">
      <alignment/>
      <protection/>
    </xf>
    <xf numFmtId="3" fontId="26" fillId="0" borderId="51" xfId="57" applyNumberFormat="1" applyFont="1" applyBorder="1" applyAlignment="1">
      <alignment horizontal="center"/>
      <protection/>
    </xf>
    <xf numFmtId="0" fontId="26" fillId="0" borderId="70" xfId="57" applyFont="1" applyBorder="1" applyAlignment="1">
      <alignment vertical="center" wrapText="1"/>
      <protection/>
    </xf>
    <xf numFmtId="3" fontId="26" fillId="0" borderId="70" xfId="57" applyNumberFormat="1" applyFont="1" applyBorder="1" applyAlignment="1">
      <alignment horizontal="center" vertical="center"/>
      <protection/>
    </xf>
    <xf numFmtId="0" fontId="26" fillId="0" borderId="70" xfId="57" applyFont="1" applyBorder="1" applyAlignment="1">
      <alignment wrapText="1"/>
      <protection/>
    </xf>
    <xf numFmtId="3" fontId="26" fillId="0" borderId="45" xfId="57" applyNumberFormat="1" applyFont="1" applyBorder="1" applyAlignment="1">
      <alignment horizontal="center"/>
      <protection/>
    </xf>
    <xf numFmtId="3" fontId="26" fillId="0" borderId="58" xfId="57" applyNumberFormat="1" applyFont="1" applyBorder="1" applyAlignment="1">
      <alignment horizontal="center"/>
      <protection/>
    </xf>
    <xf numFmtId="0" fontId="26" fillId="0" borderId="70" xfId="57" applyFont="1" applyFill="1" applyBorder="1" applyAlignment="1">
      <alignment wrapText="1"/>
      <protection/>
    </xf>
    <xf numFmtId="3" fontId="26" fillId="0" borderId="70" xfId="57" applyNumberFormat="1" applyFont="1" applyFill="1" applyBorder="1" applyAlignment="1">
      <alignment horizontal="center"/>
      <protection/>
    </xf>
    <xf numFmtId="0" fontId="29" fillId="0" borderId="51" xfId="57" applyFont="1" applyFill="1" applyBorder="1" applyAlignment="1">
      <alignment wrapText="1"/>
      <protection/>
    </xf>
    <xf numFmtId="3" fontId="29" fillId="0" borderId="26" xfId="57" applyNumberFormat="1" applyFont="1" applyBorder="1" applyAlignment="1">
      <alignment horizontal="center"/>
      <protection/>
    </xf>
    <xf numFmtId="3" fontId="26" fillId="0" borderId="88" xfId="57" applyNumberFormat="1" applyFont="1" applyBorder="1" applyAlignment="1">
      <alignment horizontal="center"/>
      <protection/>
    </xf>
    <xf numFmtId="0" fontId="14" fillId="0" borderId="10" xfId="0" applyFont="1" applyBorder="1" applyAlignment="1">
      <alignment/>
    </xf>
    <xf numFmtId="3" fontId="14" fillId="0" borderId="41" xfId="0" applyNumberFormat="1" applyFont="1" applyBorder="1" applyAlignment="1">
      <alignment/>
    </xf>
    <xf numFmtId="0" fontId="14" fillId="0" borderId="43" xfId="0" applyFont="1" applyBorder="1" applyAlignment="1">
      <alignment/>
    </xf>
    <xf numFmtId="3" fontId="14" fillId="0" borderId="1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4" xfId="0" applyFont="1" applyBorder="1" applyAlignment="1">
      <alignment/>
    </xf>
    <xf numFmtId="3" fontId="7" fillId="0" borderId="45" xfId="0" applyNumberFormat="1" applyFont="1" applyBorder="1" applyAlignment="1">
      <alignment/>
    </xf>
    <xf numFmtId="0" fontId="7" fillId="0" borderId="45" xfId="0" applyFont="1" applyBorder="1" applyAlignment="1">
      <alignment/>
    </xf>
    <xf numFmtId="3" fontId="14" fillId="0" borderId="14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6" xfId="0" applyFont="1" applyBorder="1" applyAlignment="1">
      <alignment/>
    </xf>
    <xf numFmtId="3" fontId="7" fillId="0" borderId="51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51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57" xfId="0" applyFont="1" applyBorder="1" applyAlignment="1">
      <alignment/>
    </xf>
    <xf numFmtId="0" fontId="7" fillId="0" borderId="58" xfId="0" applyFont="1" applyBorder="1" applyAlignment="1">
      <alignment/>
    </xf>
    <xf numFmtId="3" fontId="14" fillId="0" borderId="20" xfId="0" applyNumberFormat="1" applyFont="1" applyBorder="1" applyAlignment="1">
      <alignment/>
    </xf>
    <xf numFmtId="0" fontId="14" fillId="0" borderId="41" xfId="0" applyFont="1" applyBorder="1" applyAlignment="1">
      <alignment/>
    </xf>
    <xf numFmtId="0" fontId="14" fillId="0" borderId="16" xfId="0" applyFont="1" applyBorder="1" applyAlignment="1">
      <alignment/>
    </xf>
    <xf numFmtId="3" fontId="7" fillId="0" borderId="58" xfId="0" applyNumberFormat="1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89" xfId="0" applyFont="1" applyBorder="1" applyAlignment="1">
      <alignment/>
    </xf>
    <xf numFmtId="0" fontId="14" fillId="0" borderId="37" xfId="0" applyFont="1" applyBorder="1" applyAlignment="1">
      <alignment/>
    </xf>
    <xf numFmtId="0" fontId="0" fillId="0" borderId="54" xfId="0" applyBorder="1" applyAlignment="1">
      <alignment/>
    </xf>
    <xf numFmtId="0" fontId="7" fillId="0" borderId="55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3" fontId="14" fillId="0" borderId="50" xfId="0" applyNumberFormat="1" applyFont="1" applyBorder="1" applyAlignment="1">
      <alignment/>
    </xf>
    <xf numFmtId="0" fontId="7" fillId="0" borderId="56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27" xfId="0" applyFont="1" applyBorder="1" applyAlignment="1">
      <alignment/>
    </xf>
    <xf numFmtId="3" fontId="14" fillId="0" borderId="27" xfId="0" applyNumberFormat="1" applyFont="1" applyBorder="1" applyAlignment="1">
      <alignment/>
    </xf>
    <xf numFmtId="0" fontId="7" fillId="0" borderId="77" xfId="0" applyFont="1" applyBorder="1" applyAlignment="1">
      <alignment/>
    </xf>
    <xf numFmtId="0" fontId="7" fillId="0" borderId="25" xfId="0" applyFont="1" applyBorder="1" applyAlignment="1">
      <alignment/>
    </xf>
    <xf numFmtId="3" fontId="14" fillId="0" borderId="77" xfId="0" applyNumberFormat="1" applyFont="1" applyBorder="1" applyAlignment="1">
      <alignment/>
    </xf>
    <xf numFmtId="0" fontId="5" fillId="0" borderId="31" xfId="0" applyFont="1" applyFill="1" applyBorder="1" applyAlignment="1">
      <alignment/>
    </xf>
    <xf numFmtId="0" fontId="14" fillId="0" borderId="74" xfId="0" applyFont="1" applyBorder="1" applyAlignment="1">
      <alignment/>
    </xf>
    <xf numFmtId="3" fontId="14" fillId="0" borderId="78" xfId="0" applyNumberFormat="1" applyFont="1" applyBorder="1" applyAlignment="1">
      <alignment/>
    </xf>
    <xf numFmtId="3" fontId="14" fillId="0" borderId="33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7" fillId="0" borderId="74" xfId="0" applyFont="1" applyBorder="1" applyAlignment="1">
      <alignment/>
    </xf>
    <xf numFmtId="3" fontId="7" fillId="0" borderId="78" xfId="0" applyNumberFormat="1" applyFont="1" applyBorder="1" applyAlignment="1">
      <alignment/>
    </xf>
    <xf numFmtId="3" fontId="7" fillId="0" borderId="76" xfId="0" applyNumberFormat="1" applyFont="1" applyBorder="1" applyAlignment="1">
      <alignment/>
    </xf>
    <xf numFmtId="0" fontId="7" fillId="0" borderId="76" xfId="0" applyFont="1" applyBorder="1" applyAlignment="1">
      <alignment/>
    </xf>
    <xf numFmtId="3" fontId="7" fillId="0" borderId="74" xfId="0" applyNumberFormat="1" applyFont="1" applyBorder="1" applyAlignment="1">
      <alignment/>
    </xf>
    <xf numFmtId="0" fontId="0" fillId="0" borderId="40" xfId="0" applyFont="1" applyBorder="1" applyAlignment="1">
      <alignment wrapText="1"/>
    </xf>
    <xf numFmtId="0" fontId="5" fillId="0" borderId="36" xfId="0" applyFont="1" applyBorder="1" applyAlignment="1">
      <alignment horizontal="center"/>
    </xf>
    <xf numFmtId="3" fontId="0" fillId="0" borderId="36" xfId="0" applyNumberFormat="1" applyBorder="1" applyAlignment="1">
      <alignment/>
    </xf>
    <xf numFmtId="3" fontId="0" fillId="0" borderId="74" xfId="0" applyNumberFormat="1" applyBorder="1" applyAlignment="1">
      <alignment/>
    </xf>
    <xf numFmtId="0" fontId="5" fillId="0" borderId="19" xfId="0" applyFont="1" applyBorder="1" applyAlignment="1">
      <alignment/>
    </xf>
    <xf numFmtId="3" fontId="0" fillId="0" borderId="39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0" fillId="0" borderId="86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45" xfId="0" applyNumberFormat="1" applyFont="1" applyFill="1" applyBorder="1" applyAlignment="1">
      <alignment/>
    </xf>
    <xf numFmtId="3" fontId="4" fillId="0" borderId="58" xfId="0" applyNumberFormat="1" applyFont="1" applyFill="1" applyBorder="1" applyAlignment="1">
      <alignment/>
    </xf>
    <xf numFmtId="3" fontId="5" fillId="0" borderId="72" xfId="0" applyNumberFormat="1" applyFont="1" applyBorder="1" applyAlignment="1">
      <alignment/>
    </xf>
    <xf numFmtId="0" fontId="0" fillId="0" borderId="81" xfId="0" applyFont="1" applyBorder="1" applyAlignment="1">
      <alignment/>
    </xf>
    <xf numFmtId="0" fontId="5" fillId="0" borderId="5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ill="1" applyBorder="1" applyAlignment="1">
      <alignment/>
    </xf>
    <xf numFmtId="0" fontId="5" fillId="0" borderId="28" xfId="0" applyFont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8" xfId="0" applyBorder="1" applyAlignment="1">
      <alignment/>
    </xf>
    <xf numFmtId="0" fontId="5" fillId="0" borderId="10" xfId="0" applyFont="1" applyBorder="1" applyAlignment="1">
      <alignment/>
    </xf>
    <xf numFmtId="0" fontId="0" fillId="0" borderId="54" xfId="0" applyBorder="1" applyAlignment="1">
      <alignment/>
    </xf>
    <xf numFmtId="0" fontId="0" fillId="0" borderId="54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34" xfId="0" applyFont="1" applyBorder="1" applyAlignment="1">
      <alignment horizontal="center"/>
    </xf>
    <xf numFmtId="0" fontId="9" fillId="0" borderId="42" xfId="0" applyFont="1" applyBorder="1" applyAlignment="1">
      <alignment horizontal="center" wrapText="1"/>
    </xf>
    <xf numFmtId="3" fontId="9" fillId="0" borderId="42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9" fillId="0" borderId="34" xfId="0" applyNumberFormat="1" applyFont="1" applyBorder="1" applyAlignment="1">
      <alignment horizontal="center"/>
    </xf>
    <xf numFmtId="0" fontId="9" fillId="0" borderId="35" xfId="0" applyFont="1" applyBorder="1" applyAlignment="1">
      <alignment horizontal="center" wrapText="1"/>
    </xf>
    <xf numFmtId="3" fontId="9" fillId="0" borderId="35" xfId="0" applyNumberFormat="1" applyFont="1" applyBorder="1" applyAlignment="1">
      <alignment horizontal="center"/>
    </xf>
    <xf numFmtId="3" fontId="9" fillId="0" borderId="54" xfId="0" applyNumberFormat="1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3" fontId="9" fillId="0" borderId="11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9" fillId="0" borderId="37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54" applyFont="1" applyBorder="1" applyAlignment="1">
      <alignment horizontal="center"/>
      <protection/>
    </xf>
    <xf numFmtId="0" fontId="14" fillId="0" borderId="0" xfId="0" applyFont="1" applyBorder="1" applyAlignment="1">
      <alignment horizontal="center"/>
    </xf>
    <xf numFmtId="0" fontId="14" fillId="0" borderId="0" xfId="54" applyFont="1" applyFill="1" applyBorder="1" applyAlignment="1">
      <alignment wrapText="1"/>
      <protection/>
    </xf>
    <xf numFmtId="0" fontId="20" fillId="0" borderId="0" xfId="0" applyFont="1" applyBorder="1" applyAlignment="1">
      <alignment horizontal="center"/>
    </xf>
    <xf numFmtId="0" fontId="21" fillId="0" borderId="0" xfId="54" applyFont="1" applyBorder="1" applyAlignment="1">
      <alignment horizontal="left"/>
      <protection/>
    </xf>
    <xf numFmtId="0" fontId="5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4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6" fillId="0" borderId="0" xfId="57" applyFont="1" applyBorder="1" applyAlignment="1">
      <alignment horizontal="right"/>
      <protection/>
    </xf>
    <xf numFmtId="0" fontId="28" fillId="0" borderId="0" xfId="57" applyFont="1" applyBorder="1" applyAlignment="1">
      <alignment horizontal="center"/>
      <protection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3" fontId="0" fillId="33" borderId="0" xfId="0" applyNumberFormat="1" applyFill="1" applyBorder="1" applyAlignment="1">
      <alignment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Normál_2014. évi zárszámadás" xfId="57"/>
    <cellStyle name="Normál_Munka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"/>
  <sheetViews>
    <sheetView zoomScalePageLayoutView="0" workbookViewId="0" topLeftCell="A1">
      <selection activeCell="E3" sqref="E3"/>
    </sheetView>
  </sheetViews>
  <sheetFormatPr defaultColWidth="9.140625" defaultRowHeight="12.75"/>
  <cols>
    <col min="5" max="5" width="15.421875" style="0" customWidth="1"/>
    <col min="6" max="6" width="12.8515625" style="0" customWidth="1"/>
    <col min="7" max="7" width="9.57421875" style="0" customWidth="1"/>
  </cols>
  <sheetData>
    <row r="3" spans="5:9" ht="12.75">
      <c r="E3" s="1" t="s">
        <v>741</v>
      </c>
      <c r="F3" s="1"/>
      <c r="G3" s="1"/>
      <c r="H3" s="1"/>
      <c r="I3" s="1"/>
    </row>
    <row r="4" ht="12.75">
      <c r="H4" t="s">
        <v>0</v>
      </c>
    </row>
    <row r="6" ht="12.75">
      <c r="A6" s="2" t="s">
        <v>1</v>
      </c>
    </row>
    <row r="8" spans="1:7" ht="12.75">
      <c r="A8" s="942" t="s">
        <v>2</v>
      </c>
      <c r="B8" s="942"/>
      <c r="C8" s="942"/>
      <c r="D8" s="942"/>
      <c r="E8" s="942"/>
      <c r="F8" s="942"/>
      <c r="G8" s="942"/>
    </row>
    <row r="9" spans="1:7" ht="12.75">
      <c r="A9" s="943"/>
      <c r="B9" s="943"/>
      <c r="C9" s="943"/>
      <c r="D9" s="943"/>
      <c r="E9" s="943"/>
      <c r="F9" s="943"/>
      <c r="G9" s="943"/>
    </row>
    <row r="10" spans="1:7" ht="12.75">
      <c r="A10" s="940" t="s">
        <v>3</v>
      </c>
      <c r="B10" s="940"/>
      <c r="C10" s="940"/>
      <c r="D10" s="940"/>
      <c r="E10" s="940"/>
      <c r="F10" s="940"/>
      <c r="G10" s="940"/>
    </row>
    <row r="11" spans="1:7" ht="12.75">
      <c r="A11" s="941"/>
      <c r="B11" s="941"/>
      <c r="C11" s="941"/>
      <c r="D11" s="941"/>
      <c r="E11" s="941"/>
      <c r="F11" s="941"/>
      <c r="G11" s="941"/>
    </row>
    <row r="12" spans="1:7" ht="12.75">
      <c r="A12" s="4"/>
      <c r="B12" s="4"/>
      <c r="C12" s="4"/>
      <c r="D12" s="4"/>
      <c r="E12" s="4"/>
      <c r="F12" s="4"/>
      <c r="G12" s="4"/>
    </row>
    <row r="13" spans="1:7" ht="12.75">
      <c r="A13" s="942" t="s">
        <v>4</v>
      </c>
      <c r="B13" s="942"/>
      <c r="C13" s="942"/>
      <c r="D13" s="942"/>
      <c r="E13" s="942"/>
      <c r="F13" s="942"/>
      <c r="G13" s="942"/>
    </row>
    <row r="14" spans="1:7" ht="12.75">
      <c r="A14" s="944" t="s">
        <v>5</v>
      </c>
      <c r="B14" s="944"/>
      <c r="C14" s="944"/>
      <c r="D14" s="944"/>
      <c r="E14" s="944"/>
      <c r="F14" s="944"/>
      <c r="G14" s="944"/>
    </row>
    <row r="15" spans="1:7" ht="12.75">
      <c r="A15" s="940" t="s">
        <v>6</v>
      </c>
      <c r="B15" s="940"/>
      <c r="C15" s="940"/>
      <c r="D15" s="940"/>
      <c r="E15" s="940"/>
      <c r="F15" s="940"/>
      <c r="G15" s="940"/>
    </row>
    <row r="16" spans="1:7" ht="12.75">
      <c r="A16" s="941"/>
      <c r="B16" s="941"/>
      <c r="C16" s="941"/>
      <c r="D16" s="941"/>
      <c r="E16" s="941"/>
      <c r="F16" s="941"/>
      <c r="G16" s="941"/>
    </row>
    <row r="17" spans="1:7" ht="12.75">
      <c r="A17" s="4"/>
      <c r="B17" s="4"/>
      <c r="C17" s="4"/>
      <c r="D17" s="4"/>
      <c r="E17" s="4"/>
      <c r="F17" s="4"/>
      <c r="G17" s="4"/>
    </row>
    <row r="18" spans="1:7" ht="12.75">
      <c r="A18" s="942" t="s">
        <v>7</v>
      </c>
      <c r="B18" s="942"/>
      <c r="C18" s="942"/>
      <c r="D18" s="942"/>
      <c r="E18" s="942"/>
      <c r="F18" s="942"/>
      <c r="G18" s="942"/>
    </row>
    <row r="19" spans="1:7" ht="12.75">
      <c r="A19" s="943"/>
      <c r="B19" s="943"/>
      <c r="C19" s="943"/>
      <c r="D19" s="943"/>
      <c r="E19" s="943"/>
      <c r="F19" s="943"/>
      <c r="G19" s="943"/>
    </row>
    <row r="20" spans="1:7" ht="12.75">
      <c r="A20" s="940" t="s">
        <v>8</v>
      </c>
      <c r="B20" s="940"/>
      <c r="C20" s="940"/>
      <c r="D20" s="940"/>
      <c r="E20" s="940"/>
      <c r="F20" s="940"/>
      <c r="G20" s="940"/>
    </row>
    <row r="21" spans="1:7" ht="12.75">
      <c r="A21" s="941"/>
      <c r="B21" s="941"/>
      <c r="C21" s="941"/>
      <c r="D21" s="941"/>
      <c r="E21" s="941"/>
      <c r="F21" s="941"/>
      <c r="G21" s="941"/>
    </row>
  </sheetData>
  <sheetProtection selectLockedCells="1" selectUnlockedCells="1"/>
  <mergeCells count="12">
    <mergeCell ref="A8:G8"/>
    <mergeCell ref="A9:G9"/>
    <mergeCell ref="A10:G10"/>
    <mergeCell ref="A11:G11"/>
    <mergeCell ref="A13:G13"/>
    <mergeCell ref="A14:G14"/>
    <mergeCell ref="A15:G15"/>
    <mergeCell ref="A16:G16"/>
    <mergeCell ref="A18:G18"/>
    <mergeCell ref="A19:G19"/>
    <mergeCell ref="A20:G20"/>
    <mergeCell ref="A21:G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"/>
  <sheetViews>
    <sheetView zoomScalePageLayoutView="0" workbookViewId="0" topLeftCell="A1">
      <selection activeCell="R65" sqref="R65"/>
    </sheetView>
  </sheetViews>
  <sheetFormatPr defaultColWidth="9.140625" defaultRowHeight="12.75"/>
  <cols>
    <col min="1" max="1" width="26.7109375" style="0" customWidth="1"/>
    <col min="2" max="2" width="6.00390625" style="0" customWidth="1"/>
    <col min="3" max="3" width="7.421875" style="0" customWidth="1"/>
    <col min="4" max="4" width="7.57421875" style="0" customWidth="1"/>
    <col min="5" max="5" width="7.421875" style="0" customWidth="1"/>
    <col min="6" max="6" width="5.7109375" style="0" customWidth="1"/>
    <col min="7" max="7" width="5.421875" style="0" customWidth="1"/>
    <col min="8" max="8" width="4.57421875" style="0" customWidth="1"/>
    <col min="9" max="9" width="5.57421875" style="0" customWidth="1"/>
    <col min="10" max="10" width="5.28125" style="0" customWidth="1"/>
    <col min="11" max="11" width="4.8515625" style="0" customWidth="1"/>
    <col min="12" max="12" width="8.00390625" style="0" customWidth="1"/>
    <col min="13" max="14" width="7.421875" style="0" customWidth="1"/>
    <col min="16" max="16" width="9.421875" style="0" customWidth="1"/>
    <col min="17" max="17" width="13.140625" style="0" customWidth="1"/>
    <col min="18" max="18" width="7.140625" style="0" customWidth="1"/>
  </cols>
  <sheetData>
    <row r="1" spans="1:16" ht="12.75">
      <c r="A1" s="960" t="s">
        <v>750</v>
      </c>
      <c r="B1" s="960"/>
      <c r="C1" s="960"/>
      <c r="D1" s="960"/>
      <c r="E1" s="960"/>
      <c r="F1" s="960"/>
      <c r="G1" s="8"/>
      <c r="H1" s="8"/>
      <c r="I1" s="7"/>
      <c r="J1" s="7"/>
      <c r="K1" s="7"/>
      <c r="L1" s="7"/>
      <c r="N1" t="s">
        <v>0</v>
      </c>
      <c r="P1" t="s">
        <v>0</v>
      </c>
    </row>
    <row r="3" spans="1:22" ht="12.75">
      <c r="A3" s="2" t="s">
        <v>206</v>
      </c>
      <c r="B3" s="2"/>
      <c r="C3" s="5"/>
      <c r="D3" s="5"/>
      <c r="E3" s="5"/>
      <c r="F3" s="5"/>
      <c r="G3" s="5"/>
      <c r="H3" s="5"/>
      <c r="I3" s="5"/>
      <c r="J3" s="5"/>
      <c r="K3" s="5"/>
      <c r="L3" s="37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2.75">
      <c r="A4" s="2"/>
      <c r="B4" s="2"/>
      <c r="C4" s="5"/>
      <c r="D4" s="5"/>
      <c r="E4" s="5"/>
      <c r="F4" s="5"/>
      <c r="G4" s="5"/>
      <c r="H4" s="5"/>
      <c r="I4" s="5"/>
      <c r="J4" s="5"/>
      <c r="K4" s="5"/>
      <c r="L4" s="2"/>
      <c r="M4" s="5"/>
      <c r="N4" s="5"/>
      <c r="O4" s="5"/>
      <c r="P4" s="5"/>
      <c r="Q4" s="5"/>
      <c r="R4" s="5"/>
      <c r="S4" s="5"/>
      <c r="T4" s="5"/>
      <c r="U4" s="5"/>
      <c r="V4" s="5"/>
    </row>
    <row r="5" spans="1:19" ht="13.5" customHeight="1">
      <c r="A5" s="9" t="s">
        <v>207</v>
      </c>
      <c r="B5" s="961" t="s">
        <v>12</v>
      </c>
      <c r="C5" s="962" t="s">
        <v>34</v>
      </c>
      <c r="D5" s="962"/>
      <c r="E5" s="962"/>
      <c r="F5" s="962" t="s">
        <v>105</v>
      </c>
      <c r="G5" s="962"/>
      <c r="H5" s="962"/>
      <c r="I5" s="962" t="s">
        <v>106</v>
      </c>
      <c r="J5" s="962"/>
      <c r="K5" s="962"/>
      <c r="L5" s="952" t="s">
        <v>37</v>
      </c>
      <c r="M5" s="952"/>
      <c r="N5" s="952"/>
      <c r="O5" s="27"/>
      <c r="P5" s="376"/>
      <c r="Q5" s="376"/>
      <c r="R5" s="376"/>
      <c r="S5" s="376"/>
    </row>
    <row r="6" spans="1:19" ht="13.5" customHeight="1">
      <c r="A6" s="363"/>
      <c r="B6" s="961"/>
      <c r="C6" s="377" t="s">
        <v>13</v>
      </c>
      <c r="D6" s="378" t="s">
        <v>14</v>
      </c>
      <c r="E6" s="379" t="s">
        <v>15</v>
      </c>
      <c r="F6" s="377" t="s">
        <v>13</v>
      </c>
      <c r="G6" s="378" t="s">
        <v>14</v>
      </c>
      <c r="H6" s="379" t="s">
        <v>15</v>
      </c>
      <c r="I6" s="377" t="s">
        <v>13</v>
      </c>
      <c r="J6" s="378" t="s">
        <v>14</v>
      </c>
      <c r="K6" s="379" t="s">
        <v>15</v>
      </c>
      <c r="L6" s="380" t="s">
        <v>13</v>
      </c>
      <c r="M6" s="381" t="s">
        <v>14</v>
      </c>
      <c r="N6" s="382" t="s">
        <v>15</v>
      </c>
      <c r="O6" s="199"/>
      <c r="P6" s="376"/>
      <c r="Q6" s="376"/>
      <c r="R6" s="376"/>
      <c r="S6" s="376"/>
    </row>
    <row r="7" spans="1:19" ht="15">
      <c r="A7" s="363" t="s">
        <v>208</v>
      </c>
      <c r="B7" s="961"/>
      <c r="C7" s="383">
        <v>96669</v>
      </c>
      <c r="D7" s="178">
        <f>SUM(D8,D11,D15)</f>
        <v>98639</v>
      </c>
      <c r="E7" s="383">
        <f>SUM(E8,E11,E15)</f>
        <v>94591</v>
      </c>
      <c r="F7" s="383">
        <f>SUM(F8,F11,F15)</f>
        <v>0</v>
      </c>
      <c r="G7" s="178">
        <v>0</v>
      </c>
      <c r="H7" s="384">
        <v>0</v>
      </c>
      <c r="I7" s="383">
        <v>0</v>
      </c>
      <c r="J7" s="178">
        <v>0</v>
      </c>
      <c r="K7" s="384">
        <v>0</v>
      </c>
      <c r="L7" s="385">
        <f aca="true" t="shared" si="0" ref="L7:L19">SUM(I7,F7,C7)</f>
        <v>96669</v>
      </c>
      <c r="M7" s="386">
        <f aca="true" t="shared" si="1" ref="M7:M19">SUM(J7,G7,D7)</f>
        <v>98639</v>
      </c>
      <c r="N7" s="387">
        <f aca="true" t="shared" si="2" ref="N7:N19">SUM(K7,H7,E7)</f>
        <v>94591</v>
      </c>
      <c r="O7" s="388"/>
      <c r="P7" s="376"/>
      <c r="Q7" s="376"/>
      <c r="R7" s="376"/>
      <c r="S7" s="376"/>
    </row>
    <row r="8" spans="1:19" ht="15">
      <c r="A8" s="9" t="s">
        <v>209</v>
      </c>
      <c r="B8" s="9"/>
      <c r="C8" s="79">
        <v>89995</v>
      </c>
      <c r="D8" s="80">
        <v>91965</v>
      </c>
      <c r="E8" s="79">
        <f>SUM(E9:E10)</f>
        <v>89200</v>
      </c>
      <c r="F8" s="79">
        <f>SUM(F9,F10)</f>
        <v>0</v>
      </c>
      <c r="G8" s="80">
        <v>0</v>
      </c>
      <c r="H8" s="152">
        <v>0</v>
      </c>
      <c r="I8" s="79">
        <f>SUM(I9,I10)</f>
        <v>0</v>
      </c>
      <c r="J8" s="80">
        <v>0</v>
      </c>
      <c r="K8" s="152">
        <v>0</v>
      </c>
      <c r="L8" s="389">
        <f t="shared" si="0"/>
        <v>89995</v>
      </c>
      <c r="M8" s="390">
        <f t="shared" si="1"/>
        <v>91965</v>
      </c>
      <c r="N8" s="391">
        <f t="shared" si="2"/>
        <v>89200</v>
      </c>
      <c r="O8" s="388"/>
      <c r="P8" s="392"/>
      <c r="Q8" s="392"/>
      <c r="R8" s="376"/>
      <c r="S8" s="376"/>
    </row>
    <row r="9" spans="1:19" ht="15">
      <c r="A9" s="217" t="s">
        <v>210</v>
      </c>
      <c r="B9" s="217"/>
      <c r="C9" s="218">
        <v>0</v>
      </c>
      <c r="D9" s="220">
        <v>0</v>
      </c>
      <c r="E9" s="221">
        <v>0</v>
      </c>
      <c r="F9" s="218">
        <v>0</v>
      </c>
      <c r="G9" s="220">
        <v>0</v>
      </c>
      <c r="H9" s="221">
        <v>0</v>
      </c>
      <c r="I9" s="218">
        <v>0</v>
      </c>
      <c r="J9" s="220">
        <v>0</v>
      </c>
      <c r="K9" s="221">
        <v>0</v>
      </c>
      <c r="L9" s="393">
        <f t="shared" si="0"/>
        <v>0</v>
      </c>
      <c r="M9" s="394">
        <f t="shared" si="1"/>
        <v>0</v>
      </c>
      <c r="N9" s="395">
        <f t="shared" si="2"/>
        <v>0</v>
      </c>
      <c r="O9" s="388"/>
      <c r="P9" s="376"/>
      <c r="Q9" s="376"/>
      <c r="R9" s="376"/>
      <c r="S9" s="376"/>
    </row>
    <row r="10" spans="1:19" ht="15">
      <c r="A10" s="396" t="s">
        <v>211</v>
      </c>
      <c r="B10" s="347" t="s">
        <v>212</v>
      </c>
      <c r="C10" s="229">
        <v>89995</v>
      </c>
      <c r="D10" s="227">
        <v>91965</v>
      </c>
      <c r="E10" s="228">
        <v>89200</v>
      </c>
      <c r="F10" s="229">
        <v>0</v>
      </c>
      <c r="G10" s="227">
        <v>0</v>
      </c>
      <c r="H10" s="228">
        <v>0</v>
      </c>
      <c r="I10" s="229">
        <v>0</v>
      </c>
      <c r="J10" s="227">
        <v>0</v>
      </c>
      <c r="K10" s="228">
        <v>0</v>
      </c>
      <c r="L10" s="397">
        <f t="shared" si="0"/>
        <v>89995</v>
      </c>
      <c r="M10" s="398">
        <f t="shared" si="1"/>
        <v>91965</v>
      </c>
      <c r="N10" s="399">
        <f t="shared" si="2"/>
        <v>89200</v>
      </c>
      <c r="O10" s="388"/>
      <c r="P10" s="8"/>
      <c r="Q10" s="8"/>
      <c r="R10" s="1"/>
      <c r="S10" s="376"/>
    </row>
    <row r="11" spans="1:19" ht="15">
      <c r="A11" s="9" t="s">
        <v>213</v>
      </c>
      <c r="B11" s="9" t="s">
        <v>49</v>
      </c>
      <c r="C11" s="79">
        <v>4374</v>
      </c>
      <c r="D11" s="80">
        <v>4374</v>
      </c>
      <c r="E11" s="80">
        <v>3226</v>
      </c>
      <c r="F11" s="79">
        <f>SUM(F12:F13)</f>
        <v>0</v>
      </c>
      <c r="G11" s="80">
        <v>0</v>
      </c>
      <c r="H11" s="152">
        <v>0</v>
      </c>
      <c r="I11" s="79">
        <f>SUM(I12:I13)</f>
        <v>0</v>
      </c>
      <c r="J11" s="80">
        <v>0</v>
      </c>
      <c r="K11" s="152">
        <v>0</v>
      </c>
      <c r="L11" s="389">
        <f t="shared" si="0"/>
        <v>4374</v>
      </c>
      <c r="M11" s="390">
        <f t="shared" si="1"/>
        <v>4374</v>
      </c>
      <c r="N11" s="391">
        <f t="shared" si="2"/>
        <v>3226</v>
      </c>
      <c r="O11" s="388"/>
      <c r="P11" s="8"/>
      <c r="Q11" s="8"/>
      <c r="R11" s="376"/>
      <c r="S11" s="376"/>
    </row>
    <row r="12" spans="1:19" ht="15">
      <c r="A12" s="217" t="s">
        <v>214</v>
      </c>
      <c r="B12" s="217" t="s">
        <v>49</v>
      </c>
      <c r="C12" s="218">
        <v>0</v>
      </c>
      <c r="D12" s="220">
        <v>0</v>
      </c>
      <c r="E12" s="221">
        <v>10</v>
      </c>
      <c r="F12" s="218">
        <v>0</v>
      </c>
      <c r="G12" s="220">
        <v>0</v>
      </c>
      <c r="H12" s="221">
        <v>0</v>
      </c>
      <c r="I12" s="218">
        <v>0</v>
      </c>
      <c r="J12" s="220">
        <v>0</v>
      </c>
      <c r="K12" s="221">
        <v>0</v>
      </c>
      <c r="L12" s="393">
        <f t="shared" si="0"/>
        <v>0</v>
      </c>
      <c r="M12" s="394">
        <f t="shared" si="1"/>
        <v>0</v>
      </c>
      <c r="N12" s="395">
        <f t="shared" si="2"/>
        <v>10</v>
      </c>
      <c r="O12" s="388"/>
      <c r="P12" s="8"/>
      <c r="Q12" s="8"/>
      <c r="R12" s="376"/>
      <c r="S12" s="376"/>
    </row>
    <row r="13" spans="1:19" ht="15">
      <c r="A13" s="96" t="s">
        <v>215</v>
      </c>
      <c r="B13" s="297" t="s">
        <v>49</v>
      </c>
      <c r="C13" s="100">
        <v>0</v>
      </c>
      <c r="D13" s="98">
        <v>0</v>
      </c>
      <c r="E13" s="99">
        <v>2712</v>
      </c>
      <c r="F13" s="100">
        <v>0</v>
      </c>
      <c r="G13" s="98">
        <v>0</v>
      </c>
      <c r="H13" s="99">
        <v>0</v>
      </c>
      <c r="I13" s="100">
        <v>0</v>
      </c>
      <c r="J13" s="98">
        <v>0</v>
      </c>
      <c r="K13" s="99">
        <v>0</v>
      </c>
      <c r="L13" s="400">
        <f t="shared" si="0"/>
        <v>0</v>
      </c>
      <c r="M13" s="401">
        <f t="shared" si="1"/>
        <v>0</v>
      </c>
      <c r="N13" s="402">
        <f t="shared" si="2"/>
        <v>2712</v>
      </c>
      <c r="O13" s="388"/>
      <c r="P13" s="8"/>
      <c r="Q13" s="8"/>
      <c r="R13" s="376"/>
      <c r="S13" s="376"/>
    </row>
    <row r="14" spans="1:19" ht="15">
      <c r="A14" s="347" t="s">
        <v>216</v>
      </c>
      <c r="B14" s="347" t="s">
        <v>49</v>
      </c>
      <c r="C14" s="229">
        <v>0</v>
      </c>
      <c r="D14" s="227">
        <v>0</v>
      </c>
      <c r="E14" s="403">
        <v>504</v>
      </c>
      <c r="F14" s="229"/>
      <c r="G14" s="227">
        <v>0</v>
      </c>
      <c r="H14" s="228">
        <v>0</v>
      </c>
      <c r="I14" s="229"/>
      <c r="J14" s="227">
        <v>0</v>
      </c>
      <c r="K14" s="228">
        <v>0</v>
      </c>
      <c r="L14" s="393">
        <f t="shared" si="0"/>
        <v>0</v>
      </c>
      <c r="M14" s="398">
        <f t="shared" si="1"/>
        <v>0</v>
      </c>
      <c r="N14" s="399">
        <f t="shared" si="2"/>
        <v>504</v>
      </c>
      <c r="O14" s="388"/>
      <c r="P14" s="8"/>
      <c r="Q14" s="8"/>
      <c r="R14" s="1"/>
      <c r="S14" s="376"/>
    </row>
    <row r="15" spans="1:19" ht="15">
      <c r="A15" s="276" t="s">
        <v>217</v>
      </c>
      <c r="B15" s="276"/>
      <c r="C15" s="212">
        <v>2300</v>
      </c>
      <c r="D15" s="212">
        <v>2300</v>
      </c>
      <c r="E15" s="212">
        <f>SUM(E16:E21)</f>
        <v>2165</v>
      </c>
      <c r="F15" s="212">
        <f>SUM(F16:F19)</f>
        <v>0</v>
      </c>
      <c r="G15" s="213">
        <v>0</v>
      </c>
      <c r="H15" s="404">
        <v>0</v>
      </c>
      <c r="I15" s="212">
        <f>SUM(I16:I19)</f>
        <v>0</v>
      </c>
      <c r="J15" s="213">
        <v>0</v>
      </c>
      <c r="K15" s="404">
        <v>0</v>
      </c>
      <c r="L15" s="405">
        <f t="shared" si="0"/>
        <v>2300</v>
      </c>
      <c r="M15" s="406">
        <f t="shared" si="1"/>
        <v>2300</v>
      </c>
      <c r="N15" s="407">
        <f t="shared" si="2"/>
        <v>2165</v>
      </c>
      <c r="O15" s="388"/>
      <c r="P15" s="8"/>
      <c r="Q15" s="8"/>
      <c r="R15" s="376"/>
      <c r="S15" s="376"/>
    </row>
    <row r="16" spans="1:19" ht="15">
      <c r="A16" s="117" t="s">
        <v>218</v>
      </c>
      <c r="B16" s="118" t="s">
        <v>219</v>
      </c>
      <c r="C16" s="119">
        <v>100</v>
      </c>
      <c r="D16" s="120">
        <v>100</v>
      </c>
      <c r="E16" s="328">
        <v>40</v>
      </c>
      <c r="F16" s="408">
        <v>0</v>
      </c>
      <c r="G16" s="120">
        <v>0</v>
      </c>
      <c r="H16" s="409">
        <v>0</v>
      </c>
      <c r="I16" s="119">
        <v>0</v>
      </c>
      <c r="J16" s="120">
        <v>0</v>
      </c>
      <c r="K16" s="409">
        <v>0</v>
      </c>
      <c r="L16" s="410">
        <f t="shared" si="0"/>
        <v>100</v>
      </c>
      <c r="M16" s="411">
        <f t="shared" si="1"/>
        <v>100</v>
      </c>
      <c r="N16" s="412">
        <f t="shared" si="2"/>
        <v>40</v>
      </c>
      <c r="O16" s="388"/>
      <c r="P16" s="8"/>
      <c r="Q16" s="8"/>
      <c r="R16" s="376"/>
      <c r="S16" s="376"/>
    </row>
    <row r="17" spans="1:19" ht="15">
      <c r="A17" s="50" t="s">
        <v>50</v>
      </c>
      <c r="B17" s="121" t="s">
        <v>51</v>
      </c>
      <c r="C17" s="100">
        <v>200</v>
      </c>
      <c r="D17" s="98">
        <v>0</v>
      </c>
      <c r="E17" s="101">
        <v>0</v>
      </c>
      <c r="F17" s="97">
        <v>0</v>
      </c>
      <c r="G17" s="98">
        <v>0</v>
      </c>
      <c r="H17" s="99">
        <v>0</v>
      </c>
      <c r="I17" s="400">
        <v>0</v>
      </c>
      <c r="J17" s="401">
        <v>0</v>
      </c>
      <c r="K17" s="413">
        <v>0</v>
      </c>
      <c r="L17" s="400">
        <f t="shared" si="0"/>
        <v>200</v>
      </c>
      <c r="M17" s="401">
        <f t="shared" si="1"/>
        <v>0</v>
      </c>
      <c r="N17" s="414">
        <f t="shared" si="2"/>
        <v>0</v>
      </c>
      <c r="O17" s="388"/>
      <c r="P17" s="8"/>
      <c r="Q17" s="8"/>
      <c r="R17" s="376"/>
      <c r="S17" s="376"/>
    </row>
    <row r="18" spans="1:19" ht="15">
      <c r="A18" s="50" t="s">
        <v>53</v>
      </c>
      <c r="B18" s="121" t="s">
        <v>54</v>
      </c>
      <c r="C18" s="100">
        <v>2000</v>
      </c>
      <c r="D18" s="98">
        <v>1700</v>
      </c>
      <c r="E18" s="101">
        <v>1644</v>
      </c>
      <c r="F18" s="97">
        <v>0</v>
      </c>
      <c r="G18" s="98">
        <v>0</v>
      </c>
      <c r="H18" s="99">
        <v>0</v>
      </c>
      <c r="I18" s="400">
        <v>0</v>
      </c>
      <c r="J18" s="401">
        <v>0</v>
      </c>
      <c r="K18" s="413">
        <v>0</v>
      </c>
      <c r="L18" s="400">
        <f t="shared" si="0"/>
        <v>2000</v>
      </c>
      <c r="M18" s="401">
        <f t="shared" si="1"/>
        <v>1700</v>
      </c>
      <c r="N18" s="414">
        <f t="shared" si="2"/>
        <v>1644</v>
      </c>
      <c r="O18" s="388"/>
      <c r="P18" s="8"/>
      <c r="Q18" s="8"/>
      <c r="R18" s="376"/>
      <c r="S18" s="376"/>
    </row>
    <row r="19" spans="1:19" ht="15">
      <c r="A19" s="122" t="s">
        <v>56</v>
      </c>
      <c r="B19" s="123" t="s">
        <v>57</v>
      </c>
      <c r="C19" s="100">
        <v>0</v>
      </c>
      <c r="D19" s="98">
        <v>0</v>
      </c>
      <c r="E19" s="101">
        <v>0</v>
      </c>
      <c r="F19" s="97">
        <v>0</v>
      </c>
      <c r="G19" s="98">
        <v>0</v>
      </c>
      <c r="H19" s="99">
        <v>0</v>
      </c>
      <c r="I19" s="100">
        <v>0</v>
      </c>
      <c r="J19" s="98">
        <v>0</v>
      </c>
      <c r="K19" s="99">
        <v>0</v>
      </c>
      <c r="L19" s="400">
        <f t="shared" si="0"/>
        <v>0</v>
      </c>
      <c r="M19" s="401">
        <f t="shared" si="1"/>
        <v>0</v>
      </c>
      <c r="N19" s="414">
        <f t="shared" si="2"/>
        <v>0</v>
      </c>
      <c r="O19" s="388"/>
      <c r="P19" s="8"/>
      <c r="Q19" s="8"/>
      <c r="R19" s="376"/>
      <c r="S19" s="376"/>
    </row>
    <row r="20" spans="1:19" ht="15">
      <c r="A20" s="415" t="s">
        <v>67</v>
      </c>
      <c r="B20" s="416" t="s">
        <v>220</v>
      </c>
      <c r="C20" s="229">
        <v>0</v>
      </c>
      <c r="D20" s="227">
        <v>50</v>
      </c>
      <c r="E20" s="298">
        <v>37</v>
      </c>
      <c r="F20" s="417">
        <v>0</v>
      </c>
      <c r="G20" s="227">
        <v>0</v>
      </c>
      <c r="H20" s="228">
        <v>0</v>
      </c>
      <c r="I20" s="229">
        <v>0</v>
      </c>
      <c r="J20" s="227">
        <v>0</v>
      </c>
      <c r="K20" s="228">
        <v>0</v>
      </c>
      <c r="L20" s="397">
        <v>0</v>
      </c>
      <c r="M20" s="398">
        <v>0</v>
      </c>
      <c r="N20" s="418">
        <v>37</v>
      </c>
      <c r="O20" s="388"/>
      <c r="P20" s="8"/>
      <c r="Q20" s="8"/>
      <c r="R20" s="376"/>
      <c r="S20" s="376"/>
    </row>
    <row r="21" spans="1:19" ht="15">
      <c r="A21" s="419" t="s">
        <v>221</v>
      </c>
      <c r="B21" s="420" t="s">
        <v>65</v>
      </c>
      <c r="C21" s="329">
        <v>0</v>
      </c>
      <c r="D21" s="176">
        <v>450</v>
      </c>
      <c r="E21" s="421">
        <v>444</v>
      </c>
      <c r="F21" s="422">
        <v>0</v>
      </c>
      <c r="G21" s="176">
        <v>0</v>
      </c>
      <c r="H21" s="423">
        <v>0</v>
      </c>
      <c r="I21" s="329">
        <v>0</v>
      </c>
      <c r="J21" s="176">
        <v>0</v>
      </c>
      <c r="K21" s="423">
        <v>0</v>
      </c>
      <c r="L21" s="385">
        <f>SUM(I21,F21,C21)</f>
        <v>0</v>
      </c>
      <c r="M21" s="386">
        <f>SUM(J21,G21,D21)</f>
        <v>450</v>
      </c>
      <c r="N21" s="424">
        <f>SUM(K21,H21,E21)</f>
        <v>444</v>
      </c>
      <c r="O21" s="388"/>
      <c r="P21" s="8"/>
      <c r="Q21" s="8"/>
      <c r="R21" s="376"/>
      <c r="S21" s="376"/>
    </row>
    <row r="22" spans="1:19" ht="15">
      <c r="A22" s="425" t="s">
        <v>222</v>
      </c>
      <c r="B22" s="425"/>
      <c r="C22" s="426">
        <v>0</v>
      </c>
      <c r="D22" s="427">
        <v>0</v>
      </c>
      <c r="E22" s="428"/>
      <c r="F22" s="426">
        <v>0</v>
      </c>
      <c r="G22" s="427">
        <v>0</v>
      </c>
      <c r="H22" s="428">
        <v>0</v>
      </c>
      <c r="I22" s="426">
        <v>0</v>
      </c>
      <c r="J22" s="427">
        <v>0</v>
      </c>
      <c r="K22" s="428">
        <v>0</v>
      </c>
      <c r="L22" s="429">
        <v>0</v>
      </c>
      <c r="M22" s="430">
        <f aca="true" t="shared" si="3" ref="M22:N26">SUM(J22,G22,D22)</f>
        <v>0</v>
      </c>
      <c r="N22" s="431">
        <f t="shared" si="3"/>
        <v>0</v>
      </c>
      <c r="O22" s="388"/>
      <c r="P22" s="8"/>
      <c r="Q22" s="8"/>
      <c r="R22" s="376"/>
      <c r="S22" s="376"/>
    </row>
    <row r="23" spans="1:22" ht="12.75">
      <c r="A23" s="432" t="s">
        <v>223</v>
      </c>
      <c r="B23" s="433"/>
      <c r="C23" s="301">
        <v>0</v>
      </c>
      <c r="D23" s="302">
        <v>0</v>
      </c>
      <c r="E23" s="303">
        <v>0</v>
      </c>
      <c r="F23" s="301">
        <v>0</v>
      </c>
      <c r="G23" s="302">
        <v>0</v>
      </c>
      <c r="H23" s="303">
        <v>0</v>
      </c>
      <c r="I23" s="301">
        <v>0</v>
      </c>
      <c r="J23" s="302">
        <v>0</v>
      </c>
      <c r="K23" s="303">
        <v>0</v>
      </c>
      <c r="L23" s="389">
        <f>SUM(I23,F23,C23)</f>
        <v>0</v>
      </c>
      <c r="M23" s="390">
        <f t="shared" si="3"/>
        <v>0</v>
      </c>
      <c r="N23" s="391">
        <f t="shared" si="3"/>
        <v>0</v>
      </c>
      <c r="O23" s="388"/>
      <c r="P23" s="8"/>
      <c r="Q23" s="8"/>
      <c r="R23" s="5"/>
      <c r="S23" s="5"/>
      <c r="T23" s="5"/>
      <c r="U23" s="5"/>
      <c r="V23" s="5"/>
    </row>
    <row r="24" spans="1:22" ht="12.75">
      <c r="A24" s="433" t="s">
        <v>125</v>
      </c>
      <c r="B24" s="425"/>
      <c r="C24" s="256">
        <v>0</v>
      </c>
      <c r="D24" s="257">
        <v>0</v>
      </c>
      <c r="E24" s="258">
        <v>0</v>
      </c>
      <c r="F24" s="256">
        <v>0</v>
      </c>
      <c r="G24" s="257">
        <v>0</v>
      </c>
      <c r="H24" s="258">
        <v>0</v>
      </c>
      <c r="I24" s="256">
        <v>0</v>
      </c>
      <c r="J24" s="257">
        <v>0</v>
      </c>
      <c r="K24" s="258">
        <v>0</v>
      </c>
      <c r="L24" s="434">
        <f>SUM(I24,F24,C24)</f>
        <v>0</v>
      </c>
      <c r="M24" s="435">
        <f t="shared" si="3"/>
        <v>0</v>
      </c>
      <c r="N24" s="436">
        <f t="shared" si="3"/>
        <v>0</v>
      </c>
      <c r="O24" s="388"/>
      <c r="P24" s="8"/>
      <c r="Q24" s="8"/>
      <c r="R24" s="5"/>
      <c r="S24" s="5"/>
      <c r="T24" s="5"/>
      <c r="U24" s="5"/>
      <c r="V24" s="5"/>
    </row>
    <row r="25" spans="1:22" ht="12.75">
      <c r="A25" s="437" t="s">
        <v>224</v>
      </c>
      <c r="B25" s="437" t="s">
        <v>17</v>
      </c>
      <c r="C25" s="79">
        <v>11029</v>
      </c>
      <c r="D25" s="80">
        <v>11029</v>
      </c>
      <c r="E25" s="152">
        <v>11747</v>
      </c>
      <c r="F25" s="79">
        <v>0</v>
      </c>
      <c r="G25" s="80">
        <v>0</v>
      </c>
      <c r="H25" s="152">
        <v>0</v>
      </c>
      <c r="I25" s="79">
        <v>0</v>
      </c>
      <c r="J25" s="80">
        <v>0</v>
      </c>
      <c r="K25" s="152">
        <v>0</v>
      </c>
      <c r="L25" s="389">
        <f>SUM(I25,F25,C25)</f>
        <v>11029</v>
      </c>
      <c r="M25" s="390">
        <f t="shared" si="3"/>
        <v>11029</v>
      </c>
      <c r="N25" s="391">
        <f t="shared" si="3"/>
        <v>11747</v>
      </c>
      <c r="O25" s="388"/>
      <c r="P25" s="8"/>
      <c r="Q25" s="8"/>
      <c r="R25" s="5" t="s">
        <v>0</v>
      </c>
      <c r="S25" s="5"/>
      <c r="T25" s="5"/>
      <c r="U25" s="5"/>
      <c r="V25" s="5"/>
    </row>
    <row r="26" spans="1:22" ht="12.75">
      <c r="A26" s="438" t="s">
        <v>225</v>
      </c>
      <c r="B26" s="438"/>
      <c r="C26" s="88">
        <f>SUM(C25,C22,C7)</f>
        <v>107698</v>
      </c>
      <c r="D26" s="87">
        <f>SUM(D25,D22,D7)</f>
        <v>109668</v>
      </c>
      <c r="E26" s="88">
        <f>SUM(E25,E22,E7)</f>
        <v>106338</v>
      </c>
      <c r="F26" s="88">
        <f>SUM(F25,F24,F22,F7)</f>
        <v>0</v>
      </c>
      <c r="G26" s="87">
        <v>0</v>
      </c>
      <c r="H26" s="90">
        <v>0</v>
      </c>
      <c r="I26" s="88">
        <f>SUM(I25,I24,I22,I7)</f>
        <v>0</v>
      </c>
      <c r="J26" s="87">
        <v>0</v>
      </c>
      <c r="K26" s="90">
        <v>0</v>
      </c>
      <c r="L26" s="393">
        <f>SUM(L7,L25)</f>
        <v>107698</v>
      </c>
      <c r="M26" s="394">
        <f t="shared" si="3"/>
        <v>109668</v>
      </c>
      <c r="N26" s="395">
        <f t="shared" si="3"/>
        <v>106338</v>
      </c>
      <c r="O26" s="388"/>
      <c r="P26" s="1010"/>
      <c r="Q26" s="8"/>
      <c r="R26" s="5"/>
      <c r="S26" s="5"/>
      <c r="T26" s="5"/>
      <c r="U26" s="5"/>
      <c r="V26" s="5"/>
    </row>
    <row r="27" spans="1:22" ht="12.75" hidden="1">
      <c r="A27" s="432"/>
      <c r="B27" s="439"/>
      <c r="C27" s="105"/>
      <c r="D27" s="106"/>
      <c r="E27" s="109"/>
      <c r="F27" s="100"/>
      <c r="G27" s="98"/>
      <c r="H27" s="99"/>
      <c r="I27" s="100"/>
      <c r="J27" s="98"/>
      <c r="K27" s="99"/>
      <c r="L27" s="400">
        <f>SUM(I27,F27,C27)</f>
        <v>0</v>
      </c>
      <c r="M27" s="401">
        <f>SUM(J27,G27,D27)</f>
        <v>0</v>
      </c>
      <c r="N27" s="107"/>
      <c r="O27" s="440"/>
      <c r="P27" s="8"/>
      <c r="Q27" s="8"/>
      <c r="R27" s="5"/>
      <c r="S27" s="5"/>
      <c r="T27" s="5"/>
      <c r="U27" s="5"/>
      <c r="V27" s="5"/>
    </row>
    <row r="28" spans="1:22" ht="12.75" hidden="1">
      <c r="A28" s="437" t="s">
        <v>226</v>
      </c>
      <c r="B28" s="197"/>
      <c r="C28" s="187"/>
      <c r="D28" s="188"/>
      <c r="E28" s="189"/>
      <c r="F28" s="229"/>
      <c r="G28" s="227"/>
      <c r="H28" s="228"/>
      <c r="I28" s="229"/>
      <c r="J28" s="227"/>
      <c r="K28" s="228"/>
      <c r="L28" s="397">
        <f>SUM(I28,F28,C28)</f>
        <v>0</v>
      </c>
      <c r="M28" s="398">
        <f>SUM(J28,G28,D28)</f>
        <v>0</v>
      </c>
      <c r="N28" s="190"/>
      <c r="O28" s="440"/>
      <c r="P28" s="8"/>
      <c r="Q28" s="8"/>
      <c r="R28" s="5"/>
      <c r="S28" s="5"/>
      <c r="T28" s="5"/>
      <c r="U28" s="5"/>
      <c r="V28" s="5"/>
    </row>
    <row r="29" spans="1:22" ht="23.25" customHeight="1">
      <c r="A29" s="438" t="s">
        <v>107</v>
      </c>
      <c r="B29" s="438"/>
      <c r="C29" s="441"/>
      <c r="D29" s="442"/>
      <c r="E29" s="443"/>
      <c r="F29" s="301"/>
      <c r="G29" s="302"/>
      <c r="H29" s="303"/>
      <c r="I29" s="301"/>
      <c r="J29" s="302"/>
      <c r="K29" s="303"/>
      <c r="L29" s="389"/>
      <c r="M29" s="390"/>
      <c r="N29" s="237"/>
      <c r="O29" s="440"/>
      <c r="P29" s="8"/>
      <c r="Q29" s="8"/>
      <c r="R29" s="444"/>
      <c r="S29" s="5"/>
      <c r="T29" s="5"/>
      <c r="U29" s="5"/>
      <c r="V29" s="5"/>
    </row>
    <row r="30" spans="1:22" ht="12.75">
      <c r="A30" s="445" t="s">
        <v>227</v>
      </c>
      <c r="B30" s="240" t="s">
        <v>228</v>
      </c>
      <c r="C30" s="88">
        <v>61804</v>
      </c>
      <c r="D30" s="87">
        <v>63354</v>
      </c>
      <c r="E30" s="90">
        <v>58236</v>
      </c>
      <c r="F30" s="88">
        <v>0</v>
      </c>
      <c r="G30" s="87">
        <v>0</v>
      </c>
      <c r="H30" s="90">
        <v>0</v>
      </c>
      <c r="I30" s="88">
        <v>0</v>
      </c>
      <c r="J30" s="87">
        <v>0</v>
      </c>
      <c r="K30" s="90">
        <v>0</v>
      </c>
      <c r="L30" s="393">
        <f aca="true" t="shared" si="4" ref="L30:L48">SUM(I30,F30,C30)</f>
        <v>61804</v>
      </c>
      <c r="M30" s="394">
        <f aca="true" t="shared" si="5" ref="M30:M48">SUM(J30,G30,D30)</f>
        <v>63354</v>
      </c>
      <c r="N30" s="395">
        <f aca="true" t="shared" si="6" ref="N30:N48">SUM(K30,H30,E30)</f>
        <v>58236</v>
      </c>
      <c r="O30" s="388"/>
      <c r="P30" s="8"/>
      <c r="Q30" s="8"/>
      <c r="R30" s="446"/>
      <c r="S30" s="5"/>
      <c r="T30" s="5"/>
      <c r="U30" s="5"/>
      <c r="V30" s="5"/>
    </row>
    <row r="31" spans="1:22" ht="12.75">
      <c r="A31" s="245" t="s">
        <v>229</v>
      </c>
      <c r="B31" s="245" t="s">
        <v>111</v>
      </c>
      <c r="C31" s="102">
        <v>15317</v>
      </c>
      <c r="D31" s="114">
        <v>16237</v>
      </c>
      <c r="E31" s="115">
        <v>16352</v>
      </c>
      <c r="F31" s="102">
        <v>0</v>
      </c>
      <c r="G31" s="114">
        <v>0</v>
      </c>
      <c r="H31" s="115">
        <v>0</v>
      </c>
      <c r="I31" s="102">
        <v>0</v>
      </c>
      <c r="J31" s="114">
        <v>0</v>
      </c>
      <c r="K31" s="115">
        <v>0</v>
      </c>
      <c r="L31" s="400">
        <f t="shared" si="4"/>
        <v>15317</v>
      </c>
      <c r="M31" s="401">
        <f t="shared" si="5"/>
        <v>16237</v>
      </c>
      <c r="N31" s="402">
        <f t="shared" si="6"/>
        <v>16352</v>
      </c>
      <c r="O31" s="388"/>
      <c r="P31" s="8"/>
      <c r="Q31" s="8"/>
      <c r="R31" s="446"/>
      <c r="S31" s="5"/>
      <c r="T31" s="5"/>
      <c r="U31" s="5"/>
      <c r="V31" s="5"/>
    </row>
    <row r="32" spans="1:22" ht="12.75">
      <c r="A32" s="245" t="s">
        <v>230</v>
      </c>
      <c r="B32" s="245" t="s">
        <v>231</v>
      </c>
      <c r="C32" s="102">
        <v>840</v>
      </c>
      <c r="D32" s="114">
        <v>805</v>
      </c>
      <c r="E32" s="115">
        <v>618</v>
      </c>
      <c r="F32" s="102">
        <v>0</v>
      </c>
      <c r="G32" s="114">
        <v>0</v>
      </c>
      <c r="H32" s="115">
        <v>0</v>
      </c>
      <c r="I32" s="400">
        <v>0</v>
      </c>
      <c r="J32" s="401">
        <v>0</v>
      </c>
      <c r="K32" s="413">
        <v>0</v>
      </c>
      <c r="L32" s="400">
        <f t="shared" si="4"/>
        <v>840</v>
      </c>
      <c r="M32" s="401">
        <f t="shared" si="5"/>
        <v>805</v>
      </c>
      <c r="N32" s="402">
        <f t="shared" si="6"/>
        <v>618</v>
      </c>
      <c r="O32" s="388"/>
      <c r="Q32" s="447"/>
      <c r="R32" s="446"/>
      <c r="S32" s="5"/>
      <c r="T32" s="5"/>
      <c r="U32" s="5"/>
      <c r="V32" s="5"/>
    </row>
    <row r="33" spans="1:22" ht="12.75">
      <c r="A33" s="448" t="s">
        <v>232</v>
      </c>
      <c r="B33" s="448" t="s">
        <v>233</v>
      </c>
      <c r="C33" s="162">
        <v>3793</v>
      </c>
      <c r="D33" s="160">
        <v>4656</v>
      </c>
      <c r="E33" s="161">
        <v>4656</v>
      </c>
      <c r="F33" s="102">
        <v>0</v>
      </c>
      <c r="G33" s="114">
        <v>0</v>
      </c>
      <c r="H33" s="115">
        <v>0</v>
      </c>
      <c r="I33" s="400">
        <v>0</v>
      </c>
      <c r="J33" s="401">
        <v>0</v>
      </c>
      <c r="K33" s="413">
        <v>0</v>
      </c>
      <c r="L33" s="400">
        <f t="shared" si="4"/>
        <v>3793</v>
      </c>
      <c r="M33" s="401">
        <f t="shared" si="5"/>
        <v>4656</v>
      </c>
      <c r="N33" s="402">
        <f t="shared" si="6"/>
        <v>4656</v>
      </c>
      <c r="O33" s="388"/>
      <c r="Q33" s="447"/>
      <c r="R33" s="446"/>
      <c r="S33" s="5"/>
      <c r="T33" s="5"/>
      <c r="U33" s="5"/>
      <c r="V33" s="5"/>
    </row>
    <row r="34" spans="1:22" ht="12.75">
      <c r="A34" s="448" t="s">
        <v>234</v>
      </c>
      <c r="B34" s="448" t="s">
        <v>235</v>
      </c>
      <c r="C34" s="162">
        <v>1270</v>
      </c>
      <c r="D34" s="160">
        <v>1602</v>
      </c>
      <c r="E34" s="161">
        <v>1594</v>
      </c>
      <c r="F34" s="102">
        <v>0</v>
      </c>
      <c r="G34" s="114">
        <v>0</v>
      </c>
      <c r="H34" s="115">
        <v>0</v>
      </c>
      <c r="I34" s="400">
        <v>0</v>
      </c>
      <c r="J34" s="401">
        <v>0</v>
      </c>
      <c r="K34" s="413">
        <v>0</v>
      </c>
      <c r="L34" s="400">
        <f t="shared" si="4"/>
        <v>1270</v>
      </c>
      <c r="M34" s="401">
        <f t="shared" si="5"/>
        <v>1602</v>
      </c>
      <c r="N34" s="402">
        <f t="shared" si="6"/>
        <v>1594</v>
      </c>
      <c r="O34" s="388"/>
      <c r="P34" s="4"/>
      <c r="Q34" s="449"/>
      <c r="R34" s="450"/>
      <c r="S34" s="150"/>
      <c r="T34" s="5"/>
      <c r="U34" s="5"/>
      <c r="V34" s="5"/>
    </row>
    <row r="35" spans="1:22" ht="12.75">
      <c r="A35" s="448" t="s">
        <v>236</v>
      </c>
      <c r="B35" s="448" t="s">
        <v>237</v>
      </c>
      <c r="C35" s="102">
        <v>1100</v>
      </c>
      <c r="D35" s="160">
        <v>1100</v>
      </c>
      <c r="E35" s="161">
        <v>953</v>
      </c>
      <c r="F35" s="102">
        <v>0</v>
      </c>
      <c r="G35" s="114">
        <v>0</v>
      </c>
      <c r="H35" s="115">
        <v>0</v>
      </c>
      <c r="I35" s="400">
        <v>0</v>
      </c>
      <c r="J35" s="401">
        <v>0</v>
      </c>
      <c r="K35" s="413">
        <v>0</v>
      </c>
      <c r="L35" s="400">
        <f t="shared" si="4"/>
        <v>1100</v>
      </c>
      <c r="M35" s="401">
        <f t="shared" si="5"/>
        <v>1100</v>
      </c>
      <c r="N35" s="402">
        <f t="shared" si="6"/>
        <v>953</v>
      </c>
      <c r="O35" s="388"/>
      <c r="Q35" s="447"/>
      <c r="R35" s="447"/>
      <c r="S35" s="5"/>
      <c r="T35" s="5"/>
      <c r="U35" s="5"/>
      <c r="V35" s="5"/>
    </row>
    <row r="36" spans="1:22" ht="12.75">
      <c r="A36" s="448" t="s">
        <v>238</v>
      </c>
      <c r="B36" s="448" t="s">
        <v>239</v>
      </c>
      <c r="C36" s="162">
        <v>2500</v>
      </c>
      <c r="D36" s="160">
        <v>1460</v>
      </c>
      <c r="E36" s="161">
        <v>1453</v>
      </c>
      <c r="F36" s="102">
        <v>0</v>
      </c>
      <c r="G36" s="114">
        <v>0</v>
      </c>
      <c r="H36" s="115">
        <v>0</v>
      </c>
      <c r="I36" s="400">
        <v>0</v>
      </c>
      <c r="J36" s="401">
        <v>0</v>
      </c>
      <c r="K36" s="413">
        <v>0</v>
      </c>
      <c r="L36" s="400">
        <f t="shared" si="4"/>
        <v>2500</v>
      </c>
      <c r="M36" s="401">
        <f t="shared" si="5"/>
        <v>1460</v>
      </c>
      <c r="N36" s="402">
        <f t="shared" si="6"/>
        <v>1453</v>
      </c>
      <c r="O36" s="388"/>
      <c r="Q36" s="447"/>
      <c r="R36" s="447"/>
      <c r="S36" s="5"/>
      <c r="T36" s="5"/>
      <c r="U36" s="5"/>
      <c r="V36" s="5"/>
    </row>
    <row r="37" spans="1:22" ht="12.75">
      <c r="A37" s="448" t="s">
        <v>240</v>
      </c>
      <c r="B37" s="448" t="s">
        <v>241</v>
      </c>
      <c r="C37" s="162">
        <v>0</v>
      </c>
      <c r="D37" s="160">
        <v>332</v>
      </c>
      <c r="E37" s="161">
        <v>279</v>
      </c>
      <c r="F37" s="102">
        <v>0</v>
      </c>
      <c r="G37" s="114">
        <v>0</v>
      </c>
      <c r="H37" s="115">
        <v>0</v>
      </c>
      <c r="I37" s="400">
        <v>0</v>
      </c>
      <c r="J37" s="401">
        <v>0</v>
      </c>
      <c r="K37" s="413">
        <v>0</v>
      </c>
      <c r="L37" s="400">
        <f t="shared" si="4"/>
        <v>0</v>
      </c>
      <c r="M37" s="401">
        <f t="shared" si="5"/>
        <v>332</v>
      </c>
      <c r="N37" s="402">
        <f t="shared" si="6"/>
        <v>279</v>
      </c>
      <c r="O37" s="388"/>
      <c r="Q37" s="447"/>
      <c r="R37" s="447"/>
      <c r="S37" s="5"/>
      <c r="T37" s="5"/>
      <c r="U37" s="5"/>
      <c r="V37" s="5"/>
    </row>
    <row r="38" spans="1:22" ht="12.75">
      <c r="A38" s="448" t="s">
        <v>242</v>
      </c>
      <c r="B38" s="448" t="s">
        <v>243</v>
      </c>
      <c r="C38" s="102">
        <v>100</v>
      </c>
      <c r="D38" s="114">
        <v>0</v>
      </c>
      <c r="E38" s="115">
        <v>0</v>
      </c>
      <c r="F38" s="102">
        <v>0</v>
      </c>
      <c r="G38" s="114">
        <v>0</v>
      </c>
      <c r="H38" s="115">
        <v>0</v>
      </c>
      <c r="I38" s="400">
        <v>0</v>
      </c>
      <c r="J38" s="401">
        <v>0</v>
      </c>
      <c r="K38" s="413"/>
      <c r="L38" s="400">
        <f t="shared" si="4"/>
        <v>100</v>
      </c>
      <c r="M38" s="401">
        <f t="shared" si="5"/>
        <v>0</v>
      </c>
      <c r="N38" s="402">
        <f t="shared" si="6"/>
        <v>0</v>
      </c>
      <c r="O38" s="388"/>
      <c r="Q38" s="447"/>
      <c r="R38" s="447"/>
      <c r="S38" s="5"/>
      <c r="T38" s="5"/>
      <c r="U38" s="5"/>
      <c r="V38" s="5"/>
    </row>
    <row r="39" spans="1:22" ht="12.75">
      <c r="A39" s="448" t="s">
        <v>244</v>
      </c>
      <c r="B39" s="448" t="s">
        <v>245</v>
      </c>
      <c r="C39" s="102">
        <v>3000</v>
      </c>
      <c r="D39" s="114">
        <v>1805</v>
      </c>
      <c r="E39" s="115">
        <v>1499</v>
      </c>
      <c r="F39" s="102">
        <v>0</v>
      </c>
      <c r="G39" s="114">
        <v>0</v>
      </c>
      <c r="H39" s="115">
        <v>0</v>
      </c>
      <c r="I39" s="400">
        <v>0</v>
      </c>
      <c r="J39" s="401">
        <v>0</v>
      </c>
      <c r="K39" s="413">
        <v>0</v>
      </c>
      <c r="L39" s="400">
        <f t="shared" si="4"/>
        <v>3000</v>
      </c>
      <c r="M39" s="401">
        <f t="shared" si="5"/>
        <v>1805</v>
      </c>
      <c r="N39" s="402">
        <f t="shared" si="6"/>
        <v>1499</v>
      </c>
      <c r="O39" s="388"/>
      <c r="Q39" s="447"/>
      <c r="R39" s="447"/>
      <c r="S39" s="5"/>
      <c r="T39" s="5"/>
      <c r="U39" s="5"/>
      <c r="V39" s="5"/>
    </row>
    <row r="40" spans="1:22" ht="12.75">
      <c r="A40" s="448" t="s">
        <v>246</v>
      </c>
      <c r="B40" s="448" t="s">
        <v>247</v>
      </c>
      <c r="C40" s="102">
        <v>1200</v>
      </c>
      <c r="D40" s="114">
        <v>1235</v>
      </c>
      <c r="E40" s="115">
        <v>1235</v>
      </c>
      <c r="F40" s="102">
        <v>0</v>
      </c>
      <c r="G40" s="114">
        <v>0</v>
      </c>
      <c r="H40" s="115">
        <v>0</v>
      </c>
      <c r="I40" s="400">
        <v>0</v>
      </c>
      <c r="J40" s="401">
        <v>0</v>
      </c>
      <c r="K40" s="413">
        <v>0</v>
      </c>
      <c r="L40" s="400">
        <f t="shared" si="4"/>
        <v>1200</v>
      </c>
      <c r="M40" s="401">
        <f t="shared" si="5"/>
        <v>1235</v>
      </c>
      <c r="N40" s="402">
        <f t="shared" si="6"/>
        <v>1235</v>
      </c>
      <c r="O40" s="388"/>
      <c r="Q40" s="447"/>
      <c r="R40" s="447"/>
      <c r="S40" s="5"/>
      <c r="T40" s="5"/>
      <c r="U40" s="5"/>
      <c r="V40" s="5"/>
    </row>
    <row r="41" spans="1:22" ht="12.75">
      <c r="A41" s="448" t="s">
        <v>248</v>
      </c>
      <c r="B41" s="448" t="s">
        <v>249</v>
      </c>
      <c r="C41" s="102">
        <v>2000</v>
      </c>
      <c r="D41" s="114">
        <v>3040</v>
      </c>
      <c r="E41" s="115">
        <v>2973</v>
      </c>
      <c r="F41" s="102">
        <v>0</v>
      </c>
      <c r="G41" s="114">
        <v>0</v>
      </c>
      <c r="H41" s="115">
        <v>0</v>
      </c>
      <c r="I41" s="400">
        <v>0</v>
      </c>
      <c r="J41" s="401">
        <v>0</v>
      </c>
      <c r="K41" s="413">
        <v>0</v>
      </c>
      <c r="L41" s="400">
        <f t="shared" si="4"/>
        <v>2000</v>
      </c>
      <c r="M41" s="401">
        <f t="shared" si="5"/>
        <v>3040</v>
      </c>
      <c r="N41" s="402">
        <f t="shared" si="6"/>
        <v>2973</v>
      </c>
      <c r="O41" s="388"/>
      <c r="Q41" s="447"/>
      <c r="R41" s="447"/>
      <c r="S41" s="5"/>
      <c r="T41" s="5"/>
      <c r="U41" s="5"/>
      <c r="V41" s="5"/>
    </row>
    <row r="42" spans="1:22" ht="12.75">
      <c r="A42" s="448" t="s">
        <v>250</v>
      </c>
      <c r="B42" s="448" t="s">
        <v>251</v>
      </c>
      <c r="C42" s="162">
        <v>10</v>
      </c>
      <c r="D42" s="160">
        <v>48</v>
      </c>
      <c r="E42" s="161">
        <v>48</v>
      </c>
      <c r="F42" s="102">
        <v>0</v>
      </c>
      <c r="G42" s="114">
        <v>0</v>
      </c>
      <c r="H42" s="115">
        <v>0</v>
      </c>
      <c r="I42" s="400">
        <v>0</v>
      </c>
      <c r="J42" s="401">
        <v>0</v>
      </c>
      <c r="K42" s="413">
        <v>0</v>
      </c>
      <c r="L42" s="400">
        <f t="shared" si="4"/>
        <v>10</v>
      </c>
      <c r="M42" s="401">
        <f t="shared" si="5"/>
        <v>48</v>
      </c>
      <c r="N42" s="402">
        <f t="shared" si="6"/>
        <v>48</v>
      </c>
      <c r="O42" s="388"/>
      <c r="Q42" s="447"/>
      <c r="R42" s="447"/>
      <c r="S42" s="5"/>
      <c r="T42" s="5"/>
      <c r="U42" s="5"/>
      <c r="V42" s="5"/>
    </row>
    <row r="43" spans="1:22" ht="12.75">
      <c r="A43" s="448" t="s">
        <v>252</v>
      </c>
      <c r="B43" s="448" t="s">
        <v>253</v>
      </c>
      <c r="C43" s="162">
        <v>200</v>
      </c>
      <c r="D43" s="160">
        <v>100</v>
      </c>
      <c r="E43" s="161">
        <v>98</v>
      </c>
      <c r="F43" s="102">
        <v>0</v>
      </c>
      <c r="G43" s="114">
        <v>0</v>
      </c>
      <c r="H43" s="115">
        <v>0</v>
      </c>
      <c r="I43" s="400">
        <v>0</v>
      </c>
      <c r="J43" s="401">
        <v>0</v>
      </c>
      <c r="K43" s="413">
        <v>0</v>
      </c>
      <c r="L43" s="400">
        <f t="shared" si="4"/>
        <v>200</v>
      </c>
      <c r="M43" s="401">
        <f t="shared" si="5"/>
        <v>100</v>
      </c>
      <c r="N43" s="402">
        <f t="shared" si="6"/>
        <v>98</v>
      </c>
      <c r="O43" s="388"/>
      <c r="Q43" s="447"/>
      <c r="R43" s="447"/>
      <c r="S43" s="5"/>
      <c r="T43" s="5"/>
      <c r="U43" s="5"/>
      <c r="V43" s="5"/>
    </row>
    <row r="44" spans="1:22" ht="12.75">
      <c r="A44" s="245" t="s">
        <v>254</v>
      </c>
      <c r="B44" s="245" t="s">
        <v>255</v>
      </c>
      <c r="C44" s="102">
        <v>4323</v>
      </c>
      <c r="D44" s="114">
        <v>4323</v>
      </c>
      <c r="E44" s="115">
        <v>3156</v>
      </c>
      <c r="F44" s="102">
        <v>0</v>
      </c>
      <c r="G44" s="114">
        <v>0</v>
      </c>
      <c r="H44" s="115">
        <v>0</v>
      </c>
      <c r="I44" s="102">
        <v>0</v>
      </c>
      <c r="J44" s="114">
        <v>0</v>
      </c>
      <c r="K44" s="99">
        <v>0</v>
      </c>
      <c r="L44" s="400">
        <f t="shared" si="4"/>
        <v>4323</v>
      </c>
      <c r="M44" s="401">
        <f t="shared" si="5"/>
        <v>4323</v>
      </c>
      <c r="N44" s="402">
        <f t="shared" si="6"/>
        <v>3156</v>
      </c>
      <c r="O44" s="388"/>
      <c r="Q44" s="447"/>
      <c r="R44" s="447"/>
      <c r="S44" s="5"/>
      <c r="T44" s="5"/>
      <c r="U44" s="5"/>
      <c r="V44" s="5"/>
    </row>
    <row r="45" spans="1:22" ht="12.75" hidden="1">
      <c r="A45" s="96"/>
      <c r="B45" s="96"/>
      <c r="C45" s="105"/>
      <c r="D45" s="106"/>
      <c r="E45" s="109"/>
      <c r="F45" s="100"/>
      <c r="G45" s="98"/>
      <c r="H45" s="99"/>
      <c r="I45" s="100"/>
      <c r="J45" s="98"/>
      <c r="K45" s="99"/>
      <c r="L45" s="400">
        <f t="shared" si="4"/>
        <v>0</v>
      </c>
      <c r="M45" s="401">
        <f t="shared" si="5"/>
        <v>0</v>
      </c>
      <c r="N45" s="402">
        <f t="shared" si="6"/>
        <v>0</v>
      </c>
      <c r="O45" s="388"/>
      <c r="Q45" s="447"/>
      <c r="R45" s="447"/>
      <c r="S45" s="5"/>
      <c r="T45" s="5"/>
      <c r="U45" s="5"/>
      <c r="V45" s="5"/>
    </row>
    <row r="46" spans="1:22" ht="12.75">
      <c r="A46" s="448" t="s">
        <v>256</v>
      </c>
      <c r="B46" s="448" t="s">
        <v>257</v>
      </c>
      <c r="C46" s="162">
        <v>150</v>
      </c>
      <c r="D46" s="160">
        <v>150</v>
      </c>
      <c r="E46" s="451">
        <v>92</v>
      </c>
      <c r="F46" s="102">
        <v>0</v>
      </c>
      <c r="G46" s="114">
        <v>0</v>
      </c>
      <c r="H46" s="115">
        <v>0</v>
      </c>
      <c r="I46" s="102">
        <v>0</v>
      </c>
      <c r="J46" s="114">
        <v>0</v>
      </c>
      <c r="K46" s="115">
        <v>0</v>
      </c>
      <c r="L46" s="400">
        <f t="shared" si="4"/>
        <v>150</v>
      </c>
      <c r="M46" s="401">
        <f t="shared" si="5"/>
        <v>150</v>
      </c>
      <c r="N46" s="402">
        <f t="shared" si="6"/>
        <v>92</v>
      </c>
      <c r="O46" s="388"/>
      <c r="Q46" s="447"/>
      <c r="R46" s="447"/>
      <c r="S46" s="5"/>
      <c r="T46" s="5"/>
      <c r="U46" s="5"/>
      <c r="V46" s="5"/>
    </row>
    <row r="47" spans="1:22" ht="12.75">
      <c r="A47" s="448" t="s">
        <v>258</v>
      </c>
      <c r="B47" s="448" t="s">
        <v>259</v>
      </c>
      <c r="C47" s="162">
        <v>600</v>
      </c>
      <c r="D47" s="160">
        <v>430</v>
      </c>
      <c r="E47" s="451">
        <v>163</v>
      </c>
      <c r="F47" s="102">
        <v>0</v>
      </c>
      <c r="G47" s="114">
        <v>0</v>
      </c>
      <c r="H47" s="115">
        <v>0</v>
      </c>
      <c r="I47" s="102">
        <v>0</v>
      </c>
      <c r="J47" s="114">
        <v>0</v>
      </c>
      <c r="K47" s="115">
        <v>0</v>
      </c>
      <c r="L47" s="400">
        <f t="shared" si="4"/>
        <v>600</v>
      </c>
      <c r="M47" s="401">
        <f t="shared" si="5"/>
        <v>430</v>
      </c>
      <c r="N47" s="402">
        <f t="shared" si="6"/>
        <v>163</v>
      </c>
      <c r="O47" s="388"/>
      <c r="Q47" s="447"/>
      <c r="R47" s="447"/>
      <c r="S47" s="5"/>
      <c r="T47" s="5"/>
      <c r="U47" s="5"/>
      <c r="V47" s="5"/>
    </row>
    <row r="48" spans="1:22" ht="12.75">
      <c r="A48" s="448" t="s">
        <v>260</v>
      </c>
      <c r="B48" s="448"/>
      <c r="C48" s="102">
        <f>SUM(C32,C33,C34,C35,C36:C47)</f>
        <v>21086</v>
      </c>
      <c r="D48" s="102">
        <f>SUM(D32,D33,D34,D35,D36:D47)</f>
        <v>21086</v>
      </c>
      <c r="E48" s="102">
        <f>SUM(E32,E33,E34,E35,E36:E47)</f>
        <v>18817</v>
      </c>
      <c r="F48" s="100">
        <f>SUM(F32:F44)</f>
        <v>0</v>
      </c>
      <c r="G48" s="98">
        <v>0</v>
      </c>
      <c r="H48" s="99">
        <v>0</v>
      </c>
      <c r="I48" s="100">
        <f>SUM(I32:I44)</f>
        <v>0</v>
      </c>
      <c r="J48" s="98">
        <v>0</v>
      </c>
      <c r="K48" s="99">
        <v>0</v>
      </c>
      <c r="L48" s="400">
        <f t="shared" si="4"/>
        <v>21086</v>
      </c>
      <c r="M48" s="401">
        <f t="shared" si="5"/>
        <v>21086</v>
      </c>
      <c r="N48" s="402">
        <f t="shared" si="6"/>
        <v>18817</v>
      </c>
      <c r="O48" s="388"/>
      <c r="P48" s="8"/>
      <c r="Q48" s="8"/>
      <c r="R48" s="8"/>
      <c r="S48" s="5"/>
      <c r="T48" s="5"/>
      <c r="U48" s="5"/>
      <c r="V48" s="5"/>
    </row>
    <row r="49" spans="1:22" ht="13.5" customHeight="1">
      <c r="A49" s="448" t="s">
        <v>261</v>
      </c>
      <c r="B49" s="448" t="s">
        <v>262</v>
      </c>
      <c r="C49" s="147">
        <v>5273</v>
      </c>
      <c r="D49" s="145">
        <v>4773</v>
      </c>
      <c r="E49" s="146">
        <v>29</v>
      </c>
      <c r="F49" s="147">
        <v>0</v>
      </c>
      <c r="G49" s="145">
        <v>0</v>
      </c>
      <c r="H49" s="146">
        <v>0</v>
      </c>
      <c r="I49" s="147">
        <v>0</v>
      </c>
      <c r="J49" s="145">
        <v>0</v>
      </c>
      <c r="K49" s="146">
        <v>0</v>
      </c>
      <c r="L49" s="397">
        <v>5273</v>
      </c>
      <c r="M49" s="398">
        <v>4773</v>
      </c>
      <c r="N49" s="399">
        <v>29</v>
      </c>
      <c r="O49" s="388"/>
      <c r="P49" s="8"/>
      <c r="Q49" s="8"/>
      <c r="R49" s="8"/>
      <c r="S49" s="5"/>
      <c r="T49" s="5"/>
      <c r="U49" s="5"/>
      <c r="V49" s="5"/>
    </row>
    <row r="50" spans="1:22" ht="12.75">
      <c r="A50" s="9" t="s">
        <v>204</v>
      </c>
      <c r="B50" s="9"/>
      <c r="C50" s="79">
        <f>SUM(C49,C48,C31,C30)</f>
        <v>103480</v>
      </c>
      <c r="D50" s="80">
        <f>SUM(D49,D48,D31,D30)</f>
        <v>105450</v>
      </c>
      <c r="E50" s="79">
        <f>SUM(E49,E48,E31,E30)</f>
        <v>93434</v>
      </c>
      <c r="F50" s="79">
        <f>SUM(F49,F48,F31,F30)</f>
        <v>0</v>
      </c>
      <c r="G50" s="80">
        <v>0</v>
      </c>
      <c r="H50" s="152">
        <v>0</v>
      </c>
      <c r="I50" s="79">
        <f>SUM(I49,I48,I31,I30)</f>
        <v>0</v>
      </c>
      <c r="J50" s="80">
        <v>0</v>
      </c>
      <c r="K50" s="152">
        <v>0</v>
      </c>
      <c r="L50" s="389">
        <f>SUM(I50,F50,C50)</f>
        <v>103480</v>
      </c>
      <c r="M50" s="390">
        <f>SUM(J50,G50,D50)</f>
        <v>105450</v>
      </c>
      <c r="N50" s="391">
        <f>SUM(K50,H50,E50)</f>
        <v>93434</v>
      </c>
      <c r="O50" s="388"/>
      <c r="P50" s="452"/>
      <c r="Q50" s="8"/>
      <c r="R50" s="8"/>
      <c r="S50" s="5"/>
      <c r="T50" s="5"/>
      <c r="U50" s="5"/>
      <c r="V50" s="5"/>
    </row>
    <row r="51" spans="1:22" ht="30" customHeight="1">
      <c r="A51" s="9" t="s">
        <v>118</v>
      </c>
      <c r="B51" s="363"/>
      <c r="C51" s="957" t="s">
        <v>34</v>
      </c>
      <c r="D51" s="957"/>
      <c r="E51" s="453"/>
      <c r="F51" s="958" t="s">
        <v>105</v>
      </c>
      <c r="G51" s="958"/>
      <c r="H51" s="454"/>
      <c r="I51" s="958" t="s">
        <v>106</v>
      </c>
      <c r="J51" s="958"/>
      <c r="K51" s="454"/>
      <c r="L51" s="959" t="s">
        <v>37</v>
      </c>
      <c r="M51" s="959"/>
      <c r="N51" s="60"/>
      <c r="O51" s="4"/>
      <c r="P51" s="8"/>
      <c r="Q51" s="455"/>
      <c r="R51" s="455"/>
      <c r="S51" s="5"/>
      <c r="T51" s="5"/>
      <c r="U51" s="5"/>
      <c r="V51" s="5"/>
    </row>
    <row r="52" spans="1:22" ht="12.75">
      <c r="A52" s="240" t="s">
        <v>263</v>
      </c>
      <c r="B52" s="240" t="s">
        <v>120</v>
      </c>
      <c r="C52" s="456">
        <v>4218</v>
      </c>
      <c r="D52" s="457">
        <v>4218</v>
      </c>
      <c r="E52" s="239">
        <v>1083</v>
      </c>
      <c r="F52" s="458">
        <v>0</v>
      </c>
      <c r="G52" s="459">
        <v>0</v>
      </c>
      <c r="H52" s="460">
        <v>0</v>
      </c>
      <c r="I52" s="458">
        <v>0</v>
      </c>
      <c r="J52" s="459">
        <v>0</v>
      </c>
      <c r="K52" s="460">
        <v>0</v>
      </c>
      <c r="L52" s="458">
        <v>4218</v>
      </c>
      <c r="M52" s="461">
        <v>4218</v>
      </c>
      <c r="N52" s="462">
        <v>1083</v>
      </c>
      <c r="O52" s="4"/>
      <c r="P52" s="8"/>
      <c r="Q52" s="8"/>
      <c r="R52" s="8"/>
      <c r="S52" s="5"/>
      <c r="T52" s="5"/>
      <c r="U52" s="5"/>
      <c r="V52" s="5"/>
    </row>
    <row r="53" spans="1:22" ht="9" customHeight="1">
      <c r="A53" s="463"/>
      <c r="B53" s="463"/>
      <c r="C53" s="174"/>
      <c r="D53" s="175"/>
      <c r="E53" s="464"/>
      <c r="F53" s="465"/>
      <c r="G53" s="466"/>
      <c r="H53" s="467"/>
      <c r="I53" s="465"/>
      <c r="J53" s="466"/>
      <c r="K53" s="467"/>
      <c r="L53" s="468"/>
      <c r="M53" s="54"/>
      <c r="N53" s="469"/>
      <c r="O53" s="4"/>
      <c r="P53" s="8"/>
      <c r="Q53" s="8"/>
      <c r="R53" s="8"/>
      <c r="S53" s="5"/>
      <c r="T53" s="5"/>
      <c r="U53" s="5"/>
      <c r="V53" s="5"/>
    </row>
    <row r="54" spans="1:22" ht="7.5" customHeight="1">
      <c r="A54" s="2"/>
      <c r="B54" s="2"/>
      <c r="C54" s="5"/>
      <c r="D54" s="5"/>
      <c r="E54" s="5"/>
      <c r="F54" s="470"/>
      <c r="G54" s="470"/>
      <c r="H54" s="470"/>
      <c r="I54" s="470"/>
      <c r="J54" s="470"/>
      <c r="K54" s="470"/>
      <c r="L54" s="471"/>
      <c r="M54" s="349"/>
      <c r="N54" s="349"/>
      <c r="O54" s="4"/>
      <c r="P54" s="8"/>
      <c r="Q54" s="8"/>
      <c r="R54" s="8"/>
      <c r="S54" s="5"/>
      <c r="T54" s="5"/>
      <c r="U54" s="5"/>
      <c r="V54" s="5"/>
    </row>
    <row r="55" spans="1:22" ht="12.75">
      <c r="A55" s="276" t="s">
        <v>130</v>
      </c>
      <c r="B55" s="276" t="s">
        <v>264</v>
      </c>
      <c r="C55" s="24">
        <v>0</v>
      </c>
      <c r="D55" s="24">
        <v>0</v>
      </c>
      <c r="E55" s="24">
        <v>0</v>
      </c>
      <c r="F55" s="350">
        <v>0</v>
      </c>
      <c r="G55" s="472">
        <v>0</v>
      </c>
      <c r="H55" s="472">
        <v>0</v>
      </c>
      <c r="I55" s="473">
        <v>0</v>
      </c>
      <c r="J55" s="474">
        <v>0</v>
      </c>
      <c r="K55" s="475">
        <v>0</v>
      </c>
      <c r="L55" s="476">
        <v>0</v>
      </c>
      <c r="M55" s="477">
        <v>0</v>
      </c>
      <c r="N55" s="478">
        <v>0</v>
      </c>
      <c r="O55" s="4"/>
      <c r="P55" s="8"/>
      <c r="Q55" s="8"/>
      <c r="R55" s="8"/>
      <c r="S55" s="5"/>
      <c r="T55" s="5"/>
      <c r="U55" s="5"/>
      <c r="V55" s="5"/>
    </row>
    <row r="56" spans="1:22" ht="12.75">
      <c r="A56" s="211" t="s">
        <v>131</v>
      </c>
      <c r="B56" s="211"/>
      <c r="C56" s="479">
        <v>0</v>
      </c>
      <c r="D56" s="479">
        <v>0</v>
      </c>
      <c r="E56" s="479">
        <v>0</v>
      </c>
      <c r="F56" s="480">
        <v>0</v>
      </c>
      <c r="G56" s="481">
        <v>0</v>
      </c>
      <c r="H56" s="481">
        <v>0</v>
      </c>
      <c r="I56" s="482">
        <v>0</v>
      </c>
      <c r="J56" s="483">
        <v>0</v>
      </c>
      <c r="K56" s="484">
        <v>0</v>
      </c>
      <c r="L56" s="350">
        <v>0</v>
      </c>
      <c r="M56" s="485">
        <v>0</v>
      </c>
      <c r="N56" s="60">
        <v>0</v>
      </c>
      <c r="O56" s="4"/>
      <c r="P56" s="8"/>
      <c r="Q56" s="8"/>
      <c r="R56" s="8"/>
      <c r="S56" s="5"/>
      <c r="T56" s="5"/>
      <c r="U56" s="5"/>
      <c r="V56" s="5"/>
    </row>
    <row r="57" spans="1:22" ht="11.25" customHeight="1">
      <c r="A57" s="217" t="s">
        <v>132</v>
      </c>
      <c r="B57" s="217"/>
      <c r="C57" s="13">
        <v>0</v>
      </c>
      <c r="D57" s="13">
        <v>0</v>
      </c>
      <c r="E57" s="13">
        <v>0</v>
      </c>
      <c r="F57" s="486">
        <v>0</v>
      </c>
      <c r="G57" s="487">
        <v>0</v>
      </c>
      <c r="H57" s="487">
        <v>0</v>
      </c>
      <c r="I57" s="488">
        <v>0</v>
      </c>
      <c r="J57" s="489">
        <v>0</v>
      </c>
      <c r="K57" s="490">
        <v>0</v>
      </c>
      <c r="L57" s="458">
        <v>0</v>
      </c>
      <c r="M57" s="46">
        <v>0</v>
      </c>
      <c r="N57" s="491">
        <v>0</v>
      </c>
      <c r="O57" s="4"/>
      <c r="P57" s="8"/>
      <c r="Q57" s="8"/>
      <c r="R57" s="8"/>
      <c r="S57" s="5"/>
      <c r="T57" s="5"/>
      <c r="U57" s="5"/>
      <c r="V57" s="5"/>
    </row>
    <row r="58" spans="1:22" ht="12.75">
      <c r="A58" s="96" t="s">
        <v>102</v>
      </c>
      <c r="B58" s="96"/>
      <c r="C58" s="19">
        <v>0</v>
      </c>
      <c r="D58" s="19">
        <v>0</v>
      </c>
      <c r="E58" s="19">
        <v>0</v>
      </c>
      <c r="F58" s="124">
        <v>0</v>
      </c>
      <c r="G58" s="492">
        <v>0</v>
      </c>
      <c r="H58" s="492">
        <v>0</v>
      </c>
      <c r="I58" s="493">
        <v>0</v>
      </c>
      <c r="J58" s="494">
        <v>0</v>
      </c>
      <c r="K58" s="495">
        <v>0</v>
      </c>
      <c r="L58" s="142">
        <v>0</v>
      </c>
      <c r="M58" s="49">
        <v>0</v>
      </c>
      <c r="N58" s="346">
        <v>0</v>
      </c>
      <c r="O58" s="4"/>
      <c r="P58" s="8"/>
      <c r="Q58" s="8"/>
      <c r="R58" s="8"/>
      <c r="S58" s="5"/>
      <c r="T58" s="5"/>
      <c r="U58" s="5"/>
      <c r="V58" s="5"/>
    </row>
    <row r="59" spans="1:22" ht="12.75">
      <c r="A59" s="297" t="s">
        <v>103</v>
      </c>
      <c r="B59" s="297"/>
      <c r="C59" s="20">
        <v>0</v>
      </c>
      <c r="D59" s="20">
        <v>0</v>
      </c>
      <c r="E59" s="20">
        <v>0</v>
      </c>
      <c r="F59" s="496">
        <v>0</v>
      </c>
      <c r="G59" s="497">
        <v>0</v>
      </c>
      <c r="H59" s="497">
        <v>0</v>
      </c>
      <c r="I59" s="498">
        <v>0</v>
      </c>
      <c r="J59" s="499">
        <v>0</v>
      </c>
      <c r="K59" s="500">
        <v>0</v>
      </c>
      <c r="L59" s="501">
        <v>0</v>
      </c>
      <c r="M59" s="358">
        <v>0</v>
      </c>
      <c r="N59" s="469">
        <v>0</v>
      </c>
      <c r="O59" s="4"/>
      <c r="P59" s="8"/>
      <c r="Q59" s="8"/>
      <c r="R59" s="8"/>
      <c r="S59" s="5"/>
      <c r="T59" s="5"/>
      <c r="U59" s="5"/>
      <c r="V59" s="5"/>
    </row>
    <row r="60" spans="1:22" ht="12.75">
      <c r="A60" s="44" t="s">
        <v>265</v>
      </c>
      <c r="B60" s="44"/>
      <c r="C60" s="37">
        <f>SUM(C50,C52)</f>
        <v>107698</v>
      </c>
      <c r="D60" s="26">
        <f>SUM(D50,D52)</f>
        <v>109668</v>
      </c>
      <c r="E60" s="37">
        <f>SUM(E50,E52)</f>
        <v>94517</v>
      </c>
      <c r="F60" s="350">
        <v>0</v>
      </c>
      <c r="G60" s="502">
        <v>0</v>
      </c>
      <c r="H60" s="472"/>
      <c r="I60" s="503">
        <v>0</v>
      </c>
      <c r="J60" s="503">
        <v>0</v>
      </c>
      <c r="K60" s="503"/>
      <c r="L60" s="503">
        <f>SUM(I60,F60,C60)</f>
        <v>107698</v>
      </c>
      <c r="M60" s="502">
        <f>SUM(J60,G60,D60)</f>
        <v>109668</v>
      </c>
      <c r="N60" s="503">
        <f>SUM(K60,H60,E60)</f>
        <v>94517</v>
      </c>
      <c r="P60" s="1011"/>
      <c r="Q60" s="8"/>
      <c r="R60" s="8"/>
      <c r="S60" s="5"/>
      <c r="T60" s="5"/>
      <c r="U60" s="5"/>
      <c r="V60" s="5"/>
    </row>
    <row r="61" spans="1:22" ht="12.75">
      <c r="A61" s="5"/>
      <c r="B61" s="5"/>
      <c r="C61" s="5"/>
      <c r="D61" s="5"/>
      <c r="E61" s="5"/>
      <c r="S61" s="5"/>
      <c r="T61" s="5"/>
      <c r="U61" s="5"/>
      <c r="V61" s="5"/>
    </row>
    <row r="62" spans="19:22" ht="12.75">
      <c r="S62" s="5"/>
      <c r="T62" s="5"/>
      <c r="U62" s="5"/>
      <c r="V62" s="5"/>
    </row>
    <row r="63" spans="19:22" ht="12.75">
      <c r="S63" s="5"/>
      <c r="T63" s="5"/>
      <c r="U63" s="5"/>
      <c r="V63" s="5"/>
    </row>
    <row r="64" spans="19:22" ht="12.75">
      <c r="S64" s="5"/>
      <c r="T64" s="5"/>
      <c r="U64" s="5"/>
      <c r="V64" s="5"/>
    </row>
    <row r="65" spans="19:22" ht="12.75">
      <c r="S65" s="5"/>
      <c r="T65" s="5"/>
      <c r="U65" s="5"/>
      <c r="V65" s="5"/>
    </row>
    <row r="66" spans="19:22" ht="12.75">
      <c r="S66" s="5"/>
      <c r="T66" s="5"/>
      <c r="U66" s="5"/>
      <c r="V66" s="5"/>
    </row>
    <row r="67" spans="19:22" ht="12.75">
      <c r="S67" s="5"/>
      <c r="T67" s="5"/>
      <c r="U67" s="5"/>
      <c r="V67" s="5"/>
    </row>
    <row r="68" spans="19:22" ht="12.75">
      <c r="S68" s="5"/>
      <c r="T68" s="5"/>
      <c r="U68" s="5"/>
      <c r="V68" s="5"/>
    </row>
    <row r="69" spans="19:22" ht="12.75">
      <c r="S69" s="5"/>
      <c r="T69" s="5"/>
      <c r="U69" s="5"/>
      <c r="V69" s="5"/>
    </row>
    <row r="70" spans="19:22" ht="12.75">
      <c r="S70" s="5"/>
      <c r="T70" s="5"/>
      <c r="U70" s="5"/>
      <c r="V70" s="5"/>
    </row>
    <row r="71" spans="19:22" ht="12.75">
      <c r="S71" s="5"/>
      <c r="T71" s="5"/>
      <c r="U71" s="5"/>
      <c r="V71" s="5"/>
    </row>
    <row r="72" spans="19:22" ht="12.75">
      <c r="S72" s="5"/>
      <c r="T72" s="5"/>
      <c r="U72" s="5"/>
      <c r="V72" s="5"/>
    </row>
    <row r="73" spans="19:22" ht="12.75">
      <c r="S73" s="5"/>
      <c r="T73" s="5"/>
      <c r="U73" s="5"/>
      <c r="V73" s="5"/>
    </row>
    <row r="74" spans="19:22" ht="12.75">
      <c r="S74" s="5"/>
      <c r="T74" s="5"/>
      <c r="U74" s="5"/>
      <c r="V74" s="5"/>
    </row>
    <row r="75" spans="19:22" ht="12.75">
      <c r="S75" s="5"/>
      <c r="T75" s="5"/>
      <c r="U75" s="5"/>
      <c r="V75" s="5"/>
    </row>
    <row r="76" spans="19:22" ht="12.75">
      <c r="S76" s="5"/>
      <c r="T76" s="5"/>
      <c r="U76" s="5"/>
      <c r="V76" s="5"/>
    </row>
    <row r="77" spans="19:22" ht="12.75">
      <c r="S77" s="5"/>
      <c r="T77" s="5"/>
      <c r="U77" s="5"/>
      <c r="V77" s="5"/>
    </row>
    <row r="78" spans="19:22" ht="12.75">
      <c r="S78" s="5"/>
      <c r="T78" s="5"/>
      <c r="U78" s="5"/>
      <c r="V78" s="5"/>
    </row>
    <row r="79" spans="19:22" ht="12.75">
      <c r="S79" s="5"/>
      <c r="T79" s="5"/>
      <c r="U79" s="5"/>
      <c r="V79" s="5"/>
    </row>
    <row r="80" spans="19:22" ht="12.75">
      <c r="S80" s="5"/>
      <c r="T80" s="5"/>
      <c r="U80" s="5"/>
      <c r="V80" s="5"/>
    </row>
    <row r="81" spans="19:22" ht="12.75">
      <c r="S81" s="5"/>
      <c r="T81" s="5"/>
      <c r="U81" s="5"/>
      <c r="V81" s="5"/>
    </row>
    <row r="82" spans="19:22" ht="12.75">
      <c r="S82" s="5"/>
      <c r="T82" s="5"/>
      <c r="U82" s="5"/>
      <c r="V82" s="5"/>
    </row>
    <row r="83" spans="19:22" ht="12.75">
      <c r="S83" s="5"/>
      <c r="T83" s="5"/>
      <c r="U83" s="5"/>
      <c r="V83" s="5"/>
    </row>
    <row r="84" spans="19:22" ht="12.75">
      <c r="S84" s="5"/>
      <c r="T84" s="5"/>
      <c r="U84" s="5"/>
      <c r="V84" s="5"/>
    </row>
    <row r="85" spans="19:22" ht="12.75">
      <c r="S85" s="5"/>
      <c r="T85" s="5"/>
      <c r="U85" s="5"/>
      <c r="V85" s="5"/>
    </row>
    <row r="86" spans="19:22" ht="12.75">
      <c r="S86" s="5"/>
      <c r="T86" s="5"/>
      <c r="U86" s="5"/>
      <c r="V86" s="5"/>
    </row>
    <row r="87" spans="19:22" ht="12.75">
      <c r="S87" s="5"/>
      <c r="T87" s="5"/>
      <c r="U87" s="5"/>
      <c r="V87" s="5"/>
    </row>
    <row r="88" spans="19:22" ht="12.75">
      <c r="S88" s="5"/>
      <c r="T88" s="5"/>
      <c r="U88" s="5"/>
      <c r="V88" s="5"/>
    </row>
    <row r="89" spans="19:22" ht="12.75">
      <c r="S89" s="5"/>
      <c r="T89" s="5"/>
      <c r="U89" s="5"/>
      <c r="V89" s="5"/>
    </row>
    <row r="90" spans="19:22" ht="12.75">
      <c r="S90" s="5"/>
      <c r="T90" s="5"/>
      <c r="U90" s="5"/>
      <c r="V90" s="5"/>
    </row>
    <row r="91" spans="19:22" ht="12.75">
      <c r="S91" s="5"/>
      <c r="T91" s="5"/>
      <c r="U91" s="5"/>
      <c r="V91" s="5"/>
    </row>
    <row r="92" spans="19:22" ht="12.75">
      <c r="S92" s="5"/>
      <c r="T92" s="5"/>
      <c r="U92" s="5"/>
      <c r="V92" s="5"/>
    </row>
    <row r="93" spans="19:22" ht="12.75">
      <c r="S93" s="5"/>
      <c r="T93" s="5"/>
      <c r="U93" s="5"/>
      <c r="V93" s="5"/>
    </row>
    <row r="94" spans="19:22" ht="12.75">
      <c r="S94" s="5"/>
      <c r="T94" s="5"/>
      <c r="U94" s="5"/>
      <c r="V94" s="5"/>
    </row>
  </sheetData>
  <sheetProtection selectLockedCells="1" selectUnlockedCells="1"/>
  <mergeCells count="10">
    <mergeCell ref="C51:D51"/>
    <mergeCell ref="F51:G51"/>
    <mergeCell ref="I51:J51"/>
    <mergeCell ref="L51:M51"/>
    <mergeCell ref="A1:F1"/>
    <mergeCell ref="B5:B7"/>
    <mergeCell ref="C5:E5"/>
    <mergeCell ref="F5:H5"/>
    <mergeCell ref="I5:K5"/>
    <mergeCell ref="L5:N5"/>
  </mergeCells>
  <printOptions/>
  <pageMargins left="0.2361111111111111" right="0.19652777777777777" top="0.19652777777777777" bottom="0.19652777777777777" header="0.5118055555555555" footer="0.5118055555555555"/>
  <pageSetup fitToHeight="1" fitToWidth="1" horizontalDpi="300" verticalDpi="300" orientation="portrait" paperSize="9" scale="68" r:id="rId1"/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86"/>
  <sheetViews>
    <sheetView zoomScalePageLayoutView="0" workbookViewId="0" topLeftCell="A1">
      <selection activeCell="R60" sqref="R60"/>
    </sheetView>
  </sheetViews>
  <sheetFormatPr defaultColWidth="9.140625" defaultRowHeight="12.75"/>
  <cols>
    <col min="1" max="1" width="28.28125" style="0" customWidth="1"/>
    <col min="2" max="2" width="6.28125" style="0" customWidth="1"/>
    <col min="3" max="3" width="7.00390625" style="0" customWidth="1"/>
    <col min="4" max="4" width="6.7109375" style="0" customWidth="1"/>
    <col min="5" max="5" width="6.57421875" style="0" customWidth="1"/>
    <col min="6" max="6" width="5.8515625" style="0" customWidth="1"/>
    <col min="7" max="7" width="5.00390625" style="0" customWidth="1"/>
    <col min="8" max="8" width="4.57421875" style="0" customWidth="1"/>
    <col min="9" max="9" width="5.57421875" style="0" customWidth="1"/>
    <col min="10" max="10" width="5.140625" style="0" customWidth="1"/>
    <col min="11" max="11" width="3.8515625" style="0" customWidth="1"/>
    <col min="12" max="12" width="6.8515625" style="0" customWidth="1"/>
    <col min="13" max="13" width="7.140625" style="0" customWidth="1"/>
    <col min="14" max="14" width="6.421875" style="0" customWidth="1"/>
    <col min="15" max="15" width="7.140625" style="0" customWidth="1"/>
    <col min="16" max="17" width="8.28125" style="0" customWidth="1"/>
    <col min="18" max="18" width="8.8515625" style="0" customWidth="1"/>
  </cols>
  <sheetData>
    <row r="1" spans="1:18" ht="12.75">
      <c r="A1" s="960" t="s">
        <v>751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8"/>
      <c r="N1" s="8"/>
      <c r="O1" s="8"/>
      <c r="P1" s="8"/>
      <c r="Q1" s="504"/>
      <c r="R1" s="505"/>
    </row>
    <row r="2" spans="1:18" ht="6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06"/>
    </row>
    <row r="3" spans="1:18" ht="12.75">
      <c r="A3" s="2" t="s">
        <v>266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/>
      <c r="Q3" s="5"/>
      <c r="R3" s="506"/>
    </row>
    <row r="4" spans="3:18" ht="7.5" customHeight="1"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506"/>
    </row>
    <row r="5" spans="1:18" ht="12.75" customHeight="1">
      <c r="A5" s="445" t="s">
        <v>207</v>
      </c>
      <c r="B5" s="507" t="s">
        <v>12</v>
      </c>
      <c r="C5" s="962" t="s">
        <v>34</v>
      </c>
      <c r="D5" s="962"/>
      <c r="E5" s="962"/>
      <c r="F5" s="962" t="s">
        <v>105</v>
      </c>
      <c r="G5" s="962"/>
      <c r="H5" s="962"/>
      <c r="I5" s="962" t="s">
        <v>267</v>
      </c>
      <c r="J5" s="962"/>
      <c r="K5" s="962"/>
      <c r="L5" s="963" t="s">
        <v>37</v>
      </c>
      <c r="M5" s="963"/>
      <c r="N5" s="963"/>
      <c r="O5" s="508"/>
      <c r="P5" s="150"/>
      <c r="Q5" s="150"/>
      <c r="R5" s="506"/>
    </row>
    <row r="6" spans="1:18" ht="10.5" customHeight="1">
      <c r="A6" s="509"/>
      <c r="B6" s="510"/>
      <c r="C6" s="511" t="s">
        <v>13</v>
      </c>
      <c r="D6" s="512" t="s">
        <v>14</v>
      </c>
      <c r="E6" s="513" t="s">
        <v>15</v>
      </c>
      <c r="F6" s="514" t="s">
        <v>13</v>
      </c>
      <c r="G6" s="515" t="s">
        <v>14</v>
      </c>
      <c r="H6" s="516" t="s">
        <v>15</v>
      </c>
      <c r="I6" s="514" t="s">
        <v>13</v>
      </c>
      <c r="J6" s="515" t="s">
        <v>14</v>
      </c>
      <c r="K6" s="516" t="s">
        <v>15</v>
      </c>
      <c r="L6" s="514" t="s">
        <v>13</v>
      </c>
      <c r="M6" s="515" t="s">
        <v>14</v>
      </c>
      <c r="N6" s="517" t="s">
        <v>15</v>
      </c>
      <c r="O6" s="150"/>
      <c r="P6" s="150"/>
      <c r="Q6" s="150"/>
      <c r="R6" s="506"/>
    </row>
    <row r="7" spans="1:18" ht="12.75">
      <c r="A7" s="240" t="s">
        <v>208</v>
      </c>
      <c r="B7" s="518"/>
      <c r="C7" s="519">
        <f>SUM(C8,C11,C14)</f>
        <v>28249</v>
      </c>
      <c r="D7" s="520">
        <f>SUM(D8,D11,D14)+D10</f>
        <v>41059</v>
      </c>
      <c r="E7" s="521">
        <f>SUM(E8,E10,E11,E14,E19)</f>
        <v>39759</v>
      </c>
      <c r="F7" s="522">
        <f>SUM(F8,F11,F14)</f>
        <v>0</v>
      </c>
      <c r="G7" s="523">
        <v>0</v>
      </c>
      <c r="H7" s="524">
        <v>0</v>
      </c>
      <c r="I7" s="525">
        <f>SUM(I8,I11,I14)</f>
        <v>0</v>
      </c>
      <c r="J7" s="523">
        <v>0</v>
      </c>
      <c r="K7" s="524">
        <v>0</v>
      </c>
      <c r="L7" s="519">
        <f aca="true" t="shared" si="0" ref="L7:N9">SUM(I7,F7,C7)</f>
        <v>28249</v>
      </c>
      <c r="M7" s="526">
        <f t="shared" si="0"/>
        <v>41059</v>
      </c>
      <c r="N7" s="527">
        <f t="shared" si="0"/>
        <v>39759</v>
      </c>
      <c r="O7" s="528"/>
      <c r="P7" s="150"/>
      <c r="Q7" s="150"/>
      <c r="R7" s="506"/>
    </row>
    <row r="8" spans="1:18" ht="12.75">
      <c r="A8" s="245" t="s">
        <v>268</v>
      </c>
      <c r="B8" s="240"/>
      <c r="C8" s="142">
        <f>SUM(C9:C9)</f>
        <v>24549</v>
      </c>
      <c r="D8" s="529">
        <f>SUM(D9:D9)</f>
        <v>31076</v>
      </c>
      <c r="E8" s="530">
        <f>SUM(E9:E9)</f>
        <v>28420</v>
      </c>
      <c r="F8" s="531">
        <f>SUM(F9:F9)</f>
        <v>0</v>
      </c>
      <c r="G8" s="529">
        <v>0</v>
      </c>
      <c r="H8" s="532">
        <v>0</v>
      </c>
      <c r="I8" s="142">
        <f>SUM(I9:I9)</f>
        <v>0</v>
      </c>
      <c r="J8" s="529">
        <v>0</v>
      </c>
      <c r="K8" s="532">
        <v>0</v>
      </c>
      <c r="L8" s="533">
        <f t="shared" si="0"/>
        <v>24549</v>
      </c>
      <c r="M8" s="534">
        <f t="shared" si="0"/>
        <v>31076</v>
      </c>
      <c r="N8" s="535">
        <f t="shared" si="0"/>
        <v>28420</v>
      </c>
      <c r="O8" s="528"/>
      <c r="P8" s="150"/>
      <c r="Q8" s="150"/>
      <c r="R8" s="506"/>
    </row>
    <row r="9" spans="1:18" ht="12.75">
      <c r="A9" s="96" t="s">
        <v>211</v>
      </c>
      <c r="B9" s="96" t="s">
        <v>212</v>
      </c>
      <c r="C9" s="124">
        <v>24549</v>
      </c>
      <c r="D9" s="125">
        <v>31076</v>
      </c>
      <c r="E9" s="536">
        <v>28420</v>
      </c>
      <c r="F9" s="492">
        <v>0</v>
      </c>
      <c r="G9" s="125">
        <v>0</v>
      </c>
      <c r="H9" s="537">
        <v>0</v>
      </c>
      <c r="I9" s="124">
        <v>0</v>
      </c>
      <c r="J9" s="125">
        <v>0</v>
      </c>
      <c r="K9" s="537">
        <v>0</v>
      </c>
      <c r="L9" s="533">
        <f t="shared" si="0"/>
        <v>24549</v>
      </c>
      <c r="M9" s="534">
        <f t="shared" si="0"/>
        <v>31076</v>
      </c>
      <c r="N9" s="535">
        <f t="shared" si="0"/>
        <v>28420</v>
      </c>
      <c r="O9" s="528"/>
      <c r="P9" s="150"/>
      <c r="Q9" s="150"/>
      <c r="R9" s="506"/>
    </row>
    <row r="10" spans="1:18" ht="12.75">
      <c r="A10" s="245" t="s">
        <v>269</v>
      </c>
      <c r="B10" s="96" t="s">
        <v>270</v>
      </c>
      <c r="C10" s="124">
        <v>0</v>
      </c>
      <c r="D10" s="529">
        <v>2000</v>
      </c>
      <c r="E10" s="530">
        <v>1994</v>
      </c>
      <c r="F10" s="492">
        <v>0</v>
      </c>
      <c r="G10" s="125">
        <v>0</v>
      </c>
      <c r="H10" s="537">
        <v>0</v>
      </c>
      <c r="I10" s="124">
        <v>0</v>
      </c>
      <c r="J10" s="125">
        <v>0</v>
      </c>
      <c r="K10" s="537"/>
      <c r="L10" s="533">
        <f>SUM(C10,F10)</f>
        <v>0</v>
      </c>
      <c r="M10" s="534">
        <f aca="true" t="shared" si="1" ref="M10:N12">SUM(J10,G10,D10)</f>
        <v>2000</v>
      </c>
      <c r="N10" s="535">
        <f t="shared" si="1"/>
        <v>1994</v>
      </c>
      <c r="O10" s="528"/>
      <c r="P10" s="150"/>
      <c r="Q10" s="150"/>
      <c r="R10" s="506"/>
    </row>
    <row r="11" spans="1:18" ht="12.75">
      <c r="A11" s="245" t="s">
        <v>271</v>
      </c>
      <c r="B11" s="245"/>
      <c r="C11" s="142">
        <f>SUM(C12:C12)</f>
        <v>2500</v>
      </c>
      <c r="D11" s="529">
        <f>SUM(D12:D12)</f>
        <v>500</v>
      </c>
      <c r="E11" s="530">
        <f>SUM(E12:E12)</f>
        <v>150</v>
      </c>
      <c r="F11" s="531">
        <f>SUM(F12:F12)</f>
        <v>0</v>
      </c>
      <c r="G11" s="529">
        <v>0</v>
      </c>
      <c r="H11" s="532">
        <v>0</v>
      </c>
      <c r="I11" s="142">
        <f>SUM(I12:I12)</f>
        <v>0</v>
      </c>
      <c r="J11" s="529">
        <v>0</v>
      </c>
      <c r="K11" s="532">
        <v>0</v>
      </c>
      <c r="L11" s="533">
        <f>SUM(I11,F11,C11)</f>
        <v>2500</v>
      </c>
      <c r="M11" s="534">
        <f t="shared" si="1"/>
        <v>500</v>
      </c>
      <c r="N11" s="535">
        <f t="shared" si="1"/>
        <v>150</v>
      </c>
      <c r="O11" s="528"/>
      <c r="P11" s="150"/>
      <c r="Q11" s="150"/>
      <c r="R11" s="506"/>
    </row>
    <row r="12" spans="1:18" ht="12.75">
      <c r="A12" s="96" t="s">
        <v>272</v>
      </c>
      <c r="B12" s="96" t="s">
        <v>273</v>
      </c>
      <c r="C12" s="124">
        <v>2500</v>
      </c>
      <c r="D12" s="125">
        <v>500</v>
      </c>
      <c r="E12" s="536">
        <v>150</v>
      </c>
      <c r="F12" s="492">
        <v>0</v>
      </c>
      <c r="G12" s="125">
        <v>0</v>
      </c>
      <c r="H12" s="537">
        <v>0</v>
      </c>
      <c r="I12" s="124">
        <v>0</v>
      </c>
      <c r="J12" s="125">
        <v>0</v>
      </c>
      <c r="K12" s="537">
        <v>0</v>
      </c>
      <c r="L12" s="533">
        <f>SUM(I12,F12,C12)</f>
        <v>2500</v>
      </c>
      <c r="M12" s="533">
        <f t="shared" si="1"/>
        <v>500</v>
      </c>
      <c r="N12" s="535">
        <f t="shared" si="1"/>
        <v>150</v>
      </c>
      <c r="O12" s="528"/>
      <c r="P12" s="150"/>
      <c r="Q12" s="150"/>
      <c r="R12" s="506"/>
    </row>
    <row r="13" spans="1:18" ht="12.75">
      <c r="A13" s="96"/>
      <c r="B13" s="96"/>
      <c r="C13" s="124"/>
      <c r="D13" s="125"/>
      <c r="E13" s="536"/>
      <c r="F13" s="492"/>
      <c r="G13" s="125"/>
      <c r="H13" s="537"/>
      <c r="I13" s="124"/>
      <c r="J13" s="125"/>
      <c r="K13" s="537"/>
      <c r="L13" s="533"/>
      <c r="M13" s="538"/>
      <c r="N13" s="535"/>
      <c r="O13" s="528"/>
      <c r="P13" s="150"/>
      <c r="Q13" s="150"/>
      <c r="R13" s="506"/>
    </row>
    <row r="14" spans="1:18" ht="12.75">
      <c r="A14" s="245" t="s">
        <v>274</v>
      </c>
      <c r="B14" s="245"/>
      <c r="C14" s="142">
        <f>SUM(C15:C18)</f>
        <v>1200</v>
      </c>
      <c r="D14" s="529">
        <f>SUM(D15:D18)</f>
        <v>7483</v>
      </c>
      <c r="E14" s="530">
        <f>SUM(E15:E18)</f>
        <v>6249</v>
      </c>
      <c r="F14" s="531">
        <f>SUM(F15:F15)</f>
        <v>0</v>
      </c>
      <c r="G14" s="529">
        <v>0</v>
      </c>
      <c r="H14" s="532">
        <v>0</v>
      </c>
      <c r="I14" s="142">
        <f>SUM(I15:I15)</f>
        <v>0</v>
      </c>
      <c r="J14" s="529">
        <v>0</v>
      </c>
      <c r="K14" s="532">
        <v>0</v>
      </c>
      <c r="L14" s="533">
        <f aca="true" t="shared" si="2" ref="L14:L22">SUM(I14,F14,C14)</f>
        <v>1200</v>
      </c>
      <c r="M14" s="534">
        <f aca="true" t="shared" si="3" ref="M14:M22">SUM(J14,G14,D14)</f>
        <v>7483</v>
      </c>
      <c r="N14" s="535">
        <f aca="true" t="shared" si="4" ref="N14:N22">SUM(K14,H14,E14)</f>
        <v>6249</v>
      </c>
      <c r="O14" s="528"/>
      <c r="P14" s="150"/>
      <c r="Q14" s="150"/>
      <c r="R14" s="506"/>
    </row>
    <row r="15" spans="1:18" ht="12.75">
      <c r="A15" s="96" t="s">
        <v>275</v>
      </c>
      <c r="B15" s="96" t="s">
        <v>51</v>
      </c>
      <c r="C15" s="124">
        <v>1200</v>
      </c>
      <c r="D15" s="125">
        <v>6095</v>
      </c>
      <c r="E15" s="536">
        <v>5182</v>
      </c>
      <c r="F15" s="492">
        <v>0</v>
      </c>
      <c r="G15" s="125">
        <v>0</v>
      </c>
      <c r="H15" s="537">
        <v>0</v>
      </c>
      <c r="I15" s="124">
        <v>0</v>
      </c>
      <c r="J15" s="125">
        <v>0</v>
      </c>
      <c r="K15" s="537">
        <v>0</v>
      </c>
      <c r="L15" s="533">
        <f t="shared" si="2"/>
        <v>1200</v>
      </c>
      <c r="M15" s="534">
        <f t="shared" si="3"/>
        <v>6095</v>
      </c>
      <c r="N15" s="535">
        <f t="shared" si="4"/>
        <v>5182</v>
      </c>
      <c r="O15" s="528"/>
      <c r="P15" s="150"/>
      <c r="Q15" s="150"/>
      <c r="R15" s="506"/>
    </row>
    <row r="16" spans="1:18" ht="12.75">
      <c r="A16" s="127" t="s">
        <v>61</v>
      </c>
      <c r="B16" s="127" t="s">
        <v>54</v>
      </c>
      <c r="C16" s="124">
        <v>0</v>
      </c>
      <c r="D16" s="125">
        <v>0</v>
      </c>
      <c r="E16" s="536">
        <v>0</v>
      </c>
      <c r="F16" s="492">
        <v>0</v>
      </c>
      <c r="G16" s="125">
        <v>0</v>
      </c>
      <c r="H16" s="537">
        <v>0</v>
      </c>
      <c r="I16" s="124">
        <v>0</v>
      </c>
      <c r="J16" s="125">
        <v>0</v>
      </c>
      <c r="K16" s="537">
        <v>0</v>
      </c>
      <c r="L16" s="533">
        <f t="shared" si="2"/>
        <v>0</v>
      </c>
      <c r="M16" s="533">
        <f t="shared" si="3"/>
        <v>0</v>
      </c>
      <c r="N16" s="535">
        <f t="shared" si="4"/>
        <v>0</v>
      </c>
      <c r="O16" s="528"/>
      <c r="P16" s="150"/>
      <c r="Q16" s="150"/>
      <c r="R16" s="506"/>
    </row>
    <row r="17" spans="1:18" ht="12.75">
      <c r="A17" s="127" t="s">
        <v>64</v>
      </c>
      <c r="B17" s="127" t="s">
        <v>65</v>
      </c>
      <c r="C17" s="124">
        <v>0</v>
      </c>
      <c r="D17" s="125">
        <v>1388</v>
      </c>
      <c r="E17" s="536">
        <v>1067</v>
      </c>
      <c r="F17" s="492">
        <v>0</v>
      </c>
      <c r="G17" s="125">
        <v>0</v>
      </c>
      <c r="H17" s="537">
        <v>0</v>
      </c>
      <c r="I17" s="124">
        <v>0</v>
      </c>
      <c r="J17" s="125">
        <v>0</v>
      </c>
      <c r="K17" s="537"/>
      <c r="L17" s="533">
        <f t="shared" si="2"/>
        <v>0</v>
      </c>
      <c r="M17" s="538">
        <f t="shared" si="3"/>
        <v>1388</v>
      </c>
      <c r="N17" s="535">
        <f t="shared" si="4"/>
        <v>1067</v>
      </c>
      <c r="O17" s="528"/>
      <c r="P17" s="110"/>
      <c r="Q17" s="150"/>
      <c r="R17" s="506"/>
    </row>
    <row r="18" spans="1:18" ht="12.75">
      <c r="A18" s="127" t="s">
        <v>67</v>
      </c>
      <c r="B18" s="127" t="s">
        <v>57</v>
      </c>
      <c r="C18" s="124">
        <v>0</v>
      </c>
      <c r="D18" s="125">
        <v>0</v>
      </c>
      <c r="E18" s="536">
        <v>0</v>
      </c>
      <c r="F18" s="492">
        <v>0</v>
      </c>
      <c r="G18" s="125">
        <v>0</v>
      </c>
      <c r="H18" s="537">
        <v>0</v>
      </c>
      <c r="I18" s="124">
        <v>0</v>
      </c>
      <c r="J18" s="125">
        <v>0</v>
      </c>
      <c r="K18" s="537"/>
      <c r="L18" s="533">
        <f t="shared" si="2"/>
        <v>0</v>
      </c>
      <c r="M18" s="538">
        <f t="shared" si="3"/>
        <v>0</v>
      </c>
      <c r="N18" s="535">
        <f t="shared" si="4"/>
        <v>0</v>
      </c>
      <c r="O18" s="528"/>
      <c r="P18" s="110"/>
      <c r="Q18" s="110"/>
      <c r="R18" s="506"/>
    </row>
    <row r="19" spans="1:18" ht="12.75">
      <c r="A19" s="539" t="s">
        <v>276</v>
      </c>
      <c r="B19" s="127" t="s">
        <v>17</v>
      </c>
      <c r="C19" s="142">
        <v>2803</v>
      </c>
      <c r="D19" s="529">
        <v>2946</v>
      </c>
      <c r="E19" s="530">
        <v>2946</v>
      </c>
      <c r="F19" s="531">
        <v>0</v>
      </c>
      <c r="G19" s="529">
        <v>0</v>
      </c>
      <c r="H19" s="532">
        <v>0</v>
      </c>
      <c r="I19" s="142">
        <v>0</v>
      </c>
      <c r="J19" s="529">
        <v>0</v>
      </c>
      <c r="K19" s="532">
        <v>0</v>
      </c>
      <c r="L19" s="533">
        <f t="shared" si="2"/>
        <v>2803</v>
      </c>
      <c r="M19" s="534">
        <f t="shared" si="3"/>
        <v>2946</v>
      </c>
      <c r="N19" s="535">
        <f t="shared" si="4"/>
        <v>2946</v>
      </c>
      <c r="O19" s="528"/>
      <c r="P19" s="110"/>
      <c r="Q19" s="110"/>
      <c r="R19" s="506"/>
    </row>
    <row r="20" spans="1:18" ht="12.75">
      <c r="A20" s="539" t="s">
        <v>222</v>
      </c>
      <c r="B20" s="539"/>
      <c r="C20" s="142">
        <f>SUM(C21)</f>
        <v>0</v>
      </c>
      <c r="D20" s="529">
        <f>SUM(D21)</f>
        <v>0</v>
      </c>
      <c r="E20" s="530">
        <f>SUM(E21)</f>
        <v>0</v>
      </c>
      <c r="F20" s="531">
        <f>SUM(F21)</f>
        <v>0</v>
      </c>
      <c r="G20" s="529">
        <v>0</v>
      </c>
      <c r="H20" s="532">
        <v>0</v>
      </c>
      <c r="I20" s="142">
        <f>SUM(I21)</f>
        <v>0</v>
      </c>
      <c r="J20" s="529">
        <v>0</v>
      </c>
      <c r="K20" s="532">
        <v>0</v>
      </c>
      <c r="L20" s="533">
        <f t="shared" si="2"/>
        <v>0</v>
      </c>
      <c r="M20" s="534">
        <f t="shared" si="3"/>
        <v>0</v>
      </c>
      <c r="N20" s="535">
        <f t="shared" si="4"/>
        <v>0</v>
      </c>
      <c r="O20" s="528"/>
      <c r="P20" s="150"/>
      <c r="Q20" s="150"/>
      <c r="R20" s="506"/>
    </row>
    <row r="21" spans="1:18" ht="12.75">
      <c r="A21" s="540" t="s">
        <v>277</v>
      </c>
      <c r="B21" s="540"/>
      <c r="C21" s="465">
        <v>0</v>
      </c>
      <c r="D21" s="466">
        <v>0</v>
      </c>
      <c r="E21" s="541">
        <v>0</v>
      </c>
      <c r="F21" s="497">
        <v>0</v>
      </c>
      <c r="G21" s="542">
        <v>0</v>
      </c>
      <c r="H21" s="543">
        <v>0</v>
      </c>
      <c r="I21" s="496">
        <v>0</v>
      </c>
      <c r="J21" s="542">
        <v>0</v>
      </c>
      <c r="K21" s="543">
        <v>0</v>
      </c>
      <c r="L21" s="544">
        <f t="shared" si="2"/>
        <v>0</v>
      </c>
      <c r="M21" s="545">
        <f t="shared" si="3"/>
        <v>0</v>
      </c>
      <c r="N21" s="546">
        <f t="shared" si="4"/>
        <v>0</v>
      </c>
      <c r="O21" s="528"/>
      <c r="P21" s="150"/>
      <c r="Q21" s="150"/>
      <c r="R21" s="506" t="s">
        <v>0</v>
      </c>
    </row>
    <row r="22" spans="1:18" ht="12.75">
      <c r="A22" s="547" t="s">
        <v>278</v>
      </c>
      <c r="B22" s="438"/>
      <c r="C22" s="548">
        <f>SUM(C19,C20,C7)</f>
        <v>31052</v>
      </c>
      <c r="D22" s="366">
        <f>SUM(D19,D20,D7)</f>
        <v>44005</v>
      </c>
      <c r="E22" s="366">
        <f>SUM(E7,E20)</f>
        <v>39759</v>
      </c>
      <c r="F22" s="350">
        <f>SUM(F20,F7)</f>
        <v>0</v>
      </c>
      <c r="G22" s="503">
        <v>0</v>
      </c>
      <c r="H22" s="549">
        <v>0</v>
      </c>
      <c r="I22" s="350">
        <f>SUM(I20,I7)</f>
        <v>0</v>
      </c>
      <c r="J22" s="503">
        <v>0</v>
      </c>
      <c r="K22" s="549">
        <v>0</v>
      </c>
      <c r="L22" s="550">
        <f t="shared" si="2"/>
        <v>31052</v>
      </c>
      <c r="M22" s="551">
        <f t="shared" si="3"/>
        <v>44005</v>
      </c>
      <c r="N22" s="552">
        <f t="shared" si="4"/>
        <v>39759</v>
      </c>
      <c r="O22" s="528"/>
      <c r="P22" s="553"/>
      <c r="Q22" s="199"/>
      <c r="R22" s="506"/>
    </row>
    <row r="23" spans="1:18" ht="6" customHeight="1">
      <c r="A23" s="432"/>
      <c r="B23" s="439"/>
      <c r="C23" s="470"/>
      <c r="D23" s="470"/>
      <c r="E23" s="470"/>
      <c r="F23" s="470"/>
      <c r="G23" s="470"/>
      <c r="H23" s="470"/>
      <c r="I23" s="470"/>
      <c r="J23" s="470"/>
      <c r="K23" s="470"/>
      <c r="L23" s="470"/>
      <c r="M23" s="5"/>
      <c r="N23" s="5"/>
      <c r="O23" s="5"/>
      <c r="P23" s="5"/>
      <c r="Q23" s="5"/>
      <c r="R23" s="506"/>
    </row>
    <row r="24" spans="1:18" ht="12.75">
      <c r="A24" s="438" t="s">
        <v>226</v>
      </c>
      <c r="B24" s="554"/>
      <c r="C24" s="964" t="s">
        <v>34</v>
      </c>
      <c r="D24" s="964"/>
      <c r="E24" s="964"/>
      <c r="F24" s="964" t="s">
        <v>105</v>
      </c>
      <c r="G24" s="964"/>
      <c r="H24" s="964"/>
      <c r="I24" s="964" t="s">
        <v>106</v>
      </c>
      <c r="J24" s="964"/>
      <c r="K24" s="964"/>
      <c r="L24" s="965" t="s">
        <v>37</v>
      </c>
      <c r="M24" s="965"/>
      <c r="N24" s="965"/>
      <c r="O24" s="27"/>
      <c r="P24" s="5"/>
      <c r="Q24" s="5"/>
      <c r="R24" s="506"/>
    </row>
    <row r="25" spans="1:17" ht="12.75">
      <c r="A25" s="425" t="s">
        <v>107</v>
      </c>
      <c r="B25" s="438"/>
      <c r="C25" s="555">
        <f aca="true" t="shared" si="5" ref="C25:N25">SUM(C27,C26,C42+C43)</f>
        <v>30036</v>
      </c>
      <c r="D25" s="555">
        <f t="shared" si="5"/>
        <v>42676</v>
      </c>
      <c r="E25" s="555">
        <f t="shared" si="5"/>
        <v>36269</v>
      </c>
      <c r="F25" s="555">
        <f t="shared" si="5"/>
        <v>0</v>
      </c>
      <c r="G25" s="555">
        <f t="shared" si="5"/>
        <v>0</v>
      </c>
      <c r="H25" s="555">
        <f t="shared" si="5"/>
        <v>0</v>
      </c>
      <c r="I25" s="555">
        <f t="shared" si="5"/>
        <v>0</v>
      </c>
      <c r="J25" s="555">
        <f t="shared" si="5"/>
        <v>0</v>
      </c>
      <c r="K25" s="555">
        <f t="shared" si="5"/>
        <v>0</v>
      </c>
      <c r="L25" s="555">
        <f t="shared" si="5"/>
        <v>30036</v>
      </c>
      <c r="M25" s="555">
        <f t="shared" si="5"/>
        <v>42676</v>
      </c>
      <c r="N25" s="555">
        <f t="shared" si="5"/>
        <v>36269</v>
      </c>
      <c r="O25" s="556"/>
      <c r="P25" s="5"/>
      <c r="Q25" s="5"/>
    </row>
    <row r="26" spans="1:17" ht="12.75">
      <c r="A26" s="557" t="s">
        <v>227</v>
      </c>
      <c r="B26" s="557" t="s">
        <v>279</v>
      </c>
      <c r="C26" s="558">
        <v>12013</v>
      </c>
      <c r="D26" s="559">
        <v>15550</v>
      </c>
      <c r="E26" s="560">
        <v>15489</v>
      </c>
      <c r="F26" s="558">
        <v>0</v>
      </c>
      <c r="G26" s="559">
        <v>0</v>
      </c>
      <c r="H26" s="560">
        <v>0</v>
      </c>
      <c r="I26" s="558">
        <v>0</v>
      </c>
      <c r="J26" s="559">
        <v>0</v>
      </c>
      <c r="K26" s="560">
        <v>0</v>
      </c>
      <c r="L26" s="555">
        <f aca="true" t="shared" si="6" ref="L26:L39">SUM(I26,F26,C26)</f>
        <v>12013</v>
      </c>
      <c r="M26" s="503">
        <f aca="true" t="shared" si="7" ref="M26:M39">SUM(J26,G26,D26)</f>
        <v>15550</v>
      </c>
      <c r="N26" s="561">
        <f aca="true" t="shared" si="8" ref="N26:N39">SUM(K26,H26,E26)</f>
        <v>15489</v>
      </c>
      <c r="O26" s="556"/>
      <c r="P26" s="5"/>
      <c r="Q26" s="5"/>
    </row>
    <row r="27" spans="1:17" ht="12.75">
      <c r="A27" s="9" t="s">
        <v>229</v>
      </c>
      <c r="B27" s="9" t="s">
        <v>111</v>
      </c>
      <c r="C27" s="350">
        <v>3286</v>
      </c>
      <c r="D27" s="503">
        <v>4204</v>
      </c>
      <c r="E27" s="549">
        <v>4122</v>
      </c>
      <c r="F27" s="350">
        <v>0</v>
      </c>
      <c r="G27" s="503">
        <v>0</v>
      </c>
      <c r="H27" s="549">
        <v>0</v>
      </c>
      <c r="I27" s="350">
        <v>0</v>
      </c>
      <c r="J27" s="503">
        <v>0</v>
      </c>
      <c r="K27" s="549">
        <v>0</v>
      </c>
      <c r="L27" s="555">
        <f t="shared" si="6"/>
        <v>3286</v>
      </c>
      <c r="M27" s="503">
        <f t="shared" si="7"/>
        <v>4204</v>
      </c>
      <c r="N27" s="561">
        <f t="shared" si="8"/>
        <v>4122</v>
      </c>
      <c r="O27" s="556"/>
      <c r="P27" s="5"/>
      <c r="Q27" s="5"/>
    </row>
    <row r="28" spans="1:17" ht="12.75">
      <c r="A28" s="245" t="s">
        <v>280</v>
      </c>
      <c r="B28" s="245" t="s">
        <v>231</v>
      </c>
      <c r="C28" s="142">
        <v>1500</v>
      </c>
      <c r="D28" s="529">
        <v>1968</v>
      </c>
      <c r="E28" s="532">
        <v>1925</v>
      </c>
      <c r="F28" s="142">
        <v>0</v>
      </c>
      <c r="G28" s="529">
        <v>0</v>
      </c>
      <c r="H28" s="532">
        <v>0</v>
      </c>
      <c r="I28" s="142">
        <v>0</v>
      </c>
      <c r="J28" s="529">
        <v>0</v>
      </c>
      <c r="K28" s="532">
        <v>0</v>
      </c>
      <c r="L28" s="562">
        <f t="shared" si="6"/>
        <v>1500</v>
      </c>
      <c r="M28" s="529">
        <f t="shared" si="7"/>
        <v>1968</v>
      </c>
      <c r="N28" s="563">
        <f t="shared" si="8"/>
        <v>1925</v>
      </c>
      <c r="O28" s="556"/>
      <c r="P28" s="5"/>
      <c r="Q28" s="5"/>
    </row>
    <row r="29" spans="1:17" ht="12.75">
      <c r="A29" s="448" t="s">
        <v>281</v>
      </c>
      <c r="B29" s="448" t="s">
        <v>233</v>
      </c>
      <c r="C29" s="142">
        <v>1250</v>
      </c>
      <c r="D29" s="529">
        <v>2750</v>
      </c>
      <c r="E29" s="532">
        <v>1007</v>
      </c>
      <c r="F29" s="124">
        <v>0</v>
      </c>
      <c r="G29" s="529">
        <v>0</v>
      </c>
      <c r="H29" s="532">
        <v>0</v>
      </c>
      <c r="I29" s="142">
        <v>0</v>
      </c>
      <c r="J29" s="529">
        <v>0</v>
      </c>
      <c r="K29" s="532">
        <v>0</v>
      </c>
      <c r="L29" s="562">
        <f t="shared" si="6"/>
        <v>1250</v>
      </c>
      <c r="M29" s="529">
        <f t="shared" si="7"/>
        <v>2750</v>
      </c>
      <c r="N29" s="563">
        <f t="shared" si="8"/>
        <v>1007</v>
      </c>
      <c r="O29" s="556"/>
      <c r="P29" s="5"/>
      <c r="Q29" s="5"/>
    </row>
    <row r="30" spans="1:17" ht="12.75">
      <c r="A30" s="448" t="s">
        <v>282</v>
      </c>
      <c r="B30" s="448" t="s">
        <v>235</v>
      </c>
      <c r="C30" s="142">
        <v>290</v>
      </c>
      <c r="D30" s="529">
        <v>290</v>
      </c>
      <c r="E30" s="532">
        <v>90</v>
      </c>
      <c r="F30" s="124">
        <v>0</v>
      </c>
      <c r="G30" s="529">
        <v>0</v>
      </c>
      <c r="H30" s="532">
        <v>0</v>
      </c>
      <c r="I30" s="142">
        <v>0</v>
      </c>
      <c r="J30" s="529">
        <v>0</v>
      </c>
      <c r="K30" s="532">
        <v>0</v>
      </c>
      <c r="L30" s="562">
        <f t="shared" si="6"/>
        <v>290</v>
      </c>
      <c r="M30" s="529">
        <f t="shared" si="7"/>
        <v>290</v>
      </c>
      <c r="N30" s="563">
        <f t="shared" si="8"/>
        <v>90</v>
      </c>
      <c r="O30" s="556"/>
      <c r="P30" s="5"/>
      <c r="Q30" s="5"/>
    </row>
    <row r="31" spans="1:17" ht="12.75">
      <c r="A31" s="448" t="s">
        <v>283</v>
      </c>
      <c r="B31" s="448" t="s">
        <v>237</v>
      </c>
      <c r="C31" s="142">
        <v>710</v>
      </c>
      <c r="D31" s="529">
        <v>910</v>
      </c>
      <c r="E31" s="532">
        <v>714</v>
      </c>
      <c r="F31" s="142">
        <v>0</v>
      </c>
      <c r="G31" s="529">
        <v>0</v>
      </c>
      <c r="H31" s="532">
        <v>0</v>
      </c>
      <c r="I31" s="142">
        <v>0</v>
      </c>
      <c r="J31" s="529">
        <v>0</v>
      </c>
      <c r="K31" s="532">
        <v>0</v>
      </c>
      <c r="L31" s="562">
        <f t="shared" si="6"/>
        <v>710</v>
      </c>
      <c r="M31" s="529">
        <f t="shared" si="7"/>
        <v>910</v>
      </c>
      <c r="N31" s="563">
        <f t="shared" si="8"/>
        <v>714</v>
      </c>
      <c r="O31" s="556"/>
      <c r="P31" s="5"/>
      <c r="Q31" s="5"/>
    </row>
    <row r="32" spans="1:17" ht="12.75">
      <c r="A32" s="448" t="s">
        <v>284</v>
      </c>
      <c r="B32" s="448" t="s">
        <v>239</v>
      </c>
      <c r="C32" s="142">
        <v>3000</v>
      </c>
      <c r="D32" s="529">
        <v>7500</v>
      </c>
      <c r="E32" s="532">
        <v>6847</v>
      </c>
      <c r="F32" s="124">
        <v>0</v>
      </c>
      <c r="G32" s="529">
        <v>0</v>
      </c>
      <c r="H32" s="532">
        <v>0</v>
      </c>
      <c r="I32" s="142">
        <v>0</v>
      </c>
      <c r="J32" s="529">
        <v>0</v>
      </c>
      <c r="K32" s="532">
        <v>0</v>
      </c>
      <c r="L32" s="562">
        <f t="shared" si="6"/>
        <v>3000</v>
      </c>
      <c r="M32" s="529">
        <f t="shared" si="7"/>
        <v>7500</v>
      </c>
      <c r="N32" s="563">
        <f t="shared" si="8"/>
        <v>6847</v>
      </c>
      <c r="O32" s="556"/>
      <c r="P32" s="5"/>
      <c r="Q32" s="5"/>
    </row>
    <row r="33" spans="1:17" ht="12.75">
      <c r="A33" s="448" t="s">
        <v>285</v>
      </c>
      <c r="B33" s="448" t="s">
        <v>286</v>
      </c>
      <c r="C33" s="142">
        <v>1030</v>
      </c>
      <c r="D33" s="529">
        <v>1280</v>
      </c>
      <c r="E33" s="532">
        <v>461</v>
      </c>
      <c r="F33" s="124">
        <v>0</v>
      </c>
      <c r="G33" s="529">
        <v>0</v>
      </c>
      <c r="H33" s="532">
        <v>0</v>
      </c>
      <c r="I33" s="142">
        <v>0</v>
      </c>
      <c r="J33" s="529">
        <v>0</v>
      </c>
      <c r="K33" s="532">
        <v>0</v>
      </c>
      <c r="L33" s="562">
        <f t="shared" si="6"/>
        <v>1030</v>
      </c>
      <c r="M33" s="529">
        <f t="shared" si="7"/>
        <v>1280</v>
      </c>
      <c r="N33" s="563">
        <f t="shared" si="8"/>
        <v>461</v>
      </c>
      <c r="O33" s="556"/>
      <c r="P33" s="5"/>
      <c r="Q33" s="5"/>
    </row>
    <row r="34" spans="1:17" ht="12.75">
      <c r="A34" s="448" t="s">
        <v>287</v>
      </c>
      <c r="B34" s="448" t="s">
        <v>245</v>
      </c>
      <c r="C34" s="142">
        <v>500</v>
      </c>
      <c r="D34" s="529">
        <v>500</v>
      </c>
      <c r="E34" s="532">
        <v>0</v>
      </c>
      <c r="F34" s="124">
        <v>0</v>
      </c>
      <c r="G34" s="529">
        <v>0</v>
      </c>
      <c r="H34" s="532">
        <v>0</v>
      </c>
      <c r="I34" s="142">
        <v>0</v>
      </c>
      <c r="J34" s="529">
        <v>0</v>
      </c>
      <c r="K34" s="532">
        <v>0</v>
      </c>
      <c r="L34" s="562">
        <f t="shared" si="6"/>
        <v>500</v>
      </c>
      <c r="M34" s="529">
        <f t="shared" si="7"/>
        <v>500</v>
      </c>
      <c r="N34" s="563">
        <f t="shared" si="8"/>
        <v>0</v>
      </c>
      <c r="O34" s="556"/>
      <c r="P34" s="5"/>
      <c r="Q34" s="5"/>
    </row>
    <row r="35" spans="1:17" ht="12.75">
      <c r="A35" s="448" t="s">
        <v>288</v>
      </c>
      <c r="B35" s="448" t="s">
        <v>247</v>
      </c>
      <c r="C35" s="142">
        <v>350</v>
      </c>
      <c r="D35" s="529">
        <v>1090</v>
      </c>
      <c r="E35" s="532">
        <v>494</v>
      </c>
      <c r="F35" s="124">
        <v>0</v>
      </c>
      <c r="G35" s="529">
        <v>0</v>
      </c>
      <c r="H35" s="532">
        <v>0</v>
      </c>
      <c r="I35" s="142">
        <v>0</v>
      </c>
      <c r="J35" s="529">
        <v>0</v>
      </c>
      <c r="K35" s="532">
        <v>0</v>
      </c>
      <c r="L35" s="562">
        <f t="shared" si="6"/>
        <v>350</v>
      </c>
      <c r="M35" s="529">
        <f t="shared" si="7"/>
        <v>1090</v>
      </c>
      <c r="N35" s="563">
        <f t="shared" si="8"/>
        <v>494</v>
      </c>
      <c r="O35" s="556"/>
      <c r="P35" s="5"/>
      <c r="Q35" s="5"/>
    </row>
    <row r="36" spans="1:17" ht="12.75">
      <c r="A36" s="448" t="s">
        <v>248</v>
      </c>
      <c r="B36" s="448" t="s">
        <v>249</v>
      </c>
      <c r="C36" s="142">
        <v>500</v>
      </c>
      <c r="D36" s="529">
        <v>1017</v>
      </c>
      <c r="E36" s="532">
        <v>978</v>
      </c>
      <c r="F36" s="124">
        <v>0</v>
      </c>
      <c r="G36" s="529">
        <v>0</v>
      </c>
      <c r="H36" s="532">
        <v>0</v>
      </c>
      <c r="I36" s="142">
        <v>0</v>
      </c>
      <c r="J36" s="529">
        <v>0</v>
      </c>
      <c r="K36" s="532">
        <v>0</v>
      </c>
      <c r="L36" s="562">
        <f t="shared" si="6"/>
        <v>500</v>
      </c>
      <c r="M36" s="529">
        <f t="shared" si="7"/>
        <v>1017</v>
      </c>
      <c r="N36" s="563">
        <f t="shared" si="8"/>
        <v>978</v>
      </c>
      <c r="O36" s="556"/>
      <c r="P36" s="5"/>
      <c r="Q36" s="5"/>
    </row>
    <row r="37" spans="1:17" ht="12.75">
      <c r="A37" s="448" t="s">
        <v>250</v>
      </c>
      <c r="B37" s="448" t="s">
        <v>251</v>
      </c>
      <c r="C37" s="142">
        <v>400</v>
      </c>
      <c r="D37" s="529">
        <v>400</v>
      </c>
      <c r="E37" s="532">
        <v>255</v>
      </c>
      <c r="F37" s="124">
        <v>0</v>
      </c>
      <c r="G37" s="529">
        <v>0</v>
      </c>
      <c r="H37" s="532">
        <v>0</v>
      </c>
      <c r="I37" s="142">
        <v>0</v>
      </c>
      <c r="J37" s="529">
        <v>0</v>
      </c>
      <c r="K37" s="532">
        <v>0</v>
      </c>
      <c r="L37" s="562">
        <f t="shared" si="6"/>
        <v>400</v>
      </c>
      <c r="M37" s="529">
        <f t="shared" si="7"/>
        <v>400</v>
      </c>
      <c r="N37" s="563">
        <f t="shared" si="8"/>
        <v>255</v>
      </c>
      <c r="O37" s="556"/>
      <c r="P37" s="5"/>
      <c r="Q37" s="5"/>
    </row>
    <row r="38" spans="1:17" ht="12.75">
      <c r="A38" s="448" t="s">
        <v>289</v>
      </c>
      <c r="B38" s="448" t="s">
        <v>253</v>
      </c>
      <c r="C38" s="501">
        <v>2400</v>
      </c>
      <c r="D38" s="564">
        <v>1765</v>
      </c>
      <c r="E38" s="565">
        <v>480</v>
      </c>
      <c r="F38" s="124">
        <v>0</v>
      </c>
      <c r="G38" s="564">
        <v>0</v>
      </c>
      <c r="H38" s="565">
        <v>0</v>
      </c>
      <c r="I38" s="501">
        <v>0</v>
      </c>
      <c r="J38" s="564">
        <v>0</v>
      </c>
      <c r="K38" s="565">
        <v>0</v>
      </c>
      <c r="L38" s="562">
        <f t="shared" si="6"/>
        <v>2400</v>
      </c>
      <c r="M38" s="529">
        <f t="shared" si="7"/>
        <v>1765</v>
      </c>
      <c r="N38" s="563">
        <f t="shared" si="8"/>
        <v>480</v>
      </c>
      <c r="O38" s="556"/>
      <c r="P38" s="5"/>
      <c r="Q38" s="5"/>
    </row>
    <row r="39" spans="1:17" ht="12.75">
      <c r="A39" s="448" t="s">
        <v>290</v>
      </c>
      <c r="B39" s="448" t="s">
        <v>255</v>
      </c>
      <c r="C39" s="501">
        <v>2786</v>
      </c>
      <c r="D39" s="564">
        <v>2812</v>
      </c>
      <c r="E39" s="565">
        <v>2767</v>
      </c>
      <c r="F39" s="124">
        <v>0</v>
      </c>
      <c r="G39" s="564">
        <v>0</v>
      </c>
      <c r="H39" s="565">
        <v>0</v>
      </c>
      <c r="I39" s="501">
        <v>0</v>
      </c>
      <c r="J39" s="564">
        <v>0</v>
      </c>
      <c r="K39" s="565">
        <v>0</v>
      </c>
      <c r="L39" s="562">
        <f t="shared" si="6"/>
        <v>2786</v>
      </c>
      <c r="M39" s="529">
        <f t="shared" si="7"/>
        <v>2812</v>
      </c>
      <c r="N39" s="563">
        <f t="shared" si="8"/>
        <v>2767</v>
      </c>
      <c r="O39" s="556"/>
      <c r="P39" s="5"/>
      <c r="Q39" s="5"/>
    </row>
    <row r="40" spans="1:17" ht="12.75">
      <c r="A40" s="448" t="s">
        <v>291</v>
      </c>
      <c r="B40" s="448" t="s">
        <v>257</v>
      </c>
      <c r="C40" s="501">
        <v>0</v>
      </c>
      <c r="D40" s="564">
        <v>382</v>
      </c>
      <c r="E40" s="565">
        <v>382</v>
      </c>
      <c r="F40" s="124">
        <v>0</v>
      </c>
      <c r="G40" s="564">
        <v>0</v>
      </c>
      <c r="H40" s="565">
        <v>0</v>
      </c>
      <c r="I40" s="501">
        <v>0</v>
      </c>
      <c r="J40" s="564">
        <v>0</v>
      </c>
      <c r="K40" s="565"/>
      <c r="L40" s="562">
        <f aca="true" t="shared" si="9" ref="L40:M44">SUM(I40,F40,C40)</f>
        <v>0</v>
      </c>
      <c r="M40" s="529">
        <f t="shared" si="9"/>
        <v>382</v>
      </c>
      <c r="N40" s="563">
        <v>382</v>
      </c>
      <c r="O40" s="556"/>
      <c r="P40" s="5"/>
      <c r="Q40" s="5"/>
    </row>
    <row r="41" spans="1:17" ht="12.75">
      <c r="A41" s="448" t="s">
        <v>292</v>
      </c>
      <c r="B41" s="448" t="s">
        <v>259</v>
      </c>
      <c r="C41" s="501">
        <v>21</v>
      </c>
      <c r="D41" s="564">
        <v>229</v>
      </c>
      <c r="E41" s="565">
        <v>229</v>
      </c>
      <c r="F41" s="124">
        <v>0</v>
      </c>
      <c r="G41" s="564">
        <v>0</v>
      </c>
      <c r="H41" s="565">
        <v>0</v>
      </c>
      <c r="I41" s="501">
        <v>0</v>
      </c>
      <c r="J41" s="564">
        <v>0</v>
      </c>
      <c r="K41" s="565">
        <v>0</v>
      </c>
      <c r="L41" s="562">
        <f t="shared" si="9"/>
        <v>21</v>
      </c>
      <c r="M41" s="529">
        <f t="shared" si="9"/>
        <v>229</v>
      </c>
      <c r="N41" s="563">
        <f>SUM(K41,H41,E41)</f>
        <v>229</v>
      </c>
      <c r="O41" s="556"/>
      <c r="P41" s="5"/>
      <c r="Q41" s="5"/>
    </row>
    <row r="42" spans="1:17" ht="12.75">
      <c r="A42" s="9" t="s">
        <v>293</v>
      </c>
      <c r="B42" s="9"/>
      <c r="C42" s="350">
        <f>SUM(C28:C41)</f>
        <v>14737</v>
      </c>
      <c r="D42" s="350">
        <f>SUM(D28:D41)</f>
        <v>22893</v>
      </c>
      <c r="E42" s="350">
        <f>SUM(E28:E41)</f>
        <v>16629</v>
      </c>
      <c r="F42" s="350">
        <v>0</v>
      </c>
      <c r="G42" s="350">
        <v>0</v>
      </c>
      <c r="H42" s="350">
        <v>0</v>
      </c>
      <c r="I42" s="350">
        <v>0</v>
      </c>
      <c r="J42" s="350">
        <v>0</v>
      </c>
      <c r="K42" s="350">
        <v>0</v>
      </c>
      <c r="L42" s="566">
        <f t="shared" si="9"/>
        <v>14737</v>
      </c>
      <c r="M42" s="366">
        <f t="shared" si="9"/>
        <v>22893</v>
      </c>
      <c r="N42" s="567">
        <f>SUM(K42,H42,E42)</f>
        <v>16629</v>
      </c>
      <c r="O42" s="556"/>
      <c r="P42" s="5"/>
      <c r="Q42" s="150"/>
    </row>
    <row r="43" spans="1:17" ht="12.75">
      <c r="A43" s="9" t="s">
        <v>294</v>
      </c>
      <c r="B43" s="9" t="s">
        <v>262</v>
      </c>
      <c r="C43" s="350">
        <v>0</v>
      </c>
      <c r="D43" s="472">
        <v>29</v>
      </c>
      <c r="E43" s="37">
        <v>29</v>
      </c>
      <c r="F43" s="350">
        <v>0</v>
      </c>
      <c r="G43" s="472">
        <v>0</v>
      </c>
      <c r="H43" s="37">
        <v>0</v>
      </c>
      <c r="I43" s="350">
        <v>0</v>
      </c>
      <c r="J43" s="472">
        <v>0</v>
      </c>
      <c r="K43" s="37">
        <v>0</v>
      </c>
      <c r="L43" s="555">
        <f t="shared" si="9"/>
        <v>0</v>
      </c>
      <c r="M43" s="503">
        <f t="shared" si="9"/>
        <v>29</v>
      </c>
      <c r="N43" s="569">
        <f>SUM(K43,H43,E43)</f>
        <v>29</v>
      </c>
      <c r="O43" s="556"/>
      <c r="P43" s="5"/>
      <c r="Q43" s="110"/>
    </row>
    <row r="44" spans="1:17" ht="12.75">
      <c r="A44" s="363" t="s">
        <v>295</v>
      </c>
      <c r="B44" s="363"/>
      <c r="C44" s="548">
        <f>SUM(C26+C27+C42+C43)</f>
        <v>30036</v>
      </c>
      <c r="D44" s="548">
        <f>SUM(D26+D27+D42+D43)</f>
        <v>42676</v>
      </c>
      <c r="E44" s="548">
        <f>SUM(E26+E27+E42+E43)</f>
        <v>36269</v>
      </c>
      <c r="F44" s="548">
        <f>SUM(F42,F27,F26)</f>
        <v>0</v>
      </c>
      <c r="G44" s="366">
        <v>0</v>
      </c>
      <c r="H44" s="570">
        <v>0</v>
      </c>
      <c r="I44" s="548">
        <f>SUM(I42,I27,I26)</f>
        <v>0</v>
      </c>
      <c r="J44" s="366">
        <v>0</v>
      </c>
      <c r="K44" s="570">
        <v>0</v>
      </c>
      <c r="L44" s="566">
        <f t="shared" si="9"/>
        <v>30036</v>
      </c>
      <c r="M44" s="366">
        <f t="shared" si="9"/>
        <v>42676</v>
      </c>
      <c r="N44" s="567">
        <f>SUM(K44,H44,E44)</f>
        <v>36269</v>
      </c>
      <c r="O44" s="556"/>
      <c r="P44" s="5"/>
      <c r="Q44" s="5"/>
    </row>
    <row r="45" spans="1:18" ht="9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50"/>
      <c r="Q45" s="150"/>
      <c r="R45" s="506"/>
    </row>
    <row r="46" spans="1:18" ht="12.75" customHeight="1">
      <c r="A46" s="9" t="s">
        <v>118</v>
      </c>
      <c r="B46" s="44"/>
      <c r="C46" s="966" t="s">
        <v>34</v>
      </c>
      <c r="D46" s="966"/>
      <c r="E46" s="966"/>
      <c r="F46" s="967" t="s">
        <v>105</v>
      </c>
      <c r="G46" s="967"/>
      <c r="H46" s="967"/>
      <c r="I46" s="967" t="s">
        <v>106</v>
      </c>
      <c r="J46" s="967"/>
      <c r="K46" s="967"/>
      <c r="L46" s="968" t="s">
        <v>37</v>
      </c>
      <c r="M46" s="968"/>
      <c r="N46" s="968"/>
      <c r="O46" s="27"/>
      <c r="P46" s="150"/>
      <c r="Q46" s="150"/>
      <c r="R46" s="506"/>
    </row>
    <row r="47" spans="1:18" ht="14.25" customHeight="1">
      <c r="A47" s="217" t="s">
        <v>263</v>
      </c>
      <c r="B47" s="347" t="s">
        <v>120</v>
      </c>
      <c r="C47" s="269">
        <v>1016</v>
      </c>
      <c r="D47" s="568">
        <v>1329</v>
      </c>
      <c r="E47" s="222">
        <v>1264</v>
      </c>
      <c r="F47" s="124"/>
      <c r="G47" s="125"/>
      <c r="H47" s="537"/>
      <c r="I47" s="124"/>
      <c r="J47" s="125"/>
      <c r="K47" s="537"/>
      <c r="L47" s="142">
        <f aca="true" t="shared" si="10" ref="L47:N48">SUM(I47,F47,C47)</f>
        <v>1016</v>
      </c>
      <c r="M47" s="529">
        <f t="shared" si="10"/>
        <v>1329</v>
      </c>
      <c r="N47" s="530">
        <f t="shared" si="10"/>
        <v>1264</v>
      </c>
      <c r="O47" s="185"/>
      <c r="P47" s="150"/>
      <c r="Q47" s="150"/>
      <c r="R47" s="506"/>
    </row>
    <row r="48" spans="1:18" ht="12.75">
      <c r="A48" s="9" t="s">
        <v>118</v>
      </c>
      <c r="B48" s="9"/>
      <c r="C48" s="571">
        <v>1016</v>
      </c>
      <c r="D48" s="572">
        <f>SUM(D47:D47)</f>
        <v>1329</v>
      </c>
      <c r="E48" s="572">
        <v>1264</v>
      </c>
      <c r="F48" s="496">
        <v>0</v>
      </c>
      <c r="G48" s="542">
        <v>0</v>
      </c>
      <c r="H48" s="543">
        <v>0</v>
      </c>
      <c r="I48" s="496">
        <v>0</v>
      </c>
      <c r="J48" s="542">
        <v>0</v>
      </c>
      <c r="K48" s="543">
        <v>0</v>
      </c>
      <c r="L48" s="501">
        <f t="shared" si="10"/>
        <v>1016</v>
      </c>
      <c r="M48" s="564">
        <f t="shared" si="10"/>
        <v>1329</v>
      </c>
      <c r="N48" s="573">
        <f t="shared" si="10"/>
        <v>1264</v>
      </c>
      <c r="O48" s="185"/>
      <c r="P48" s="574"/>
      <c r="Q48" s="574"/>
      <c r="R48" s="506"/>
    </row>
    <row r="49" spans="1:18" ht="12.75">
      <c r="A49" s="9" t="s">
        <v>265</v>
      </c>
      <c r="B49" s="363"/>
      <c r="C49" s="350">
        <f aca="true" t="shared" si="11" ref="C49:N49">SUM(C48,C44)</f>
        <v>31052</v>
      </c>
      <c r="D49" s="350">
        <f t="shared" si="11"/>
        <v>44005</v>
      </c>
      <c r="E49" s="350">
        <f t="shared" si="11"/>
        <v>37533</v>
      </c>
      <c r="F49" s="350">
        <f t="shared" si="11"/>
        <v>0</v>
      </c>
      <c r="G49" s="350">
        <f t="shared" si="11"/>
        <v>0</v>
      </c>
      <c r="H49" s="350">
        <f t="shared" si="11"/>
        <v>0</v>
      </c>
      <c r="I49" s="350">
        <f t="shared" si="11"/>
        <v>0</v>
      </c>
      <c r="J49" s="350">
        <f t="shared" si="11"/>
        <v>0</v>
      </c>
      <c r="K49" s="350">
        <f t="shared" si="11"/>
        <v>0</v>
      </c>
      <c r="L49" s="350">
        <f t="shared" si="11"/>
        <v>31052</v>
      </c>
      <c r="M49" s="350">
        <f t="shared" si="11"/>
        <v>44005</v>
      </c>
      <c r="N49" s="350">
        <f t="shared" si="11"/>
        <v>37533</v>
      </c>
      <c r="O49" s="185"/>
      <c r="P49" s="141"/>
      <c r="Q49" s="1008"/>
      <c r="R49" s="506"/>
    </row>
    <row r="50" spans="1:18" ht="5.25" customHeight="1">
      <c r="A50" s="5"/>
      <c r="B50" s="5"/>
      <c r="C50" s="5"/>
      <c r="D50" s="5"/>
      <c r="E50" s="5"/>
      <c r="F50" s="470"/>
      <c r="G50" s="470"/>
      <c r="H50" s="470"/>
      <c r="I50" s="470"/>
      <c r="J50" s="470"/>
      <c r="K50" s="470"/>
      <c r="L50" s="553"/>
      <c r="P50" s="5"/>
      <c r="Q50" s="506"/>
      <c r="R50" s="506"/>
    </row>
    <row r="51" spans="1:18" ht="12.75">
      <c r="A51" s="276" t="s">
        <v>130</v>
      </c>
      <c r="B51" s="276"/>
      <c r="C51" s="577">
        <v>0</v>
      </c>
      <c r="D51" s="578">
        <v>0</v>
      </c>
      <c r="E51" s="579">
        <v>0</v>
      </c>
      <c r="F51" s="476">
        <v>0</v>
      </c>
      <c r="G51" s="580">
        <v>0</v>
      </c>
      <c r="H51" s="581">
        <v>0</v>
      </c>
      <c r="I51" s="582">
        <v>0</v>
      </c>
      <c r="J51" s="583">
        <v>0</v>
      </c>
      <c r="K51" s="584">
        <v>0</v>
      </c>
      <c r="L51" s="476">
        <v>0</v>
      </c>
      <c r="M51" s="585">
        <v>0</v>
      </c>
      <c r="N51" s="477">
        <v>0</v>
      </c>
      <c r="O51" s="4"/>
      <c r="P51" s="150"/>
      <c r="Q51" s="574"/>
      <c r="R51" s="506"/>
    </row>
    <row r="52" spans="1:18" ht="12" customHeight="1">
      <c r="A52" s="211" t="s">
        <v>131</v>
      </c>
      <c r="B52" s="211"/>
      <c r="C52" s="586">
        <v>0</v>
      </c>
      <c r="D52" s="587">
        <v>0</v>
      </c>
      <c r="E52" s="588">
        <v>0</v>
      </c>
      <c r="F52" s="480">
        <v>0</v>
      </c>
      <c r="G52" s="589">
        <v>0</v>
      </c>
      <c r="H52" s="590">
        <v>0</v>
      </c>
      <c r="I52" s="591">
        <v>0</v>
      </c>
      <c r="J52" s="482">
        <v>0</v>
      </c>
      <c r="K52" s="483">
        <v>0</v>
      </c>
      <c r="L52" s="350">
        <v>0</v>
      </c>
      <c r="M52" s="592">
        <v>0</v>
      </c>
      <c r="N52" s="485">
        <v>0</v>
      </c>
      <c r="O52" s="4"/>
      <c r="P52" s="150"/>
      <c r="Q52" s="574"/>
      <c r="R52" s="506"/>
    </row>
    <row r="53" spans="1:18" ht="10.5" customHeight="1">
      <c r="A53" s="96" t="s">
        <v>296</v>
      </c>
      <c r="B53" s="96"/>
      <c r="C53" s="593">
        <v>0</v>
      </c>
      <c r="D53" s="594">
        <v>0</v>
      </c>
      <c r="E53" s="595">
        <v>0</v>
      </c>
      <c r="F53" s="124">
        <v>0</v>
      </c>
      <c r="G53" s="125">
        <v>0</v>
      </c>
      <c r="H53" s="537">
        <v>0</v>
      </c>
      <c r="I53" s="596">
        <v>0</v>
      </c>
      <c r="J53" s="493">
        <v>0</v>
      </c>
      <c r="K53" s="494">
        <v>0</v>
      </c>
      <c r="L53" s="142">
        <v>0</v>
      </c>
      <c r="M53" s="169">
        <v>0</v>
      </c>
      <c r="N53" s="49">
        <v>0</v>
      </c>
      <c r="O53" s="4"/>
      <c r="P53" s="506"/>
      <c r="Q53" s="506"/>
      <c r="R53" s="506"/>
    </row>
    <row r="54" spans="1:18" ht="11.25" customHeight="1">
      <c r="A54" s="463" t="s">
        <v>297</v>
      </c>
      <c r="B54" s="463"/>
      <c r="C54" s="597">
        <v>0</v>
      </c>
      <c r="D54" s="598">
        <v>0</v>
      </c>
      <c r="E54" s="599">
        <v>0</v>
      </c>
      <c r="F54" s="465">
        <v>0</v>
      </c>
      <c r="G54" s="466">
        <v>0</v>
      </c>
      <c r="H54" s="467">
        <v>0</v>
      </c>
      <c r="I54" s="600">
        <v>0</v>
      </c>
      <c r="J54" s="601">
        <v>0</v>
      </c>
      <c r="K54" s="602">
        <v>0</v>
      </c>
      <c r="L54" s="468">
        <v>0</v>
      </c>
      <c r="M54" s="316">
        <v>0</v>
      </c>
      <c r="N54" s="54">
        <v>0</v>
      </c>
      <c r="O54" s="4"/>
      <c r="P54" s="506"/>
      <c r="Q54" s="506"/>
      <c r="R54" s="506"/>
    </row>
    <row r="55" spans="16:18" ht="12.75">
      <c r="P55" s="506"/>
      <c r="Q55" s="506"/>
      <c r="R55" s="506"/>
    </row>
    <row r="56" spans="16:18" ht="12.75">
      <c r="P56" s="506"/>
      <c r="Q56" s="506"/>
      <c r="R56" s="506"/>
    </row>
    <row r="57" spans="16:18" ht="12.75">
      <c r="P57" s="506"/>
      <c r="Q57" s="506"/>
      <c r="R57" s="506"/>
    </row>
    <row r="58" spans="16:18" ht="12.75">
      <c r="P58" s="506"/>
      <c r="Q58" s="506"/>
      <c r="R58" s="506"/>
    </row>
    <row r="59" spans="16:18" ht="12.75">
      <c r="P59" s="506"/>
      <c r="Q59" s="506"/>
      <c r="R59" s="506"/>
    </row>
    <row r="60" spans="1:18" ht="12.75">
      <c r="A60" s="506"/>
      <c r="B60" s="506"/>
      <c r="C60" s="506"/>
      <c r="D60" s="506"/>
      <c r="E60" s="506"/>
      <c r="F60" s="506"/>
      <c r="G60" s="506"/>
      <c r="H60" s="506"/>
      <c r="I60" s="506"/>
      <c r="J60" s="506"/>
      <c r="K60" s="506"/>
      <c r="L60" s="506"/>
      <c r="M60" s="506"/>
      <c r="N60" s="506"/>
      <c r="O60" s="506"/>
      <c r="P60" s="506"/>
      <c r="Q60" s="506"/>
      <c r="R60" s="506"/>
    </row>
    <row r="61" spans="1:18" ht="12.75">
      <c r="A61" s="506"/>
      <c r="B61" s="506"/>
      <c r="C61" s="506"/>
      <c r="D61" s="506"/>
      <c r="E61" s="506"/>
      <c r="F61" s="506"/>
      <c r="G61" s="506"/>
      <c r="H61" s="506"/>
      <c r="I61" s="506"/>
      <c r="J61" s="506"/>
      <c r="K61" s="506"/>
      <c r="L61" s="506"/>
      <c r="M61" s="506"/>
      <c r="N61" s="506"/>
      <c r="O61" s="506"/>
      <c r="P61" s="506"/>
      <c r="Q61" s="506"/>
      <c r="R61" s="506"/>
    </row>
    <row r="62" spans="1:18" ht="12.75">
      <c r="A62" s="506"/>
      <c r="B62" s="506"/>
      <c r="C62" s="506"/>
      <c r="D62" s="506"/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P62" s="506"/>
      <c r="Q62" s="506"/>
      <c r="R62" s="506"/>
    </row>
    <row r="63" spans="1:18" ht="12.75">
      <c r="A63" s="506"/>
      <c r="B63" s="506"/>
      <c r="C63" s="506"/>
      <c r="D63" s="506"/>
      <c r="E63" s="506"/>
      <c r="F63" s="506"/>
      <c r="G63" s="506"/>
      <c r="H63" s="506"/>
      <c r="I63" s="506"/>
      <c r="J63" s="506"/>
      <c r="K63" s="506"/>
      <c r="L63" s="506"/>
      <c r="M63" s="506"/>
      <c r="N63" s="506"/>
      <c r="O63" s="506"/>
      <c r="P63" s="506"/>
      <c r="Q63" s="506"/>
      <c r="R63" s="506"/>
    </row>
    <row r="64" spans="1:18" ht="12.75">
      <c r="A64" s="506"/>
      <c r="B64" s="506"/>
      <c r="C64" s="506"/>
      <c r="D64" s="506"/>
      <c r="E64" s="506"/>
      <c r="F64" s="506"/>
      <c r="G64" s="506"/>
      <c r="H64" s="506"/>
      <c r="I64" s="506"/>
      <c r="J64" s="506"/>
      <c r="K64" s="506"/>
      <c r="L64" s="506"/>
      <c r="M64" s="506"/>
      <c r="N64" s="506"/>
      <c r="O64" s="506"/>
      <c r="P64" s="506"/>
      <c r="Q64" s="506"/>
      <c r="R64" s="506"/>
    </row>
    <row r="65" spans="1:18" ht="12.75">
      <c r="A65" s="506"/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506"/>
      <c r="M65" s="506"/>
      <c r="N65" s="506"/>
      <c r="O65" s="506"/>
      <c r="P65" s="506"/>
      <c r="Q65" s="506"/>
      <c r="R65" s="506"/>
    </row>
    <row r="66" spans="1:18" ht="12.75">
      <c r="A66" s="506"/>
      <c r="B66" s="506"/>
      <c r="C66" s="506"/>
      <c r="D66" s="506"/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</row>
    <row r="67" spans="1:18" ht="12.75">
      <c r="A67" s="506"/>
      <c r="B67" s="506"/>
      <c r="C67" s="506"/>
      <c r="D67" s="506"/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</row>
    <row r="68" spans="1:18" ht="12.75">
      <c r="A68" s="506"/>
      <c r="B68" s="506"/>
      <c r="C68" s="506"/>
      <c r="D68" s="506"/>
      <c r="E68" s="506"/>
      <c r="F68" s="506"/>
      <c r="G68" s="506"/>
      <c r="H68" s="506"/>
      <c r="I68" s="506"/>
      <c r="J68" s="506"/>
      <c r="K68" s="506"/>
      <c r="L68" s="506"/>
      <c r="M68" s="506"/>
      <c r="N68" s="506"/>
      <c r="O68" s="506"/>
      <c r="P68" s="506"/>
      <c r="Q68" s="506"/>
      <c r="R68" s="506"/>
    </row>
    <row r="69" spans="1:18" ht="12.75">
      <c r="A69" s="506"/>
      <c r="B69" s="506"/>
      <c r="C69" s="506"/>
      <c r="D69" s="506"/>
      <c r="E69" s="506"/>
      <c r="F69" s="506"/>
      <c r="G69" s="506"/>
      <c r="H69" s="506"/>
      <c r="I69" s="506"/>
      <c r="J69" s="506"/>
      <c r="K69" s="506"/>
      <c r="L69" s="506"/>
      <c r="M69" s="506"/>
      <c r="N69" s="506"/>
      <c r="O69" s="506"/>
      <c r="P69" s="506"/>
      <c r="Q69" s="506"/>
      <c r="R69" s="506"/>
    </row>
    <row r="70" spans="1:18" ht="12.75">
      <c r="A70" s="506"/>
      <c r="B70" s="506"/>
      <c r="C70" s="506"/>
      <c r="D70" s="506"/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506"/>
      <c r="P70" s="506"/>
      <c r="Q70" s="506"/>
      <c r="R70" s="506"/>
    </row>
    <row r="71" spans="1:18" ht="12.75">
      <c r="A71" s="506"/>
      <c r="B71" s="506"/>
      <c r="C71" s="506"/>
      <c r="D71" s="506"/>
      <c r="E71" s="506"/>
      <c r="F71" s="506"/>
      <c r="G71" s="506"/>
      <c r="H71" s="506"/>
      <c r="I71" s="506"/>
      <c r="J71" s="506"/>
      <c r="K71" s="506"/>
      <c r="L71" s="506"/>
      <c r="M71" s="506"/>
      <c r="N71" s="506"/>
      <c r="O71" s="506"/>
      <c r="P71" s="506"/>
      <c r="Q71" s="506"/>
      <c r="R71" s="506"/>
    </row>
    <row r="72" spans="1:18" ht="12.75">
      <c r="A72" s="506"/>
      <c r="B72" s="506"/>
      <c r="C72" s="506"/>
      <c r="D72" s="506"/>
      <c r="E72" s="506"/>
      <c r="F72" s="506"/>
      <c r="G72" s="506"/>
      <c r="H72" s="506"/>
      <c r="I72" s="506"/>
      <c r="J72" s="506"/>
      <c r="K72" s="506"/>
      <c r="L72" s="506"/>
      <c r="M72" s="506"/>
      <c r="N72" s="506"/>
      <c r="O72" s="506"/>
      <c r="P72" s="506"/>
      <c r="Q72" s="506"/>
      <c r="R72" s="506"/>
    </row>
    <row r="73" spans="1:18" ht="12.75">
      <c r="A73" s="506"/>
      <c r="B73" s="506"/>
      <c r="C73" s="506"/>
      <c r="D73" s="506"/>
      <c r="E73" s="506"/>
      <c r="F73" s="506"/>
      <c r="G73" s="506"/>
      <c r="H73" s="506"/>
      <c r="I73" s="506"/>
      <c r="J73" s="506"/>
      <c r="K73" s="506"/>
      <c r="L73" s="506"/>
      <c r="M73" s="506"/>
      <c r="N73" s="506"/>
      <c r="O73" s="506"/>
      <c r="P73" s="506"/>
      <c r="Q73" s="506"/>
      <c r="R73" s="506"/>
    </row>
    <row r="74" spans="1:18" ht="12.75">
      <c r="A74" s="506"/>
      <c r="B74" s="506"/>
      <c r="C74" s="506"/>
      <c r="D74" s="506"/>
      <c r="E74" s="506"/>
      <c r="F74" s="506"/>
      <c r="G74" s="506"/>
      <c r="H74" s="506"/>
      <c r="I74" s="506"/>
      <c r="J74" s="506"/>
      <c r="K74" s="506"/>
      <c r="L74" s="506"/>
      <c r="M74" s="506"/>
      <c r="N74" s="506"/>
      <c r="O74" s="506"/>
      <c r="P74" s="506"/>
      <c r="Q74" s="506"/>
      <c r="R74" s="506"/>
    </row>
    <row r="75" spans="1:18" ht="12.75">
      <c r="A75" s="506"/>
      <c r="B75" s="506"/>
      <c r="C75" s="506"/>
      <c r="D75" s="506"/>
      <c r="E75" s="506"/>
      <c r="F75" s="506"/>
      <c r="G75" s="506"/>
      <c r="H75" s="506"/>
      <c r="I75" s="506"/>
      <c r="J75" s="506"/>
      <c r="K75" s="506"/>
      <c r="L75" s="506"/>
      <c r="M75" s="506"/>
      <c r="N75" s="506"/>
      <c r="O75" s="506"/>
      <c r="P75" s="506"/>
      <c r="Q75" s="506"/>
      <c r="R75" s="506"/>
    </row>
    <row r="76" spans="1:18" ht="12.75">
      <c r="A76" s="506"/>
      <c r="B76" s="506"/>
      <c r="C76" s="506"/>
      <c r="D76" s="506"/>
      <c r="E76" s="506"/>
      <c r="F76" s="506"/>
      <c r="G76" s="506"/>
      <c r="H76" s="506"/>
      <c r="I76" s="506"/>
      <c r="J76" s="506"/>
      <c r="K76" s="506"/>
      <c r="L76" s="506"/>
      <c r="M76" s="506"/>
      <c r="N76" s="506"/>
      <c r="O76" s="506"/>
      <c r="P76" s="506"/>
      <c r="Q76" s="506"/>
      <c r="R76" s="506"/>
    </row>
    <row r="77" spans="1:18" ht="12.75">
      <c r="A77" s="506"/>
      <c r="B77" s="506"/>
      <c r="C77" s="506"/>
      <c r="D77" s="506"/>
      <c r="E77" s="506"/>
      <c r="F77" s="506"/>
      <c r="G77" s="506"/>
      <c r="H77" s="506"/>
      <c r="I77" s="506"/>
      <c r="J77" s="506"/>
      <c r="K77" s="506"/>
      <c r="L77" s="506"/>
      <c r="M77" s="506"/>
      <c r="N77" s="506"/>
      <c r="O77" s="506"/>
      <c r="P77" s="506"/>
      <c r="Q77" s="506"/>
      <c r="R77" s="506"/>
    </row>
    <row r="78" spans="1:18" ht="12.75">
      <c r="A78" s="506"/>
      <c r="B78" s="506"/>
      <c r="C78" s="506"/>
      <c r="D78" s="506"/>
      <c r="E78" s="506"/>
      <c r="F78" s="506"/>
      <c r="G78" s="506"/>
      <c r="H78" s="506"/>
      <c r="I78" s="506"/>
      <c r="J78" s="506"/>
      <c r="K78" s="506"/>
      <c r="L78" s="506"/>
      <c r="M78" s="506"/>
      <c r="N78" s="506"/>
      <c r="O78" s="506"/>
      <c r="P78" s="506"/>
      <c r="Q78" s="506"/>
      <c r="R78" s="506"/>
    </row>
    <row r="79" spans="1:18" ht="12.75">
      <c r="A79" s="506"/>
      <c r="B79" s="506"/>
      <c r="C79" s="506"/>
      <c r="D79" s="506"/>
      <c r="E79" s="506"/>
      <c r="F79" s="506"/>
      <c r="G79" s="506"/>
      <c r="H79" s="506"/>
      <c r="I79" s="506"/>
      <c r="J79" s="506"/>
      <c r="K79" s="506"/>
      <c r="L79" s="506"/>
      <c r="M79" s="506"/>
      <c r="N79" s="506"/>
      <c r="O79" s="506"/>
      <c r="P79" s="506"/>
      <c r="Q79" s="506"/>
      <c r="R79" s="506"/>
    </row>
    <row r="80" spans="1:18" ht="12.75">
      <c r="A80" s="506"/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506"/>
      <c r="O80" s="506"/>
      <c r="P80" s="506"/>
      <c r="Q80" s="506"/>
      <c r="R80" s="506"/>
    </row>
    <row r="81" spans="1:18" ht="12.75">
      <c r="A81" s="506"/>
      <c r="B81" s="506"/>
      <c r="C81" s="506"/>
      <c r="D81" s="506"/>
      <c r="E81" s="506"/>
      <c r="F81" s="506"/>
      <c r="G81" s="506"/>
      <c r="H81" s="506"/>
      <c r="I81" s="506"/>
      <c r="J81" s="506"/>
      <c r="K81" s="506"/>
      <c r="L81" s="506"/>
      <c r="M81" s="506"/>
      <c r="N81" s="506"/>
      <c r="O81" s="506"/>
      <c r="P81" s="506"/>
      <c r="Q81" s="506"/>
      <c r="R81" s="506"/>
    </row>
    <row r="82" spans="1:18" ht="12.75">
      <c r="A82" s="506"/>
      <c r="B82" s="506"/>
      <c r="C82" s="506"/>
      <c r="D82" s="506"/>
      <c r="E82" s="506"/>
      <c r="F82" s="506"/>
      <c r="G82" s="506"/>
      <c r="H82" s="506"/>
      <c r="I82" s="506"/>
      <c r="J82" s="506"/>
      <c r="K82" s="506"/>
      <c r="L82" s="506"/>
      <c r="M82" s="506"/>
      <c r="N82" s="506"/>
      <c r="O82" s="506"/>
      <c r="P82" s="506"/>
      <c r="Q82" s="506"/>
      <c r="R82" s="506"/>
    </row>
    <row r="83" spans="1:18" ht="12.75">
      <c r="A83" s="506"/>
      <c r="B83" s="506"/>
      <c r="C83" s="506"/>
      <c r="D83" s="506"/>
      <c r="E83" s="506"/>
      <c r="F83" s="506"/>
      <c r="G83" s="506"/>
      <c r="H83" s="506"/>
      <c r="I83" s="506"/>
      <c r="J83" s="506"/>
      <c r="K83" s="506"/>
      <c r="L83" s="506"/>
      <c r="M83" s="506"/>
      <c r="N83" s="506"/>
      <c r="O83" s="506"/>
      <c r="P83" s="506"/>
      <c r="Q83" s="506"/>
      <c r="R83" s="506"/>
    </row>
    <row r="84" spans="1:18" ht="12.75">
      <c r="A84" s="506"/>
      <c r="B84" s="506"/>
      <c r="C84" s="506"/>
      <c r="D84" s="506"/>
      <c r="E84" s="506"/>
      <c r="F84" s="506"/>
      <c r="G84" s="506"/>
      <c r="H84" s="506"/>
      <c r="I84" s="506"/>
      <c r="J84" s="506"/>
      <c r="K84" s="506"/>
      <c r="L84" s="506"/>
      <c r="M84" s="506"/>
      <c r="N84" s="506"/>
      <c r="O84" s="506"/>
      <c r="P84" s="506"/>
      <c r="Q84" s="506"/>
      <c r="R84" s="506"/>
    </row>
    <row r="85" spans="1:18" ht="12.75">
      <c r="A85" s="506"/>
      <c r="B85" s="506"/>
      <c r="C85" s="506"/>
      <c r="D85" s="506"/>
      <c r="E85" s="506"/>
      <c r="F85" s="506"/>
      <c r="G85" s="506"/>
      <c r="H85" s="506"/>
      <c r="I85" s="506"/>
      <c r="J85" s="506"/>
      <c r="K85" s="506"/>
      <c r="L85" s="506"/>
      <c r="M85" s="506"/>
      <c r="N85" s="506"/>
      <c r="O85" s="506"/>
      <c r="P85" s="506"/>
      <c r="Q85" s="506"/>
      <c r="R85" s="506"/>
    </row>
    <row r="86" spans="1:18" ht="12.75">
      <c r="A86" s="506"/>
      <c r="B86" s="506"/>
      <c r="C86" s="506"/>
      <c r="D86" s="506"/>
      <c r="E86" s="506"/>
      <c r="F86" s="506"/>
      <c r="G86" s="506"/>
      <c r="H86" s="506"/>
      <c r="I86" s="506"/>
      <c r="J86" s="506"/>
      <c r="K86" s="506"/>
      <c r="L86" s="506"/>
      <c r="M86" s="506"/>
      <c r="N86" s="506"/>
      <c r="O86" s="506"/>
      <c r="P86" s="506"/>
      <c r="Q86" s="506"/>
      <c r="R86" s="506"/>
    </row>
  </sheetData>
  <sheetProtection selectLockedCells="1" selectUnlockedCells="1"/>
  <mergeCells count="13">
    <mergeCell ref="C46:E46"/>
    <mergeCell ref="F46:H46"/>
    <mergeCell ref="I46:K46"/>
    <mergeCell ref="L46:N46"/>
    <mergeCell ref="A1:L1"/>
    <mergeCell ref="C5:E5"/>
    <mergeCell ref="F5:H5"/>
    <mergeCell ref="I5:K5"/>
    <mergeCell ref="L5:N5"/>
    <mergeCell ref="C24:E24"/>
    <mergeCell ref="F24:H24"/>
    <mergeCell ref="I24:K24"/>
    <mergeCell ref="L24:N24"/>
  </mergeCells>
  <printOptions/>
  <pageMargins left="0.3541666666666667" right="0.3541666666666667" top="0.5902777777777778" bottom="0.5902777777777778" header="0.5118055555555555" footer="0.5118055555555555"/>
  <pageSetup horizontalDpi="300" verticalDpi="300" orientation="portrait" paperSize="9" scale="90" r:id="rId1"/>
  <colBreaks count="1" manualBreakCount="1">
    <brk id="1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Q83"/>
  <sheetViews>
    <sheetView zoomScalePageLayoutView="0" workbookViewId="0" topLeftCell="A17">
      <selection activeCell="Q39" sqref="Q39"/>
    </sheetView>
  </sheetViews>
  <sheetFormatPr defaultColWidth="9.140625" defaultRowHeight="12.75"/>
  <cols>
    <col min="1" max="1" width="26.57421875" style="0" customWidth="1"/>
    <col min="2" max="2" width="6.00390625" style="0" customWidth="1"/>
    <col min="3" max="3" width="7.7109375" style="0" customWidth="1"/>
    <col min="4" max="5" width="7.421875" style="0" customWidth="1"/>
    <col min="6" max="6" width="4.8515625" style="0" customWidth="1"/>
    <col min="7" max="7" width="3.28125" style="0" customWidth="1"/>
    <col min="8" max="8" width="3.57421875" style="0" customWidth="1"/>
    <col min="9" max="9" width="4.00390625" style="0" customWidth="1"/>
    <col min="10" max="10" width="4.140625" style="0" customWidth="1"/>
    <col min="11" max="11" width="4.00390625" style="0" customWidth="1"/>
    <col min="12" max="12" width="7.421875" style="0" customWidth="1"/>
    <col min="13" max="13" width="8.00390625" style="0" customWidth="1"/>
    <col min="14" max="14" width="7.57421875" style="0" customWidth="1"/>
    <col min="15" max="15" width="10.28125" style="0" customWidth="1"/>
  </cols>
  <sheetData>
    <row r="1" ht="6" customHeight="1"/>
    <row r="2" spans="1:14" ht="12.75">
      <c r="A2" s="972" t="s">
        <v>752</v>
      </c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504"/>
      <c r="N2" s="505"/>
    </row>
    <row r="3" spans="1:14" ht="6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06"/>
    </row>
    <row r="4" spans="1:14" ht="12.75">
      <c r="A4" s="2" t="s">
        <v>298</v>
      </c>
      <c r="B4" s="2"/>
      <c r="C4" s="2"/>
      <c r="D4" s="2"/>
      <c r="E4" s="2"/>
      <c r="F4" s="2"/>
      <c r="G4" s="2"/>
      <c r="H4" s="2"/>
      <c r="I4" s="2"/>
      <c r="J4" s="2"/>
      <c r="K4" s="2"/>
      <c r="L4" s="5"/>
      <c r="M4" s="5"/>
      <c r="N4" s="506"/>
    </row>
    <row r="5" spans="3:14" ht="4.5" customHeight="1"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506"/>
    </row>
    <row r="6" spans="1:14" ht="12.75" customHeight="1">
      <c r="A6" s="9" t="s">
        <v>207</v>
      </c>
      <c r="B6" s="961" t="s">
        <v>12</v>
      </c>
      <c r="C6" s="962" t="s">
        <v>34</v>
      </c>
      <c r="D6" s="962"/>
      <c r="E6" s="962"/>
      <c r="F6" s="962" t="s">
        <v>105</v>
      </c>
      <c r="G6" s="962"/>
      <c r="H6" s="962"/>
      <c r="I6" s="962" t="s">
        <v>106</v>
      </c>
      <c r="J6" s="962"/>
      <c r="K6" s="962"/>
      <c r="L6" s="963" t="s">
        <v>37</v>
      </c>
      <c r="M6" s="963"/>
      <c r="N6" s="963"/>
    </row>
    <row r="7" spans="1:14" ht="12.75" customHeight="1">
      <c r="A7" s="363"/>
      <c r="B7" s="961"/>
      <c r="C7" s="514" t="s">
        <v>13</v>
      </c>
      <c r="D7" s="515" t="s">
        <v>14</v>
      </c>
      <c r="E7" s="516" t="s">
        <v>15</v>
      </c>
      <c r="F7" s="514" t="s">
        <v>13</v>
      </c>
      <c r="G7" s="515" t="s">
        <v>14</v>
      </c>
      <c r="H7" s="516" t="s">
        <v>15</v>
      </c>
      <c r="I7" s="514" t="s">
        <v>13</v>
      </c>
      <c r="J7" s="515" t="s">
        <v>14</v>
      </c>
      <c r="K7" s="516" t="s">
        <v>15</v>
      </c>
      <c r="L7" s="514" t="s">
        <v>13</v>
      </c>
      <c r="M7" s="515" t="s">
        <v>14</v>
      </c>
      <c r="N7" s="603" t="s">
        <v>15</v>
      </c>
    </row>
    <row r="8" spans="1:14" ht="12.75">
      <c r="A8" s="363" t="s">
        <v>208</v>
      </c>
      <c r="B8" s="961"/>
      <c r="C8" s="550">
        <f>SUM(C10:C13)</f>
        <v>71831</v>
      </c>
      <c r="D8" s="604">
        <f>SUM(D10:D13)</f>
        <v>94200</v>
      </c>
      <c r="E8" s="605">
        <f>SUM(E10:E13)</f>
        <v>94153</v>
      </c>
      <c r="F8" s="223">
        <f>SUM(F10:F13)</f>
        <v>0</v>
      </c>
      <c r="G8" s="371">
        <v>0</v>
      </c>
      <c r="H8" s="606">
        <v>0</v>
      </c>
      <c r="I8" s="223">
        <f>SUM(I10:I13)</f>
        <v>0</v>
      </c>
      <c r="J8" s="371">
        <v>0</v>
      </c>
      <c r="K8" s="606">
        <v>0</v>
      </c>
      <c r="L8" s="350">
        <f aca="true" t="shared" si="0" ref="L8:N15">SUM(I8,F8,C8)</f>
        <v>71831</v>
      </c>
      <c r="M8" s="503">
        <f t="shared" si="0"/>
        <v>94200</v>
      </c>
      <c r="N8" s="502">
        <f t="shared" si="0"/>
        <v>94153</v>
      </c>
    </row>
    <row r="9" spans="1:14" ht="12.75">
      <c r="A9" s="344" t="s">
        <v>217</v>
      </c>
      <c r="B9" s="607"/>
      <c r="C9" s="142">
        <f>SUM(C10:C12)</f>
        <v>71831</v>
      </c>
      <c r="D9" s="142">
        <f>SUM(D10:D12)</f>
        <v>94200</v>
      </c>
      <c r="E9" s="342">
        <f>SUM(E10:E13)</f>
        <v>94153</v>
      </c>
      <c r="F9" s="311">
        <f>SUM(F10:F11)</f>
        <v>0</v>
      </c>
      <c r="G9" s="308">
        <v>0</v>
      </c>
      <c r="H9" s="608">
        <v>0</v>
      </c>
      <c r="I9" s="311">
        <f>SUM(I10:I11)</f>
        <v>0</v>
      </c>
      <c r="J9" s="308">
        <v>0</v>
      </c>
      <c r="K9" s="244">
        <v>0</v>
      </c>
      <c r="L9" s="142">
        <f t="shared" si="0"/>
        <v>71831</v>
      </c>
      <c r="M9" s="529">
        <f t="shared" si="0"/>
        <v>94200</v>
      </c>
      <c r="N9" s="530">
        <f t="shared" si="0"/>
        <v>94153</v>
      </c>
    </row>
    <row r="10" spans="1:14" ht="12.75">
      <c r="A10" s="50" t="s">
        <v>299</v>
      </c>
      <c r="B10" s="121" t="s">
        <v>51</v>
      </c>
      <c r="C10" s="124">
        <v>50710</v>
      </c>
      <c r="D10" s="125">
        <v>71092</v>
      </c>
      <c r="E10" s="536">
        <v>71102</v>
      </c>
      <c r="F10" s="269">
        <v>0</v>
      </c>
      <c r="G10" s="568">
        <v>0</v>
      </c>
      <c r="H10" s="609">
        <v>0</v>
      </c>
      <c r="I10" s="269">
        <v>0</v>
      </c>
      <c r="J10" s="568">
        <v>0</v>
      </c>
      <c r="K10" s="222">
        <v>0</v>
      </c>
      <c r="L10" s="142">
        <f t="shared" si="0"/>
        <v>50710</v>
      </c>
      <c r="M10" s="529">
        <f t="shared" si="0"/>
        <v>71092</v>
      </c>
      <c r="N10" s="530">
        <f t="shared" si="0"/>
        <v>71102</v>
      </c>
    </row>
    <row r="11" spans="1:14" ht="12.75">
      <c r="A11" s="122" t="s">
        <v>58</v>
      </c>
      <c r="B11" s="123" t="s">
        <v>75</v>
      </c>
      <c r="C11" s="124">
        <v>5850</v>
      </c>
      <c r="D11" s="125">
        <v>3141</v>
      </c>
      <c r="E11" s="536">
        <v>3074</v>
      </c>
      <c r="F11" s="269">
        <v>0</v>
      </c>
      <c r="G11" s="568">
        <v>0</v>
      </c>
      <c r="H11" s="609">
        <v>0</v>
      </c>
      <c r="I11" s="269">
        <v>0</v>
      </c>
      <c r="J11" s="568">
        <v>0</v>
      </c>
      <c r="K11" s="222">
        <v>0</v>
      </c>
      <c r="L11" s="142">
        <f t="shared" si="0"/>
        <v>5850</v>
      </c>
      <c r="M11" s="529">
        <f t="shared" si="0"/>
        <v>3141</v>
      </c>
      <c r="N11" s="530">
        <f t="shared" si="0"/>
        <v>3074</v>
      </c>
    </row>
    <row r="12" spans="1:14" ht="12.75">
      <c r="A12" s="122" t="s">
        <v>64</v>
      </c>
      <c r="B12" s="123" t="s">
        <v>65</v>
      </c>
      <c r="C12" s="124">
        <v>15271</v>
      </c>
      <c r="D12" s="125">
        <v>19967</v>
      </c>
      <c r="E12" s="536">
        <v>19967</v>
      </c>
      <c r="F12" s="269">
        <v>0</v>
      </c>
      <c r="G12" s="568">
        <v>0</v>
      </c>
      <c r="H12" s="609">
        <v>0</v>
      </c>
      <c r="I12" s="269">
        <v>0</v>
      </c>
      <c r="J12" s="568">
        <v>0</v>
      </c>
      <c r="K12" s="222">
        <v>0</v>
      </c>
      <c r="L12" s="142">
        <f t="shared" si="0"/>
        <v>15271</v>
      </c>
      <c r="M12" s="529">
        <f t="shared" si="0"/>
        <v>19967</v>
      </c>
      <c r="N12" s="530">
        <f t="shared" si="0"/>
        <v>19967</v>
      </c>
    </row>
    <row r="13" spans="1:14" ht="12.75">
      <c r="A13" s="50" t="s">
        <v>300</v>
      </c>
      <c r="B13" s="439" t="s">
        <v>72</v>
      </c>
      <c r="C13" s="610">
        <v>0</v>
      </c>
      <c r="D13" s="611">
        <v>0</v>
      </c>
      <c r="E13" s="612">
        <v>10</v>
      </c>
      <c r="F13" s="613">
        <v>0</v>
      </c>
      <c r="G13" s="614">
        <v>0</v>
      </c>
      <c r="H13" s="615">
        <v>0</v>
      </c>
      <c r="I13" s="613">
        <v>0</v>
      </c>
      <c r="J13" s="614">
        <v>0</v>
      </c>
      <c r="K13" s="616">
        <v>0</v>
      </c>
      <c r="L13" s="558">
        <f t="shared" si="0"/>
        <v>0</v>
      </c>
      <c r="M13" s="559">
        <f t="shared" si="0"/>
        <v>0</v>
      </c>
      <c r="N13" s="617">
        <f t="shared" si="0"/>
        <v>10</v>
      </c>
    </row>
    <row r="14" spans="1:14" ht="12.75">
      <c r="A14" s="618" t="s">
        <v>209</v>
      </c>
      <c r="B14" s="619"/>
      <c r="C14" s="620">
        <v>100882</v>
      </c>
      <c r="D14" s="621">
        <v>90085</v>
      </c>
      <c r="E14" s="622">
        <f>SUM(E15:E15)</f>
        <v>89835</v>
      </c>
      <c r="F14" s="165">
        <f>SUM(F15)</f>
        <v>0</v>
      </c>
      <c r="G14" s="166">
        <v>0</v>
      </c>
      <c r="H14" s="623">
        <v>0</v>
      </c>
      <c r="I14" s="165">
        <f>SUM(I15)</f>
        <v>0</v>
      </c>
      <c r="J14" s="166">
        <v>0</v>
      </c>
      <c r="K14" s="624">
        <v>0</v>
      </c>
      <c r="L14" s="620">
        <f t="shared" si="0"/>
        <v>100882</v>
      </c>
      <c r="M14" s="621">
        <f t="shared" si="0"/>
        <v>90085</v>
      </c>
      <c r="N14" s="622">
        <f t="shared" si="0"/>
        <v>89835</v>
      </c>
    </row>
    <row r="15" spans="1:14" ht="12.75">
      <c r="A15" s="50" t="s">
        <v>211</v>
      </c>
      <c r="B15" s="121" t="s">
        <v>212</v>
      </c>
      <c r="C15" s="124">
        <v>100882</v>
      </c>
      <c r="D15" s="125">
        <v>90085</v>
      </c>
      <c r="E15" s="536">
        <v>89835</v>
      </c>
      <c r="F15" s="269">
        <v>0</v>
      </c>
      <c r="G15" s="568">
        <v>0</v>
      </c>
      <c r="H15" s="609">
        <v>0</v>
      </c>
      <c r="I15" s="269">
        <v>0</v>
      </c>
      <c r="J15" s="568">
        <v>0</v>
      </c>
      <c r="K15" s="222">
        <v>0</v>
      </c>
      <c r="L15" s="142">
        <f t="shared" si="0"/>
        <v>100882</v>
      </c>
      <c r="M15" s="529">
        <f t="shared" si="0"/>
        <v>90085</v>
      </c>
      <c r="N15" s="530">
        <f t="shared" si="0"/>
        <v>89835</v>
      </c>
    </row>
    <row r="16" spans="1:14" ht="12.75">
      <c r="A16" s="625" t="s">
        <v>224</v>
      </c>
      <c r="B16" s="626" t="s">
        <v>17</v>
      </c>
      <c r="C16" s="548">
        <v>1010</v>
      </c>
      <c r="D16" s="366">
        <v>553</v>
      </c>
      <c r="E16" s="367">
        <v>553</v>
      </c>
      <c r="F16" s="627">
        <v>0</v>
      </c>
      <c r="G16" s="628">
        <v>0</v>
      </c>
      <c r="H16" s="629">
        <v>0</v>
      </c>
      <c r="I16" s="627">
        <v>0</v>
      </c>
      <c r="J16" s="628">
        <v>0</v>
      </c>
      <c r="K16" s="630">
        <v>0</v>
      </c>
      <c r="L16" s="548">
        <f aca="true" t="shared" si="1" ref="L16:M19">SUM(I16,F16,C16)</f>
        <v>1010</v>
      </c>
      <c r="M16" s="366">
        <f t="shared" si="1"/>
        <v>553</v>
      </c>
      <c r="N16" s="367">
        <v>553</v>
      </c>
    </row>
    <row r="17" spans="1:14" ht="12.75">
      <c r="A17" s="425" t="s">
        <v>222</v>
      </c>
      <c r="B17" s="438"/>
      <c r="C17" s="558">
        <f>SUM(C18)</f>
        <v>0</v>
      </c>
      <c r="D17" s="559">
        <v>0</v>
      </c>
      <c r="E17" s="560">
        <v>0</v>
      </c>
      <c r="F17" s="631">
        <f>SUM(F18)</f>
        <v>0</v>
      </c>
      <c r="G17" s="632">
        <v>0</v>
      </c>
      <c r="H17" s="633">
        <v>0</v>
      </c>
      <c r="I17" s="631">
        <f>SUM(I18)</f>
        <v>0</v>
      </c>
      <c r="J17" s="632">
        <v>0</v>
      </c>
      <c r="K17" s="633">
        <v>0</v>
      </c>
      <c r="L17" s="558">
        <f t="shared" si="1"/>
        <v>0</v>
      </c>
      <c r="M17" s="559">
        <f t="shared" si="1"/>
        <v>0</v>
      </c>
      <c r="N17" s="617">
        <f>SUM(K17,H17,E17)</f>
        <v>0</v>
      </c>
    </row>
    <row r="18" spans="1:14" ht="12.75">
      <c r="A18" s="432" t="s">
        <v>223</v>
      </c>
      <c r="B18" s="432"/>
      <c r="C18" s="480">
        <v>0</v>
      </c>
      <c r="D18" s="589">
        <v>0</v>
      </c>
      <c r="E18" s="590">
        <v>0</v>
      </c>
      <c r="F18" s="634">
        <v>0</v>
      </c>
      <c r="G18" s="635">
        <v>0</v>
      </c>
      <c r="H18" s="210">
        <v>0</v>
      </c>
      <c r="I18" s="634">
        <v>0</v>
      </c>
      <c r="J18" s="635">
        <v>0</v>
      </c>
      <c r="K18" s="210">
        <v>0</v>
      </c>
      <c r="L18" s="350">
        <f t="shared" si="1"/>
        <v>0</v>
      </c>
      <c r="M18" s="503">
        <f t="shared" si="1"/>
        <v>0</v>
      </c>
      <c r="N18" s="502">
        <f>SUM(K18,H18,E18)</f>
        <v>0</v>
      </c>
    </row>
    <row r="19" spans="1:17" ht="12.75">
      <c r="A19" s="438" t="s">
        <v>278</v>
      </c>
      <c r="B19" s="438"/>
      <c r="C19" s="548">
        <f>SUM(C8,C16,C14)</f>
        <v>173723</v>
      </c>
      <c r="D19" s="366">
        <f>SUM(D8,D16,D14)</f>
        <v>184838</v>
      </c>
      <c r="E19" s="548">
        <f>SUM(E8,E16,E14)</f>
        <v>184541</v>
      </c>
      <c r="F19" s="636">
        <f>SUM(F17,F8)</f>
        <v>0</v>
      </c>
      <c r="G19" s="637">
        <v>0</v>
      </c>
      <c r="H19" s="638">
        <v>0</v>
      </c>
      <c r="I19" s="636">
        <f>SUM(I17,I8)</f>
        <v>0</v>
      </c>
      <c r="J19" s="637">
        <v>0</v>
      </c>
      <c r="K19" s="638">
        <v>0</v>
      </c>
      <c r="L19" s="548">
        <f t="shared" si="1"/>
        <v>173723</v>
      </c>
      <c r="M19" s="366">
        <f t="shared" si="1"/>
        <v>184838</v>
      </c>
      <c r="N19" s="367">
        <f>SUM(K19,H19,E19)</f>
        <v>184541</v>
      </c>
      <c r="P19" s="185"/>
      <c r="Q19" s="185"/>
    </row>
    <row r="20" spans="1:14" ht="7.5" customHeight="1">
      <c r="A20" s="432"/>
      <c r="B20" s="439"/>
      <c r="C20" s="191"/>
      <c r="D20" s="191"/>
      <c r="E20" s="191"/>
      <c r="F20" s="150"/>
      <c r="G20" s="150"/>
      <c r="H20" s="150"/>
      <c r="I20" s="150"/>
      <c r="J20" s="150"/>
      <c r="K20" s="150"/>
      <c r="L20" s="347"/>
      <c r="M20" s="150"/>
      <c r="N20" s="639"/>
    </row>
    <row r="21" spans="1:14" ht="12.75">
      <c r="A21" s="438" t="s">
        <v>226</v>
      </c>
      <c r="B21" s="438"/>
      <c r="C21" s="968" t="s">
        <v>34</v>
      </c>
      <c r="D21" s="968"/>
      <c r="E21" s="968"/>
      <c r="F21" s="969" t="s">
        <v>105</v>
      </c>
      <c r="G21" s="969"/>
      <c r="H21" s="969"/>
      <c r="I21" s="962" t="s">
        <v>106</v>
      </c>
      <c r="J21" s="962"/>
      <c r="K21" s="962"/>
      <c r="L21" s="963" t="s">
        <v>37</v>
      </c>
      <c r="M21" s="963"/>
      <c r="N21" s="963"/>
    </row>
    <row r="22" spans="1:15" ht="12.75">
      <c r="A22" s="438" t="s">
        <v>107</v>
      </c>
      <c r="B22" s="438"/>
      <c r="C22" s="640">
        <f>SUM(C39,C24,C23)</f>
        <v>161069</v>
      </c>
      <c r="D22" s="641">
        <f>SUM(D39,D24,D23)+D40</f>
        <v>180184</v>
      </c>
      <c r="E22" s="641">
        <f>SUM(E39,E24,E23)+E40</f>
        <v>179479</v>
      </c>
      <c r="F22" s="642">
        <v>0</v>
      </c>
      <c r="G22" s="643">
        <v>0</v>
      </c>
      <c r="H22" s="644">
        <v>0</v>
      </c>
      <c r="I22" s="645">
        <v>0</v>
      </c>
      <c r="J22" s="643">
        <v>0</v>
      </c>
      <c r="K22" s="644">
        <v>0</v>
      </c>
      <c r="L22" s="646">
        <f>SUM(C22,F22)</f>
        <v>161069</v>
      </c>
      <c r="M22" s="647">
        <f aca="true" t="shared" si="2" ref="M22:M41">SUM(J22,G22,D22)</f>
        <v>180184</v>
      </c>
      <c r="N22" s="648">
        <f>SUM(E22,H22)</f>
        <v>179479</v>
      </c>
      <c r="O22" s="649"/>
    </row>
    <row r="23" spans="1:17" ht="12.75">
      <c r="A23" s="618" t="s">
        <v>227</v>
      </c>
      <c r="B23" s="650" t="s">
        <v>279</v>
      </c>
      <c r="C23" s="458">
        <v>64564</v>
      </c>
      <c r="D23" s="459">
        <v>65528</v>
      </c>
      <c r="E23" s="461">
        <v>65334</v>
      </c>
      <c r="F23" s="651">
        <v>0</v>
      </c>
      <c r="G23" s="457">
        <v>0</v>
      </c>
      <c r="H23" s="239">
        <v>0</v>
      </c>
      <c r="I23" s="456">
        <v>0</v>
      </c>
      <c r="J23" s="457">
        <v>0</v>
      </c>
      <c r="K23" s="239">
        <v>0</v>
      </c>
      <c r="L23" s="652">
        <f aca="true" t="shared" si="3" ref="L23:L41">SUM(I23,F23,C23)</f>
        <v>64564</v>
      </c>
      <c r="M23" s="653">
        <f t="shared" si="2"/>
        <v>65528</v>
      </c>
      <c r="N23" s="654">
        <f aca="true" t="shared" si="4" ref="N23:N39">SUM(K23,H23,E23)</f>
        <v>65334</v>
      </c>
      <c r="O23" s="649"/>
      <c r="Q23" s="28"/>
    </row>
    <row r="24" spans="1:17" ht="12.75">
      <c r="A24" s="344" t="s">
        <v>229</v>
      </c>
      <c r="B24" s="607" t="s">
        <v>111</v>
      </c>
      <c r="C24" s="142">
        <v>17574</v>
      </c>
      <c r="D24" s="529">
        <v>18134</v>
      </c>
      <c r="E24" s="530">
        <v>18122</v>
      </c>
      <c r="F24" s="655">
        <v>0</v>
      </c>
      <c r="G24" s="308">
        <v>0</v>
      </c>
      <c r="H24" s="244">
        <v>0</v>
      </c>
      <c r="I24" s="311">
        <v>0</v>
      </c>
      <c r="J24" s="308">
        <v>0</v>
      </c>
      <c r="K24" s="244">
        <v>0</v>
      </c>
      <c r="L24" s="656">
        <f t="shared" si="3"/>
        <v>17574</v>
      </c>
      <c r="M24" s="657">
        <f t="shared" si="2"/>
        <v>18134</v>
      </c>
      <c r="N24" s="658">
        <f t="shared" si="4"/>
        <v>18122</v>
      </c>
      <c r="O24" s="649"/>
      <c r="Q24" s="28"/>
    </row>
    <row r="25" spans="1:17" ht="12.75">
      <c r="A25" s="344" t="s">
        <v>280</v>
      </c>
      <c r="B25" s="607" t="s">
        <v>231</v>
      </c>
      <c r="C25" s="142">
        <v>588</v>
      </c>
      <c r="D25" s="529">
        <v>166</v>
      </c>
      <c r="E25" s="530">
        <v>166</v>
      </c>
      <c r="F25" s="655">
        <v>0</v>
      </c>
      <c r="G25" s="308">
        <v>0</v>
      </c>
      <c r="H25" s="244">
        <v>0</v>
      </c>
      <c r="I25" s="311">
        <v>0</v>
      </c>
      <c r="J25" s="308">
        <v>0</v>
      </c>
      <c r="K25" s="244">
        <v>0</v>
      </c>
      <c r="L25" s="656">
        <f t="shared" si="3"/>
        <v>588</v>
      </c>
      <c r="M25" s="657">
        <f t="shared" si="2"/>
        <v>166</v>
      </c>
      <c r="N25" s="658">
        <f t="shared" si="4"/>
        <v>166</v>
      </c>
      <c r="O25" s="649"/>
      <c r="Q25" s="28"/>
    </row>
    <row r="26" spans="1:17" ht="12.75">
      <c r="A26" s="659" t="s">
        <v>281</v>
      </c>
      <c r="B26" s="357" t="s">
        <v>233</v>
      </c>
      <c r="C26" s="142">
        <v>44961</v>
      </c>
      <c r="D26" s="529">
        <v>61610</v>
      </c>
      <c r="E26" s="530">
        <v>61305</v>
      </c>
      <c r="F26" s="655">
        <v>0</v>
      </c>
      <c r="G26" s="308">
        <v>0</v>
      </c>
      <c r="H26" s="244">
        <v>0</v>
      </c>
      <c r="I26" s="311">
        <v>0</v>
      </c>
      <c r="J26" s="308">
        <v>0</v>
      </c>
      <c r="K26" s="244">
        <v>0</v>
      </c>
      <c r="L26" s="656">
        <f t="shared" si="3"/>
        <v>44961</v>
      </c>
      <c r="M26" s="657">
        <f t="shared" si="2"/>
        <v>61610</v>
      </c>
      <c r="N26" s="658">
        <f t="shared" si="4"/>
        <v>61305</v>
      </c>
      <c r="O26" s="649"/>
      <c r="Q26" s="28"/>
    </row>
    <row r="27" spans="1:17" ht="12.75">
      <c r="A27" s="659" t="s">
        <v>301</v>
      </c>
      <c r="B27" s="357" t="s">
        <v>235</v>
      </c>
      <c r="C27" s="142">
        <v>150</v>
      </c>
      <c r="D27" s="529">
        <v>324</v>
      </c>
      <c r="E27" s="530">
        <v>324</v>
      </c>
      <c r="F27" s="655">
        <v>0</v>
      </c>
      <c r="G27" s="308">
        <v>0</v>
      </c>
      <c r="H27" s="244">
        <v>0</v>
      </c>
      <c r="I27" s="311">
        <v>0</v>
      </c>
      <c r="J27" s="308">
        <v>0</v>
      </c>
      <c r="K27" s="244">
        <v>0</v>
      </c>
      <c r="L27" s="656">
        <f t="shared" si="3"/>
        <v>150</v>
      </c>
      <c r="M27" s="657">
        <f t="shared" si="2"/>
        <v>324</v>
      </c>
      <c r="N27" s="658">
        <f t="shared" si="4"/>
        <v>324</v>
      </c>
      <c r="O27" s="28"/>
      <c r="Q27" s="28"/>
    </row>
    <row r="28" spans="1:17" ht="12.75">
      <c r="A28" s="659" t="s">
        <v>236</v>
      </c>
      <c r="B28" s="357" t="s">
        <v>237</v>
      </c>
      <c r="C28" s="142">
        <v>400</v>
      </c>
      <c r="D28" s="529">
        <v>663</v>
      </c>
      <c r="E28" s="530">
        <v>663</v>
      </c>
      <c r="F28" s="655">
        <v>0</v>
      </c>
      <c r="G28" s="308">
        <v>0</v>
      </c>
      <c r="H28" s="244">
        <v>0</v>
      </c>
      <c r="I28" s="311">
        <v>0</v>
      </c>
      <c r="J28" s="308">
        <v>0</v>
      </c>
      <c r="K28" s="244">
        <v>0</v>
      </c>
      <c r="L28" s="656">
        <f t="shared" si="3"/>
        <v>400</v>
      </c>
      <c r="M28" s="657">
        <f t="shared" si="2"/>
        <v>663</v>
      </c>
      <c r="N28" s="658">
        <f t="shared" si="4"/>
        <v>663</v>
      </c>
      <c r="O28" s="649"/>
      <c r="Q28" s="28"/>
    </row>
    <row r="29" spans="1:15" ht="12.75">
      <c r="A29" s="659" t="s">
        <v>302</v>
      </c>
      <c r="B29" s="357" t="s">
        <v>239</v>
      </c>
      <c r="C29" s="142">
        <v>11120</v>
      </c>
      <c r="D29" s="529">
        <v>7817</v>
      </c>
      <c r="E29" s="530">
        <v>7806</v>
      </c>
      <c r="F29" s="655">
        <v>0</v>
      </c>
      <c r="G29" s="308">
        <v>0</v>
      </c>
      <c r="H29" s="244">
        <v>0</v>
      </c>
      <c r="I29" s="311">
        <v>0</v>
      </c>
      <c r="J29" s="308">
        <v>0</v>
      </c>
      <c r="K29" s="244">
        <v>0</v>
      </c>
      <c r="L29" s="656">
        <f t="shared" si="3"/>
        <v>11120</v>
      </c>
      <c r="M29" s="657">
        <f t="shared" si="2"/>
        <v>7817</v>
      </c>
      <c r="N29" s="658">
        <f t="shared" si="4"/>
        <v>7806</v>
      </c>
      <c r="O29" s="28"/>
    </row>
    <row r="30" spans="1:15" ht="12.75">
      <c r="A30" s="659" t="s">
        <v>240</v>
      </c>
      <c r="B30" s="357" t="s">
        <v>241</v>
      </c>
      <c r="C30" s="142">
        <v>0</v>
      </c>
      <c r="D30" s="529">
        <v>207</v>
      </c>
      <c r="E30" s="530">
        <v>207</v>
      </c>
      <c r="F30" s="655">
        <v>0</v>
      </c>
      <c r="G30" s="308">
        <v>0</v>
      </c>
      <c r="H30" s="244">
        <v>0</v>
      </c>
      <c r="I30" s="311">
        <v>0</v>
      </c>
      <c r="J30" s="308">
        <v>0</v>
      </c>
      <c r="K30" s="244"/>
      <c r="L30" s="656">
        <f t="shared" si="3"/>
        <v>0</v>
      </c>
      <c r="M30" s="657">
        <f t="shared" si="2"/>
        <v>207</v>
      </c>
      <c r="N30" s="658">
        <f t="shared" si="4"/>
        <v>207</v>
      </c>
      <c r="O30" s="28"/>
    </row>
    <row r="31" spans="1:17" ht="12.75">
      <c r="A31" s="659" t="s">
        <v>303</v>
      </c>
      <c r="B31" s="357" t="s">
        <v>286</v>
      </c>
      <c r="C31" s="142">
        <v>1020</v>
      </c>
      <c r="D31" s="529">
        <v>670</v>
      </c>
      <c r="E31" s="530">
        <v>669</v>
      </c>
      <c r="F31" s="655">
        <v>0</v>
      </c>
      <c r="G31" s="308">
        <v>0</v>
      </c>
      <c r="H31" s="244">
        <v>0</v>
      </c>
      <c r="I31" s="311">
        <v>0</v>
      </c>
      <c r="J31" s="308">
        <v>0</v>
      </c>
      <c r="K31" s="244">
        <v>0</v>
      </c>
      <c r="L31" s="656">
        <f t="shared" si="3"/>
        <v>1020</v>
      </c>
      <c r="M31" s="657">
        <f t="shared" si="2"/>
        <v>670</v>
      </c>
      <c r="N31" s="658">
        <f t="shared" si="4"/>
        <v>669</v>
      </c>
      <c r="O31" s="28"/>
      <c r="Q31" s="28"/>
    </row>
    <row r="32" spans="1:17" ht="12.75">
      <c r="A32" s="659" t="s">
        <v>304</v>
      </c>
      <c r="B32" s="357" t="s">
        <v>245</v>
      </c>
      <c r="C32" s="142">
        <v>200</v>
      </c>
      <c r="D32" s="529">
        <v>0</v>
      </c>
      <c r="E32" s="530">
        <v>0</v>
      </c>
      <c r="F32" s="655">
        <v>0</v>
      </c>
      <c r="G32" s="308">
        <v>0</v>
      </c>
      <c r="H32" s="244">
        <v>0</v>
      </c>
      <c r="I32" s="311">
        <v>0</v>
      </c>
      <c r="J32" s="308">
        <v>0</v>
      </c>
      <c r="K32" s="244">
        <v>0</v>
      </c>
      <c r="L32" s="656">
        <f t="shared" si="3"/>
        <v>200</v>
      </c>
      <c r="M32" s="657">
        <f t="shared" si="2"/>
        <v>0</v>
      </c>
      <c r="N32" s="658">
        <f t="shared" si="4"/>
        <v>0</v>
      </c>
      <c r="O32" s="28"/>
      <c r="Q32" s="660"/>
    </row>
    <row r="33" spans="1:17" ht="12.75">
      <c r="A33" s="659" t="s">
        <v>305</v>
      </c>
      <c r="B33" s="357" t="s">
        <v>247</v>
      </c>
      <c r="C33" s="142">
        <v>300</v>
      </c>
      <c r="D33" s="529">
        <v>148</v>
      </c>
      <c r="E33" s="530">
        <v>139</v>
      </c>
      <c r="F33" s="655">
        <v>0</v>
      </c>
      <c r="G33" s="308">
        <v>0</v>
      </c>
      <c r="H33" s="244">
        <v>0</v>
      </c>
      <c r="I33" s="311">
        <v>0</v>
      </c>
      <c r="J33" s="308">
        <v>0</v>
      </c>
      <c r="K33" s="244">
        <v>0</v>
      </c>
      <c r="L33" s="656">
        <f t="shared" si="3"/>
        <v>300</v>
      </c>
      <c r="M33" s="657">
        <f t="shared" si="2"/>
        <v>148</v>
      </c>
      <c r="N33" s="658">
        <f t="shared" si="4"/>
        <v>139</v>
      </c>
      <c r="O33" s="28"/>
      <c r="Q33" s="28"/>
    </row>
    <row r="34" spans="1:17" ht="12.75">
      <c r="A34" s="344" t="s">
        <v>306</v>
      </c>
      <c r="B34" s="607" t="s">
        <v>249</v>
      </c>
      <c r="C34" s="142">
        <v>3491</v>
      </c>
      <c r="D34" s="529">
        <v>1751</v>
      </c>
      <c r="E34" s="530">
        <v>1717</v>
      </c>
      <c r="F34" s="655">
        <v>0</v>
      </c>
      <c r="G34" s="308">
        <v>0</v>
      </c>
      <c r="H34" s="244">
        <v>0</v>
      </c>
      <c r="I34" s="311">
        <v>0</v>
      </c>
      <c r="J34" s="308">
        <v>0</v>
      </c>
      <c r="K34" s="244">
        <v>0</v>
      </c>
      <c r="L34" s="656">
        <f t="shared" si="3"/>
        <v>3491</v>
      </c>
      <c r="M34" s="657">
        <f t="shared" si="2"/>
        <v>1751</v>
      </c>
      <c r="N34" s="658">
        <f t="shared" si="4"/>
        <v>1717</v>
      </c>
      <c r="O34" s="28"/>
      <c r="Q34" s="28"/>
    </row>
    <row r="35" spans="1:17" ht="12.75">
      <c r="A35" s="344" t="s">
        <v>307</v>
      </c>
      <c r="B35" s="607" t="s">
        <v>251</v>
      </c>
      <c r="C35" s="142">
        <v>20</v>
      </c>
      <c r="D35" s="529">
        <v>20</v>
      </c>
      <c r="E35" s="530">
        <v>13</v>
      </c>
      <c r="F35" s="655">
        <v>0</v>
      </c>
      <c r="G35" s="308">
        <v>0</v>
      </c>
      <c r="H35" s="244">
        <v>0</v>
      </c>
      <c r="I35" s="311">
        <v>0</v>
      </c>
      <c r="J35" s="308">
        <v>0</v>
      </c>
      <c r="K35" s="244">
        <v>0</v>
      </c>
      <c r="L35" s="656">
        <f t="shared" si="3"/>
        <v>20</v>
      </c>
      <c r="M35" s="657">
        <f t="shared" si="2"/>
        <v>20</v>
      </c>
      <c r="N35" s="658">
        <f t="shared" si="4"/>
        <v>13</v>
      </c>
      <c r="O35" s="28"/>
      <c r="Q35" s="28"/>
    </row>
    <row r="36" spans="1:17" ht="12.75">
      <c r="A36" s="269" t="s">
        <v>308</v>
      </c>
      <c r="B36" s="121" t="s">
        <v>255</v>
      </c>
      <c r="C36" s="124">
        <v>16681</v>
      </c>
      <c r="D36" s="125">
        <v>18557</v>
      </c>
      <c r="E36" s="536">
        <v>18475</v>
      </c>
      <c r="F36" s="661">
        <v>0</v>
      </c>
      <c r="G36" s="568">
        <v>0</v>
      </c>
      <c r="H36" s="222">
        <v>0</v>
      </c>
      <c r="I36" s="168">
        <v>0</v>
      </c>
      <c r="J36" s="169">
        <v>0</v>
      </c>
      <c r="K36" s="222">
        <v>0</v>
      </c>
      <c r="L36" s="656">
        <f t="shared" si="3"/>
        <v>16681</v>
      </c>
      <c r="M36" s="657">
        <f t="shared" si="2"/>
        <v>18557</v>
      </c>
      <c r="N36" s="658">
        <f t="shared" si="4"/>
        <v>18475</v>
      </c>
      <c r="O36" s="28"/>
      <c r="Q36" s="28"/>
    </row>
    <row r="37" spans="1:17" ht="12.75">
      <c r="A37" s="50" t="s">
        <v>256</v>
      </c>
      <c r="B37" s="121" t="s">
        <v>257</v>
      </c>
      <c r="C37" s="124">
        <v>0</v>
      </c>
      <c r="D37" s="125">
        <v>4481</v>
      </c>
      <c r="E37" s="536">
        <v>4478</v>
      </c>
      <c r="F37" s="661">
        <v>0</v>
      </c>
      <c r="G37" s="568">
        <v>0</v>
      </c>
      <c r="H37" s="222">
        <v>0</v>
      </c>
      <c r="I37" s="168">
        <v>0</v>
      </c>
      <c r="J37" s="169">
        <v>0</v>
      </c>
      <c r="K37" s="222">
        <v>0</v>
      </c>
      <c r="L37" s="656">
        <f t="shared" si="3"/>
        <v>0</v>
      </c>
      <c r="M37" s="657">
        <f t="shared" si="2"/>
        <v>4481</v>
      </c>
      <c r="N37" s="658">
        <f t="shared" si="4"/>
        <v>4478</v>
      </c>
      <c r="O37" s="28"/>
      <c r="Q37" s="28"/>
    </row>
    <row r="38" spans="1:17" ht="12.75">
      <c r="A38" s="50" t="s">
        <v>258</v>
      </c>
      <c r="B38" s="121" t="s">
        <v>259</v>
      </c>
      <c r="C38" s="124">
        <v>0</v>
      </c>
      <c r="D38" s="125">
        <v>50</v>
      </c>
      <c r="E38" s="536">
        <v>3</v>
      </c>
      <c r="F38" s="661">
        <v>0</v>
      </c>
      <c r="G38" s="568">
        <v>0</v>
      </c>
      <c r="H38" s="222">
        <v>0</v>
      </c>
      <c r="I38" s="168">
        <v>0</v>
      </c>
      <c r="J38" s="169">
        <v>0</v>
      </c>
      <c r="K38" s="222">
        <v>0</v>
      </c>
      <c r="L38" s="656">
        <f t="shared" si="3"/>
        <v>0</v>
      </c>
      <c r="M38" s="657">
        <f t="shared" si="2"/>
        <v>50</v>
      </c>
      <c r="N38" s="658">
        <f t="shared" si="4"/>
        <v>3</v>
      </c>
      <c r="O38" s="28"/>
      <c r="Q38" s="28"/>
    </row>
    <row r="39" spans="1:17" ht="12.75">
      <c r="A39" s="364" t="s">
        <v>293</v>
      </c>
      <c r="B39" s="662"/>
      <c r="C39" s="548">
        <f>SUM(C25:C38)</f>
        <v>78931</v>
      </c>
      <c r="D39" s="548">
        <f>SUM(D25:D38)</f>
        <v>96464</v>
      </c>
      <c r="E39" s="548">
        <f>SUM(E25:E38)</f>
        <v>95965</v>
      </c>
      <c r="F39" s="663">
        <f>SUM(F25:F34)</f>
        <v>0</v>
      </c>
      <c r="G39" s="637">
        <v>0</v>
      </c>
      <c r="H39" s="638">
        <v>0</v>
      </c>
      <c r="I39" s="636">
        <f>SUM(I25:I34)</f>
        <v>0</v>
      </c>
      <c r="J39" s="637">
        <v>0</v>
      </c>
      <c r="K39" s="638">
        <v>0</v>
      </c>
      <c r="L39" s="664">
        <f t="shared" si="3"/>
        <v>78931</v>
      </c>
      <c r="M39" s="665">
        <f t="shared" si="2"/>
        <v>96464</v>
      </c>
      <c r="N39" s="666">
        <f t="shared" si="4"/>
        <v>95965</v>
      </c>
      <c r="O39" s="28"/>
      <c r="Q39" s="28"/>
    </row>
    <row r="40" spans="1:17" ht="12.75">
      <c r="A40" s="364" t="s">
        <v>309</v>
      </c>
      <c r="B40" s="662" t="s">
        <v>310</v>
      </c>
      <c r="C40" s="548">
        <v>0</v>
      </c>
      <c r="D40" s="365">
        <v>58</v>
      </c>
      <c r="E40" s="319">
        <v>58</v>
      </c>
      <c r="F40" s="663">
        <v>0</v>
      </c>
      <c r="G40" s="637">
        <v>0</v>
      </c>
      <c r="H40" s="638">
        <v>0</v>
      </c>
      <c r="I40" s="636">
        <v>0</v>
      </c>
      <c r="J40" s="637">
        <v>0</v>
      </c>
      <c r="K40" s="638"/>
      <c r="L40" s="664">
        <f t="shared" si="3"/>
        <v>0</v>
      </c>
      <c r="M40" s="665">
        <f t="shared" si="2"/>
        <v>58</v>
      </c>
      <c r="N40" s="666">
        <v>58</v>
      </c>
      <c r="O40" s="28"/>
      <c r="Q40" s="28"/>
    </row>
    <row r="41" spans="1:17" ht="12.75">
      <c r="A41" s="364" t="s">
        <v>295</v>
      </c>
      <c r="B41" s="662"/>
      <c r="C41" s="548">
        <f>SUM(C39,C24,C23)</f>
        <v>161069</v>
      </c>
      <c r="D41" s="366">
        <f>SUM(D39,D24,D23)+D40</f>
        <v>180184</v>
      </c>
      <c r="E41" s="366">
        <f>SUM(E39,E24,E23)+E40</f>
        <v>179479</v>
      </c>
      <c r="F41" s="365">
        <f>SUM(F39,F24,F23)</f>
        <v>0</v>
      </c>
      <c r="G41" s="366">
        <v>0</v>
      </c>
      <c r="H41" s="570">
        <v>0</v>
      </c>
      <c r="I41" s="548">
        <f>SUM(I39,I24,I23)</f>
        <v>0</v>
      </c>
      <c r="J41" s="366">
        <v>0</v>
      </c>
      <c r="K41" s="570">
        <v>0</v>
      </c>
      <c r="L41" s="664">
        <f t="shared" si="3"/>
        <v>161069</v>
      </c>
      <c r="M41" s="665">
        <f t="shared" si="2"/>
        <v>180184</v>
      </c>
      <c r="N41" s="666">
        <f>SUM(K41,H41,E41)</f>
        <v>179479</v>
      </c>
      <c r="O41" s="28"/>
      <c r="Q41" s="28"/>
    </row>
    <row r="42" spans="1:17" ht="6.75" customHeight="1">
      <c r="A42" s="347"/>
      <c r="B42" s="150"/>
      <c r="C42" s="150"/>
      <c r="D42" s="150"/>
      <c r="E42" s="150"/>
      <c r="F42" s="150"/>
      <c r="G42" s="150"/>
      <c r="H42" s="150"/>
      <c r="I42" s="4"/>
      <c r="J42" s="4"/>
      <c r="K42" s="4"/>
      <c r="L42" s="224"/>
      <c r="M42" s="192"/>
      <c r="N42" s="349"/>
      <c r="O42" s="28"/>
      <c r="Q42" s="28"/>
    </row>
    <row r="43" spans="1:17" ht="13.5" customHeight="1">
      <c r="A43" s="9" t="s">
        <v>118</v>
      </c>
      <c r="B43" s="9"/>
      <c r="C43" s="970" t="s">
        <v>34</v>
      </c>
      <c r="D43" s="970"/>
      <c r="E43" s="970"/>
      <c r="F43" s="959" t="s">
        <v>105</v>
      </c>
      <c r="G43" s="959"/>
      <c r="H43" s="959"/>
      <c r="I43" s="971" t="s">
        <v>106</v>
      </c>
      <c r="J43" s="971"/>
      <c r="K43" s="971"/>
      <c r="L43" s="959" t="s">
        <v>37</v>
      </c>
      <c r="M43" s="959"/>
      <c r="N43" s="959"/>
      <c r="O43" s="28"/>
      <c r="Q43" s="28"/>
    </row>
    <row r="44" spans="1:17" ht="12.75">
      <c r="A44" s="217" t="s">
        <v>311</v>
      </c>
      <c r="B44" s="217" t="s">
        <v>120</v>
      </c>
      <c r="C44" s="268">
        <v>12654</v>
      </c>
      <c r="D44" s="667">
        <v>4654</v>
      </c>
      <c r="E44" s="216">
        <v>4368</v>
      </c>
      <c r="F44" s="486">
        <v>0</v>
      </c>
      <c r="G44" s="668">
        <v>0</v>
      </c>
      <c r="H44" s="669">
        <v>0</v>
      </c>
      <c r="I44" s="486">
        <v>0</v>
      </c>
      <c r="J44" s="668">
        <v>0</v>
      </c>
      <c r="K44" s="669">
        <v>0</v>
      </c>
      <c r="L44" s="458">
        <f aca="true" t="shared" si="5" ref="L44:M46">SUM(I44,F44,C44)</f>
        <v>12654</v>
      </c>
      <c r="M44" s="459">
        <f t="shared" si="5"/>
        <v>4654</v>
      </c>
      <c r="N44" s="461">
        <v>4368</v>
      </c>
      <c r="O44" s="28"/>
      <c r="Q44" s="28"/>
    </row>
    <row r="45" spans="1:17" ht="12.75">
      <c r="A45" s="276" t="s">
        <v>118</v>
      </c>
      <c r="B45" s="276"/>
      <c r="C45" s="223">
        <v>12654</v>
      </c>
      <c r="D45" s="371">
        <v>4654</v>
      </c>
      <c r="E45" s="606">
        <v>4368</v>
      </c>
      <c r="F45" s="223">
        <f>SUM(F44:F44)</f>
        <v>0</v>
      </c>
      <c r="G45" s="371">
        <v>0</v>
      </c>
      <c r="H45" s="606">
        <v>0</v>
      </c>
      <c r="I45" s="223">
        <f>SUM(I44:I44)</f>
        <v>0</v>
      </c>
      <c r="J45" s="371">
        <v>0</v>
      </c>
      <c r="K45" s="606">
        <v>0</v>
      </c>
      <c r="L45" s="350">
        <f t="shared" si="5"/>
        <v>12654</v>
      </c>
      <c r="M45" s="503">
        <f t="shared" si="5"/>
        <v>4654</v>
      </c>
      <c r="N45" s="502">
        <f>SUM(K45,H45,E45)</f>
        <v>4368</v>
      </c>
      <c r="O45" s="28"/>
      <c r="Q45" s="28"/>
    </row>
    <row r="46" spans="1:17" ht="12.75">
      <c r="A46" s="9" t="s">
        <v>265</v>
      </c>
      <c r="B46" s="9"/>
      <c r="C46" s="548">
        <f>SUM(C45,C41)</f>
        <v>173723</v>
      </c>
      <c r="D46" s="366">
        <f>SUM(D45,D41)</f>
        <v>184838</v>
      </c>
      <c r="E46" s="570">
        <f>SUM(E45,E41)</f>
        <v>183847</v>
      </c>
      <c r="F46" s="548">
        <f>SUM(F45,F41)</f>
        <v>0</v>
      </c>
      <c r="G46" s="366">
        <v>0</v>
      </c>
      <c r="H46" s="570">
        <v>0</v>
      </c>
      <c r="I46" s="548">
        <f>SUM(I45,I41)</f>
        <v>0</v>
      </c>
      <c r="J46" s="366">
        <v>0</v>
      </c>
      <c r="K46" s="570">
        <v>0</v>
      </c>
      <c r="L46" s="548">
        <f t="shared" si="5"/>
        <v>173723</v>
      </c>
      <c r="M46" s="366">
        <f t="shared" si="5"/>
        <v>184838</v>
      </c>
      <c r="N46" s="367">
        <f>SUM(K46,H46,E46)</f>
        <v>183847</v>
      </c>
      <c r="O46" s="28"/>
      <c r="P46" s="185"/>
      <c r="Q46" s="185"/>
    </row>
    <row r="47" spans="1:17" ht="4.5" customHeight="1">
      <c r="A47" s="347"/>
      <c r="B47" s="150"/>
      <c r="C47" s="150"/>
      <c r="D47" s="150"/>
      <c r="E47" s="150"/>
      <c r="F47" s="191"/>
      <c r="G47" s="191"/>
      <c r="H47" s="191"/>
      <c r="I47" s="191"/>
      <c r="J47" s="191"/>
      <c r="K47" s="191"/>
      <c r="L47" s="471"/>
      <c r="M47" s="192"/>
      <c r="N47" s="349"/>
      <c r="O47" s="28"/>
      <c r="Q47" s="28"/>
    </row>
    <row r="48" spans="1:17" ht="12.75" customHeight="1">
      <c r="A48" s="276" t="s">
        <v>130</v>
      </c>
      <c r="B48" s="276" t="s">
        <v>312</v>
      </c>
      <c r="C48" s="577">
        <v>0</v>
      </c>
      <c r="D48" s="578">
        <v>0</v>
      </c>
      <c r="E48" s="579">
        <v>0</v>
      </c>
      <c r="F48" s="476">
        <v>0</v>
      </c>
      <c r="G48" s="580">
        <v>0</v>
      </c>
      <c r="H48" s="581">
        <v>0</v>
      </c>
      <c r="I48" s="582">
        <v>0</v>
      </c>
      <c r="J48" s="583">
        <v>0</v>
      </c>
      <c r="K48" s="584">
        <v>0</v>
      </c>
      <c r="L48" s="476">
        <v>0</v>
      </c>
      <c r="M48" s="670">
        <v>0</v>
      </c>
      <c r="N48" s="477">
        <v>0</v>
      </c>
      <c r="O48" s="28"/>
      <c r="Q48" s="28"/>
    </row>
    <row r="49" spans="1:17" ht="12.75">
      <c r="A49" s="211" t="s">
        <v>131</v>
      </c>
      <c r="B49" s="211"/>
      <c r="C49" s="586">
        <v>0</v>
      </c>
      <c r="D49" s="587">
        <v>0</v>
      </c>
      <c r="E49" s="588">
        <v>0</v>
      </c>
      <c r="F49" s="480">
        <v>0</v>
      </c>
      <c r="G49" s="589">
        <v>0</v>
      </c>
      <c r="H49" s="590">
        <v>0</v>
      </c>
      <c r="I49" s="591">
        <v>0</v>
      </c>
      <c r="J49" s="482">
        <v>0</v>
      </c>
      <c r="K49" s="483">
        <v>0</v>
      </c>
      <c r="L49" s="350">
        <v>0</v>
      </c>
      <c r="M49" s="671">
        <v>0</v>
      </c>
      <c r="N49" s="485">
        <v>0</v>
      </c>
      <c r="O49" s="28"/>
      <c r="Q49" s="28"/>
    </row>
    <row r="50" spans="1:17" ht="12.75">
      <c r="A50" s="96" t="s">
        <v>102</v>
      </c>
      <c r="B50" s="96"/>
      <c r="C50" s="593">
        <v>0</v>
      </c>
      <c r="D50" s="594">
        <v>0</v>
      </c>
      <c r="E50" s="595">
        <v>0</v>
      </c>
      <c r="F50" s="124">
        <v>0</v>
      </c>
      <c r="G50" s="125">
        <v>0</v>
      </c>
      <c r="H50" s="537">
        <v>0</v>
      </c>
      <c r="I50" s="596">
        <v>0</v>
      </c>
      <c r="J50" s="493">
        <v>0</v>
      </c>
      <c r="K50" s="494">
        <v>0</v>
      </c>
      <c r="L50" s="142">
        <v>0</v>
      </c>
      <c r="M50" s="312">
        <v>0</v>
      </c>
      <c r="N50" s="49">
        <v>0</v>
      </c>
      <c r="O50" s="28"/>
      <c r="Q50" s="28"/>
    </row>
    <row r="51" spans="1:17" ht="12.75">
      <c r="A51" s="463" t="s">
        <v>103</v>
      </c>
      <c r="B51" s="463"/>
      <c r="C51" s="597">
        <v>0</v>
      </c>
      <c r="D51" s="598">
        <v>0</v>
      </c>
      <c r="E51" s="599">
        <v>0</v>
      </c>
      <c r="F51" s="465">
        <v>0</v>
      </c>
      <c r="G51" s="466">
        <v>0</v>
      </c>
      <c r="H51" s="467">
        <v>0</v>
      </c>
      <c r="I51" s="600">
        <v>0</v>
      </c>
      <c r="J51" s="601">
        <v>0</v>
      </c>
      <c r="K51" s="602">
        <v>0</v>
      </c>
      <c r="L51" s="468">
        <v>0</v>
      </c>
      <c r="M51" s="672">
        <v>0</v>
      </c>
      <c r="N51" s="54">
        <v>0</v>
      </c>
      <c r="O51" s="28"/>
      <c r="Q51" s="28"/>
    </row>
    <row r="52" spans="1:17" ht="12.75">
      <c r="A52" s="5"/>
      <c r="B52" s="5"/>
      <c r="C52" s="5"/>
      <c r="D52" s="5"/>
      <c r="E52" s="5"/>
      <c r="F52" s="28"/>
      <c r="G52" s="28"/>
      <c r="H52" s="28"/>
      <c r="I52" s="28"/>
      <c r="J52" s="28"/>
      <c r="K52" s="28"/>
      <c r="L52" s="28"/>
      <c r="M52" s="28"/>
      <c r="O52" s="28"/>
      <c r="Q52" s="28"/>
    </row>
    <row r="53" spans="13:17" ht="12.75">
      <c r="M53" s="28"/>
      <c r="O53" s="28"/>
      <c r="Q53" s="28"/>
    </row>
    <row r="54" spans="12:14" ht="12.75">
      <c r="L54" s="506"/>
      <c r="M54" s="506"/>
      <c r="N54" s="506"/>
    </row>
    <row r="55" spans="13:17" ht="12.75">
      <c r="M55" s="553"/>
      <c r="O55" s="28"/>
      <c r="Q55" s="28"/>
    </row>
    <row r="56" spans="12:14" ht="12.75">
      <c r="L56" s="506"/>
      <c r="M56" s="506"/>
      <c r="N56" s="506"/>
    </row>
    <row r="57" spans="1:14" ht="12.75">
      <c r="A57" s="506"/>
      <c r="B57" s="506"/>
      <c r="C57" s="506"/>
      <c r="D57" s="506"/>
      <c r="E57" s="506"/>
      <c r="F57" s="506"/>
      <c r="G57" s="506"/>
      <c r="H57" s="506"/>
      <c r="I57" s="506"/>
      <c r="J57" s="506"/>
      <c r="K57" s="506"/>
      <c r="L57" s="506"/>
      <c r="M57" s="506"/>
      <c r="N57" s="506"/>
    </row>
    <row r="58" spans="1:14" ht="12.75">
      <c r="A58" s="506"/>
      <c r="B58" s="506"/>
      <c r="C58" s="506"/>
      <c r="D58" s="506"/>
      <c r="E58" s="506"/>
      <c r="F58" s="506"/>
      <c r="G58" s="506"/>
      <c r="H58" s="506"/>
      <c r="I58" s="506"/>
      <c r="J58" s="506"/>
      <c r="K58" s="506"/>
      <c r="L58" s="506"/>
      <c r="M58" s="506"/>
      <c r="N58" s="506"/>
    </row>
    <row r="59" spans="1:14" ht="12.75">
      <c r="A59" s="506"/>
      <c r="B59" s="506"/>
      <c r="C59" s="506"/>
      <c r="D59" s="506"/>
      <c r="E59" s="506"/>
      <c r="F59" s="506"/>
      <c r="G59" s="506"/>
      <c r="H59" s="506"/>
      <c r="I59" s="506"/>
      <c r="J59" s="506"/>
      <c r="K59" s="506"/>
      <c r="L59" s="506"/>
      <c r="M59" s="506"/>
      <c r="N59" s="506"/>
    </row>
    <row r="60" spans="1:14" ht="12.75">
      <c r="A60" s="506"/>
      <c r="B60" s="506"/>
      <c r="C60" s="506"/>
      <c r="D60" s="506"/>
      <c r="E60" s="506"/>
      <c r="F60" s="506"/>
      <c r="G60" s="506"/>
      <c r="H60" s="506"/>
      <c r="I60" s="506"/>
      <c r="J60" s="506"/>
      <c r="K60" s="506"/>
      <c r="L60" s="506"/>
      <c r="M60" s="506"/>
      <c r="N60" s="506"/>
    </row>
    <row r="61" spans="1:14" ht="12.75">
      <c r="A61" s="506"/>
      <c r="B61" s="506"/>
      <c r="C61" s="506"/>
      <c r="D61" s="506"/>
      <c r="E61" s="506"/>
      <c r="F61" s="506"/>
      <c r="G61" s="506"/>
      <c r="H61" s="506"/>
      <c r="I61" s="506"/>
      <c r="J61" s="506"/>
      <c r="K61" s="506"/>
      <c r="L61" s="506"/>
      <c r="M61" s="506"/>
      <c r="N61" s="506"/>
    </row>
    <row r="62" spans="1:14" ht="12.75">
      <c r="A62" s="506"/>
      <c r="B62" s="506"/>
      <c r="C62" s="506"/>
      <c r="D62" s="506"/>
      <c r="E62" s="506"/>
      <c r="F62" s="506"/>
      <c r="G62" s="506"/>
      <c r="H62" s="506"/>
      <c r="I62" s="506"/>
      <c r="J62" s="506"/>
      <c r="K62" s="506"/>
      <c r="L62" s="506"/>
      <c r="M62" s="506"/>
      <c r="N62" s="506"/>
    </row>
    <row r="63" spans="1:14" ht="12.75">
      <c r="A63" s="506"/>
      <c r="B63" s="506"/>
      <c r="C63" s="506"/>
      <c r="D63" s="506"/>
      <c r="E63" s="506"/>
      <c r="F63" s="506"/>
      <c r="G63" s="506"/>
      <c r="H63" s="506"/>
      <c r="I63" s="506"/>
      <c r="J63" s="506"/>
      <c r="K63" s="506"/>
      <c r="L63" s="506"/>
      <c r="M63" s="506"/>
      <c r="N63" s="506"/>
    </row>
    <row r="64" spans="1:14" ht="12.75">
      <c r="A64" s="506"/>
      <c r="B64" s="506"/>
      <c r="C64" s="506"/>
      <c r="D64" s="506"/>
      <c r="E64" s="506"/>
      <c r="F64" s="506"/>
      <c r="G64" s="506"/>
      <c r="H64" s="506"/>
      <c r="I64" s="506"/>
      <c r="J64" s="506"/>
      <c r="K64" s="506"/>
      <c r="L64" s="506"/>
      <c r="M64" s="506"/>
      <c r="N64" s="506"/>
    </row>
    <row r="65" spans="1:14" ht="12.75">
      <c r="A65" s="506"/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506"/>
      <c r="M65" s="506"/>
      <c r="N65" s="506"/>
    </row>
    <row r="66" spans="1:14" ht="12.75">
      <c r="A66" s="506"/>
      <c r="B66" s="506"/>
      <c r="C66" s="506"/>
      <c r="D66" s="506"/>
      <c r="E66" s="506"/>
      <c r="F66" s="506"/>
      <c r="G66" s="506"/>
      <c r="H66" s="506"/>
      <c r="I66" s="506"/>
      <c r="J66" s="506"/>
      <c r="K66" s="506"/>
      <c r="L66" s="506"/>
      <c r="M66" s="506"/>
      <c r="N66" s="506"/>
    </row>
    <row r="67" spans="1:14" ht="12.75">
      <c r="A67" s="506"/>
      <c r="B67" s="506"/>
      <c r="C67" s="506"/>
      <c r="D67" s="506"/>
      <c r="E67" s="506"/>
      <c r="F67" s="506"/>
      <c r="G67" s="506"/>
      <c r="H67" s="506"/>
      <c r="I67" s="506"/>
      <c r="J67" s="506"/>
      <c r="K67" s="506"/>
      <c r="L67" s="506"/>
      <c r="M67" s="506"/>
      <c r="N67" s="506"/>
    </row>
    <row r="68" spans="1:14" ht="12.75">
      <c r="A68" s="506"/>
      <c r="B68" s="506"/>
      <c r="C68" s="506"/>
      <c r="D68" s="506"/>
      <c r="E68" s="506"/>
      <c r="F68" s="506"/>
      <c r="G68" s="506"/>
      <c r="H68" s="506"/>
      <c r="I68" s="506"/>
      <c r="J68" s="506"/>
      <c r="K68" s="506"/>
      <c r="L68" s="506"/>
      <c r="M68" s="506"/>
      <c r="N68" s="506"/>
    </row>
    <row r="69" spans="1:14" ht="12.75">
      <c r="A69" s="506"/>
      <c r="B69" s="506"/>
      <c r="C69" s="506"/>
      <c r="D69" s="506"/>
      <c r="E69" s="506"/>
      <c r="F69" s="506"/>
      <c r="G69" s="506"/>
      <c r="H69" s="506"/>
      <c r="I69" s="506"/>
      <c r="J69" s="506"/>
      <c r="K69" s="506"/>
      <c r="L69" s="506"/>
      <c r="M69" s="506"/>
      <c r="N69" s="506"/>
    </row>
    <row r="70" spans="1:14" ht="12.75">
      <c r="A70" s="506"/>
      <c r="B70" s="506"/>
      <c r="C70" s="506"/>
      <c r="D70" s="506"/>
      <c r="E70" s="506"/>
      <c r="F70" s="506"/>
      <c r="G70" s="506"/>
      <c r="H70" s="506"/>
      <c r="I70" s="506"/>
      <c r="J70" s="506"/>
      <c r="K70" s="506"/>
      <c r="L70" s="506"/>
      <c r="M70" s="506"/>
      <c r="N70" s="506"/>
    </row>
    <row r="71" spans="1:14" ht="12.75">
      <c r="A71" s="506"/>
      <c r="B71" s="506"/>
      <c r="C71" s="506"/>
      <c r="D71" s="506"/>
      <c r="E71" s="506"/>
      <c r="F71" s="506"/>
      <c r="G71" s="506"/>
      <c r="H71" s="506"/>
      <c r="I71" s="506"/>
      <c r="J71" s="506"/>
      <c r="K71" s="506"/>
      <c r="L71" s="506"/>
      <c r="M71" s="506"/>
      <c r="N71" s="506"/>
    </row>
    <row r="72" spans="1:14" ht="12.75">
      <c r="A72" s="506"/>
      <c r="B72" s="506"/>
      <c r="C72" s="506"/>
      <c r="D72" s="506"/>
      <c r="E72" s="506"/>
      <c r="F72" s="506"/>
      <c r="G72" s="506"/>
      <c r="H72" s="506"/>
      <c r="I72" s="506"/>
      <c r="J72" s="506"/>
      <c r="K72" s="506"/>
      <c r="L72" s="506"/>
      <c r="M72" s="506"/>
      <c r="N72" s="506"/>
    </row>
    <row r="73" spans="1:14" ht="12.75">
      <c r="A73" s="506"/>
      <c r="B73" s="506"/>
      <c r="C73" s="506"/>
      <c r="D73" s="506"/>
      <c r="E73" s="506"/>
      <c r="F73" s="506"/>
      <c r="G73" s="506"/>
      <c r="H73" s="506"/>
      <c r="I73" s="506"/>
      <c r="J73" s="506"/>
      <c r="K73" s="506"/>
      <c r="L73" s="506"/>
      <c r="M73" s="506"/>
      <c r="N73" s="506"/>
    </row>
    <row r="74" spans="1:14" ht="12.75">
      <c r="A74" s="506"/>
      <c r="B74" s="506"/>
      <c r="C74" s="506"/>
      <c r="D74" s="506"/>
      <c r="E74" s="506"/>
      <c r="F74" s="506"/>
      <c r="G74" s="506"/>
      <c r="H74" s="506"/>
      <c r="I74" s="506"/>
      <c r="J74" s="506"/>
      <c r="K74" s="506"/>
      <c r="L74" s="506"/>
      <c r="M74" s="506"/>
      <c r="N74" s="506"/>
    </row>
    <row r="75" spans="1:14" ht="12.75">
      <c r="A75" s="506"/>
      <c r="B75" s="506"/>
      <c r="C75" s="506"/>
      <c r="D75" s="506"/>
      <c r="E75" s="506"/>
      <c r="F75" s="506"/>
      <c r="G75" s="506"/>
      <c r="H75" s="506"/>
      <c r="I75" s="506"/>
      <c r="J75" s="506"/>
      <c r="K75" s="506"/>
      <c r="L75" s="506"/>
      <c r="M75" s="506"/>
      <c r="N75" s="506"/>
    </row>
    <row r="76" spans="1:14" ht="12.75">
      <c r="A76" s="506"/>
      <c r="B76" s="506"/>
      <c r="C76" s="506"/>
      <c r="D76" s="506"/>
      <c r="E76" s="506"/>
      <c r="F76" s="506"/>
      <c r="G76" s="506"/>
      <c r="H76" s="506"/>
      <c r="I76" s="506"/>
      <c r="J76" s="506"/>
      <c r="K76" s="506"/>
      <c r="L76" s="506"/>
      <c r="M76" s="506"/>
      <c r="N76" s="506"/>
    </row>
    <row r="77" spans="1:14" ht="12.75">
      <c r="A77" s="506"/>
      <c r="B77" s="506"/>
      <c r="C77" s="506"/>
      <c r="D77" s="506"/>
      <c r="E77" s="506"/>
      <c r="F77" s="506"/>
      <c r="G77" s="506"/>
      <c r="H77" s="506"/>
      <c r="I77" s="506"/>
      <c r="J77" s="506"/>
      <c r="K77" s="506"/>
      <c r="L77" s="506"/>
      <c r="M77" s="506"/>
      <c r="N77" s="506"/>
    </row>
    <row r="78" spans="1:14" ht="12.75">
      <c r="A78" s="506"/>
      <c r="B78" s="506"/>
      <c r="C78" s="506"/>
      <c r="D78" s="506"/>
      <c r="E78" s="506"/>
      <c r="F78" s="506"/>
      <c r="G78" s="506"/>
      <c r="H78" s="506"/>
      <c r="I78" s="506"/>
      <c r="J78" s="506"/>
      <c r="K78" s="506"/>
      <c r="L78" s="506"/>
      <c r="M78" s="506"/>
      <c r="N78" s="506"/>
    </row>
    <row r="79" spans="1:14" ht="12.75">
      <c r="A79" s="506"/>
      <c r="B79" s="506"/>
      <c r="C79" s="506"/>
      <c r="D79" s="506"/>
      <c r="E79" s="506"/>
      <c r="F79" s="506"/>
      <c r="G79" s="506"/>
      <c r="H79" s="506"/>
      <c r="I79" s="506"/>
      <c r="J79" s="506"/>
      <c r="K79" s="506"/>
      <c r="L79" s="506"/>
      <c r="M79" s="506"/>
      <c r="N79" s="506"/>
    </row>
    <row r="80" spans="1:14" ht="12.75">
      <c r="A80" s="506"/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506"/>
    </row>
    <row r="81" spans="1:14" ht="12.75">
      <c r="A81" s="506"/>
      <c r="B81" s="506"/>
      <c r="C81" s="506"/>
      <c r="D81" s="506"/>
      <c r="E81" s="506"/>
      <c r="F81" s="506"/>
      <c r="G81" s="506"/>
      <c r="H81" s="506"/>
      <c r="I81" s="506"/>
      <c r="J81" s="506"/>
      <c r="K81" s="506"/>
      <c r="L81" s="506"/>
      <c r="M81" s="506"/>
      <c r="N81" s="506"/>
    </row>
    <row r="82" spans="1:14" ht="12.75">
      <c r="A82" s="506"/>
      <c r="B82" s="506"/>
      <c r="C82" s="506"/>
      <c r="D82" s="506"/>
      <c r="E82" s="506"/>
      <c r="F82" s="506"/>
      <c r="G82" s="506"/>
      <c r="H82" s="506"/>
      <c r="I82" s="506"/>
      <c r="J82" s="506"/>
      <c r="K82" s="506"/>
      <c r="L82" s="506"/>
      <c r="M82" s="506"/>
      <c r="N82" s="506"/>
    </row>
    <row r="83" spans="1:14" ht="12.75">
      <c r="A83" s="506"/>
      <c r="B83" s="506"/>
      <c r="C83" s="506"/>
      <c r="D83" s="506"/>
      <c r="E83" s="506"/>
      <c r="F83" s="506"/>
      <c r="G83" s="506"/>
      <c r="H83" s="506"/>
      <c r="I83" s="506"/>
      <c r="J83" s="506"/>
      <c r="K83" s="506"/>
      <c r="L83" s="506"/>
      <c r="M83" s="506"/>
      <c r="N83" s="506"/>
    </row>
  </sheetData>
  <sheetProtection selectLockedCells="1" selectUnlockedCells="1"/>
  <mergeCells count="14">
    <mergeCell ref="A2:L2"/>
    <mergeCell ref="B6:B8"/>
    <mergeCell ref="C6:E6"/>
    <mergeCell ref="F6:H6"/>
    <mergeCell ref="I6:K6"/>
    <mergeCell ref="L6:N6"/>
    <mergeCell ref="C21:E21"/>
    <mergeCell ref="F21:H21"/>
    <mergeCell ref="I21:K21"/>
    <mergeCell ref="L21:N21"/>
    <mergeCell ref="C43:E43"/>
    <mergeCell ref="F43:H43"/>
    <mergeCell ref="I43:K43"/>
    <mergeCell ref="L43:N43"/>
  </mergeCells>
  <printOptions/>
  <pageMargins left="0.3541666666666667" right="0.15763888888888888" top="0.19652777777777777" bottom="0.19652777777777777" header="0.5118055555555555" footer="0.5118055555555555"/>
  <pageSetup horizontalDpi="300" verticalDpi="300" orientation="portrait" paperSize="9" scale="90" r:id="rId3"/>
  <colBreaks count="1" manualBreakCount="1">
    <brk id="14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15"/>
  <sheetViews>
    <sheetView zoomScalePageLayoutView="0" workbookViewId="0" topLeftCell="A1">
      <selection activeCell="U91" sqref="U91"/>
    </sheetView>
  </sheetViews>
  <sheetFormatPr defaultColWidth="9.140625" defaultRowHeight="12.75"/>
  <cols>
    <col min="1" max="1" width="25.57421875" style="0" customWidth="1"/>
    <col min="2" max="2" width="5.8515625" style="0" customWidth="1"/>
    <col min="3" max="3" width="7.57421875" style="0" customWidth="1"/>
    <col min="4" max="4" width="9.8515625" style="0" customWidth="1"/>
    <col min="5" max="5" width="9.57421875" style="0" customWidth="1"/>
    <col min="6" max="6" width="4.140625" style="0" customWidth="1"/>
    <col min="7" max="7" width="3.57421875" style="0" customWidth="1"/>
    <col min="8" max="8" width="3.8515625" style="0" customWidth="1"/>
    <col min="9" max="10" width="6.421875" style="0" customWidth="1"/>
    <col min="11" max="11" width="6.28125" style="0" customWidth="1"/>
    <col min="12" max="12" width="7.7109375" style="0" customWidth="1"/>
    <col min="15" max="15" width="5.8515625" style="0" customWidth="1"/>
    <col min="16" max="16" width="8.57421875" style="0" customWidth="1"/>
    <col min="17" max="17" width="7.57421875" style="0" customWidth="1"/>
    <col min="18" max="18" width="7.8515625" style="0" customWidth="1"/>
    <col min="19" max="19" width="8.140625" style="0" customWidth="1"/>
    <col min="21" max="21" width="9.8515625" style="0" customWidth="1"/>
  </cols>
  <sheetData>
    <row r="2" spans="1:14" ht="12.75">
      <c r="A2" s="972" t="s">
        <v>753</v>
      </c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504"/>
      <c r="N2" s="505"/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06"/>
    </row>
    <row r="4" spans="1:14" ht="12.75">
      <c r="A4" s="2" t="s">
        <v>313</v>
      </c>
      <c r="B4" s="2"/>
      <c r="C4" s="2"/>
      <c r="D4" s="2"/>
      <c r="E4" s="2"/>
      <c r="F4" s="2"/>
      <c r="G4" s="2"/>
      <c r="H4" s="2"/>
      <c r="I4" s="2"/>
      <c r="J4" s="2"/>
      <c r="K4" s="2"/>
      <c r="L4" s="5"/>
      <c r="M4" s="5"/>
      <c r="N4" s="506"/>
    </row>
    <row r="5" spans="1:14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06"/>
    </row>
    <row r="6" spans="3:14" ht="12.75"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506"/>
    </row>
    <row r="7" spans="1:24" ht="12.75" customHeight="1">
      <c r="A7" s="44" t="s">
        <v>207</v>
      </c>
      <c r="B7" s="673" t="s">
        <v>12</v>
      </c>
      <c r="C7" s="963" t="s">
        <v>34</v>
      </c>
      <c r="D7" s="963"/>
      <c r="E7" s="963"/>
      <c r="F7" s="963" t="s">
        <v>105</v>
      </c>
      <c r="G7" s="963"/>
      <c r="H7" s="963"/>
      <c r="I7" s="963" t="s">
        <v>106</v>
      </c>
      <c r="J7" s="963"/>
      <c r="K7" s="963"/>
      <c r="L7" s="963" t="s">
        <v>37</v>
      </c>
      <c r="M7" s="963"/>
      <c r="N7" s="963"/>
      <c r="P7" s="4"/>
      <c r="Q7" s="4"/>
      <c r="R7" s="4"/>
      <c r="S7" s="4"/>
      <c r="T7" s="4"/>
      <c r="U7" s="4"/>
      <c r="V7" s="4"/>
      <c r="W7" s="4"/>
      <c r="X7" s="4"/>
    </row>
    <row r="8" spans="1:24" ht="12.75" customHeight="1">
      <c r="A8" s="364"/>
      <c r="B8" s="674"/>
      <c r="C8" s="511" t="s">
        <v>13</v>
      </c>
      <c r="D8" s="675" t="s">
        <v>14</v>
      </c>
      <c r="E8" s="676" t="s">
        <v>15</v>
      </c>
      <c r="F8" s="511" t="s">
        <v>13</v>
      </c>
      <c r="G8" s="675" t="s">
        <v>14</v>
      </c>
      <c r="H8" s="676" t="s">
        <v>15</v>
      </c>
      <c r="I8" s="511" t="s">
        <v>13</v>
      </c>
      <c r="J8" s="675" t="s">
        <v>14</v>
      </c>
      <c r="K8" s="676" t="s">
        <v>15</v>
      </c>
      <c r="L8" s="511" t="s">
        <v>13</v>
      </c>
      <c r="M8" s="675" t="s">
        <v>14</v>
      </c>
      <c r="N8" s="676" t="s">
        <v>15</v>
      </c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s="364" t="s">
        <v>208</v>
      </c>
      <c r="B9" s="677"/>
      <c r="C9" s="550">
        <f>SUM(C10,C16,C27,C28)</f>
        <v>664637</v>
      </c>
      <c r="D9" s="604">
        <f>SUM(D10,D16,D27,D28)</f>
        <v>822646</v>
      </c>
      <c r="E9" s="678">
        <f>SUM(E10,E16,E27,E28)</f>
        <v>836912</v>
      </c>
      <c r="F9" s="223">
        <f>SUM(F10,F16,F27,F28)</f>
        <v>0</v>
      </c>
      <c r="G9" s="371">
        <v>0</v>
      </c>
      <c r="H9" s="281">
        <v>0</v>
      </c>
      <c r="I9" s="350">
        <f>SUM(I10,I16,I27,I28)</f>
        <v>0</v>
      </c>
      <c r="J9" s="503">
        <f>SUM(J10,J16,J27,J28)</f>
        <v>0</v>
      </c>
      <c r="K9" s="502">
        <f>SUM(K10,K16,K27,K28)</f>
        <v>0</v>
      </c>
      <c r="L9" s="350">
        <f aca="true" t="shared" si="0" ref="L9:L18">SUM(I9,F9,C9)</f>
        <v>664637</v>
      </c>
      <c r="M9" s="503">
        <f>SUM(M10,M16,M27,M28)</f>
        <v>822646</v>
      </c>
      <c r="N9" s="502">
        <f aca="true" t="shared" si="1" ref="N9:N38">SUM(K9,H9,E9)</f>
        <v>836912</v>
      </c>
      <c r="P9" s="4"/>
      <c r="Q9" s="4"/>
      <c r="R9" s="4"/>
      <c r="S9" s="4"/>
      <c r="T9" s="1012"/>
      <c r="U9" s="4"/>
      <c r="V9" s="4"/>
      <c r="W9" s="4"/>
      <c r="X9" s="4"/>
    </row>
    <row r="10" spans="1:24" ht="12.75">
      <c r="A10" s="344" t="s">
        <v>314</v>
      </c>
      <c r="B10" s="245"/>
      <c r="C10" s="142">
        <v>77397</v>
      </c>
      <c r="D10" s="529">
        <f>SUM(D11:D15)</f>
        <v>217111</v>
      </c>
      <c r="E10" s="530">
        <v>219062</v>
      </c>
      <c r="F10" s="311">
        <f>SUM(F11:F14)</f>
        <v>0</v>
      </c>
      <c r="G10" s="308">
        <v>0</v>
      </c>
      <c r="H10" s="608">
        <v>0</v>
      </c>
      <c r="I10" s="142">
        <f>SUM(I11:I14)</f>
        <v>0</v>
      </c>
      <c r="J10" s="529">
        <v>0</v>
      </c>
      <c r="K10" s="530">
        <v>0</v>
      </c>
      <c r="L10" s="142">
        <f t="shared" si="0"/>
        <v>77397</v>
      </c>
      <c r="M10" s="529">
        <f aca="true" t="shared" si="2" ref="M10:M22">SUM(J10,G10,D10)</f>
        <v>217111</v>
      </c>
      <c r="N10" s="530">
        <f t="shared" si="1"/>
        <v>219062</v>
      </c>
      <c r="O10" s="28"/>
      <c r="P10" s="4"/>
      <c r="Q10" s="192"/>
      <c r="R10" s="192"/>
      <c r="S10" s="4"/>
      <c r="T10" s="4"/>
      <c r="U10" s="192"/>
      <c r="V10" s="4"/>
      <c r="W10" s="4"/>
      <c r="X10" s="4"/>
    </row>
    <row r="11" spans="1:24" ht="12.75">
      <c r="A11" s="50" t="s">
        <v>315</v>
      </c>
      <c r="B11" s="96" t="s">
        <v>49</v>
      </c>
      <c r="C11" s="124">
        <v>0</v>
      </c>
      <c r="D11" s="125">
        <v>104328</v>
      </c>
      <c r="E11" s="536">
        <v>104328</v>
      </c>
      <c r="F11" s="269">
        <v>0</v>
      </c>
      <c r="G11" s="568">
        <v>0</v>
      </c>
      <c r="H11" s="609">
        <v>0</v>
      </c>
      <c r="I11" s="124">
        <v>0</v>
      </c>
      <c r="J11" s="125">
        <v>0</v>
      </c>
      <c r="K11" s="536">
        <v>0</v>
      </c>
      <c r="L11" s="142">
        <f t="shared" si="0"/>
        <v>0</v>
      </c>
      <c r="M11" s="529">
        <f t="shared" si="2"/>
        <v>104328</v>
      </c>
      <c r="N11" s="530">
        <f t="shared" si="1"/>
        <v>104328</v>
      </c>
      <c r="O11" s="553"/>
      <c r="P11" s="185"/>
      <c r="Q11" s="199"/>
      <c r="R11" s="4"/>
      <c r="S11" s="4"/>
      <c r="T11" s="4"/>
      <c r="U11" s="192"/>
      <c r="V11" s="4"/>
      <c r="W11" s="4"/>
      <c r="X11" s="4"/>
    </row>
    <row r="12" spans="1:24" ht="12.75">
      <c r="A12" s="50" t="s">
        <v>316</v>
      </c>
      <c r="B12" s="96" t="s">
        <v>49</v>
      </c>
      <c r="C12" s="124">
        <v>0</v>
      </c>
      <c r="D12" s="125">
        <v>8292</v>
      </c>
      <c r="E12" s="536">
        <v>8292</v>
      </c>
      <c r="F12" s="269">
        <v>0</v>
      </c>
      <c r="G12" s="568">
        <v>0</v>
      </c>
      <c r="H12" s="609">
        <v>0</v>
      </c>
      <c r="I12" s="124">
        <v>0</v>
      </c>
      <c r="J12" s="125">
        <v>0</v>
      </c>
      <c r="K12" s="536">
        <v>0</v>
      </c>
      <c r="L12" s="142">
        <f t="shared" si="0"/>
        <v>0</v>
      </c>
      <c r="M12" s="529">
        <f t="shared" si="2"/>
        <v>8292</v>
      </c>
      <c r="N12" s="530">
        <f t="shared" si="1"/>
        <v>8292</v>
      </c>
      <c r="P12" s="4"/>
      <c r="Q12" s="192"/>
      <c r="R12" s="192"/>
      <c r="S12" s="4"/>
      <c r="T12" s="4"/>
      <c r="U12" s="4"/>
      <c r="V12" s="4"/>
      <c r="W12" s="4"/>
      <c r="X12" s="4"/>
    </row>
    <row r="13" spans="1:24" ht="12.75">
      <c r="A13" s="50" t="s">
        <v>317</v>
      </c>
      <c r="B13" s="96" t="s">
        <v>49</v>
      </c>
      <c r="C13" s="124">
        <v>0</v>
      </c>
      <c r="D13" s="125">
        <v>3131</v>
      </c>
      <c r="E13" s="536">
        <v>3131</v>
      </c>
      <c r="F13" s="269">
        <v>0</v>
      </c>
      <c r="G13" s="568">
        <v>0</v>
      </c>
      <c r="H13" s="609">
        <v>0</v>
      </c>
      <c r="I13" s="124">
        <v>0</v>
      </c>
      <c r="J13" s="125">
        <v>0</v>
      </c>
      <c r="K13" s="536">
        <v>0</v>
      </c>
      <c r="L13" s="142">
        <f t="shared" si="0"/>
        <v>0</v>
      </c>
      <c r="M13" s="529">
        <f t="shared" si="2"/>
        <v>3131</v>
      </c>
      <c r="N13" s="530">
        <f t="shared" si="1"/>
        <v>3131</v>
      </c>
      <c r="P13" s="4"/>
      <c r="Q13" s="192"/>
      <c r="R13" s="192"/>
      <c r="S13" s="4"/>
      <c r="T13" s="4"/>
      <c r="U13" s="4"/>
      <c r="V13" s="4"/>
      <c r="W13" s="4"/>
      <c r="X13" s="4"/>
    </row>
    <row r="14" spans="1:24" ht="12.75">
      <c r="A14" s="50" t="s">
        <v>318</v>
      </c>
      <c r="B14" s="96" t="s">
        <v>49</v>
      </c>
      <c r="C14" s="124">
        <v>0</v>
      </c>
      <c r="D14" s="125">
        <v>2113</v>
      </c>
      <c r="E14" s="536">
        <v>2113</v>
      </c>
      <c r="F14" s="269">
        <v>0</v>
      </c>
      <c r="G14" s="568">
        <v>0</v>
      </c>
      <c r="H14" s="609">
        <v>0</v>
      </c>
      <c r="I14" s="124">
        <v>0</v>
      </c>
      <c r="J14" s="125">
        <v>0</v>
      </c>
      <c r="K14" s="536">
        <v>0</v>
      </c>
      <c r="L14" s="142">
        <f t="shared" si="0"/>
        <v>0</v>
      </c>
      <c r="M14" s="529">
        <f t="shared" si="2"/>
        <v>2113</v>
      </c>
      <c r="N14" s="530">
        <f t="shared" si="1"/>
        <v>2113</v>
      </c>
      <c r="P14" s="4"/>
      <c r="Q14" s="192"/>
      <c r="R14" s="192"/>
      <c r="S14" s="4"/>
      <c r="T14" s="4"/>
      <c r="U14" s="192"/>
      <c r="V14" s="4"/>
      <c r="W14" s="4"/>
      <c r="X14" s="4"/>
    </row>
    <row r="15" spans="1:24" ht="12.75">
      <c r="A15" s="50" t="s">
        <v>319</v>
      </c>
      <c r="B15" s="96" t="s">
        <v>49</v>
      </c>
      <c r="C15" s="124">
        <v>0</v>
      </c>
      <c r="D15" s="492">
        <v>99247</v>
      </c>
      <c r="E15" s="679">
        <v>101198</v>
      </c>
      <c r="F15" s="269">
        <v>0</v>
      </c>
      <c r="G15" s="568">
        <v>0</v>
      </c>
      <c r="H15" s="609">
        <v>0</v>
      </c>
      <c r="I15" s="124">
        <v>0</v>
      </c>
      <c r="J15" s="125">
        <v>0</v>
      </c>
      <c r="K15" s="536">
        <v>0</v>
      </c>
      <c r="L15" s="142">
        <f t="shared" si="0"/>
        <v>0</v>
      </c>
      <c r="M15" s="529">
        <f t="shared" si="2"/>
        <v>99247</v>
      </c>
      <c r="N15" s="530">
        <f t="shared" si="1"/>
        <v>101198</v>
      </c>
      <c r="P15" s="4"/>
      <c r="Q15" s="192"/>
      <c r="R15" s="192"/>
      <c r="S15" s="4"/>
      <c r="T15" s="4"/>
      <c r="U15" s="192"/>
      <c r="V15" s="4"/>
      <c r="W15" s="4"/>
      <c r="X15" s="4"/>
    </row>
    <row r="16" spans="1:24" ht="12.75">
      <c r="A16" s="344" t="s">
        <v>217</v>
      </c>
      <c r="B16" s="245"/>
      <c r="C16" s="680">
        <f>SUM(C17:C26)</f>
        <v>163494</v>
      </c>
      <c r="D16" s="142">
        <f>SUM(D17:D26)</f>
        <v>142377</v>
      </c>
      <c r="E16" s="142">
        <f>SUM(E17:E26)</f>
        <v>149293</v>
      </c>
      <c r="F16" s="311">
        <f>SUM(F17:F18)</f>
        <v>0</v>
      </c>
      <c r="G16" s="308">
        <v>0</v>
      </c>
      <c r="H16" s="608">
        <v>0</v>
      </c>
      <c r="I16" s="142">
        <v>0</v>
      </c>
      <c r="J16" s="529">
        <v>0</v>
      </c>
      <c r="K16" s="530">
        <v>0</v>
      </c>
      <c r="L16" s="142">
        <f t="shared" si="0"/>
        <v>163494</v>
      </c>
      <c r="M16" s="529">
        <f t="shared" si="2"/>
        <v>142377</v>
      </c>
      <c r="N16" s="530">
        <f t="shared" si="1"/>
        <v>149293</v>
      </c>
      <c r="P16" s="4"/>
      <c r="Q16" s="192"/>
      <c r="R16" s="192"/>
      <c r="S16" s="4"/>
      <c r="T16" s="4"/>
      <c r="U16" s="192"/>
      <c r="V16" s="4"/>
      <c r="W16" s="4"/>
      <c r="X16" s="4"/>
    </row>
    <row r="17" spans="1:24" ht="12.75">
      <c r="A17" s="50" t="s">
        <v>320</v>
      </c>
      <c r="B17" s="96" t="s">
        <v>63</v>
      </c>
      <c r="C17" s="124">
        <v>93500</v>
      </c>
      <c r="D17" s="125">
        <v>105073</v>
      </c>
      <c r="E17" s="536">
        <v>102037</v>
      </c>
      <c r="F17" s="269">
        <v>0</v>
      </c>
      <c r="G17" s="568">
        <v>0</v>
      </c>
      <c r="H17" s="609">
        <v>0</v>
      </c>
      <c r="I17" s="124">
        <v>0</v>
      </c>
      <c r="J17" s="125">
        <v>0</v>
      </c>
      <c r="K17" s="536">
        <v>0</v>
      </c>
      <c r="L17" s="142">
        <f t="shared" si="0"/>
        <v>93500</v>
      </c>
      <c r="M17" s="529">
        <f t="shared" si="2"/>
        <v>105073</v>
      </c>
      <c r="N17" s="530">
        <f t="shared" si="1"/>
        <v>102037</v>
      </c>
      <c r="P17" s="4"/>
      <c r="Q17" s="192"/>
      <c r="R17" s="192"/>
      <c r="S17" s="4"/>
      <c r="T17" s="4"/>
      <c r="U17" s="192"/>
      <c r="V17" s="4"/>
      <c r="W17" s="4"/>
      <c r="X17" s="4"/>
    </row>
    <row r="18" spans="1:24" ht="12.75">
      <c r="A18" s="50" t="s">
        <v>321</v>
      </c>
      <c r="B18" s="96"/>
      <c r="C18" s="124">
        <v>900</v>
      </c>
      <c r="D18" s="125">
        <v>2596</v>
      </c>
      <c r="E18" s="536">
        <v>1314</v>
      </c>
      <c r="F18" s="269">
        <v>0</v>
      </c>
      <c r="G18" s="568">
        <v>0</v>
      </c>
      <c r="H18" s="609">
        <v>0</v>
      </c>
      <c r="I18" s="124">
        <v>0</v>
      </c>
      <c r="J18" s="125">
        <v>0</v>
      </c>
      <c r="K18" s="536">
        <v>0</v>
      </c>
      <c r="L18" s="142">
        <f t="shared" si="0"/>
        <v>900</v>
      </c>
      <c r="M18" s="529">
        <f t="shared" si="2"/>
        <v>2596</v>
      </c>
      <c r="N18" s="530">
        <f t="shared" si="1"/>
        <v>1314</v>
      </c>
      <c r="P18" s="4"/>
      <c r="Q18" s="192"/>
      <c r="R18" s="192"/>
      <c r="S18" s="4"/>
      <c r="T18" s="4"/>
      <c r="U18" s="192"/>
      <c r="V18" s="4"/>
      <c r="W18" s="4"/>
      <c r="X18" s="4"/>
    </row>
    <row r="19" spans="1:24" ht="12.75">
      <c r="A19" s="47" t="s">
        <v>322</v>
      </c>
      <c r="B19" s="50" t="s">
        <v>74</v>
      </c>
      <c r="C19" s="486">
        <v>0</v>
      </c>
      <c r="D19" s="668">
        <v>4345</v>
      </c>
      <c r="E19" s="681">
        <v>4345</v>
      </c>
      <c r="F19" s="268">
        <v>0</v>
      </c>
      <c r="G19" s="667">
        <v>0</v>
      </c>
      <c r="H19" s="682">
        <v>0</v>
      </c>
      <c r="I19" s="486">
        <v>0</v>
      </c>
      <c r="J19" s="668">
        <v>0</v>
      </c>
      <c r="K19" s="681">
        <v>0</v>
      </c>
      <c r="L19" s="458">
        <v>0</v>
      </c>
      <c r="M19" s="459">
        <f t="shared" si="2"/>
        <v>4345</v>
      </c>
      <c r="N19" s="461">
        <f t="shared" si="1"/>
        <v>4345</v>
      </c>
      <c r="P19" s="4"/>
      <c r="Q19" s="192"/>
      <c r="R19" s="192"/>
      <c r="S19" s="4"/>
      <c r="T19" s="4"/>
      <c r="U19" s="192"/>
      <c r="V19" s="4"/>
      <c r="W19" s="4"/>
      <c r="X19" s="4"/>
    </row>
    <row r="20" spans="1:24" ht="12.75">
      <c r="A20" s="47" t="s">
        <v>323</v>
      </c>
      <c r="B20" s="50" t="s">
        <v>51</v>
      </c>
      <c r="C20" s="486">
        <v>65555</v>
      </c>
      <c r="D20" s="668">
        <v>26803</v>
      </c>
      <c r="E20" s="681">
        <v>25754</v>
      </c>
      <c r="F20" s="268">
        <v>0</v>
      </c>
      <c r="G20" s="667">
        <v>0</v>
      </c>
      <c r="H20" s="682">
        <v>0</v>
      </c>
      <c r="I20" s="486">
        <v>0</v>
      </c>
      <c r="J20" s="668">
        <v>0</v>
      </c>
      <c r="K20" s="681">
        <v>0</v>
      </c>
      <c r="L20" s="458">
        <v>65555</v>
      </c>
      <c r="M20" s="459">
        <f t="shared" si="2"/>
        <v>26803</v>
      </c>
      <c r="N20" s="461">
        <f t="shared" si="1"/>
        <v>25754</v>
      </c>
      <c r="P20" s="4"/>
      <c r="Q20" s="192"/>
      <c r="R20" s="192"/>
      <c r="S20" s="4"/>
      <c r="T20" s="4"/>
      <c r="U20" s="192"/>
      <c r="V20" s="4"/>
      <c r="W20" s="4"/>
      <c r="X20" s="4"/>
    </row>
    <row r="21" spans="1:24" ht="12.75">
      <c r="A21" s="47" t="s">
        <v>61</v>
      </c>
      <c r="B21" s="50" t="s">
        <v>54</v>
      </c>
      <c r="C21" s="486">
        <v>0</v>
      </c>
      <c r="D21" s="668">
        <v>0</v>
      </c>
      <c r="E21" s="681">
        <v>2657</v>
      </c>
      <c r="F21" s="268">
        <v>0</v>
      </c>
      <c r="G21" s="667">
        <v>0</v>
      </c>
      <c r="H21" s="682">
        <v>0</v>
      </c>
      <c r="I21" s="486">
        <v>0</v>
      </c>
      <c r="J21" s="668">
        <v>0</v>
      </c>
      <c r="K21" s="681">
        <v>0</v>
      </c>
      <c r="L21" s="458">
        <v>0</v>
      </c>
      <c r="M21" s="459">
        <f t="shared" si="2"/>
        <v>0</v>
      </c>
      <c r="N21" s="461">
        <f t="shared" si="1"/>
        <v>2657</v>
      </c>
      <c r="P21" s="4"/>
      <c r="Q21" s="192"/>
      <c r="R21" s="192"/>
      <c r="S21" s="4"/>
      <c r="T21" s="4"/>
      <c r="U21" s="192"/>
      <c r="V21" s="4"/>
      <c r="W21" s="4"/>
      <c r="X21" s="4"/>
    </row>
    <row r="22" spans="1:24" ht="12.75">
      <c r="A22" s="47" t="s">
        <v>324</v>
      </c>
      <c r="B22" s="50" t="s">
        <v>79</v>
      </c>
      <c r="C22" s="486">
        <v>3539</v>
      </c>
      <c r="D22" s="668">
        <v>3539</v>
      </c>
      <c r="E22" s="681">
        <v>7140</v>
      </c>
      <c r="F22" s="268">
        <v>0</v>
      </c>
      <c r="G22" s="667">
        <v>0</v>
      </c>
      <c r="H22" s="682">
        <v>0</v>
      </c>
      <c r="I22" s="486">
        <v>0</v>
      </c>
      <c r="J22" s="668">
        <v>0</v>
      </c>
      <c r="K22" s="681">
        <v>0</v>
      </c>
      <c r="L22" s="458">
        <v>3539</v>
      </c>
      <c r="M22" s="459">
        <f t="shared" si="2"/>
        <v>3539</v>
      </c>
      <c r="N22" s="461">
        <f t="shared" si="1"/>
        <v>7140</v>
      </c>
      <c r="P22" s="4"/>
      <c r="Q22" s="192"/>
      <c r="R22" s="192"/>
      <c r="S22" s="4"/>
      <c r="T22" s="4"/>
      <c r="U22" s="192"/>
      <c r="V22" s="4"/>
      <c r="W22" s="4"/>
      <c r="X22" s="4"/>
    </row>
    <row r="23" spans="1:24" ht="12.75">
      <c r="A23" s="47" t="s">
        <v>325</v>
      </c>
      <c r="B23" s="50" t="s">
        <v>65</v>
      </c>
      <c r="C23" s="486">
        <v>0</v>
      </c>
      <c r="D23" s="668">
        <v>0</v>
      </c>
      <c r="E23" s="681">
        <v>5410</v>
      </c>
      <c r="F23" s="268"/>
      <c r="G23" s="667">
        <v>0</v>
      </c>
      <c r="H23" s="682">
        <v>0</v>
      </c>
      <c r="I23" s="486">
        <v>0</v>
      </c>
      <c r="J23" s="668">
        <v>0</v>
      </c>
      <c r="K23" s="681">
        <v>0</v>
      </c>
      <c r="L23" s="458">
        <v>0</v>
      </c>
      <c r="M23" s="459">
        <v>0</v>
      </c>
      <c r="N23" s="461">
        <f t="shared" si="1"/>
        <v>5410</v>
      </c>
      <c r="P23" s="4"/>
      <c r="Q23" s="192"/>
      <c r="R23" s="192"/>
      <c r="S23" s="4"/>
      <c r="T23" s="4"/>
      <c r="U23" s="192"/>
      <c r="V23" s="4"/>
      <c r="W23" s="4"/>
      <c r="X23" s="4"/>
    </row>
    <row r="24" spans="1:24" ht="12.75">
      <c r="A24" s="47" t="s">
        <v>326</v>
      </c>
      <c r="B24" s="50" t="s">
        <v>327</v>
      </c>
      <c r="C24" s="486">
        <v>0</v>
      </c>
      <c r="D24" s="668">
        <v>21</v>
      </c>
      <c r="E24" s="681">
        <v>42</v>
      </c>
      <c r="F24" s="268">
        <v>0</v>
      </c>
      <c r="G24" s="667">
        <v>0</v>
      </c>
      <c r="H24" s="682">
        <v>0</v>
      </c>
      <c r="I24" s="486">
        <v>0</v>
      </c>
      <c r="J24" s="668">
        <v>0</v>
      </c>
      <c r="K24" s="681">
        <v>0</v>
      </c>
      <c r="L24" s="458">
        <v>0</v>
      </c>
      <c r="M24" s="459">
        <f aca="true" t="shared" si="3" ref="M24:M31">SUM(J24,G24,D24)</f>
        <v>21</v>
      </c>
      <c r="N24" s="461">
        <f t="shared" si="1"/>
        <v>42</v>
      </c>
      <c r="P24" s="4"/>
      <c r="Q24" s="192"/>
      <c r="R24" s="192"/>
      <c r="S24" s="4"/>
      <c r="T24" s="4"/>
      <c r="U24" s="192"/>
      <c r="V24" s="4"/>
      <c r="W24" s="4"/>
      <c r="X24" s="4"/>
    </row>
    <row r="25" spans="1:24" ht="12.75">
      <c r="A25" s="47" t="s">
        <v>328</v>
      </c>
      <c r="B25" s="50" t="s">
        <v>57</v>
      </c>
      <c r="C25" s="486">
        <v>0</v>
      </c>
      <c r="D25" s="668">
        <v>0</v>
      </c>
      <c r="E25" s="681">
        <v>97</v>
      </c>
      <c r="F25" s="268">
        <v>0</v>
      </c>
      <c r="G25" s="667">
        <v>0</v>
      </c>
      <c r="H25" s="682">
        <v>0</v>
      </c>
      <c r="I25" s="486">
        <v>0</v>
      </c>
      <c r="J25" s="668">
        <v>0</v>
      </c>
      <c r="K25" s="681">
        <v>0</v>
      </c>
      <c r="L25" s="458">
        <v>0</v>
      </c>
      <c r="M25" s="459">
        <f t="shared" si="3"/>
        <v>0</v>
      </c>
      <c r="N25" s="461">
        <f t="shared" si="1"/>
        <v>97</v>
      </c>
      <c r="P25" s="4"/>
      <c r="Q25" s="192"/>
      <c r="R25" s="192"/>
      <c r="S25" s="4"/>
      <c r="T25" s="4"/>
      <c r="U25" s="192"/>
      <c r="V25" s="4"/>
      <c r="W25" s="4"/>
      <c r="X25" s="4"/>
    </row>
    <row r="26" spans="1:24" ht="12.75">
      <c r="A26" s="47" t="s">
        <v>329</v>
      </c>
      <c r="B26" s="47" t="s">
        <v>72</v>
      </c>
      <c r="C26" s="486">
        <v>0</v>
      </c>
      <c r="D26" s="668">
        <v>0</v>
      </c>
      <c r="E26" s="681">
        <v>497</v>
      </c>
      <c r="F26" s="268">
        <v>0</v>
      </c>
      <c r="G26" s="667">
        <v>0</v>
      </c>
      <c r="H26" s="682">
        <v>0</v>
      </c>
      <c r="I26" s="486">
        <v>0</v>
      </c>
      <c r="J26" s="668">
        <v>0</v>
      </c>
      <c r="K26" s="681">
        <v>0</v>
      </c>
      <c r="L26" s="458">
        <v>0</v>
      </c>
      <c r="M26" s="459">
        <f t="shared" si="3"/>
        <v>0</v>
      </c>
      <c r="N26" s="461">
        <f t="shared" si="1"/>
        <v>497</v>
      </c>
      <c r="P26" s="4"/>
      <c r="Q26" s="192"/>
      <c r="R26" s="192"/>
      <c r="S26" s="4"/>
      <c r="T26" s="4"/>
      <c r="U26" s="192"/>
      <c r="V26" s="4"/>
      <c r="W26" s="4"/>
      <c r="X26" s="4"/>
    </row>
    <row r="27" spans="1:24" ht="24" customHeight="1">
      <c r="A27" s="683" t="s">
        <v>330</v>
      </c>
      <c r="B27" s="50" t="s">
        <v>83</v>
      </c>
      <c r="C27" s="486">
        <v>0</v>
      </c>
      <c r="D27" s="668">
        <v>1100</v>
      </c>
      <c r="E27" s="681">
        <v>6499</v>
      </c>
      <c r="F27" s="268">
        <v>0</v>
      </c>
      <c r="G27" s="667">
        <v>0</v>
      </c>
      <c r="H27" s="682">
        <v>0</v>
      </c>
      <c r="I27" s="486">
        <v>0</v>
      </c>
      <c r="J27" s="668">
        <v>0</v>
      </c>
      <c r="K27" s="681">
        <v>0</v>
      </c>
      <c r="L27" s="458">
        <v>0</v>
      </c>
      <c r="M27" s="459">
        <f t="shared" si="3"/>
        <v>1100</v>
      </c>
      <c r="N27" s="461">
        <f t="shared" si="1"/>
        <v>6499</v>
      </c>
      <c r="P27" s="4"/>
      <c r="Q27" s="192"/>
      <c r="R27" s="192"/>
      <c r="S27" s="4"/>
      <c r="T27" s="4"/>
      <c r="U27" s="192"/>
      <c r="V27" s="4"/>
      <c r="W27" s="4"/>
      <c r="X27" s="4"/>
    </row>
    <row r="28" spans="1:24" ht="12.75">
      <c r="A28" s="684" t="s">
        <v>331</v>
      </c>
      <c r="B28" s="685" t="s">
        <v>43</v>
      </c>
      <c r="C28" s="458">
        <f>SUM(C29:C30)</f>
        <v>423746</v>
      </c>
      <c r="D28" s="459">
        <f>SUM(D29:D31)</f>
        <v>462058</v>
      </c>
      <c r="E28" s="461">
        <f>SUM(E29:E31)</f>
        <v>462058</v>
      </c>
      <c r="F28" s="456">
        <f>SUM(F29)</f>
        <v>0</v>
      </c>
      <c r="G28" s="457">
        <v>0</v>
      </c>
      <c r="H28" s="382">
        <v>0</v>
      </c>
      <c r="I28" s="458">
        <f>SUM(I29)</f>
        <v>0</v>
      </c>
      <c r="J28" s="459">
        <v>0</v>
      </c>
      <c r="K28" s="461">
        <v>0</v>
      </c>
      <c r="L28" s="458">
        <f aca="true" t="shared" si="4" ref="L28:L34">SUM(I28,F28,C28)</f>
        <v>423746</v>
      </c>
      <c r="M28" s="459">
        <f t="shared" si="3"/>
        <v>462058</v>
      </c>
      <c r="N28" s="461">
        <f t="shared" si="1"/>
        <v>462058</v>
      </c>
      <c r="P28" s="4"/>
      <c r="Q28" s="192"/>
      <c r="R28" s="192"/>
      <c r="S28" s="4"/>
      <c r="T28" s="4"/>
      <c r="U28" s="192"/>
      <c r="V28" s="4"/>
      <c r="W28" s="4"/>
      <c r="X28" s="4"/>
    </row>
    <row r="29" spans="1:24" ht="12.75">
      <c r="A29" s="50" t="s">
        <v>210</v>
      </c>
      <c r="B29" s="217" t="s">
        <v>43</v>
      </c>
      <c r="C29" s="124">
        <v>404086</v>
      </c>
      <c r="D29" s="125">
        <v>414989</v>
      </c>
      <c r="E29" s="536">
        <v>414989</v>
      </c>
      <c r="F29" s="269">
        <v>0</v>
      </c>
      <c r="G29" s="568">
        <v>0</v>
      </c>
      <c r="H29" s="609">
        <v>0</v>
      </c>
      <c r="I29" s="124">
        <v>0</v>
      </c>
      <c r="J29" s="125">
        <v>0</v>
      </c>
      <c r="K29" s="536">
        <v>0</v>
      </c>
      <c r="L29" s="142">
        <f t="shared" si="4"/>
        <v>404086</v>
      </c>
      <c r="M29" s="529">
        <f t="shared" si="3"/>
        <v>414989</v>
      </c>
      <c r="N29" s="530">
        <f t="shared" si="1"/>
        <v>414989</v>
      </c>
      <c r="P29" s="4"/>
      <c r="Q29" s="192"/>
      <c r="R29" s="192"/>
      <c r="S29" s="4"/>
      <c r="T29" s="4"/>
      <c r="U29" s="192"/>
      <c r="V29" s="4"/>
      <c r="W29" s="4"/>
      <c r="X29" s="4"/>
    </row>
    <row r="30" spans="1:24" ht="12.75">
      <c r="A30" s="50" t="s">
        <v>332</v>
      </c>
      <c r="B30" s="96" t="s">
        <v>43</v>
      </c>
      <c r="C30" s="124">
        <v>19660</v>
      </c>
      <c r="D30" s="125">
        <v>40896</v>
      </c>
      <c r="E30" s="536">
        <v>40896</v>
      </c>
      <c r="F30" s="269">
        <v>0</v>
      </c>
      <c r="G30" s="568">
        <v>0</v>
      </c>
      <c r="H30" s="609">
        <v>0</v>
      </c>
      <c r="I30" s="124">
        <v>0</v>
      </c>
      <c r="J30" s="125">
        <v>0</v>
      </c>
      <c r="K30" s="536">
        <v>0</v>
      </c>
      <c r="L30" s="142">
        <f t="shared" si="4"/>
        <v>19660</v>
      </c>
      <c r="M30" s="529">
        <f t="shared" si="3"/>
        <v>40896</v>
      </c>
      <c r="N30" s="530">
        <f t="shared" si="1"/>
        <v>40896</v>
      </c>
      <c r="P30" s="4"/>
      <c r="Q30" s="192"/>
      <c r="R30" s="192"/>
      <c r="S30" s="4"/>
      <c r="T30" s="4"/>
      <c r="U30" s="192"/>
      <c r="V30" s="4"/>
      <c r="W30" s="4"/>
      <c r="X30" s="4"/>
    </row>
    <row r="31" spans="1:24" ht="12.75">
      <c r="A31" s="686" t="s">
        <v>333</v>
      </c>
      <c r="B31" s="432" t="s">
        <v>43</v>
      </c>
      <c r="C31" s="496">
        <v>0</v>
      </c>
      <c r="D31" s="542">
        <v>6173</v>
      </c>
      <c r="E31" s="687">
        <v>6173</v>
      </c>
      <c r="F31" s="688">
        <v>0</v>
      </c>
      <c r="G31" s="689">
        <v>0</v>
      </c>
      <c r="H31" s="690">
        <v>0</v>
      </c>
      <c r="I31" s="496">
        <v>0</v>
      </c>
      <c r="J31" s="542">
        <v>0</v>
      </c>
      <c r="K31" s="687">
        <v>0</v>
      </c>
      <c r="L31" s="501">
        <f t="shared" si="4"/>
        <v>0</v>
      </c>
      <c r="M31" s="564">
        <f t="shared" si="3"/>
        <v>6173</v>
      </c>
      <c r="N31" s="573">
        <f t="shared" si="1"/>
        <v>6173</v>
      </c>
      <c r="P31" s="4"/>
      <c r="Q31" s="192"/>
      <c r="R31" s="192"/>
      <c r="S31" s="4"/>
      <c r="T31" s="4"/>
      <c r="U31" s="192"/>
      <c r="V31" s="4"/>
      <c r="W31" s="4"/>
      <c r="X31" s="4"/>
    </row>
    <row r="32" spans="1:24" ht="12.75">
      <c r="A32" s="547" t="s">
        <v>222</v>
      </c>
      <c r="B32" s="438"/>
      <c r="C32" s="350">
        <f>SUM(C33:C35)</f>
        <v>54098</v>
      </c>
      <c r="D32" s="350">
        <f>SUM(D33:D35)</f>
        <v>307853</v>
      </c>
      <c r="E32" s="350">
        <f>SUM(E33:E35)</f>
        <v>386683</v>
      </c>
      <c r="F32" s="223">
        <f>SUM(F34)</f>
        <v>0</v>
      </c>
      <c r="G32" s="371">
        <v>0</v>
      </c>
      <c r="H32" s="281">
        <v>0</v>
      </c>
      <c r="I32" s="350">
        <v>0</v>
      </c>
      <c r="J32" s="503">
        <v>0</v>
      </c>
      <c r="K32" s="281">
        <v>0</v>
      </c>
      <c r="L32" s="350">
        <f t="shared" si="4"/>
        <v>54098</v>
      </c>
      <c r="M32" s="503">
        <f>SUM(D32,G32,J32)</f>
        <v>307853</v>
      </c>
      <c r="N32" s="502">
        <f t="shared" si="1"/>
        <v>386683</v>
      </c>
      <c r="P32" s="4"/>
      <c r="Q32" s="192"/>
      <c r="R32" s="192"/>
      <c r="S32" s="4"/>
      <c r="T32" s="4"/>
      <c r="U32" s="192"/>
      <c r="V32" s="4"/>
      <c r="W32" s="4"/>
      <c r="X32" s="4"/>
    </row>
    <row r="33" spans="1:24" ht="12.75">
      <c r="A33" s="415" t="s">
        <v>334</v>
      </c>
      <c r="B33" s="540" t="s">
        <v>90</v>
      </c>
      <c r="C33" s="496">
        <v>0</v>
      </c>
      <c r="D33" s="542">
        <v>0</v>
      </c>
      <c r="E33" s="543">
        <v>1685</v>
      </c>
      <c r="F33" s="688">
        <v>0</v>
      </c>
      <c r="G33" s="689">
        <v>0</v>
      </c>
      <c r="H33" s="690">
        <v>0</v>
      </c>
      <c r="I33" s="688">
        <v>0</v>
      </c>
      <c r="J33" s="689">
        <v>0</v>
      </c>
      <c r="K33" s="690">
        <v>0</v>
      </c>
      <c r="L33" s="486">
        <f t="shared" si="4"/>
        <v>0</v>
      </c>
      <c r="M33" s="668">
        <f aca="true" t="shared" si="5" ref="M33:M38">SUM(J33,G33,D33)</f>
        <v>0</v>
      </c>
      <c r="N33" s="681">
        <f t="shared" si="1"/>
        <v>1685</v>
      </c>
      <c r="O33" s="553"/>
      <c r="P33" s="185"/>
      <c r="Q33" s="192"/>
      <c r="R33" s="192"/>
      <c r="S33" s="4"/>
      <c r="T33" s="4"/>
      <c r="U33" s="192"/>
      <c r="V33" s="4"/>
      <c r="W33" s="4"/>
      <c r="X33" s="4"/>
    </row>
    <row r="34" spans="1:24" ht="12.75">
      <c r="A34" s="50" t="s">
        <v>335</v>
      </c>
      <c r="B34" s="96" t="s">
        <v>92</v>
      </c>
      <c r="C34" s="124">
        <v>54098</v>
      </c>
      <c r="D34" s="125">
        <v>307760</v>
      </c>
      <c r="E34" s="536">
        <v>384905</v>
      </c>
      <c r="F34" s="269">
        <v>0</v>
      </c>
      <c r="G34" s="568">
        <v>0</v>
      </c>
      <c r="H34" s="609">
        <v>0</v>
      </c>
      <c r="I34" s="269">
        <v>0</v>
      </c>
      <c r="J34" s="568">
        <v>0</v>
      </c>
      <c r="K34" s="609">
        <v>0</v>
      </c>
      <c r="L34" s="124">
        <f t="shared" si="4"/>
        <v>54098</v>
      </c>
      <c r="M34" s="125">
        <f t="shared" si="5"/>
        <v>307760</v>
      </c>
      <c r="N34" s="536">
        <f t="shared" si="1"/>
        <v>384905</v>
      </c>
      <c r="O34" s="192"/>
      <c r="P34" s="192"/>
      <c r="Q34" s="192"/>
      <c r="R34" s="192"/>
      <c r="S34" s="4"/>
      <c r="T34" s="4"/>
      <c r="U34" s="192"/>
      <c r="V34" s="4"/>
      <c r="W34" s="4"/>
      <c r="X34" s="192"/>
    </row>
    <row r="35" spans="1:24" ht="12.75">
      <c r="A35" s="463" t="s">
        <v>336</v>
      </c>
      <c r="B35" s="463" t="s">
        <v>94</v>
      </c>
      <c r="C35" s="465">
        <v>0</v>
      </c>
      <c r="D35" s="466">
        <v>93</v>
      </c>
      <c r="E35" s="541">
        <v>93</v>
      </c>
      <c r="F35" s="465">
        <v>0</v>
      </c>
      <c r="G35" s="466">
        <v>0</v>
      </c>
      <c r="H35" s="541">
        <v>0</v>
      </c>
      <c r="I35" s="174">
        <v>0</v>
      </c>
      <c r="J35" s="175">
        <v>0</v>
      </c>
      <c r="K35" s="691">
        <v>0</v>
      </c>
      <c r="L35" s="465">
        <v>0</v>
      </c>
      <c r="M35" s="466">
        <f t="shared" si="5"/>
        <v>93</v>
      </c>
      <c r="N35" s="541">
        <f t="shared" si="1"/>
        <v>93</v>
      </c>
      <c r="O35" s="192"/>
      <c r="P35" s="192"/>
      <c r="Q35" s="192"/>
      <c r="R35" s="192"/>
      <c r="S35" s="4"/>
      <c r="T35" s="4"/>
      <c r="U35" s="192"/>
      <c r="V35" s="4"/>
      <c r="W35" s="4"/>
      <c r="X35" s="4"/>
    </row>
    <row r="36" spans="1:24" ht="12.75">
      <c r="A36" s="363" t="s">
        <v>337</v>
      </c>
      <c r="B36" s="363" t="s">
        <v>100</v>
      </c>
      <c r="C36" s="558">
        <v>0</v>
      </c>
      <c r="D36" s="559">
        <v>15163</v>
      </c>
      <c r="E36" s="617">
        <v>15163</v>
      </c>
      <c r="F36" s="558">
        <v>0</v>
      </c>
      <c r="G36" s="559">
        <v>0</v>
      </c>
      <c r="H36" s="617"/>
      <c r="I36" s="631">
        <v>0</v>
      </c>
      <c r="J36" s="632">
        <v>0</v>
      </c>
      <c r="K36" s="692"/>
      <c r="L36" s="548">
        <f>SUM(I36,F36,C36)</f>
        <v>0</v>
      </c>
      <c r="M36" s="366">
        <f t="shared" si="5"/>
        <v>15163</v>
      </c>
      <c r="N36" s="617">
        <f t="shared" si="1"/>
        <v>15163</v>
      </c>
      <c r="O36" s="140"/>
      <c r="P36" s="185"/>
      <c r="Q36" s="192"/>
      <c r="R36" s="4"/>
      <c r="S36" s="4"/>
      <c r="T36" s="4"/>
      <c r="U36" s="192"/>
      <c r="V36" s="4"/>
      <c r="W36" s="4"/>
      <c r="X36" s="4"/>
    </row>
    <row r="37" spans="1:24" ht="12.75">
      <c r="A37" s="44" t="s">
        <v>338</v>
      </c>
      <c r="B37" s="9"/>
      <c r="C37" s="350">
        <v>122245</v>
      </c>
      <c r="D37" s="503">
        <v>133895</v>
      </c>
      <c r="E37" s="502">
        <v>133895</v>
      </c>
      <c r="F37" s="350">
        <v>0</v>
      </c>
      <c r="G37" s="503">
        <v>0</v>
      </c>
      <c r="H37" s="502">
        <v>0</v>
      </c>
      <c r="I37" s="223">
        <v>0</v>
      </c>
      <c r="J37" s="371">
        <v>0</v>
      </c>
      <c r="K37" s="281">
        <v>0</v>
      </c>
      <c r="L37" s="350">
        <f>SUM(I37,F37,C37)</f>
        <v>122245</v>
      </c>
      <c r="M37" s="503">
        <f t="shared" si="5"/>
        <v>133895</v>
      </c>
      <c r="N37" s="502">
        <f t="shared" si="1"/>
        <v>133895</v>
      </c>
      <c r="O37" s="140"/>
      <c r="P37" s="185"/>
      <c r="Q37" s="192"/>
      <c r="R37" s="4"/>
      <c r="S37" s="4"/>
      <c r="T37" s="4"/>
      <c r="U37" s="192"/>
      <c r="V37" s="4"/>
      <c r="W37" s="4"/>
      <c r="X37" s="4"/>
    </row>
    <row r="38" spans="1:24" ht="12.75">
      <c r="A38" s="425" t="s">
        <v>278</v>
      </c>
      <c r="B38" s="438"/>
      <c r="C38" s="350">
        <f>SUM(C9,C32,C36,C37)</f>
        <v>840980</v>
      </c>
      <c r="D38" s="503">
        <f>SUM(D32,D9,D36,D37)</f>
        <v>1279557</v>
      </c>
      <c r="E38" s="502">
        <f>SUM(E9,E32,E36,E37)</f>
        <v>1372653</v>
      </c>
      <c r="F38" s="350">
        <f>SUM(F36,F32,F9,F37)</f>
        <v>0</v>
      </c>
      <c r="G38" s="503">
        <v>0</v>
      </c>
      <c r="H38" s="502">
        <v>0</v>
      </c>
      <c r="I38" s="350">
        <f>SUM(I36,I37,I32,I9)</f>
        <v>0</v>
      </c>
      <c r="J38" s="503">
        <f>SUM(J32,J9,J36,J37)</f>
        <v>0</v>
      </c>
      <c r="K38" s="502">
        <f>SUM(K36,K32,K9,K37)</f>
        <v>0</v>
      </c>
      <c r="L38" s="350">
        <f>SUM(I38,F38,C38)</f>
        <v>840980</v>
      </c>
      <c r="M38" s="503">
        <f t="shared" si="5"/>
        <v>1279557</v>
      </c>
      <c r="N38" s="502">
        <f t="shared" si="1"/>
        <v>1372653</v>
      </c>
      <c r="O38" s="192"/>
      <c r="P38" s="185"/>
      <c r="Q38" s="4"/>
      <c r="R38" s="4"/>
      <c r="S38" s="4"/>
      <c r="T38" s="4"/>
      <c r="U38" s="192"/>
      <c r="V38" s="4"/>
      <c r="W38" s="4"/>
      <c r="X38" s="4"/>
    </row>
    <row r="39" spans="1:24" ht="12.75">
      <c r="A39" s="432"/>
      <c r="B39" s="439"/>
      <c r="C39" s="470"/>
      <c r="D39" s="470"/>
      <c r="E39" s="470"/>
      <c r="F39" s="5"/>
      <c r="G39" s="5"/>
      <c r="H39" s="5"/>
      <c r="I39" s="5"/>
      <c r="J39" s="5"/>
      <c r="K39" s="5"/>
      <c r="L39" s="5"/>
      <c r="M39" s="559"/>
      <c r="N39" s="506"/>
      <c r="P39" s="4"/>
      <c r="Q39" s="192"/>
      <c r="R39" s="191"/>
      <c r="S39" s="150"/>
      <c r="T39" s="150"/>
      <c r="U39" s="4"/>
      <c r="V39" s="4"/>
      <c r="W39" s="4"/>
      <c r="X39" s="4"/>
    </row>
    <row r="40" spans="1:24" ht="12.75">
      <c r="A40" s="438" t="s">
        <v>226</v>
      </c>
      <c r="B40" s="547" t="s">
        <v>12</v>
      </c>
      <c r="C40" s="959" t="s">
        <v>34</v>
      </c>
      <c r="D40" s="959"/>
      <c r="E40" s="959"/>
      <c r="F40" s="952" t="s">
        <v>339</v>
      </c>
      <c r="G40" s="952"/>
      <c r="H40" s="952"/>
      <c r="I40" s="952" t="s">
        <v>106</v>
      </c>
      <c r="J40" s="952"/>
      <c r="K40" s="952"/>
      <c r="L40" s="952" t="s">
        <v>37</v>
      </c>
      <c r="M40" s="952"/>
      <c r="N40" s="952"/>
      <c r="P40" s="4"/>
      <c r="Q40" s="191"/>
      <c r="R40" s="192"/>
      <c r="S40" s="192"/>
      <c r="T40" s="185"/>
      <c r="U40" s="185"/>
      <c r="V40" s="192"/>
      <c r="W40" s="4"/>
      <c r="X40" s="4"/>
    </row>
    <row r="41" spans="1:24" ht="12.75">
      <c r="A41" s="438" t="s">
        <v>107</v>
      </c>
      <c r="B41" s="625"/>
      <c r="C41" s="566">
        <f>SUM(C62,C43,C42)</f>
        <v>182078</v>
      </c>
      <c r="D41" s="693">
        <f>SUM(D62,D43,D42)</f>
        <v>356138</v>
      </c>
      <c r="E41" s="694">
        <f>SUM(E62,E43,E42)</f>
        <v>343209</v>
      </c>
      <c r="F41" s="695">
        <v>0</v>
      </c>
      <c r="G41" s="696">
        <v>0</v>
      </c>
      <c r="H41" s="697">
        <v>0</v>
      </c>
      <c r="I41" s="695">
        <v>0</v>
      </c>
      <c r="J41" s="696">
        <v>0</v>
      </c>
      <c r="K41" s="697">
        <v>0</v>
      </c>
      <c r="L41" s="698">
        <f aca="true" t="shared" si="6" ref="L41:L50">C41+F41+I41</f>
        <v>182078</v>
      </c>
      <c r="M41" s="366">
        <f aca="true" t="shared" si="7" ref="M41:M67">SUM(J41,G41,D41)</f>
        <v>356138</v>
      </c>
      <c r="N41" s="699">
        <f aca="true" t="shared" si="8" ref="N41:N67">E41+H41+K41</f>
        <v>343209</v>
      </c>
      <c r="O41" s="649"/>
      <c r="P41" s="4"/>
      <c r="Q41" s="150"/>
      <c r="R41" s="150"/>
      <c r="S41" s="150"/>
      <c r="T41" s="4"/>
      <c r="U41" s="4"/>
      <c r="V41" s="4"/>
      <c r="W41" s="4"/>
      <c r="X41" s="4"/>
    </row>
    <row r="42" spans="1:24" ht="12.75">
      <c r="A42" s="276" t="s">
        <v>227</v>
      </c>
      <c r="B42" s="700" t="s">
        <v>228</v>
      </c>
      <c r="C42" s="558">
        <v>93180</v>
      </c>
      <c r="D42" s="559">
        <v>190738</v>
      </c>
      <c r="E42" s="617">
        <v>189121</v>
      </c>
      <c r="F42" s="631">
        <v>0</v>
      </c>
      <c r="G42" s="632">
        <v>0</v>
      </c>
      <c r="H42" s="692">
        <v>0</v>
      </c>
      <c r="I42" s="631">
        <v>0</v>
      </c>
      <c r="J42" s="632">
        <v>0</v>
      </c>
      <c r="K42" s="692">
        <v>0</v>
      </c>
      <c r="L42" s="701">
        <f t="shared" si="6"/>
        <v>93180</v>
      </c>
      <c r="M42" s="559">
        <f t="shared" si="7"/>
        <v>190738</v>
      </c>
      <c r="N42" s="702">
        <f t="shared" si="8"/>
        <v>189121</v>
      </c>
      <c r="O42" s="703"/>
      <c r="P42" s="199"/>
      <c r="Q42" s="192"/>
      <c r="R42" s="192"/>
      <c r="S42" s="192"/>
      <c r="T42" s="4"/>
      <c r="U42" s="192"/>
      <c r="V42" s="4"/>
      <c r="W42" s="4"/>
      <c r="X42" s="4"/>
    </row>
    <row r="43" spans="1:24" ht="12.75">
      <c r="A43" s="9" t="s">
        <v>229</v>
      </c>
      <c r="B43" s="44" t="s">
        <v>111</v>
      </c>
      <c r="C43" s="350">
        <v>17848</v>
      </c>
      <c r="D43" s="503">
        <v>31770</v>
      </c>
      <c r="E43" s="502">
        <v>31749</v>
      </c>
      <c r="F43" s="223">
        <v>0</v>
      </c>
      <c r="G43" s="371">
        <v>0</v>
      </c>
      <c r="H43" s="281">
        <v>0</v>
      </c>
      <c r="I43" s="223">
        <v>0</v>
      </c>
      <c r="J43" s="371">
        <v>0</v>
      </c>
      <c r="K43" s="281">
        <v>0</v>
      </c>
      <c r="L43" s="704">
        <f t="shared" si="6"/>
        <v>17848</v>
      </c>
      <c r="M43" s="503">
        <f t="shared" si="7"/>
        <v>31770</v>
      </c>
      <c r="N43" s="705">
        <f t="shared" si="8"/>
        <v>31749</v>
      </c>
      <c r="O43" s="703"/>
      <c r="P43" s="199"/>
      <c r="Q43" s="192"/>
      <c r="R43" s="192"/>
      <c r="S43" s="192"/>
      <c r="T43" s="4"/>
      <c r="U43" s="192"/>
      <c r="V43" s="4"/>
      <c r="W43" s="4"/>
      <c r="X43" s="4"/>
    </row>
    <row r="44" spans="1:24" ht="12.75">
      <c r="A44" s="448" t="s">
        <v>230</v>
      </c>
      <c r="B44" s="659" t="s">
        <v>231</v>
      </c>
      <c r="C44" s="142">
        <v>2318</v>
      </c>
      <c r="D44" s="529">
        <v>2318</v>
      </c>
      <c r="E44" s="530">
        <v>519</v>
      </c>
      <c r="F44" s="311">
        <v>0</v>
      </c>
      <c r="G44" s="308">
        <v>0</v>
      </c>
      <c r="H44" s="608">
        <v>0</v>
      </c>
      <c r="I44" s="311">
        <v>0</v>
      </c>
      <c r="J44" s="308">
        <v>0</v>
      </c>
      <c r="K44" s="608">
        <v>0</v>
      </c>
      <c r="L44" s="706">
        <f t="shared" si="6"/>
        <v>2318</v>
      </c>
      <c r="M44" s="529">
        <f t="shared" si="7"/>
        <v>2318</v>
      </c>
      <c r="N44" s="707">
        <f t="shared" si="8"/>
        <v>519</v>
      </c>
      <c r="O44" s="28"/>
      <c r="P44" s="4"/>
      <c r="Q44" s="192"/>
      <c r="R44" s="192"/>
      <c r="S44" s="192"/>
      <c r="T44" s="4"/>
      <c r="U44" s="192"/>
      <c r="V44" s="4"/>
      <c r="W44" s="4"/>
      <c r="X44" s="4"/>
    </row>
    <row r="45" spans="1:24" ht="12.75">
      <c r="A45" s="448" t="s">
        <v>340</v>
      </c>
      <c r="B45" s="659" t="s">
        <v>233</v>
      </c>
      <c r="C45" s="142">
        <v>5625</v>
      </c>
      <c r="D45" s="529">
        <v>36185</v>
      </c>
      <c r="E45" s="530">
        <v>31421</v>
      </c>
      <c r="F45" s="311">
        <v>0</v>
      </c>
      <c r="G45" s="308">
        <v>0</v>
      </c>
      <c r="H45" s="608">
        <v>0</v>
      </c>
      <c r="I45" s="311">
        <v>0</v>
      </c>
      <c r="J45" s="308">
        <v>0</v>
      </c>
      <c r="K45" s="608">
        <v>0</v>
      </c>
      <c r="L45" s="706">
        <f t="shared" si="6"/>
        <v>5625</v>
      </c>
      <c r="M45" s="529">
        <f t="shared" si="7"/>
        <v>36185</v>
      </c>
      <c r="N45" s="707">
        <f t="shared" si="8"/>
        <v>31421</v>
      </c>
      <c r="O45" s="703"/>
      <c r="P45" s="199"/>
      <c r="Q45" s="192"/>
      <c r="R45" s="4"/>
      <c r="S45" s="4"/>
      <c r="T45" s="4"/>
      <c r="U45" s="192"/>
      <c r="V45" s="4"/>
      <c r="W45" s="4"/>
      <c r="X45" s="4"/>
    </row>
    <row r="46" spans="1:24" ht="12.75">
      <c r="A46" s="448" t="s">
        <v>341</v>
      </c>
      <c r="B46" s="659" t="s">
        <v>342</v>
      </c>
      <c r="C46" s="142">
        <v>0</v>
      </c>
      <c r="D46" s="529">
        <v>14</v>
      </c>
      <c r="E46" s="530">
        <v>14</v>
      </c>
      <c r="F46" s="311">
        <v>0</v>
      </c>
      <c r="G46" s="308">
        <v>0</v>
      </c>
      <c r="H46" s="608">
        <v>0</v>
      </c>
      <c r="I46" s="311">
        <v>0</v>
      </c>
      <c r="J46" s="308">
        <v>0</v>
      </c>
      <c r="K46" s="608">
        <v>0</v>
      </c>
      <c r="L46" s="706">
        <f t="shared" si="6"/>
        <v>0</v>
      </c>
      <c r="M46" s="529">
        <f t="shared" si="7"/>
        <v>14</v>
      </c>
      <c r="N46" s="707">
        <f t="shared" si="8"/>
        <v>14</v>
      </c>
      <c r="O46" s="703"/>
      <c r="P46" s="4"/>
      <c r="Q46" s="192"/>
      <c r="R46" s="4"/>
      <c r="S46" s="4"/>
      <c r="T46" s="4"/>
      <c r="U46" s="192"/>
      <c r="V46" s="4"/>
      <c r="W46" s="4"/>
      <c r="X46" s="4"/>
    </row>
    <row r="47" spans="1:24" ht="12.75">
      <c r="A47" s="448" t="s">
        <v>343</v>
      </c>
      <c r="B47" s="659" t="s">
        <v>235</v>
      </c>
      <c r="C47" s="142">
        <v>250</v>
      </c>
      <c r="D47" s="529">
        <v>640</v>
      </c>
      <c r="E47" s="530">
        <v>640</v>
      </c>
      <c r="F47" s="311">
        <v>0</v>
      </c>
      <c r="G47" s="308">
        <v>0</v>
      </c>
      <c r="H47" s="608">
        <v>0</v>
      </c>
      <c r="I47" s="311">
        <v>0</v>
      </c>
      <c r="J47" s="308">
        <v>0</v>
      </c>
      <c r="K47" s="608">
        <v>0</v>
      </c>
      <c r="L47" s="706">
        <f t="shared" si="6"/>
        <v>250</v>
      </c>
      <c r="M47" s="529">
        <f t="shared" si="7"/>
        <v>640</v>
      </c>
      <c r="N47" s="707">
        <f t="shared" si="8"/>
        <v>640</v>
      </c>
      <c r="O47" s="703"/>
      <c r="P47" s="4"/>
      <c r="Q47" s="192"/>
      <c r="R47" s="4"/>
      <c r="S47" s="4"/>
      <c r="T47" s="4"/>
      <c r="U47" s="192"/>
      <c r="V47" s="4"/>
      <c r="W47" s="4"/>
      <c r="X47" s="4"/>
    </row>
    <row r="48" spans="1:24" ht="12.75">
      <c r="A48" s="448" t="s">
        <v>344</v>
      </c>
      <c r="B48" s="659" t="s">
        <v>237</v>
      </c>
      <c r="C48" s="142">
        <v>790</v>
      </c>
      <c r="D48" s="529">
        <v>839</v>
      </c>
      <c r="E48" s="530">
        <v>826</v>
      </c>
      <c r="F48" s="311">
        <v>0</v>
      </c>
      <c r="G48" s="308">
        <v>0</v>
      </c>
      <c r="H48" s="608">
        <v>0</v>
      </c>
      <c r="I48" s="311">
        <v>0</v>
      </c>
      <c r="J48" s="308">
        <v>0</v>
      </c>
      <c r="K48" s="608">
        <v>0</v>
      </c>
      <c r="L48" s="706">
        <f t="shared" si="6"/>
        <v>790</v>
      </c>
      <c r="M48" s="529">
        <f t="shared" si="7"/>
        <v>839</v>
      </c>
      <c r="N48" s="707">
        <f t="shared" si="8"/>
        <v>826</v>
      </c>
      <c r="O48" s="553"/>
      <c r="P48" s="4"/>
      <c r="Q48" s="192"/>
      <c r="R48" s="4"/>
      <c r="S48" s="4"/>
      <c r="T48" s="4"/>
      <c r="U48" s="192"/>
      <c r="V48" s="4"/>
      <c r="W48" s="4"/>
      <c r="X48" s="4"/>
    </row>
    <row r="49" spans="1:24" ht="12.75">
      <c r="A49" s="448" t="s">
        <v>302</v>
      </c>
      <c r="B49" s="659" t="s">
        <v>239</v>
      </c>
      <c r="C49" s="142">
        <v>7530</v>
      </c>
      <c r="D49" s="529">
        <v>11703</v>
      </c>
      <c r="E49" s="530">
        <v>11702</v>
      </c>
      <c r="F49" s="311">
        <v>0</v>
      </c>
      <c r="G49" s="308">
        <v>0</v>
      </c>
      <c r="H49" s="608">
        <v>0</v>
      </c>
      <c r="I49" s="311">
        <v>0</v>
      </c>
      <c r="J49" s="308">
        <v>0</v>
      </c>
      <c r="K49" s="608">
        <v>0</v>
      </c>
      <c r="L49" s="706">
        <f t="shared" si="6"/>
        <v>7530</v>
      </c>
      <c r="M49" s="529">
        <f t="shared" si="7"/>
        <v>11703</v>
      </c>
      <c r="N49" s="707">
        <f t="shared" si="8"/>
        <v>11702</v>
      </c>
      <c r="O49" s="703"/>
      <c r="P49" s="4"/>
      <c r="Q49" s="192"/>
      <c r="R49" s="4"/>
      <c r="S49" s="4"/>
      <c r="T49" s="4"/>
      <c r="U49" s="192"/>
      <c r="V49" s="4"/>
      <c r="W49" s="4"/>
      <c r="X49" s="4"/>
    </row>
    <row r="50" spans="1:24" ht="12.75">
      <c r="A50" s="448" t="s">
        <v>240</v>
      </c>
      <c r="B50" s="659" t="s">
        <v>241</v>
      </c>
      <c r="C50" s="142">
        <v>0</v>
      </c>
      <c r="D50" s="529">
        <v>211</v>
      </c>
      <c r="E50" s="530">
        <v>161</v>
      </c>
      <c r="F50" s="311">
        <v>0</v>
      </c>
      <c r="G50" s="308">
        <v>0</v>
      </c>
      <c r="H50" s="608">
        <v>0</v>
      </c>
      <c r="I50" s="311">
        <v>0</v>
      </c>
      <c r="J50" s="308">
        <v>0</v>
      </c>
      <c r="K50" s="608">
        <v>0</v>
      </c>
      <c r="L50" s="706">
        <f t="shared" si="6"/>
        <v>0</v>
      </c>
      <c r="M50" s="529">
        <f t="shared" si="7"/>
        <v>211</v>
      </c>
      <c r="N50" s="707">
        <f t="shared" si="8"/>
        <v>161</v>
      </c>
      <c r="O50" s="703"/>
      <c r="P50" s="4"/>
      <c r="Q50" s="192"/>
      <c r="R50" s="4"/>
      <c r="S50" s="4"/>
      <c r="T50" s="4"/>
      <c r="U50" s="192"/>
      <c r="V50" s="4"/>
      <c r="W50" s="4"/>
      <c r="X50" s="4"/>
    </row>
    <row r="51" spans="1:24" ht="12.75">
      <c r="A51" s="448" t="s">
        <v>242</v>
      </c>
      <c r="B51" s="659" t="s">
        <v>243</v>
      </c>
      <c r="C51" s="142">
        <v>0</v>
      </c>
      <c r="D51" s="529">
        <v>383</v>
      </c>
      <c r="E51" s="530">
        <v>383</v>
      </c>
      <c r="F51" s="311">
        <v>0</v>
      </c>
      <c r="G51" s="308">
        <v>0</v>
      </c>
      <c r="H51" s="608"/>
      <c r="I51" s="311">
        <v>0</v>
      </c>
      <c r="J51" s="308">
        <v>0</v>
      </c>
      <c r="K51" s="608"/>
      <c r="L51" s="706">
        <f>SUM(I51,F51,C51)</f>
        <v>0</v>
      </c>
      <c r="M51" s="529">
        <f t="shared" si="7"/>
        <v>383</v>
      </c>
      <c r="N51" s="707">
        <f t="shared" si="8"/>
        <v>383</v>
      </c>
      <c r="O51" s="703"/>
      <c r="P51" s="4"/>
      <c r="Q51" s="192"/>
      <c r="R51" s="4"/>
      <c r="S51" s="4"/>
      <c r="T51" s="4"/>
      <c r="U51" s="192"/>
      <c r="V51" s="4"/>
      <c r="W51" s="4"/>
      <c r="X51" s="4"/>
    </row>
    <row r="52" spans="1:24" ht="12.75">
      <c r="A52" s="448" t="s">
        <v>345</v>
      </c>
      <c r="B52" s="659" t="s">
        <v>286</v>
      </c>
      <c r="C52" s="142">
        <v>12100</v>
      </c>
      <c r="D52" s="529">
        <v>12055</v>
      </c>
      <c r="E52" s="530">
        <v>7511</v>
      </c>
      <c r="F52" s="269">
        <v>0</v>
      </c>
      <c r="G52" s="568">
        <v>0</v>
      </c>
      <c r="H52" s="609">
        <v>0</v>
      </c>
      <c r="I52" s="168">
        <v>0</v>
      </c>
      <c r="J52" s="169">
        <v>0</v>
      </c>
      <c r="K52" s="49">
        <v>0</v>
      </c>
      <c r="L52" s="706">
        <f aca="true" t="shared" si="9" ref="L52:L62">C52+F52+I52</f>
        <v>12100</v>
      </c>
      <c r="M52" s="529">
        <f t="shared" si="7"/>
        <v>12055</v>
      </c>
      <c r="N52" s="707">
        <f t="shared" si="8"/>
        <v>7511</v>
      </c>
      <c r="O52" s="703"/>
      <c r="P52" s="199"/>
      <c r="Q52" s="192"/>
      <c r="R52" s="4"/>
      <c r="S52" s="4"/>
      <c r="T52" s="4"/>
      <c r="U52" s="192"/>
      <c r="V52" s="4"/>
      <c r="W52" s="4"/>
      <c r="X52" s="4"/>
    </row>
    <row r="53" spans="1:24" ht="12.75">
      <c r="A53" s="448" t="s">
        <v>287</v>
      </c>
      <c r="B53" s="659" t="s">
        <v>245</v>
      </c>
      <c r="C53" s="142">
        <v>0</v>
      </c>
      <c r="D53" s="529">
        <v>168</v>
      </c>
      <c r="E53" s="530">
        <v>168</v>
      </c>
      <c r="F53" s="269">
        <v>0</v>
      </c>
      <c r="G53" s="568">
        <v>0</v>
      </c>
      <c r="H53" s="609"/>
      <c r="I53" s="168">
        <v>0</v>
      </c>
      <c r="J53" s="169">
        <v>0</v>
      </c>
      <c r="K53" s="49"/>
      <c r="L53" s="706">
        <f t="shared" si="9"/>
        <v>0</v>
      </c>
      <c r="M53" s="529">
        <f t="shared" si="7"/>
        <v>168</v>
      </c>
      <c r="N53" s="707">
        <f t="shared" si="8"/>
        <v>168</v>
      </c>
      <c r="O53" s="703"/>
      <c r="P53" s="199"/>
      <c r="Q53" s="192"/>
      <c r="R53" s="4"/>
      <c r="S53" s="4"/>
      <c r="T53" s="4"/>
      <c r="U53" s="192"/>
      <c r="V53" s="4"/>
      <c r="W53" s="4"/>
      <c r="X53" s="4"/>
    </row>
    <row r="54" spans="1:24" ht="12.75">
      <c r="A54" s="448" t="s">
        <v>246</v>
      </c>
      <c r="B54" s="659" t="s">
        <v>247</v>
      </c>
      <c r="C54" s="142">
        <v>7078</v>
      </c>
      <c r="D54" s="529">
        <v>16444</v>
      </c>
      <c r="E54" s="530">
        <v>16444</v>
      </c>
      <c r="F54" s="311">
        <v>0</v>
      </c>
      <c r="G54" s="568">
        <v>0</v>
      </c>
      <c r="H54" s="609">
        <v>0</v>
      </c>
      <c r="I54" s="168">
        <v>0</v>
      </c>
      <c r="J54" s="169">
        <v>0</v>
      </c>
      <c r="K54" s="49">
        <v>0</v>
      </c>
      <c r="L54" s="706">
        <f t="shared" si="9"/>
        <v>7078</v>
      </c>
      <c r="M54" s="529">
        <f t="shared" si="7"/>
        <v>16444</v>
      </c>
      <c r="N54" s="707">
        <f t="shared" si="8"/>
        <v>16444</v>
      </c>
      <c r="O54" s="553"/>
      <c r="P54" s="185"/>
      <c r="Q54" s="191"/>
      <c r="R54" s="4"/>
      <c r="S54" s="4"/>
      <c r="T54" s="4"/>
      <c r="U54" s="192"/>
      <c r="V54" s="4"/>
      <c r="W54" s="4"/>
      <c r="X54" s="4"/>
    </row>
    <row r="55" spans="1:24" ht="12.75">
      <c r="A55" s="448" t="s">
        <v>306</v>
      </c>
      <c r="B55" s="659" t="s">
        <v>249</v>
      </c>
      <c r="C55" s="142">
        <v>7450</v>
      </c>
      <c r="D55" s="529">
        <v>5373</v>
      </c>
      <c r="E55" s="530">
        <v>5363</v>
      </c>
      <c r="F55" s="269">
        <v>0</v>
      </c>
      <c r="G55" s="568">
        <v>0</v>
      </c>
      <c r="H55" s="609">
        <v>0</v>
      </c>
      <c r="I55" s="311">
        <v>0</v>
      </c>
      <c r="J55" s="308">
        <v>0</v>
      </c>
      <c r="K55" s="608">
        <v>0</v>
      </c>
      <c r="L55" s="706">
        <f t="shared" si="9"/>
        <v>7450</v>
      </c>
      <c r="M55" s="529">
        <f t="shared" si="7"/>
        <v>5373</v>
      </c>
      <c r="N55" s="707">
        <f t="shared" si="8"/>
        <v>5363</v>
      </c>
      <c r="O55" s="553"/>
      <c r="P55" s="199"/>
      <c r="Q55" s="4"/>
      <c r="R55" s="4"/>
      <c r="S55" s="4"/>
      <c r="T55" s="4"/>
      <c r="U55" s="192"/>
      <c r="V55" s="4"/>
      <c r="W55" s="4"/>
      <c r="X55" s="4"/>
    </row>
    <row r="56" spans="1:24" ht="12.75">
      <c r="A56" s="448" t="s">
        <v>250</v>
      </c>
      <c r="B56" s="659" t="s">
        <v>251</v>
      </c>
      <c r="C56" s="142">
        <v>200</v>
      </c>
      <c r="D56" s="529">
        <v>882</v>
      </c>
      <c r="E56" s="530">
        <v>882</v>
      </c>
      <c r="F56" s="269">
        <v>0</v>
      </c>
      <c r="G56" s="568">
        <v>0</v>
      </c>
      <c r="H56" s="609">
        <v>0</v>
      </c>
      <c r="I56" s="168">
        <v>0</v>
      </c>
      <c r="J56" s="169">
        <v>0</v>
      </c>
      <c r="K56" s="49">
        <v>0</v>
      </c>
      <c r="L56" s="706">
        <f t="shared" si="9"/>
        <v>200</v>
      </c>
      <c r="M56" s="529">
        <f t="shared" si="7"/>
        <v>882</v>
      </c>
      <c r="N56" s="707">
        <f t="shared" si="8"/>
        <v>882</v>
      </c>
      <c r="O56" s="553"/>
      <c r="P56" s="199"/>
      <c r="Q56" s="192"/>
      <c r="R56" s="4"/>
      <c r="S56" s="4"/>
      <c r="T56" s="4"/>
      <c r="U56" s="192"/>
      <c r="V56" s="4"/>
      <c r="W56" s="4"/>
      <c r="X56" s="4"/>
    </row>
    <row r="57" spans="1:24" ht="12.75">
      <c r="A57" s="448" t="s">
        <v>252</v>
      </c>
      <c r="B57" s="659" t="s">
        <v>253</v>
      </c>
      <c r="C57" s="142">
        <v>1970</v>
      </c>
      <c r="D57" s="529">
        <v>6563</v>
      </c>
      <c r="E57" s="530">
        <v>6540</v>
      </c>
      <c r="F57" s="311">
        <v>0</v>
      </c>
      <c r="G57" s="308">
        <v>0</v>
      </c>
      <c r="H57" s="608">
        <v>0</v>
      </c>
      <c r="I57" s="311">
        <v>0</v>
      </c>
      <c r="J57" s="308">
        <v>0</v>
      </c>
      <c r="K57" s="608">
        <v>0</v>
      </c>
      <c r="L57" s="706">
        <f t="shared" si="9"/>
        <v>1970</v>
      </c>
      <c r="M57" s="529">
        <f t="shared" si="7"/>
        <v>6563</v>
      </c>
      <c r="N57" s="707">
        <f t="shared" si="8"/>
        <v>6540</v>
      </c>
      <c r="O57" s="28"/>
      <c r="P57" s="199"/>
      <c r="Q57" s="1013"/>
      <c r="R57" s="4"/>
      <c r="S57" s="4"/>
      <c r="T57" s="4"/>
      <c r="U57" s="4"/>
      <c r="V57" s="4"/>
      <c r="W57" s="4"/>
      <c r="X57" s="4"/>
    </row>
    <row r="58" spans="1:24" ht="12.75">
      <c r="A58" s="448" t="s">
        <v>254</v>
      </c>
      <c r="B58" s="659" t="s">
        <v>255</v>
      </c>
      <c r="C58" s="142">
        <v>10176</v>
      </c>
      <c r="D58" s="529">
        <v>18835</v>
      </c>
      <c r="E58" s="530">
        <v>18783</v>
      </c>
      <c r="F58" s="269">
        <v>0</v>
      </c>
      <c r="G58" s="568">
        <v>0</v>
      </c>
      <c r="H58" s="609">
        <v>0</v>
      </c>
      <c r="I58" s="168">
        <v>0</v>
      </c>
      <c r="J58" s="169">
        <v>0</v>
      </c>
      <c r="K58" s="49">
        <v>0</v>
      </c>
      <c r="L58" s="706">
        <f t="shared" si="9"/>
        <v>10176</v>
      </c>
      <c r="M58" s="529">
        <f t="shared" si="7"/>
        <v>18835</v>
      </c>
      <c r="N58" s="707">
        <f t="shared" si="8"/>
        <v>18783</v>
      </c>
      <c r="O58" s="553"/>
      <c r="P58" s="199"/>
      <c r="Q58" s="192"/>
      <c r="R58" s="4"/>
      <c r="S58" s="4"/>
      <c r="T58" s="4"/>
      <c r="U58" s="192"/>
      <c r="V58" s="4"/>
      <c r="W58" s="4"/>
      <c r="X58" s="4"/>
    </row>
    <row r="59" spans="1:24" ht="12.75">
      <c r="A59" s="448" t="s">
        <v>256</v>
      </c>
      <c r="B59" s="659" t="s">
        <v>257</v>
      </c>
      <c r="C59" s="142">
        <v>10333</v>
      </c>
      <c r="D59" s="529">
        <v>10491</v>
      </c>
      <c r="E59" s="530">
        <v>10491</v>
      </c>
      <c r="F59" s="269">
        <v>0</v>
      </c>
      <c r="G59" s="568">
        <v>0</v>
      </c>
      <c r="H59" s="609">
        <v>0</v>
      </c>
      <c r="I59" s="168">
        <v>0</v>
      </c>
      <c r="J59" s="169">
        <v>0</v>
      </c>
      <c r="K59" s="49">
        <v>0</v>
      </c>
      <c r="L59" s="706">
        <f t="shared" si="9"/>
        <v>10333</v>
      </c>
      <c r="M59" s="529">
        <f t="shared" si="7"/>
        <v>10491</v>
      </c>
      <c r="N59" s="707">
        <f t="shared" si="8"/>
        <v>10491</v>
      </c>
      <c r="O59" s="28"/>
      <c r="P59" s="199"/>
      <c r="Q59" s="192"/>
      <c r="R59" s="4"/>
      <c r="S59" s="4"/>
      <c r="T59" s="4"/>
      <c r="U59" s="192"/>
      <c r="V59" s="4"/>
      <c r="W59" s="4"/>
      <c r="X59" s="4"/>
    </row>
    <row r="60" spans="1:24" ht="12.75">
      <c r="A60" s="245" t="s">
        <v>346</v>
      </c>
      <c r="B60" s="344" t="s">
        <v>32</v>
      </c>
      <c r="C60" s="142">
        <v>0</v>
      </c>
      <c r="D60" s="529">
        <v>2372</v>
      </c>
      <c r="E60" s="530">
        <v>2372</v>
      </c>
      <c r="F60" s="311">
        <v>0</v>
      </c>
      <c r="G60" s="308">
        <v>0</v>
      </c>
      <c r="H60" s="608">
        <v>0</v>
      </c>
      <c r="I60" s="311">
        <v>0</v>
      </c>
      <c r="J60" s="308">
        <v>0</v>
      </c>
      <c r="K60" s="608">
        <v>0</v>
      </c>
      <c r="L60" s="706">
        <f t="shared" si="9"/>
        <v>0</v>
      </c>
      <c r="M60" s="529">
        <f t="shared" si="7"/>
        <v>2372</v>
      </c>
      <c r="N60" s="707">
        <f t="shared" si="8"/>
        <v>2372</v>
      </c>
      <c r="O60" s="28"/>
      <c r="P60" s="4"/>
      <c r="Q60" s="192"/>
      <c r="R60" s="4"/>
      <c r="S60" s="4"/>
      <c r="T60" s="4"/>
      <c r="U60" s="4"/>
      <c r="V60" s="4"/>
      <c r="W60" s="4"/>
      <c r="X60" s="4"/>
    </row>
    <row r="61" spans="1:24" ht="12.75">
      <c r="A61" s="244" t="s">
        <v>347</v>
      </c>
      <c r="B61" s="344" t="s">
        <v>259</v>
      </c>
      <c r="C61" s="142">
        <v>5230</v>
      </c>
      <c r="D61" s="529">
        <v>8154</v>
      </c>
      <c r="E61" s="530">
        <v>8119</v>
      </c>
      <c r="F61" s="269">
        <v>0</v>
      </c>
      <c r="G61" s="568">
        <v>0</v>
      </c>
      <c r="H61" s="609">
        <v>0</v>
      </c>
      <c r="I61" s="168">
        <v>0</v>
      </c>
      <c r="J61" s="169">
        <v>0</v>
      </c>
      <c r="K61" s="49">
        <v>0</v>
      </c>
      <c r="L61" s="706">
        <f t="shared" si="9"/>
        <v>5230</v>
      </c>
      <c r="M61" s="529">
        <f t="shared" si="7"/>
        <v>8154</v>
      </c>
      <c r="N61" s="707">
        <f t="shared" si="8"/>
        <v>8119</v>
      </c>
      <c r="O61" s="28"/>
      <c r="P61" s="4"/>
      <c r="Q61" s="192"/>
      <c r="R61" s="4"/>
      <c r="S61" s="4"/>
      <c r="T61" s="4"/>
      <c r="U61" s="192"/>
      <c r="V61" s="4"/>
      <c r="W61" s="4"/>
      <c r="X61" s="4"/>
    </row>
    <row r="62" spans="1:24" ht="12.75">
      <c r="A62" s="9" t="s">
        <v>293</v>
      </c>
      <c r="B62" s="44"/>
      <c r="C62" s="350">
        <f>SUM(C44:C61)</f>
        <v>71050</v>
      </c>
      <c r="D62" s="350">
        <f>SUM(D44:D61)</f>
        <v>133630</v>
      </c>
      <c r="E62" s="350">
        <f>SUM(E44:E61)</f>
        <v>122339</v>
      </c>
      <c r="F62" s="350">
        <v>0</v>
      </c>
      <c r="G62" s="503">
        <v>0</v>
      </c>
      <c r="H62" s="502">
        <v>0</v>
      </c>
      <c r="I62" s="223">
        <f>SUM(I44:I60)</f>
        <v>0</v>
      </c>
      <c r="J62" s="371">
        <v>0</v>
      </c>
      <c r="K62" s="281"/>
      <c r="L62" s="704">
        <f t="shared" si="9"/>
        <v>71050</v>
      </c>
      <c r="M62" s="503">
        <f t="shared" si="7"/>
        <v>133630</v>
      </c>
      <c r="N62" s="705">
        <f t="shared" si="8"/>
        <v>122339</v>
      </c>
      <c r="O62" s="28"/>
      <c r="P62" s="4"/>
      <c r="Q62" s="192"/>
      <c r="R62" s="4"/>
      <c r="S62" s="4"/>
      <c r="T62" s="4"/>
      <c r="U62" s="192"/>
      <c r="V62" s="192"/>
      <c r="W62" s="4"/>
      <c r="X62" s="4"/>
    </row>
    <row r="63" spans="1:24" ht="12.75">
      <c r="A63" s="363" t="s">
        <v>348</v>
      </c>
      <c r="B63" s="364" t="s">
        <v>310</v>
      </c>
      <c r="C63" s="350">
        <v>0</v>
      </c>
      <c r="D63" s="472">
        <v>38</v>
      </c>
      <c r="E63" s="37">
        <v>38</v>
      </c>
      <c r="F63" s="350">
        <v>0</v>
      </c>
      <c r="G63" s="503">
        <v>0</v>
      </c>
      <c r="H63" s="502"/>
      <c r="I63" s="223">
        <v>0</v>
      </c>
      <c r="J63" s="371">
        <v>0</v>
      </c>
      <c r="K63" s="281"/>
      <c r="L63" s="704">
        <v>0</v>
      </c>
      <c r="M63" s="503">
        <f t="shared" si="7"/>
        <v>38</v>
      </c>
      <c r="N63" s="707">
        <f t="shared" si="8"/>
        <v>38</v>
      </c>
      <c r="O63" s="28"/>
      <c r="P63" s="4"/>
      <c r="Q63" s="192"/>
      <c r="R63" s="4"/>
      <c r="S63" s="4"/>
      <c r="T63" s="4"/>
      <c r="U63" s="192"/>
      <c r="V63" s="4"/>
      <c r="W63" s="4"/>
      <c r="X63" s="4"/>
    </row>
    <row r="64" spans="1:24" ht="12.75">
      <c r="A64" s="363" t="s">
        <v>349</v>
      </c>
      <c r="B64" s="364" t="s">
        <v>350</v>
      </c>
      <c r="C64" s="350">
        <v>201003</v>
      </c>
      <c r="D64" s="503">
        <v>212350</v>
      </c>
      <c r="E64" s="502">
        <v>204920</v>
      </c>
      <c r="F64" s="223">
        <v>0</v>
      </c>
      <c r="G64" s="371">
        <v>0</v>
      </c>
      <c r="H64" s="281">
        <v>0</v>
      </c>
      <c r="I64" s="350">
        <v>0</v>
      </c>
      <c r="J64" s="503">
        <v>0</v>
      </c>
      <c r="K64" s="502">
        <v>0</v>
      </c>
      <c r="L64" s="704">
        <f>C64+F64+I64</f>
        <v>201003</v>
      </c>
      <c r="M64" s="503">
        <f t="shared" si="7"/>
        <v>212350</v>
      </c>
      <c r="N64" s="705">
        <f t="shared" si="8"/>
        <v>204920</v>
      </c>
      <c r="O64" s="28"/>
      <c r="P64" s="4"/>
      <c r="Q64" s="192"/>
      <c r="R64" s="4"/>
      <c r="S64" s="4"/>
      <c r="T64" s="4"/>
      <c r="U64" s="192"/>
      <c r="V64" s="4"/>
      <c r="W64" s="4"/>
      <c r="X64" s="4"/>
    </row>
    <row r="65" spans="1:24" ht="12.75">
      <c r="A65" s="363" t="s">
        <v>351</v>
      </c>
      <c r="B65" s="364" t="s">
        <v>350</v>
      </c>
      <c r="C65" s="350">
        <v>7538</v>
      </c>
      <c r="D65" s="503">
        <v>42174</v>
      </c>
      <c r="E65" s="502">
        <v>33963</v>
      </c>
      <c r="F65" s="223">
        <v>0</v>
      </c>
      <c r="G65" s="371">
        <v>0</v>
      </c>
      <c r="H65" s="281">
        <v>0</v>
      </c>
      <c r="I65" s="223">
        <v>0</v>
      </c>
      <c r="J65" s="371">
        <v>0</v>
      </c>
      <c r="K65" s="281">
        <v>0</v>
      </c>
      <c r="L65" s="704">
        <f>C65+F65+I65</f>
        <v>7538</v>
      </c>
      <c r="M65" s="503">
        <f t="shared" si="7"/>
        <v>42174</v>
      </c>
      <c r="N65" s="705">
        <f t="shared" si="8"/>
        <v>33963</v>
      </c>
      <c r="O65" s="28"/>
      <c r="P65" s="4"/>
      <c r="Q65" s="192"/>
      <c r="R65" s="4"/>
      <c r="S65" s="4"/>
      <c r="T65" s="4"/>
      <c r="U65" s="192"/>
      <c r="V65" s="4"/>
      <c r="W65" s="4"/>
      <c r="X65" s="4"/>
    </row>
    <row r="66" spans="1:24" ht="12.75">
      <c r="A66" s="363" t="s">
        <v>352</v>
      </c>
      <c r="B66" s="364" t="s">
        <v>115</v>
      </c>
      <c r="C66" s="558">
        <v>20424</v>
      </c>
      <c r="D66" s="559">
        <v>24118</v>
      </c>
      <c r="E66" s="617">
        <v>24118</v>
      </c>
      <c r="F66" s="631">
        <v>0</v>
      </c>
      <c r="G66" s="632">
        <v>0</v>
      </c>
      <c r="H66" s="692">
        <v>0</v>
      </c>
      <c r="I66" s="631">
        <v>0</v>
      </c>
      <c r="J66" s="632">
        <v>0</v>
      </c>
      <c r="K66" s="692">
        <v>0</v>
      </c>
      <c r="L66" s="701">
        <f>C66+F66+I66</f>
        <v>20424</v>
      </c>
      <c r="M66" s="559">
        <f t="shared" si="7"/>
        <v>24118</v>
      </c>
      <c r="N66" s="702">
        <f t="shared" si="8"/>
        <v>24118</v>
      </c>
      <c r="O66" s="28"/>
      <c r="P66" s="4"/>
      <c r="Q66" s="192"/>
      <c r="R66" s="4"/>
      <c r="S66" s="4"/>
      <c r="T66" s="4"/>
      <c r="U66" s="192"/>
      <c r="V66" s="4"/>
      <c r="W66" s="4"/>
      <c r="X66" s="4"/>
    </row>
    <row r="67" spans="1:24" ht="12.75">
      <c r="A67" s="363" t="s">
        <v>353</v>
      </c>
      <c r="B67" s="364" t="s">
        <v>354</v>
      </c>
      <c r="C67" s="350">
        <v>215426</v>
      </c>
      <c r="D67" s="503">
        <v>213126</v>
      </c>
      <c r="E67" s="350">
        <v>207455</v>
      </c>
      <c r="F67" s="223">
        <v>0</v>
      </c>
      <c r="G67" s="371">
        <v>0</v>
      </c>
      <c r="H67" s="281">
        <v>0</v>
      </c>
      <c r="I67" s="223">
        <v>0</v>
      </c>
      <c r="J67" s="371">
        <v>0</v>
      </c>
      <c r="K67" s="281">
        <v>0</v>
      </c>
      <c r="L67" s="704">
        <f>C67+F67+I67</f>
        <v>215426</v>
      </c>
      <c r="M67" s="503">
        <f t="shared" si="7"/>
        <v>213126</v>
      </c>
      <c r="N67" s="705">
        <f t="shared" si="8"/>
        <v>207455</v>
      </c>
      <c r="O67" s="28"/>
      <c r="P67" s="4"/>
      <c r="Q67" s="192"/>
      <c r="R67" s="4"/>
      <c r="S67" s="4"/>
      <c r="T67" s="4"/>
      <c r="U67" s="192"/>
      <c r="V67" s="4"/>
      <c r="W67" s="4"/>
      <c r="X67" s="4"/>
    </row>
    <row r="68" spans="1:24" ht="12.75">
      <c r="A68" s="363" t="s">
        <v>355</v>
      </c>
      <c r="B68" s="364"/>
      <c r="C68" s="558"/>
      <c r="D68" s="559"/>
      <c r="E68" s="617"/>
      <c r="F68" s="631"/>
      <c r="G68" s="632"/>
      <c r="H68" s="692"/>
      <c r="I68" s="631"/>
      <c r="J68" s="632"/>
      <c r="K68" s="692"/>
      <c r="L68" s="701"/>
      <c r="M68" s="559"/>
      <c r="N68" s="702"/>
      <c r="O68" s="28"/>
      <c r="P68" s="4"/>
      <c r="Q68" s="192"/>
      <c r="R68" s="4"/>
      <c r="S68" s="4"/>
      <c r="T68" s="4"/>
      <c r="U68" s="4"/>
      <c r="V68" s="4"/>
      <c r="W68" s="4"/>
      <c r="X68" s="4"/>
    </row>
    <row r="69" spans="1:24" ht="12.75">
      <c r="A69" s="363" t="s">
        <v>136</v>
      </c>
      <c r="B69" s="364"/>
      <c r="C69" s="350">
        <f>SUM(C63,C66,C65,C64,C62,C43,C42,C67)</f>
        <v>626469</v>
      </c>
      <c r="D69" s="350">
        <f>SUM(D67,D66,D65,D64,D62,D43,D42)+D63</f>
        <v>847944</v>
      </c>
      <c r="E69" s="350">
        <f>SUM(E67,E66,E65,E64,E62,E43,E42)+E63</f>
        <v>813703</v>
      </c>
      <c r="F69" s="350">
        <f>SUM(F67,F66,F65,F64,F62,F43,F42)</f>
        <v>0</v>
      </c>
      <c r="G69" s="503">
        <v>0</v>
      </c>
      <c r="H69" s="502">
        <v>0</v>
      </c>
      <c r="I69" s="350">
        <f>SUM(I67,I66,I65,I64,I62,I43,I42)</f>
        <v>0</v>
      </c>
      <c r="J69" s="503">
        <f>SUM(J67,J66,J65,J64,J62,J43,J42)</f>
        <v>0</v>
      </c>
      <c r="K69" s="502">
        <f>SUM(K67,K66,K65,K64,K62,K43,K42)</f>
        <v>0</v>
      </c>
      <c r="L69" s="704">
        <f>C69+F69+I69</f>
        <v>626469</v>
      </c>
      <c r="M69" s="503">
        <f>SUM(J69,G69,D69)</f>
        <v>847944</v>
      </c>
      <c r="N69" s="705">
        <f>E69+H69+K69</f>
        <v>813703</v>
      </c>
      <c r="O69" s="185"/>
      <c r="P69" s="4"/>
      <c r="Q69" s="192"/>
      <c r="R69" s="4"/>
      <c r="S69" s="4"/>
      <c r="T69" s="4"/>
      <c r="U69" s="4"/>
      <c r="V69" s="4"/>
      <c r="W69" s="4"/>
      <c r="X69" s="4"/>
    </row>
    <row r="70" spans="1:24" ht="12.75">
      <c r="A70" s="5"/>
      <c r="B70" s="5"/>
      <c r="C70" s="614"/>
      <c r="D70" s="614"/>
      <c r="E70" s="614"/>
      <c r="F70" s="5"/>
      <c r="G70" s="5"/>
      <c r="H70" s="5"/>
      <c r="L70" s="708"/>
      <c r="M70" s="559"/>
      <c r="N70" s="708"/>
      <c r="O70" s="28"/>
      <c r="P70" s="4"/>
      <c r="Q70" s="192"/>
      <c r="R70" s="4"/>
      <c r="S70" s="4"/>
      <c r="T70" s="4"/>
      <c r="U70" s="4"/>
      <c r="V70" s="4"/>
      <c r="W70" s="4"/>
      <c r="X70" s="4"/>
    </row>
    <row r="71" spans="1:24" ht="13.5" customHeight="1">
      <c r="A71" s="9" t="s">
        <v>118</v>
      </c>
      <c r="B71" s="9" t="s">
        <v>12</v>
      </c>
      <c r="C71" s="970" t="s">
        <v>34</v>
      </c>
      <c r="D71" s="970"/>
      <c r="E71" s="970"/>
      <c r="F71" s="965" t="s">
        <v>105</v>
      </c>
      <c r="G71" s="965"/>
      <c r="H71" s="965"/>
      <c r="I71" s="973" t="s">
        <v>106</v>
      </c>
      <c r="J71" s="973"/>
      <c r="K71" s="973"/>
      <c r="L71" s="959" t="s">
        <v>37</v>
      </c>
      <c r="M71" s="959"/>
      <c r="N71" s="959"/>
      <c r="O71" s="28"/>
      <c r="P71" s="4"/>
      <c r="Q71" s="192"/>
      <c r="R71" s="4"/>
      <c r="S71" s="4"/>
      <c r="T71" s="4"/>
      <c r="U71" s="4"/>
      <c r="V71" s="4"/>
      <c r="W71" s="4"/>
      <c r="X71" s="4"/>
    </row>
    <row r="72" spans="1:24" ht="12.75">
      <c r="A72" s="240" t="s">
        <v>121</v>
      </c>
      <c r="B72" s="240" t="s">
        <v>122</v>
      </c>
      <c r="C72" s="142">
        <v>47448</v>
      </c>
      <c r="D72" s="142">
        <v>192659</v>
      </c>
      <c r="E72" s="142">
        <v>192659</v>
      </c>
      <c r="F72" s="142">
        <v>0</v>
      </c>
      <c r="G72" s="529">
        <v>0</v>
      </c>
      <c r="H72" s="532">
        <v>0</v>
      </c>
      <c r="I72" s="142">
        <v>0</v>
      </c>
      <c r="J72" s="125">
        <v>0</v>
      </c>
      <c r="K72" s="536">
        <v>0</v>
      </c>
      <c r="L72" s="709">
        <f aca="true" t="shared" si="10" ref="L72:N76">SUM(I72,F72,C72)</f>
        <v>47448</v>
      </c>
      <c r="M72" s="532">
        <f t="shared" si="10"/>
        <v>192659</v>
      </c>
      <c r="N72" s="710">
        <f t="shared" si="10"/>
        <v>192659</v>
      </c>
      <c r="O72" s="553"/>
      <c r="P72" s="4"/>
      <c r="Q72" s="192"/>
      <c r="R72" s="4"/>
      <c r="S72" s="4"/>
      <c r="T72" s="4"/>
      <c r="U72" s="192"/>
      <c r="V72" s="4"/>
      <c r="W72" s="4"/>
      <c r="X72" s="4"/>
    </row>
    <row r="73" spans="1:24" ht="12.75">
      <c r="A73" s="9" t="s">
        <v>356</v>
      </c>
      <c r="B73" s="9" t="s">
        <v>120</v>
      </c>
      <c r="C73" s="350">
        <v>118189</v>
      </c>
      <c r="D73" s="350">
        <v>168829</v>
      </c>
      <c r="E73" s="25">
        <v>168676</v>
      </c>
      <c r="F73" s="350"/>
      <c r="G73" s="503"/>
      <c r="H73" s="590"/>
      <c r="I73" s="480"/>
      <c r="J73" s="589"/>
      <c r="K73" s="711"/>
      <c r="L73" s="472">
        <f t="shared" si="10"/>
        <v>118189</v>
      </c>
      <c r="M73" s="549">
        <f t="shared" si="10"/>
        <v>168829</v>
      </c>
      <c r="N73" s="26">
        <f t="shared" si="10"/>
        <v>168676</v>
      </c>
      <c r="O73" s="28"/>
      <c r="P73" s="4"/>
      <c r="Q73" s="192"/>
      <c r="R73" s="4"/>
      <c r="S73" s="4"/>
      <c r="T73" s="4"/>
      <c r="U73" s="192"/>
      <c r="V73" s="4"/>
      <c r="W73" s="4"/>
      <c r="X73" s="4"/>
    </row>
    <row r="74" spans="1:24" ht="12.75">
      <c r="A74" s="363" t="s">
        <v>357</v>
      </c>
      <c r="B74" s="363"/>
      <c r="C74" s="548">
        <v>0</v>
      </c>
      <c r="D74" s="366">
        <v>0</v>
      </c>
      <c r="E74" s="367">
        <v>0</v>
      </c>
      <c r="F74" s="548">
        <v>0</v>
      </c>
      <c r="G74" s="570">
        <v>0</v>
      </c>
      <c r="H74" s="367"/>
      <c r="I74" s="365">
        <v>0</v>
      </c>
      <c r="J74" s="570">
        <v>0</v>
      </c>
      <c r="K74" s="319"/>
      <c r="L74" s="321">
        <f t="shared" si="10"/>
        <v>0</v>
      </c>
      <c r="M74" s="570">
        <f t="shared" si="10"/>
        <v>0</v>
      </c>
      <c r="N74" s="710">
        <f t="shared" si="10"/>
        <v>0</v>
      </c>
      <c r="O74" s="28"/>
      <c r="P74" s="4"/>
      <c r="Q74" s="192"/>
      <c r="R74" s="4"/>
      <c r="S74" s="4"/>
      <c r="T74" s="4"/>
      <c r="U74" s="4"/>
      <c r="V74" s="4"/>
      <c r="W74" s="4"/>
      <c r="X74" s="4"/>
    </row>
    <row r="75" spans="1:24" ht="12.75">
      <c r="A75" s="557" t="s">
        <v>358</v>
      </c>
      <c r="B75" s="557" t="s">
        <v>124</v>
      </c>
      <c r="C75" s="350">
        <v>38271</v>
      </c>
      <c r="D75" s="503">
        <v>43617</v>
      </c>
      <c r="E75" s="502">
        <v>43617</v>
      </c>
      <c r="F75" s="558">
        <v>0</v>
      </c>
      <c r="G75" s="560">
        <v>0</v>
      </c>
      <c r="H75" s="617"/>
      <c r="I75" s="712">
        <v>0</v>
      </c>
      <c r="J75" s="560">
        <v>0</v>
      </c>
      <c r="K75" s="185"/>
      <c r="L75" s="471">
        <f t="shared" si="10"/>
        <v>38271</v>
      </c>
      <c r="M75" s="560">
        <f t="shared" si="10"/>
        <v>43617</v>
      </c>
      <c r="N75" s="713">
        <f t="shared" si="10"/>
        <v>43617</v>
      </c>
      <c r="O75" s="28"/>
      <c r="P75" s="4"/>
      <c r="Q75" s="192"/>
      <c r="R75" s="4"/>
      <c r="S75" s="4"/>
      <c r="T75" s="4"/>
      <c r="U75" s="192"/>
      <c r="V75" s="4"/>
      <c r="W75" s="4"/>
      <c r="X75" s="4"/>
    </row>
    <row r="76" spans="1:24" ht="12.75">
      <c r="A76" s="9" t="s">
        <v>359</v>
      </c>
      <c r="B76" s="9"/>
      <c r="C76" s="548">
        <f>SUM(C72,C73,C74,C75)</f>
        <v>203908</v>
      </c>
      <c r="D76" s="548">
        <f>SUM(D72:D75)</f>
        <v>405105</v>
      </c>
      <c r="E76" s="548">
        <f>SUM(E72,E73,E74,E75)</f>
        <v>404952</v>
      </c>
      <c r="F76" s="350">
        <f>SUM(F72:F75)</f>
        <v>0</v>
      </c>
      <c r="G76" s="549">
        <v>0</v>
      </c>
      <c r="H76" s="502"/>
      <c r="I76" s="472">
        <f>SUM(I72:I75)</f>
        <v>0</v>
      </c>
      <c r="J76" s="549">
        <v>0</v>
      </c>
      <c r="K76" s="37"/>
      <c r="L76" s="25">
        <f t="shared" si="10"/>
        <v>203908</v>
      </c>
      <c r="M76" s="549">
        <f t="shared" si="10"/>
        <v>405105</v>
      </c>
      <c r="N76" s="26">
        <f t="shared" si="10"/>
        <v>404952</v>
      </c>
      <c r="O76" s="192"/>
      <c r="P76" s="4"/>
      <c r="Q76" s="192"/>
      <c r="R76" s="4"/>
      <c r="S76" s="4"/>
      <c r="T76" s="1012"/>
      <c r="U76" s="4"/>
      <c r="V76" s="4"/>
      <c r="W76" s="4"/>
      <c r="X76" s="4"/>
    </row>
    <row r="77" spans="1:24" ht="12.75">
      <c r="A77" s="44" t="s">
        <v>360</v>
      </c>
      <c r="B77" s="44" t="s">
        <v>354</v>
      </c>
      <c r="C77" s="26">
        <v>5603</v>
      </c>
      <c r="D77" s="26">
        <v>5603</v>
      </c>
      <c r="E77" s="26">
        <v>4000</v>
      </c>
      <c r="F77" s="714">
        <v>0</v>
      </c>
      <c r="G77" s="714">
        <v>0</v>
      </c>
      <c r="H77" s="714">
        <v>0</v>
      </c>
      <c r="I77" s="714">
        <v>0</v>
      </c>
      <c r="J77" s="714">
        <v>0</v>
      </c>
      <c r="K77" s="714">
        <v>0</v>
      </c>
      <c r="L77" s="26">
        <v>5603</v>
      </c>
      <c r="M77" s="26">
        <v>5603</v>
      </c>
      <c r="N77" s="26">
        <v>4000</v>
      </c>
      <c r="O77" s="28"/>
      <c r="P77" s="4"/>
      <c r="Q77" s="192"/>
      <c r="R77" s="4"/>
      <c r="S77" s="4"/>
      <c r="T77" s="4"/>
      <c r="U77" s="4"/>
      <c r="V77" s="4"/>
      <c r="W77" s="4"/>
      <c r="X77" s="4"/>
    </row>
    <row r="78" spans="1:24" ht="24.75" customHeight="1">
      <c r="A78" s="715" t="s">
        <v>361</v>
      </c>
      <c r="B78" s="304" t="s">
        <v>362</v>
      </c>
      <c r="C78" s="26">
        <v>0</v>
      </c>
      <c r="D78" s="26">
        <v>20905</v>
      </c>
      <c r="E78" s="26">
        <v>12976</v>
      </c>
      <c r="F78" s="714">
        <v>0</v>
      </c>
      <c r="G78" s="714">
        <v>0</v>
      </c>
      <c r="H78" s="714">
        <v>0</v>
      </c>
      <c r="I78" s="714">
        <v>0</v>
      </c>
      <c r="J78" s="714">
        <v>0</v>
      </c>
      <c r="K78" s="714">
        <v>0</v>
      </c>
      <c r="L78" s="26">
        <v>0</v>
      </c>
      <c r="M78" s="26">
        <v>20905</v>
      </c>
      <c r="N78" s="26">
        <v>12976</v>
      </c>
      <c r="O78" s="28"/>
      <c r="P78" s="4"/>
      <c r="Q78" s="192"/>
      <c r="R78" s="4"/>
      <c r="S78" s="4"/>
      <c r="T78" s="4"/>
      <c r="U78" s="4"/>
      <c r="V78" s="4"/>
      <c r="W78" s="4"/>
      <c r="X78" s="4"/>
    </row>
    <row r="79" spans="1:24" ht="12.75">
      <c r="A79" s="276" t="s">
        <v>130</v>
      </c>
      <c r="B79" s="276" t="s">
        <v>12</v>
      </c>
      <c r="C79" s="582">
        <f>SUM(C80:C81)</f>
        <v>5000</v>
      </c>
      <c r="D79" s="582">
        <v>0</v>
      </c>
      <c r="E79" s="582">
        <f>SUM(E80:E81)</f>
        <v>0</v>
      </c>
      <c r="F79" s="716">
        <v>0</v>
      </c>
      <c r="G79" s="580">
        <v>0</v>
      </c>
      <c r="H79" s="581"/>
      <c r="I79" s="582">
        <v>0</v>
      </c>
      <c r="J79" s="584">
        <v>0</v>
      </c>
      <c r="K79" s="717"/>
      <c r="L79" s="476">
        <f aca="true" t="shared" si="11" ref="L79:N83">SUM(I79,F79,C79)</f>
        <v>5000</v>
      </c>
      <c r="M79" s="581">
        <f t="shared" si="11"/>
        <v>0</v>
      </c>
      <c r="N79" s="713">
        <f t="shared" si="11"/>
        <v>0</v>
      </c>
      <c r="O79" s="28"/>
      <c r="P79" s="4"/>
      <c r="Q79" s="192"/>
      <c r="R79" s="4"/>
      <c r="S79" s="4"/>
      <c r="T79" s="4"/>
      <c r="U79" s="4"/>
      <c r="V79" s="4"/>
      <c r="W79" s="4"/>
      <c r="X79" s="4"/>
    </row>
    <row r="80" spans="1:24" ht="12.75">
      <c r="A80" s="211" t="s">
        <v>131</v>
      </c>
      <c r="B80" s="211"/>
      <c r="C80" s="718">
        <v>5000</v>
      </c>
      <c r="D80" s="718">
        <v>0</v>
      </c>
      <c r="E80" s="718">
        <v>0</v>
      </c>
      <c r="F80" s="481">
        <v>0</v>
      </c>
      <c r="G80" s="589">
        <v>0</v>
      </c>
      <c r="H80" s="590"/>
      <c r="I80" s="591">
        <v>0</v>
      </c>
      <c r="J80" s="483">
        <v>0</v>
      </c>
      <c r="K80" s="719"/>
      <c r="L80" s="350">
        <f t="shared" si="11"/>
        <v>5000</v>
      </c>
      <c r="M80" s="549">
        <f t="shared" si="11"/>
        <v>0</v>
      </c>
      <c r="N80" s="26">
        <f t="shared" si="11"/>
        <v>0</v>
      </c>
      <c r="O80" s="28"/>
      <c r="P80" s="4"/>
      <c r="Q80" s="192"/>
      <c r="R80" s="4"/>
      <c r="S80" s="4"/>
      <c r="T80" s="4"/>
      <c r="U80" s="4"/>
      <c r="V80" s="4"/>
      <c r="W80" s="4"/>
      <c r="X80" s="4"/>
    </row>
    <row r="81" spans="1:24" ht="12.75">
      <c r="A81" s="217" t="s">
        <v>132</v>
      </c>
      <c r="B81" s="217"/>
      <c r="C81" s="720">
        <v>0</v>
      </c>
      <c r="D81" s="488">
        <v>0</v>
      </c>
      <c r="E81" s="721"/>
      <c r="F81" s="487">
        <v>0</v>
      </c>
      <c r="G81" s="668">
        <v>0</v>
      </c>
      <c r="H81" s="669"/>
      <c r="I81" s="720">
        <v>0</v>
      </c>
      <c r="J81" s="489">
        <v>0</v>
      </c>
      <c r="K81" s="722"/>
      <c r="L81" s="458">
        <f t="shared" si="11"/>
        <v>0</v>
      </c>
      <c r="M81" s="460">
        <f t="shared" si="11"/>
        <v>0</v>
      </c>
      <c r="N81" s="710">
        <f t="shared" si="11"/>
        <v>0</v>
      </c>
      <c r="O81" s="28"/>
      <c r="P81" s="4"/>
      <c r="Q81" s="192"/>
      <c r="R81" s="192"/>
      <c r="S81" s="4"/>
      <c r="T81" s="4"/>
      <c r="U81" s="4"/>
      <c r="V81" s="4"/>
      <c r="W81" s="4"/>
      <c r="X81" s="4"/>
    </row>
    <row r="82" spans="1:24" ht="12.75">
      <c r="A82" s="96" t="s">
        <v>102</v>
      </c>
      <c r="B82" s="96" t="s">
        <v>134</v>
      </c>
      <c r="C82" s="596">
        <v>5000</v>
      </c>
      <c r="D82" s="493">
        <v>0</v>
      </c>
      <c r="E82" s="723">
        <v>0</v>
      </c>
      <c r="F82" s="492">
        <v>0</v>
      </c>
      <c r="G82" s="125">
        <v>0</v>
      </c>
      <c r="H82" s="537"/>
      <c r="I82" s="596">
        <v>0</v>
      </c>
      <c r="J82" s="494">
        <v>0</v>
      </c>
      <c r="K82" s="724"/>
      <c r="L82" s="142">
        <f t="shared" si="11"/>
        <v>5000</v>
      </c>
      <c r="M82" s="532">
        <f t="shared" si="11"/>
        <v>0</v>
      </c>
      <c r="N82" s="26">
        <f t="shared" si="11"/>
        <v>0</v>
      </c>
      <c r="O82" s="28"/>
      <c r="P82" s="4"/>
      <c r="Q82" s="192"/>
      <c r="R82" s="4"/>
      <c r="S82" s="4"/>
      <c r="T82" s="4"/>
      <c r="U82" s="4"/>
      <c r="V82" s="4"/>
      <c r="W82" s="4"/>
      <c r="X82" s="4"/>
    </row>
    <row r="83" spans="1:24" ht="12.75">
      <c r="A83" s="463" t="s">
        <v>103</v>
      </c>
      <c r="B83" s="463"/>
      <c r="C83" s="600">
        <v>0</v>
      </c>
      <c r="D83" s="601">
        <v>0</v>
      </c>
      <c r="E83" s="725"/>
      <c r="F83" s="726">
        <v>0</v>
      </c>
      <c r="G83" s="466">
        <v>0</v>
      </c>
      <c r="H83" s="467"/>
      <c r="I83" s="600">
        <v>0</v>
      </c>
      <c r="J83" s="602">
        <v>0</v>
      </c>
      <c r="K83" s="727"/>
      <c r="L83" s="468">
        <f t="shared" si="11"/>
        <v>0</v>
      </c>
      <c r="M83" s="728">
        <f t="shared" si="11"/>
        <v>0</v>
      </c>
      <c r="N83" s="729">
        <f t="shared" si="11"/>
        <v>0</v>
      </c>
      <c r="O83" s="28"/>
      <c r="P83" s="4"/>
      <c r="Q83" s="192"/>
      <c r="R83" s="4"/>
      <c r="S83" s="4"/>
      <c r="T83" s="4"/>
      <c r="U83" s="4"/>
      <c r="V83" s="4"/>
      <c r="W83" s="4"/>
      <c r="X83" s="4"/>
    </row>
    <row r="84" spans="12:24" ht="12.75">
      <c r="L84" s="185"/>
      <c r="M84" s="459"/>
      <c r="O84" s="28"/>
      <c r="P84" s="4"/>
      <c r="Q84" s="191"/>
      <c r="R84" s="150"/>
      <c r="S84" s="4"/>
      <c r="T84" s="150"/>
      <c r="U84" s="110"/>
      <c r="V84" s="4"/>
      <c r="W84" s="4"/>
      <c r="X84" s="4"/>
    </row>
    <row r="85" spans="1:24" ht="14.25" customHeight="1">
      <c r="A85" s="9" t="s">
        <v>363</v>
      </c>
      <c r="B85" s="9"/>
      <c r="C85" s="350">
        <f>SUM(C79,C76,C69,C77)</f>
        <v>840980</v>
      </c>
      <c r="D85" s="503">
        <f>SUM(D79,D76,D69,D78,D77)</f>
        <v>1279557</v>
      </c>
      <c r="E85" s="26">
        <f>SUM(E79,E76,E69,E77,E78)</f>
        <v>1235631</v>
      </c>
      <c r="F85" s="472">
        <f>SUM(F79,F76,F69)</f>
        <v>0</v>
      </c>
      <c r="G85" s="503">
        <v>0</v>
      </c>
      <c r="H85" s="549"/>
      <c r="I85" s="350">
        <f>SUM(I79,I76,I69)</f>
        <v>0</v>
      </c>
      <c r="J85" s="502">
        <f>SUM(J79,J76,J69)</f>
        <v>0</v>
      </c>
      <c r="K85" s="502">
        <f>SUM(K79,K76,K69)</f>
        <v>0</v>
      </c>
      <c r="L85" s="25">
        <f>SUM(I85,F85,C85)</f>
        <v>840980</v>
      </c>
      <c r="M85" s="26">
        <f>SUM(J85,G85,D85)</f>
        <v>1279557</v>
      </c>
      <c r="N85" s="26">
        <f>SUM(K85,H85,E85)</f>
        <v>1235631</v>
      </c>
      <c r="O85" s="192"/>
      <c r="P85" s="192"/>
      <c r="Q85" s="192"/>
      <c r="R85" s="192"/>
      <c r="S85" s="4"/>
      <c r="T85" s="185"/>
      <c r="U85" s="185"/>
      <c r="V85" s="4"/>
      <c r="W85" s="4"/>
      <c r="X85" s="4"/>
    </row>
    <row r="86" spans="3:24" ht="12.75">
      <c r="C86" s="139"/>
      <c r="D86" s="139"/>
      <c r="L86" s="506"/>
      <c r="M86" s="506"/>
      <c r="N86" s="506"/>
      <c r="P86" s="4"/>
      <c r="Q86" s="4"/>
      <c r="R86" s="4"/>
      <c r="S86" s="4"/>
      <c r="T86" s="4"/>
      <c r="U86" s="4"/>
      <c r="V86" s="4"/>
      <c r="W86" s="4"/>
      <c r="X86" s="4"/>
    </row>
    <row r="87" spans="13:24" ht="12.75">
      <c r="M87" s="553"/>
      <c r="O87" s="28"/>
      <c r="P87" s="4"/>
      <c r="Q87" s="192"/>
      <c r="R87" s="4"/>
      <c r="S87" s="4"/>
      <c r="T87" s="4"/>
      <c r="U87" s="192"/>
      <c r="V87" s="4"/>
      <c r="W87" s="4"/>
      <c r="X87" s="4"/>
    </row>
    <row r="88" spans="12:24" ht="12.75">
      <c r="L88" s="506"/>
      <c r="M88" s="506"/>
      <c r="N88" s="506"/>
      <c r="P88" s="4"/>
      <c r="Q88" s="4"/>
      <c r="R88" s="4"/>
      <c r="S88" s="4"/>
      <c r="T88" s="4"/>
      <c r="U88" s="4"/>
      <c r="V88" s="4"/>
      <c r="W88" s="4"/>
      <c r="X88" s="4"/>
    </row>
    <row r="89" spans="1:14" ht="12.75">
      <c r="A89" s="506"/>
      <c r="B89" s="506"/>
      <c r="C89" s="506"/>
      <c r="D89" s="506"/>
      <c r="E89" s="506"/>
      <c r="F89" s="506"/>
      <c r="G89" s="506"/>
      <c r="H89" s="506"/>
      <c r="I89" s="506"/>
      <c r="J89" s="506"/>
      <c r="K89" s="506"/>
      <c r="L89" s="506"/>
      <c r="M89" s="506"/>
      <c r="N89" s="506"/>
    </row>
    <row r="90" spans="1:14" ht="12.75">
      <c r="A90" s="506"/>
      <c r="B90" s="506"/>
      <c r="C90" s="506"/>
      <c r="D90" s="506"/>
      <c r="E90" s="506"/>
      <c r="F90" s="506"/>
      <c r="G90" s="506"/>
      <c r="H90" s="506"/>
      <c r="I90" s="506"/>
      <c r="J90" s="506"/>
      <c r="K90" s="506"/>
      <c r="L90" s="506"/>
      <c r="M90" s="506"/>
      <c r="N90" s="506"/>
    </row>
    <row r="91" spans="1:14" ht="12.75">
      <c r="A91" s="506"/>
      <c r="B91" s="506"/>
      <c r="C91" s="506"/>
      <c r="D91" s="506"/>
      <c r="E91" s="506"/>
      <c r="F91" s="506"/>
      <c r="G91" s="506"/>
      <c r="H91" s="506"/>
      <c r="I91" s="506"/>
      <c r="J91" s="506"/>
      <c r="K91" s="506"/>
      <c r="L91" s="506"/>
      <c r="M91" s="506"/>
      <c r="N91" s="506"/>
    </row>
    <row r="92" spans="1:14" ht="12.75">
      <c r="A92" s="506"/>
      <c r="B92" s="506"/>
      <c r="C92" s="506"/>
      <c r="D92" s="506"/>
      <c r="E92" s="506"/>
      <c r="F92" s="506"/>
      <c r="G92" s="506"/>
      <c r="H92" s="506"/>
      <c r="I92" s="506"/>
      <c r="J92" s="506"/>
      <c r="K92" s="506"/>
      <c r="L92" s="506"/>
      <c r="M92" s="506"/>
      <c r="N92" s="506"/>
    </row>
    <row r="93" spans="1:14" ht="12.75">
      <c r="A93" s="506"/>
      <c r="B93" s="506"/>
      <c r="C93" s="506"/>
      <c r="D93" s="506"/>
      <c r="E93" s="506"/>
      <c r="F93" s="506"/>
      <c r="G93" s="506"/>
      <c r="H93" s="506"/>
      <c r="I93" s="506"/>
      <c r="J93" s="506"/>
      <c r="K93" s="506"/>
      <c r="L93" s="506"/>
      <c r="M93" s="506"/>
      <c r="N93" s="506"/>
    </row>
    <row r="94" spans="1:14" ht="12.75">
      <c r="A94" s="506"/>
      <c r="B94" s="506"/>
      <c r="C94" s="506"/>
      <c r="D94" s="506"/>
      <c r="E94" s="506"/>
      <c r="F94" s="506"/>
      <c r="G94" s="506"/>
      <c r="H94" s="506"/>
      <c r="I94" s="506"/>
      <c r="J94" s="506"/>
      <c r="K94" s="506"/>
      <c r="L94" s="506"/>
      <c r="M94" s="506"/>
      <c r="N94" s="506"/>
    </row>
    <row r="95" spans="1:14" ht="12.75">
      <c r="A95" s="506"/>
      <c r="B95" s="506"/>
      <c r="C95" s="506"/>
      <c r="D95" s="506"/>
      <c r="E95" s="506"/>
      <c r="F95" s="506"/>
      <c r="G95" s="506"/>
      <c r="H95" s="506"/>
      <c r="I95" s="506"/>
      <c r="J95" s="506"/>
      <c r="K95" s="506"/>
      <c r="L95" s="506"/>
      <c r="M95" s="506"/>
      <c r="N95" s="506"/>
    </row>
    <row r="96" spans="1:14" ht="12.75">
      <c r="A96" s="506"/>
      <c r="B96" s="506"/>
      <c r="C96" s="506"/>
      <c r="D96" s="506"/>
      <c r="E96" s="506"/>
      <c r="F96" s="506"/>
      <c r="G96" s="506"/>
      <c r="H96" s="506"/>
      <c r="I96" s="506"/>
      <c r="J96" s="506"/>
      <c r="K96" s="506"/>
      <c r="L96" s="506"/>
      <c r="M96" s="506"/>
      <c r="N96" s="506"/>
    </row>
    <row r="97" spans="1:14" ht="12.75">
      <c r="A97" s="506"/>
      <c r="B97" s="506"/>
      <c r="C97" s="506"/>
      <c r="D97" s="506"/>
      <c r="E97" s="506"/>
      <c r="F97" s="506"/>
      <c r="G97" s="506"/>
      <c r="H97" s="506"/>
      <c r="I97" s="506"/>
      <c r="J97" s="506"/>
      <c r="K97" s="506"/>
      <c r="L97" s="506"/>
      <c r="M97" s="506"/>
      <c r="N97" s="506"/>
    </row>
    <row r="98" spans="1:14" ht="12.75">
      <c r="A98" s="506"/>
      <c r="B98" s="506"/>
      <c r="C98" s="506"/>
      <c r="D98" s="506"/>
      <c r="E98" s="506"/>
      <c r="F98" s="506"/>
      <c r="G98" s="506"/>
      <c r="H98" s="506"/>
      <c r="I98" s="506"/>
      <c r="J98" s="506"/>
      <c r="K98" s="506"/>
      <c r="L98" s="506"/>
      <c r="M98" s="506"/>
      <c r="N98" s="506"/>
    </row>
    <row r="99" spans="1:14" ht="12.75">
      <c r="A99" s="506"/>
      <c r="B99" s="506"/>
      <c r="C99" s="506"/>
      <c r="D99" s="506"/>
      <c r="E99" s="506"/>
      <c r="F99" s="506"/>
      <c r="G99" s="506"/>
      <c r="H99" s="506"/>
      <c r="I99" s="506"/>
      <c r="J99" s="506"/>
      <c r="K99" s="506"/>
      <c r="L99" s="506"/>
      <c r="M99" s="506"/>
      <c r="N99" s="506"/>
    </row>
    <row r="100" spans="1:14" ht="12.75">
      <c r="A100" s="506"/>
      <c r="B100" s="506"/>
      <c r="C100" s="506"/>
      <c r="D100" s="506"/>
      <c r="E100" s="506"/>
      <c r="F100" s="506"/>
      <c r="G100" s="506"/>
      <c r="H100" s="506"/>
      <c r="I100" s="506"/>
      <c r="J100" s="506"/>
      <c r="K100" s="506"/>
      <c r="L100" s="506"/>
      <c r="M100" s="506"/>
      <c r="N100" s="506"/>
    </row>
    <row r="101" spans="1:14" ht="12.75">
      <c r="A101" s="506"/>
      <c r="B101" s="506"/>
      <c r="C101" s="506"/>
      <c r="D101" s="506"/>
      <c r="E101" s="506"/>
      <c r="F101" s="506"/>
      <c r="G101" s="506"/>
      <c r="H101" s="506"/>
      <c r="I101" s="506"/>
      <c r="J101" s="506"/>
      <c r="K101" s="506"/>
      <c r="L101" s="506"/>
      <c r="M101" s="506"/>
      <c r="N101" s="506"/>
    </row>
    <row r="102" spans="1:14" ht="12.75">
      <c r="A102" s="506"/>
      <c r="B102" s="506"/>
      <c r="C102" s="506"/>
      <c r="D102" s="506"/>
      <c r="E102" s="506"/>
      <c r="F102" s="506"/>
      <c r="G102" s="506"/>
      <c r="H102" s="506"/>
      <c r="I102" s="506"/>
      <c r="J102" s="506"/>
      <c r="K102" s="506"/>
      <c r="L102" s="506"/>
      <c r="M102" s="506"/>
      <c r="N102" s="506"/>
    </row>
    <row r="103" spans="1:14" ht="12.75">
      <c r="A103" s="506"/>
      <c r="B103" s="506"/>
      <c r="C103" s="506"/>
      <c r="D103" s="506"/>
      <c r="E103" s="506"/>
      <c r="F103" s="506"/>
      <c r="G103" s="506"/>
      <c r="H103" s="506"/>
      <c r="I103" s="506"/>
      <c r="J103" s="506"/>
      <c r="K103" s="506"/>
      <c r="L103" s="506"/>
      <c r="M103" s="506"/>
      <c r="N103" s="506"/>
    </row>
    <row r="104" spans="1:14" ht="12.75">
      <c r="A104" s="506"/>
      <c r="B104" s="506"/>
      <c r="C104" s="506"/>
      <c r="D104" s="506"/>
      <c r="E104" s="506"/>
      <c r="F104" s="506"/>
      <c r="G104" s="506"/>
      <c r="H104" s="506"/>
      <c r="I104" s="506"/>
      <c r="J104" s="506"/>
      <c r="K104" s="506"/>
      <c r="L104" s="506"/>
      <c r="M104" s="506"/>
      <c r="N104" s="506"/>
    </row>
    <row r="105" spans="1:14" ht="12.75">
      <c r="A105" s="506"/>
      <c r="B105" s="506"/>
      <c r="C105" s="506"/>
      <c r="D105" s="506"/>
      <c r="E105" s="506"/>
      <c r="F105" s="506"/>
      <c r="G105" s="506"/>
      <c r="H105" s="506"/>
      <c r="I105" s="506"/>
      <c r="J105" s="506"/>
      <c r="K105" s="506"/>
      <c r="L105" s="506"/>
      <c r="M105" s="506"/>
      <c r="N105" s="506"/>
    </row>
    <row r="106" spans="1:14" ht="12.75">
      <c r="A106" s="506"/>
      <c r="B106" s="506"/>
      <c r="C106" s="506"/>
      <c r="D106" s="506"/>
      <c r="E106" s="506"/>
      <c r="F106" s="506"/>
      <c r="G106" s="506"/>
      <c r="H106" s="506"/>
      <c r="I106" s="506"/>
      <c r="J106" s="506"/>
      <c r="K106" s="506"/>
      <c r="L106" s="506"/>
      <c r="M106" s="506"/>
      <c r="N106" s="506"/>
    </row>
    <row r="107" spans="1:14" ht="12.75">
      <c r="A107" s="506"/>
      <c r="B107" s="506"/>
      <c r="C107" s="506"/>
      <c r="D107" s="506"/>
      <c r="E107" s="506"/>
      <c r="F107" s="506"/>
      <c r="G107" s="506"/>
      <c r="H107" s="506"/>
      <c r="I107" s="506"/>
      <c r="J107" s="506"/>
      <c r="K107" s="506"/>
      <c r="L107" s="506"/>
      <c r="M107" s="506"/>
      <c r="N107" s="506"/>
    </row>
    <row r="108" spans="1:14" ht="12.75">
      <c r="A108" s="506"/>
      <c r="B108" s="506"/>
      <c r="C108" s="506"/>
      <c r="D108" s="506"/>
      <c r="E108" s="506"/>
      <c r="F108" s="506"/>
      <c r="G108" s="506"/>
      <c r="H108" s="506"/>
      <c r="I108" s="506"/>
      <c r="J108" s="506"/>
      <c r="K108" s="506"/>
      <c r="L108" s="506"/>
      <c r="M108" s="506"/>
      <c r="N108" s="506"/>
    </row>
    <row r="109" spans="1:14" ht="12.75">
      <c r="A109" s="506"/>
      <c r="B109" s="506"/>
      <c r="C109" s="506"/>
      <c r="D109" s="506"/>
      <c r="E109" s="506"/>
      <c r="F109" s="506"/>
      <c r="G109" s="506"/>
      <c r="H109" s="506"/>
      <c r="I109" s="506"/>
      <c r="J109" s="506"/>
      <c r="K109" s="506"/>
      <c r="L109" s="506"/>
      <c r="M109" s="506"/>
      <c r="N109" s="506"/>
    </row>
    <row r="110" spans="1:14" ht="12.75">
      <c r="A110" s="506"/>
      <c r="B110" s="506"/>
      <c r="C110" s="506"/>
      <c r="D110" s="506"/>
      <c r="E110" s="506"/>
      <c r="F110" s="506"/>
      <c r="G110" s="506"/>
      <c r="H110" s="506"/>
      <c r="I110" s="506"/>
      <c r="J110" s="506"/>
      <c r="K110" s="506"/>
      <c r="L110" s="506"/>
      <c r="M110" s="506"/>
      <c r="N110" s="506"/>
    </row>
    <row r="111" spans="1:14" ht="12.75">
      <c r="A111" s="506"/>
      <c r="B111" s="506"/>
      <c r="C111" s="506"/>
      <c r="D111" s="506"/>
      <c r="E111" s="506"/>
      <c r="F111" s="506"/>
      <c r="G111" s="506"/>
      <c r="H111" s="506"/>
      <c r="I111" s="506"/>
      <c r="J111" s="506"/>
      <c r="K111" s="506"/>
      <c r="L111" s="506"/>
      <c r="M111" s="506"/>
      <c r="N111" s="506"/>
    </row>
    <row r="112" spans="1:14" ht="12.75">
      <c r="A112" s="506"/>
      <c r="B112" s="506"/>
      <c r="C112" s="506"/>
      <c r="D112" s="506"/>
      <c r="E112" s="506"/>
      <c r="F112" s="506"/>
      <c r="G112" s="506"/>
      <c r="H112" s="506"/>
      <c r="I112" s="506"/>
      <c r="J112" s="506"/>
      <c r="K112" s="506"/>
      <c r="L112" s="506"/>
      <c r="M112" s="506"/>
      <c r="N112" s="506"/>
    </row>
    <row r="113" spans="1:14" ht="12.75">
      <c r="A113" s="506"/>
      <c r="B113" s="506"/>
      <c r="C113" s="506"/>
      <c r="D113" s="506"/>
      <c r="E113" s="506"/>
      <c r="F113" s="506"/>
      <c r="G113" s="506"/>
      <c r="H113" s="506"/>
      <c r="I113" s="506"/>
      <c r="J113" s="506"/>
      <c r="K113" s="506"/>
      <c r="L113" s="506"/>
      <c r="M113" s="506"/>
      <c r="N113" s="506"/>
    </row>
    <row r="114" spans="1:14" ht="12.75">
      <c r="A114" s="506"/>
      <c r="B114" s="506"/>
      <c r="C114" s="506"/>
      <c r="D114" s="506"/>
      <c r="E114" s="506"/>
      <c r="F114" s="506"/>
      <c r="G114" s="506"/>
      <c r="H114" s="506"/>
      <c r="I114" s="506"/>
      <c r="J114" s="506"/>
      <c r="K114" s="506"/>
      <c r="L114" s="506"/>
      <c r="M114" s="506"/>
      <c r="N114" s="506"/>
    </row>
    <row r="115" spans="1:14" ht="12.75">
      <c r="A115" s="506"/>
      <c r="B115" s="506"/>
      <c r="C115" s="506"/>
      <c r="D115" s="506"/>
      <c r="E115" s="506"/>
      <c r="F115" s="506"/>
      <c r="G115" s="506"/>
      <c r="H115" s="506"/>
      <c r="I115" s="506"/>
      <c r="J115" s="506"/>
      <c r="K115" s="506"/>
      <c r="L115" s="506"/>
      <c r="M115" s="506"/>
      <c r="N115" s="506"/>
    </row>
  </sheetData>
  <sheetProtection selectLockedCells="1" selectUnlockedCells="1"/>
  <mergeCells count="13">
    <mergeCell ref="C71:E71"/>
    <mergeCell ref="F71:H71"/>
    <mergeCell ref="I71:K71"/>
    <mergeCell ref="L71:N71"/>
    <mergeCell ref="A2:L2"/>
    <mergeCell ref="C7:E7"/>
    <mergeCell ref="F7:H7"/>
    <mergeCell ref="I7:K7"/>
    <mergeCell ref="L7:N7"/>
    <mergeCell ref="C40:E40"/>
    <mergeCell ref="F40:H40"/>
    <mergeCell ref="I40:K40"/>
    <mergeCell ref="L40:N40"/>
  </mergeCells>
  <printOptions/>
  <pageMargins left="0.8270833333333333" right="0.03958333333333333" top="0.7875" bottom="0.7875" header="0.5118055555555555" footer="0.5118055555555555"/>
  <pageSetup fitToHeight="1" fitToWidth="1" horizontalDpi="300" verticalDpi="300" orientation="portrait" paperSize="9" scale="51" r:id="rId3"/>
  <colBreaks count="1" manualBreakCount="1">
    <brk id="15" max="6553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P38" sqref="P38"/>
    </sheetView>
  </sheetViews>
  <sheetFormatPr defaultColWidth="9.140625" defaultRowHeight="12.75"/>
  <cols>
    <col min="1" max="1" width="12.00390625" style="0" customWidth="1"/>
    <col min="7" max="7" width="1.421875" style="0" customWidth="1"/>
    <col min="9" max="9" width="5.140625" style="0" customWidth="1"/>
    <col min="10" max="10" width="5.7109375" style="0" customWidth="1"/>
  </cols>
  <sheetData>
    <row r="1" spans="3:9" ht="12.75">
      <c r="C1" s="960" t="s">
        <v>754</v>
      </c>
      <c r="D1" s="960"/>
      <c r="E1" s="960"/>
      <c r="F1" s="960"/>
      <c r="G1" s="960"/>
      <c r="H1" s="960"/>
      <c r="I1" s="960"/>
    </row>
    <row r="3" ht="12.75">
      <c r="A3" s="2" t="s">
        <v>364</v>
      </c>
    </row>
    <row r="4" spans="1:6" ht="12.75">
      <c r="A4" s="199"/>
      <c r="B4" s="4"/>
      <c r="C4" s="4"/>
      <c r="D4" s="4"/>
      <c r="E4" s="4"/>
      <c r="F4" s="4"/>
    </row>
    <row r="5" spans="1:10" ht="12.75">
      <c r="A5" s="974" t="s">
        <v>0</v>
      </c>
      <c r="B5" s="974"/>
      <c r="C5" s="974"/>
      <c r="D5" s="974"/>
      <c r="E5" s="974"/>
      <c r="F5" s="199" t="s">
        <v>0</v>
      </c>
      <c r="H5" s="975" t="s">
        <v>365</v>
      </c>
      <c r="I5" s="975"/>
      <c r="J5" s="975"/>
    </row>
    <row r="6" spans="1:10" ht="12.75">
      <c r="A6" s="974" t="s">
        <v>366</v>
      </c>
      <c r="B6" s="974"/>
      <c r="C6" s="974"/>
      <c r="D6" s="974"/>
      <c r="E6" s="974"/>
      <c r="F6" s="4"/>
      <c r="H6" s="447" t="s">
        <v>13</v>
      </c>
      <c r="I6" s="447" t="s">
        <v>14</v>
      </c>
      <c r="J6" s="40" t="s">
        <v>15</v>
      </c>
    </row>
    <row r="7" ht="12.75">
      <c r="N7" s="40"/>
    </row>
    <row r="8" spans="1:10" ht="12.75">
      <c r="A8" t="s">
        <v>367</v>
      </c>
      <c r="H8">
        <v>1</v>
      </c>
      <c r="I8">
        <v>1</v>
      </c>
      <c r="J8">
        <v>1</v>
      </c>
    </row>
    <row r="9" spans="1:10" ht="12.75">
      <c r="A9" t="s">
        <v>368</v>
      </c>
      <c r="H9">
        <v>5</v>
      </c>
      <c r="I9">
        <v>6</v>
      </c>
      <c r="J9">
        <v>7</v>
      </c>
    </row>
    <row r="10" spans="1:10" ht="12.75">
      <c r="A10" t="s">
        <v>369</v>
      </c>
      <c r="H10">
        <v>2</v>
      </c>
      <c r="I10">
        <v>2</v>
      </c>
      <c r="J10">
        <v>2</v>
      </c>
    </row>
    <row r="11" spans="1:10" ht="12.75">
      <c r="A11" t="s">
        <v>370</v>
      </c>
      <c r="H11">
        <v>1</v>
      </c>
      <c r="I11">
        <v>1</v>
      </c>
      <c r="J11">
        <v>1</v>
      </c>
    </row>
    <row r="12" spans="1:10" ht="12.75">
      <c r="A12" t="s">
        <v>371</v>
      </c>
      <c r="H12">
        <v>2</v>
      </c>
      <c r="I12">
        <v>2</v>
      </c>
      <c r="J12">
        <v>2</v>
      </c>
    </row>
    <row r="13" spans="1:10" ht="12.75">
      <c r="A13" t="s">
        <v>372</v>
      </c>
      <c r="H13">
        <v>1</v>
      </c>
      <c r="I13">
        <v>1</v>
      </c>
      <c r="J13">
        <v>1</v>
      </c>
    </row>
    <row r="14" spans="1:10" ht="12.75">
      <c r="A14" s="5" t="s">
        <v>154</v>
      </c>
      <c r="H14">
        <v>1</v>
      </c>
      <c r="I14">
        <v>1</v>
      </c>
      <c r="J14">
        <v>1</v>
      </c>
    </row>
    <row r="15" spans="1:10" ht="12.75">
      <c r="A15" t="s">
        <v>373</v>
      </c>
      <c r="H15">
        <v>1</v>
      </c>
      <c r="I15">
        <v>1</v>
      </c>
      <c r="J15">
        <v>1</v>
      </c>
    </row>
    <row r="16" spans="1:10" ht="12.75">
      <c r="A16" t="s">
        <v>374</v>
      </c>
      <c r="H16">
        <v>0</v>
      </c>
      <c r="I16">
        <v>5</v>
      </c>
      <c r="J16">
        <v>5</v>
      </c>
    </row>
    <row r="17" spans="3:10" ht="12.75">
      <c r="C17" s="2" t="s">
        <v>375</v>
      </c>
      <c r="D17" s="2"/>
      <c r="E17" s="2"/>
      <c r="F17" s="2"/>
      <c r="G17" s="2"/>
      <c r="H17" s="2">
        <f>SUM(H8:H15)</f>
        <v>14</v>
      </c>
      <c r="I17" s="2">
        <f>SUM(I8:I16)</f>
        <v>20</v>
      </c>
      <c r="J17" s="2">
        <f>SUM(J8:J16)</f>
        <v>21</v>
      </c>
    </row>
    <row r="19" ht="12.75">
      <c r="A19" s="2" t="s">
        <v>376</v>
      </c>
    </row>
    <row r="21" spans="1:10" ht="12.75">
      <c r="A21" s="5" t="s">
        <v>377</v>
      </c>
      <c r="H21">
        <v>1</v>
      </c>
      <c r="I21">
        <v>1</v>
      </c>
      <c r="J21">
        <v>1</v>
      </c>
    </row>
    <row r="22" spans="1:10" ht="12.75">
      <c r="A22" s="5" t="s">
        <v>378</v>
      </c>
      <c r="H22">
        <v>1</v>
      </c>
      <c r="I22">
        <v>1</v>
      </c>
      <c r="J22">
        <v>1</v>
      </c>
    </row>
    <row r="23" spans="1:10" ht="12.75">
      <c r="A23" s="5" t="s">
        <v>379</v>
      </c>
      <c r="H23">
        <v>1</v>
      </c>
      <c r="I23">
        <v>1</v>
      </c>
      <c r="J23">
        <v>1</v>
      </c>
    </row>
    <row r="24" spans="1:10" ht="12.75">
      <c r="A24" s="976" t="s">
        <v>380</v>
      </c>
      <c r="B24" s="976"/>
      <c r="C24" s="976"/>
      <c r="D24" s="976"/>
      <c r="H24">
        <v>2</v>
      </c>
      <c r="I24">
        <v>2</v>
      </c>
      <c r="J24">
        <v>2</v>
      </c>
    </row>
    <row r="25" spans="1:10" ht="12.75">
      <c r="A25" s="5" t="s">
        <v>381</v>
      </c>
      <c r="H25">
        <v>6</v>
      </c>
      <c r="I25">
        <v>6</v>
      </c>
      <c r="J25">
        <v>6</v>
      </c>
    </row>
    <row r="26" spans="1:10" ht="12.75">
      <c r="A26" s="5" t="s">
        <v>382</v>
      </c>
      <c r="H26">
        <v>2</v>
      </c>
      <c r="I26">
        <v>2</v>
      </c>
      <c r="J26">
        <v>2</v>
      </c>
    </row>
    <row r="27" spans="1:10" ht="12.75">
      <c r="A27" s="5" t="s">
        <v>383</v>
      </c>
      <c r="H27">
        <v>2</v>
      </c>
      <c r="I27">
        <v>2</v>
      </c>
      <c r="J27">
        <v>2</v>
      </c>
    </row>
    <row r="28" spans="1:10" ht="12.75">
      <c r="A28" s="5" t="s">
        <v>384</v>
      </c>
      <c r="H28">
        <v>3</v>
      </c>
      <c r="I28">
        <v>3</v>
      </c>
      <c r="J28">
        <v>3</v>
      </c>
    </row>
    <row r="29" spans="1:10" ht="12.75">
      <c r="A29" s="5" t="s">
        <v>385</v>
      </c>
      <c r="H29">
        <v>3</v>
      </c>
      <c r="I29">
        <v>3</v>
      </c>
      <c r="J29">
        <v>3</v>
      </c>
    </row>
    <row r="30" spans="1:10" ht="12.75">
      <c r="A30" s="5" t="s">
        <v>386</v>
      </c>
      <c r="H30">
        <v>2</v>
      </c>
      <c r="I30">
        <v>2</v>
      </c>
      <c r="J30">
        <v>2</v>
      </c>
    </row>
    <row r="31" spans="3:10" ht="12.75">
      <c r="C31" s="2" t="s">
        <v>387</v>
      </c>
      <c r="D31" s="2"/>
      <c r="E31" s="2"/>
      <c r="F31" s="2"/>
      <c r="G31" s="2"/>
      <c r="H31" s="2">
        <f>SUM(H21:H30)</f>
        <v>23</v>
      </c>
      <c r="I31" s="2">
        <f>SUM(I21:I30)</f>
        <v>23</v>
      </c>
      <c r="J31" s="2">
        <f>SUM(J21:J30)</f>
        <v>23</v>
      </c>
    </row>
    <row r="33" spans="1:7" ht="12.75">
      <c r="A33" s="974" t="s">
        <v>6</v>
      </c>
      <c r="B33" s="974"/>
      <c r="C33" s="974"/>
      <c r="D33" s="974"/>
      <c r="E33" s="974"/>
      <c r="F33" s="974"/>
      <c r="G33" s="974"/>
    </row>
    <row r="35" spans="2:10" ht="12.75">
      <c r="B35" t="s">
        <v>388</v>
      </c>
      <c r="H35">
        <v>4</v>
      </c>
      <c r="I35">
        <v>4</v>
      </c>
      <c r="J35">
        <v>4</v>
      </c>
    </row>
    <row r="36" spans="2:10" ht="12.75">
      <c r="B36" t="s">
        <v>389</v>
      </c>
      <c r="H36">
        <v>1</v>
      </c>
      <c r="I36">
        <v>1</v>
      </c>
      <c r="J36">
        <v>1</v>
      </c>
    </row>
    <row r="37" spans="2:10" ht="12.75">
      <c r="B37" t="s">
        <v>390</v>
      </c>
      <c r="H37">
        <v>1</v>
      </c>
      <c r="I37">
        <v>1</v>
      </c>
      <c r="J37">
        <v>1</v>
      </c>
    </row>
    <row r="38" spans="2:10" ht="12.75">
      <c r="B38" t="s">
        <v>391</v>
      </c>
      <c r="H38">
        <v>0</v>
      </c>
      <c r="I38">
        <v>5</v>
      </c>
      <c r="J38">
        <v>5</v>
      </c>
    </row>
    <row r="39" spans="3:10" ht="12.75">
      <c r="C39" s="2" t="s">
        <v>392</v>
      </c>
      <c r="D39" s="2"/>
      <c r="E39" s="2"/>
      <c r="F39" s="2"/>
      <c r="G39" s="2"/>
      <c r="H39" s="2">
        <f>SUM(H35:H37)</f>
        <v>6</v>
      </c>
      <c r="I39" s="2">
        <f>SUM(I35:I38)</f>
        <v>11</v>
      </c>
      <c r="J39" s="2">
        <f>SUM(J35:J38)</f>
        <v>11</v>
      </c>
    </row>
    <row r="41" ht="12.75">
      <c r="A41" s="2" t="s">
        <v>393</v>
      </c>
    </row>
    <row r="42" spans="1:8" ht="12.75">
      <c r="A42" s="2"/>
      <c r="H42" s="2"/>
    </row>
    <row r="43" spans="2:10" ht="12.75">
      <c r="B43" s="5" t="s">
        <v>394</v>
      </c>
      <c r="H43">
        <v>21</v>
      </c>
      <c r="I43">
        <v>21</v>
      </c>
      <c r="J43">
        <v>21</v>
      </c>
    </row>
    <row r="44" spans="2:10" ht="12.75">
      <c r="B44" s="5" t="s">
        <v>395</v>
      </c>
      <c r="H44">
        <v>7</v>
      </c>
      <c r="I44">
        <v>7</v>
      </c>
      <c r="J44">
        <v>7</v>
      </c>
    </row>
    <row r="46" spans="3:10" ht="12.75">
      <c r="C46" s="2" t="s">
        <v>396</v>
      </c>
      <c r="H46" s="2">
        <f>SUM(H43:H45)</f>
        <v>28</v>
      </c>
      <c r="I46" s="2">
        <f>SUM(I43:I45)</f>
        <v>28</v>
      </c>
      <c r="J46" s="2">
        <f>SUM(J43:J44)</f>
        <v>28</v>
      </c>
    </row>
    <row r="48" spans="1:10" ht="12.75">
      <c r="A48" s="2" t="s">
        <v>397</v>
      </c>
      <c r="B48" s="2"/>
      <c r="C48" s="2"/>
      <c r="D48" s="2"/>
      <c r="E48" s="2"/>
      <c r="F48" s="2"/>
      <c r="G48" s="2"/>
      <c r="H48" s="2">
        <f>SUM(H46,H39,H31,H17)</f>
        <v>71</v>
      </c>
      <c r="I48" s="2">
        <f>SUM(I46,I39,I31,I17)</f>
        <v>82</v>
      </c>
      <c r="J48" s="2">
        <f>SUM(J46,J39,J31,J17)</f>
        <v>83</v>
      </c>
    </row>
  </sheetData>
  <sheetProtection selectLockedCells="1" selectUnlockedCells="1"/>
  <mergeCells count="6">
    <mergeCell ref="C1:I1"/>
    <mergeCell ref="A5:E5"/>
    <mergeCell ref="H5:J5"/>
    <mergeCell ref="A6:E6"/>
    <mergeCell ref="A24:D24"/>
    <mergeCell ref="A33:G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2">
      <selection activeCell="G26" sqref="G26"/>
    </sheetView>
  </sheetViews>
  <sheetFormatPr defaultColWidth="9.140625" defaultRowHeight="12.75"/>
  <cols>
    <col min="1" max="1" width="10.7109375" style="0" customWidth="1"/>
    <col min="5" max="5" width="11.421875" style="0" customWidth="1"/>
    <col min="6" max="6" width="9.7109375" style="0" customWidth="1"/>
    <col min="8" max="8" width="8.00390625" style="0" customWidth="1"/>
  </cols>
  <sheetData>
    <row r="1" ht="12.75">
      <c r="G1" t="s">
        <v>0</v>
      </c>
    </row>
    <row r="2" ht="12.75">
      <c r="B2" s="5" t="s">
        <v>755</v>
      </c>
    </row>
    <row r="7" ht="12.75">
      <c r="A7" t="s">
        <v>398</v>
      </c>
    </row>
    <row r="9" ht="12.75">
      <c r="A9" s="2" t="s">
        <v>399</v>
      </c>
    </row>
    <row r="10" ht="12.75">
      <c r="A10" s="2"/>
    </row>
    <row r="11" spans="1:8" ht="12.75">
      <c r="A11" s="942" t="s">
        <v>400</v>
      </c>
      <c r="B11" s="942"/>
      <c r="C11" s="942"/>
      <c r="D11" s="942"/>
      <c r="E11" s="942"/>
      <c r="F11" s="977" t="s">
        <v>401</v>
      </c>
      <c r="G11" s="977"/>
      <c r="H11" s="977"/>
    </row>
    <row r="12" spans="1:8" ht="12.75">
      <c r="A12" s="978"/>
      <c r="B12" s="978"/>
      <c r="C12" s="978"/>
      <c r="D12" s="978"/>
      <c r="E12" s="978"/>
      <c r="F12" s="11" t="s">
        <v>13</v>
      </c>
      <c r="G12" s="11" t="s">
        <v>14</v>
      </c>
      <c r="H12" s="12" t="s">
        <v>15</v>
      </c>
    </row>
    <row r="13" spans="1:8" ht="12.75">
      <c r="A13" s="20" t="s">
        <v>402</v>
      </c>
      <c r="B13" s="731"/>
      <c r="C13" s="731"/>
      <c r="D13" s="731"/>
      <c r="E13" s="21"/>
      <c r="F13" s="732">
        <v>241</v>
      </c>
      <c r="G13" s="224">
        <v>241</v>
      </c>
      <c r="H13" s="66">
        <v>231</v>
      </c>
    </row>
    <row r="14" spans="1:8" ht="12.75">
      <c r="A14" s="979" t="s">
        <v>403</v>
      </c>
      <c r="B14" s="979"/>
      <c r="C14" s="979"/>
      <c r="D14" s="979"/>
      <c r="E14" s="979"/>
      <c r="F14" s="9">
        <f>SUM(F12:F13)</f>
        <v>241</v>
      </c>
      <c r="G14" s="9">
        <f>SUM(G13)</f>
        <v>241</v>
      </c>
      <c r="H14" s="44">
        <f>SUM(H12:H13)</f>
        <v>231</v>
      </c>
    </row>
  </sheetData>
  <sheetProtection selectLockedCells="1" selectUnlockedCells="1"/>
  <mergeCells count="4">
    <mergeCell ref="A11:E11"/>
    <mergeCell ref="F11:H11"/>
    <mergeCell ref="A12:E12"/>
    <mergeCell ref="A14:E1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25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31.140625" style="0" customWidth="1"/>
    <col min="2" max="2" width="7.140625" style="0" customWidth="1"/>
  </cols>
  <sheetData>
    <row r="3" spans="1:8" ht="12.75">
      <c r="A3" s="981" t="s">
        <v>756</v>
      </c>
      <c r="B3" s="981"/>
      <c r="C3" s="981"/>
      <c r="D3" s="981"/>
      <c r="E3" s="981"/>
      <c r="F3" s="981"/>
      <c r="G3" s="981"/>
      <c r="H3" s="981"/>
    </row>
    <row r="8" spans="1:8" ht="13.5" customHeight="1">
      <c r="A8" s="980" t="s">
        <v>404</v>
      </c>
      <c r="B8" s="980"/>
      <c r="C8" s="980"/>
      <c r="D8" s="980"/>
      <c r="E8" s="980"/>
      <c r="F8" s="980"/>
      <c r="G8" s="980"/>
      <c r="H8" s="980"/>
    </row>
    <row r="9" spans="1:8" ht="13.5" customHeight="1">
      <c r="A9" s="980" t="s">
        <v>405</v>
      </c>
      <c r="B9" s="980"/>
      <c r="C9" s="980"/>
      <c r="D9" s="980"/>
      <c r="E9" s="980"/>
      <c r="F9" s="980"/>
      <c r="G9" s="980"/>
      <c r="H9" s="980"/>
    </row>
    <row r="10" spans="1:2" ht="13.5" customHeight="1">
      <c r="A10" s="6"/>
      <c r="B10" s="6"/>
    </row>
    <row r="12" spans="1:6" ht="12.75">
      <c r="A12" s="44" t="s">
        <v>406</v>
      </c>
      <c r="B12" s="44" t="s">
        <v>12</v>
      </c>
      <c r="C12" s="733" t="s">
        <v>407</v>
      </c>
      <c r="D12" s="59"/>
      <c r="E12" s="733"/>
      <c r="F12" s="60"/>
    </row>
    <row r="13" spans="1:6" ht="12.75">
      <c r="A13" s="47"/>
      <c r="B13" s="47"/>
      <c r="C13" s="734"/>
      <c r="D13" s="734"/>
      <c r="E13" s="734"/>
      <c r="F13" s="735"/>
    </row>
    <row r="14" spans="1:6" ht="12.75">
      <c r="A14" s="116"/>
      <c r="B14" s="116"/>
      <c r="C14" s="736"/>
      <c r="D14" s="736"/>
      <c r="E14" s="736"/>
      <c r="F14" s="737"/>
    </row>
    <row r="15" spans="1:6" ht="12.75">
      <c r="A15" s="116"/>
      <c r="B15" s="116"/>
      <c r="C15" s="736"/>
      <c r="D15" s="736"/>
      <c r="E15" s="736"/>
      <c r="F15" s="737"/>
    </row>
    <row r="16" spans="1:6" ht="12.75">
      <c r="A16" s="116"/>
      <c r="B16" s="116"/>
      <c r="C16" s="736"/>
      <c r="D16" s="736"/>
      <c r="E16" s="736"/>
      <c r="F16" s="737"/>
    </row>
    <row r="17" spans="1:6" ht="12.75">
      <c r="A17" s="116"/>
      <c r="B17" s="116"/>
      <c r="C17" s="736"/>
      <c r="D17" s="736"/>
      <c r="E17" s="736"/>
      <c r="F17" s="737"/>
    </row>
    <row r="18" spans="1:6" ht="12.75">
      <c r="A18" s="52"/>
      <c r="B18" s="318"/>
      <c r="C18" s="56"/>
      <c r="D18" s="56"/>
      <c r="E18" s="56"/>
      <c r="F18" s="738"/>
    </row>
    <row r="19" spans="1:6" ht="12.75">
      <c r="A19" s="182" t="s">
        <v>403</v>
      </c>
      <c r="B19" s="182"/>
      <c r="C19" s="59"/>
      <c r="D19" s="59"/>
      <c r="E19" s="59"/>
      <c r="F19" s="739">
        <f>SUM(F13:F18)</f>
        <v>0</v>
      </c>
    </row>
    <row r="25" spans="1:2" ht="12.75">
      <c r="A25" s="8"/>
      <c r="B25" s="8"/>
    </row>
  </sheetData>
  <sheetProtection selectLockedCells="1" selectUnlockedCells="1"/>
  <mergeCells count="3">
    <mergeCell ref="A8:H8"/>
    <mergeCell ref="A9:H9"/>
    <mergeCell ref="A3:H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1.7109375" style="0" customWidth="1"/>
    <col min="2" max="3" width="8.28125" style="0" customWidth="1"/>
    <col min="4" max="4" width="8.140625" style="0" customWidth="1"/>
  </cols>
  <sheetData>
    <row r="1" spans="1:6" ht="12.75">
      <c r="A1" s="960" t="s">
        <v>757</v>
      </c>
      <c r="B1" s="960"/>
      <c r="C1" s="960"/>
      <c r="D1" s="960"/>
      <c r="E1" s="960"/>
      <c r="F1" t="s">
        <v>0</v>
      </c>
    </row>
    <row r="3" spans="1:10" ht="24.75" customHeight="1">
      <c r="A3" s="948" t="s">
        <v>408</v>
      </c>
      <c r="B3" s="948"/>
      <c r="C3" s="948"/>
      <c r="D3" s="948"/>
      <c r="E3" s="948"/>
      <c r="F3" s="5"/>
      <c r="G3" s="5"/>
      <c r="H3" s="5"/>
      <c r="J3" s="5"/>
    </row>
    <row r="5" spans="1:11" ht="12.75">
      <c r="A5" s="9" t="s">
        <v>409</v>
      </c>
      <c r="B5" s="371">
        <v>2015</v>
      </c>
      <c r="C5" s="371">
        <v>2016</v>
      </c>
      <c r="D5" s="371">
        <v>2017</v>
      </c>
      <c r="E5" s="371">
        <v>2018</v>
      </c>
      <c r="F5" s="371">
        <v>2019</v>
      </c>
      <c r="G5" s="371">
        <v>2020</v>
      </c>
      <c r="H5" s="371">
        <v>2021</v>
      </c>
      <c r="I5" s="371">
        <v>2022</v>
      </c>
      <c r="J5" s="371">
        <v>2023</v>
      </c>
      <c r="K5" s="281">
        <v>2024</v>
      </c>
    </row>
    <row r="6" spans="1:11" ht="21" customHeight="1">
      <c r="A6" s="740" t="s">
        <v>410</v>
      </c>
      <c r="B6" s="923">
        <v>102037</v>
      </c>
      <c r="C6" s="923">
        <v>102037</v>
      </c>
      <c r="D6" s="923">
        <v>102037</v>
      </c>
      <c r="E6" s="923">
        <v>102037</v>
      </c>
      <c r="F6" s="923">
        <v>102037</v>
      </c>
      <c r="G6" s="923">
        <v>102037</v>
      </c>
      <c r="H6" s="923">
        <v>102037</v>
      </c>
      <c r="I6" s="923">
        <v>102037</v>
      </c>
      <c r="J6" s="923">
        <v>102037</v>
      </c>
      <c r="K6" s="924">
        <v>102037</v>
      </c>
    </row>
    <row r="7" spans="1:11" ht="39" customHeight="1">
      <c r="A7" s="741" t="s">
        <v>411</v>
      </c>
      <c r="B7" s="312"/>
      <c r="C7" s="312"/>
      <c r="D7" s="312"/>
      <c r="E7" s="312"/>
      <c r="F7" s="312"/>
      <c r="G7" s="312"/>
      <c r="H7" s="312"/>
      <c r="I7" s="312"/>
      <c r="J7" s="312"/>
      <c r="K7" s="313"/>
    </row>
    <row r="8" spans="1:11" ht="25.5">
      <c r="A8" s="741" t="s">
        <v>412</v>
      </c>
      <c r="B8" s="312">
        <v>7140</v>
      </c>
      <c r="C8" s="312">
        <v>7140</v>
      </c>
      <c r="D8" s="312">
        <v>7140</v>
      </c>
      <c r="E8" s="312">
        <v>7140</v>
      </c>
      <c r="F8" s="312">
        <v>7140</v>
      </c>
      <c r="G8" s="312">
        <v>7140</v>
      </c>
      <c r="H8" s="312">
        <v>7140</v>
      </c>
      <c r="I8" s="312">
        <v>7140</v>
      </c>
      <c r="J8" s="312">
        <v>7140</v>
      </c>
      <c r="K8" s="313">
        <v>7140</v>
      </c>
    </row>
    <row r="9" spans="1:11" ht="38.25">
      <c r="A9" s="741" t="s">
        <v>413</v>
      </c>
      <c r="B9" s="312"/>
      <c r="C9" s="312"/>
      <c r="D9" s="312"/>
      <c r="E9" s="312"/>
      <c r="F9" s="312"/>
      <c r="G9" s="312"/>
      <c r="H9" s="312"/>
      <c r="I9" s="312"/>
      <c r="J9" s="312"/>
      <c r="K9" s="313"/>
    </row>
    <row r="10" spans="1:11" ht="12.75">
      <c r="A10" s="741" t="s">
        <v>414</v>
      </c>
      <c r="B10" s="312">
        <v>974</v>
      </c>
      <c r="C10" s="312">
        <v>974</v>
      </c>
      <c r="D10" s="312">
        <v>974</v>
      </c>
      <c r="E10" s="312">
        <v>974</v>
      </c>
      <c r="F10" s="312">
        <v>974</v>
      </c>
      <c r="G10" s="312">
        <v>974</v>
      </c>
      <c r="H10" s="312">
        <v>974</v>
      </c>
      <c r="I10" s="312">
        <v>974</v>
      </c>
      <c r="J10" s="312">
        <v>974</v>
      </c>
      <c r="K10" s="313">
        <v>974</v>
      </c>
    </row>
    <row r="11" spans="1:11" ht="12.75">
      <c r="A11" s="742" t="s">
        <v>415</v>
      </c>
      <c r="B11" s="925"/>
      <c r="C11" s="925"/>
      <c r="D11" s="925"/>
      <c r="E11" s="925"/>
      <c r="F11" s="925"/>
      <c r="G11" s="925"/>
      <c r="H11" s="925"/>
      <c r="I11" s="925"/>
      <c r="J11" s="925"/>
      <c r="K11" s="926"/>
    </row>
    <row r="12" spans="1:11" ht="12.75">
      <c r="A12" s="276" t="s">
        <v>416</v>
      </c>
      <c r="B12" s="476">
        <f aca="true" t="shared" si="0" ref="B12:K12">SUM(B6:B11)</f>
        <v>110151</v>
      </c>
      <c r="C12" s="476">
        <f t="shared" si="0"/>
        <v>110151</v>
      </c>
      <c r="D12" s="476">
        <f t="shared" si="0"/>
        <v>110151</v>
      </c>
      <c r="E12" s="476">
        <f t="shared" si="0"/>
        <v>110151</v>
      </c>
      <c r="F12" s="476">
        <f t="shared" si="0"/>
        <v>110151</v>
      </c>
      <c r="G12" s="476">
        <f t="shared" si="0"/>
        <v>110151</v>
      </c>
      <c r="H12" s="476">
        <f t="shared" si="0"/>
        <v>110151</v>
      </c>
      <c r="I12" s="476">
        <f t="shared" si="0"/>
        <v>110151</v>
      </c>
      <c r="J12" s="476">
        <f t="shared" si="0"/>
        <v>110151</v>
      </c>
      <c r="K12" s="713">
        <f t="shared" si="0"/>
        <v>110151</v>
      </c>
    </row>
    <row r="13" spans="1:11" ht="12.75">
      <c r="A13" s="44" t="s">
        <v>417</v>
      </c>
      <c r="B13" s="472">
        <f aca="true" t="shared" si="1" ref="B13:K13">B12*50%</f>
        <v>55075.5</v>
      </c>
      <c r="C13" s="472">
        <f t="shared" si="1"/>
        <v>55075.5</v>
      </c>
      <c r="D13" s="472">
        <f t="shared" si="1"/>
        <v>55075.5</v>
      </c>
      <c r="E13" s="472">
        <f t="shared" si="1"/>
        <v>55075.5</v>
      </c>
      <c r="F13" s="472">
        <f t="shared" si="1"/>
        <v>55075.5</v>
      </c>
      <c r="G13" s="472">
        <f t="shared" si="1"/>
        <v>55075.5</v>
      </c>
      <c r="H13" s="472">
        <f t="shared" si="1"/>
        <v>55075.5</v>
      </c>
      <c r="I13" s="472">
        <f t="shared" si="1"/>
        <v>55075.5</v>
      </c>
      <c r="J13" s="472">
        <f t="shared" si="1"/>
        <v>55075.5</v>
      </c>
      <c r="K13" s="39">
        <f t="shared" si="1"/>
        <v>55075.5</v>
      </c>
    </row>
    <row r="14" spans="2:11" ht="12.75"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2.75">
      <c r="A15" s="743" t="s">
        <v>418</v>
      </c>
      <c r="B15" s="153">
        <v>2015</v>
      </c>
      <c r="C15" s="153">
        <v>2016</v>
      </c>
      <c r="D15" s="153">
        <v>2017</v>
      </c>
      <c r="E15" s="503">
        <v>2018</v>
      </c>
      <c r="F15" s="503">
        <v>2019</v>
      </c>
      <c r="G15" s="503">
        <v>2020</v>
      </c>
      <c r="H15" s="503">
        <v>2021</v>
      </c>
      <c r="I15" s="503">
        <v>2022</v>
      </c>
      <c r="J15" s="503">
        <v>2023</v>
      </c>
      <c r="K15" s="502">
        <v>2024</v>
      </c>
    </row>
    <row r="16" spans="1:11" ht="12.75">
      <c r="A16" s="744"/>
      <c r="B16" s="927"/>
      <c r="C16" s="927"/>
      <c r="D16" s="927"/>
      <c r="E16" s="923"/>
      <c r="F16" s="923"/>
      <c r="G16" s="923"/>
      <c r="H16" s="923"/>
      <c r="I16" s="923"/>
      <c r="J16" s="923"/>
      <c r="K16" s="924"/>
    </row>
    <row r="17" spans="1:11" ht="12.75">
      <c r="A17" s="745" t="s">
        <v>419</v>
      </c>
      <c r="B17" s="309">
        <v>5603</v>
      </c>
      <c r="C17" s="309">
        <v>5441</v>
      </c>
      <c r="D17" s="309">
        <v>5270</v>
      </c>
      <c r="E17" s="312">
        <v>5103</v>
      </c>
      <c r="F17" s="312">
        <v>4937</v>
      </c>
      <c r="G17" s="312">
        <v>4772</v>
      </c>
      <c r="H17" s="312">
        <v>4604</v>
      </c>
      <c r="I17" s="312">
        <v>4437</v>
      </c>
      <c r="J17" s="312">
        <v>4270</v>
      </c>
      <c r="K17" s="313">
        <v>4104</v>
      </c>
    </row>
    <row r="18" spans="1:11" ht="12.75">
      <c r="A18" s="745" t="s">
        <v>420</v>
      </c>
      <c r="B18" s="309"/>
      <c r="C18" s="309"/>
      <c r="D18" s="309"/>
      <c r="E18" s="312"/>
      <c r="F18" s="312"/>
      <c r="G18" s="312"/>
      <c r="H18" s="312"/>
      <c r="I18" s="312"/>
      <c r="J18" s="312"/>
      <c r="K18" s="313"/>
    </row>
    <row r="19" spans="1:11" ht="12.75">
      <c r="A19" s="745" t="s">
        <v>421</v>
      </c>
      <c r="B19" s="309"/>
      <c r="C19" s="309"/>
      <c r="D19" s="309"/>
      <c r="E19" s="312"/>
      <c r="F19" s="312"/>
      <c r="G19" s="312"/>
      <c r="H19" s="312"/>
      <c r="I19" s="312"/>
      <c r="J19" s="312"/>
      <c r="K19" s="313"/>
    </row>
    <row r="20" spans="1:11" ht="12.75">
      <c r="A20" s="745" t="s">
        <v>422</v>
      </c>
      <c r="B20" s="309"/>
      <c r="C20" s="309"/>
      <c r="D20" s="309"/>
      <c r="E20" s="312"/>
      <c r="F20" s="312"/>
      <c r="G20" s="312"/>
      <c r="H20" s="312"/>
      <c r="I20" s="312"/>
      <c r="J20" s="312"/>
      <c r="K20" s="313"/>
    </row>
    <row r="21" spans="1:11" ht="24">
      <c r="A21" s="745" t="s">
        <v>423</v>
      </c>
      <c r="B21" s="309"/>
      <c r="C21" s="309"/>
      <c r="D21" s="309"/>
      <c r="E21" s="312"/>
      <c r="F21" s="312"/>
      <c r="G21" s="312"/>
      <c r="H21" s="312"/>
      <c r="I21" s="312"/>
      <c r="J21" s="312"/>
      <c r="K21" s="313"/>
    </row>
    <row r="22" spans="1:11" ht="36">
      <c r="A22" s="745" t="s">
        <v>424</v>
      </c>
      <c r="B22" s="309"/>
      <c r="C22" s="309"/>
      <c r="D22" s="309"/>
      <c r="E22" s="312"/>
      <c r="F22" s="312"/>
      <c r="G22" s="312"/>
      <c r="H22" s="312"/>
      <c r="I22" s="312"/>
      <c r="J22" s="312"/>
      <c r="K22" s="313"/>
    </row>
    <row r="23" spans="1:11" ht="48">
      <c r="A23" s="746" t="s">
        <v>425</v>
      </c>
      <c r="B23" s="928"/>
      <c r="C23" s="928"/>
      <c r="D23" s="928"/>
      <c r="E23" s="925"/>
      <c r="F23" s="925"/>
      <c r="G23" s="925"/>
      <c r="H23" s="925"/>
      <c r="I23" s="925"/>
      <c r="J23" s="925"/>
      <c r="K23" s="926"/>
    </row>
    <row r="24" spans="1:12" ht="12.75">
      <c r="A24" s="747" t="s">
        <v>403</v>
      </c>
      <c r="B24" s="213">
        <f aca="true" t="shared" si="2" ref="B24:K24">SUM(B16:B23)</f>
        <v>5603</v>
      </c>
      <c r="C24" s="213">
        <f t="shared" si="2"/>
        <v>5441</v>
      </c>
      <c r="D24" s="213">
        <f t="shared" si="2"/>
        <v>5270</v>
      </c>
      <c r="E24" s="580">
        <f t="shared" si="2"/>
        <v>5103</v>
      </c>
      <c r="F24" s="580">
        <f t="shared" si="2"/>
        <v>4937</v>
      </c>
      <c r="G24" s="580">
        <f t="shared" si="2"/>
        <v>4772</v>
      </c>
      <c r="H24" s="580">
        <f t="shared" si="2"/>
        <v>4604</v>
      </c>
      <c r="I24" s="580">
        <f t="shared" si="2"/>
        <v>4437</v>
      </c>
      <c r="J24" s="580">
        <f t="shared" si="2"/>
        <v>4270</v>
      </c>
      <c r="K24" s="929">
        <f t="shared" si="2"/>
        <v>4104</v>
      </c>
      <c r="L24" s="28"/>
    </row>
    <row r="25" spans="1:11" ht="12.75">
      <c r="A25" s="748"/>
      <c r="B25" s="77"/>
      <c r="C25" s="77"/>
      <c r="D25" s="77"/>
      <c r="E25" s="77"/>
      <c r="F25" s="77"/>
      <c r="G25" s="77"/>
      <c r="H25" s="77"/>
      <c r="I25" s="77"/>
      <c r="J25" s="77"/>
      <c r="K25" s="749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</sheetData>
  <sheetProtection selectLockedCells="1" selectUnlockedCells="1"/>
  <mergeCells count="2">
    <mergeCell ref="A1:E1"/>
    <mergeCell ref="A3:E3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zoomScalePageLayoutView="0" workbookViewId="0" topLeftCell="A1">
      <selection activeCell="A1" sqref="A1:AC1"/>
    </sheetView>
  </sheetViews>
  <sheetFormatPr defaultColWidth="9.140625" defaultRowHeight="12.75"/>
  <cols>
    <col min="1" max="1" width="12.8515625" style="0" customWidth="1"/>
    <col min="2" max="2" width="10.140625" style="0" customWidth="1"/>
    <col min="3" max="3" width="5.7109375" style="0" customWidth="1"/>
    <col min="4" max="4" width="6.421875" style="0" customWidth="1"/>
    <col min="5" max="6" width="7.8515625" style="0" customWidth="1"/>
    <col min="7" max="8" width="3.421875" style="0" customWidth="1"/>
    <col min="9" max="9" width="2.7109375" style="0" customWidth="1"/>
    <col min="10" max="12" width="5.57421875" style="0" customWidth="1"/>
    <col min="13" max="13" width="6.421875" style="0" customWidth="1"/>
    <col min="14" max="14" width="7.57421875" style="0" customWidth="1"/>
    <col min="15" max="15" width="8.8515625" style="0" customWidth="1"/>
    <col min="18" max="18" width="4.421875" style="0" customWidth="1"/>
    <col min="19" max="19" width="5.28125" style="0" customWidth="1"/>
    <col min="20" max="20" width="6.7109375" style="0" customWidth="1"/>
    <col min="21" max="22" width="7.7109375" style="0" customWidth="1"/>
    <col min="23" max="23" width="3.140625" style="0" customWidth="1"/>
    <col min="24" max="24" width="3.421875" style="0" customWidth="1"/>
    <col min="25" max="25" width="2.57421875" style="0" customWidth="1"/>
    <col min="26" max="26" width="5.421875" style="0" customWidth="1"/>
    <col min="27" max="27" width="5.57421875" style="0" customWidth="1"/>
    <col min="28" max="28" width="5.421875" style="0" customWidth="1"/>
    <col min="29" max="29" width="8.8515625" style="0" customWidth="1"/>
    <col min="30" max="31" width="7.8515625" style="0" customWidth="1"/>
  </cols>
  <sheetData>
    <row r="1" spans="1:29" ht="12.75">
      <c r="A1" s="960" t="s">
        <v>758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  <c r="P1" s="960"/>
      <c r="Q1" s="960"/>
      <c r="R1" s="960"/>
      <c r="S1" s="960"/>
      <c r="T1" s="960"/>
      <c r="U1" s="960"/>
      <c r="V1" s="960"/>
      <c r="W1" s="960"/>
      <c r="X1" s="960"/>
      <c r="Y1" s="960"/>
      <c r="Z1" s="960"/>
      <c r="AA1" s="960"/>
      <c r="AB1" s="960"/>
      <c r="AC1" s="960"/>
    </row>
    <row r="2" ht="12.75" hidden="1"/>
    <row r="3" spans="1:30" ht="15.75">
      <c r="A3" s="985" t="s">
        <v>426</v>
      </c>
      <c r="B3" s="985"/>
      <c r="C3" s="985"/>
      <c r="D3" s="985"/>
      <c r="E3" s="985"/>
      <c r="F3" s="985"/>
      <c r="G3" s="985"/>
      <c r="H3" s="985"/>
      <c r="I3" s="985"/>
      <c r="J3" s="985"/>
      <c r="K3" s="985"/>
      <c r="L3" s="985"/>
      <c r="M3" s="985"/>
      <c r="N3" s="985"/>
      <c r="O3" s="985"/>
      <c r="P3" s="985"/>
      <c r="Q3" s="985"/>
      <c r="R3" s="985"/>
      <c r="S3" s="985"/>
      <c r="T3" s="985"/>
      <c r="U3" s="985"/>
      <c r="V3" s="985"/>
      <c r="W3" s="985"/>
      <c r="X3" s="985"/>
      <c r="Y3" s="985"/>
      <c r="Z3" s="985"/>
      <c r="AA3" s="40"/>
      <c r="AB3" s="40"/>
      <c r="AD3" s="5"/>
    </row>
    <row r="4" spans="23:28" ht="9" customHeight="1">
      <c r="W4" s="5"/>
      <c r="X4" s="5"/>
      <c r="Y4" s="5"/>
      <c r="Z4" s="5"/>
      <c r="AA4" s="5"/>
      <c r="AB4" s="5"/>
    </row>
    <row r="5" spans="1:31" ht="12.75">
      <c r="A5" s="986" t="s">
        <v>207</v>
      </c>
      <c r="B5" s="986"/>
      <c r="C5" s="986"/>
      <c r="D5" s="982" t="s">
        <v>427</v>
      </c>
      <c r="E5" s="982"/>
      <c r="F5" s="751"/>
      <c r="G5" s="982" t="s">
        <v>428</v>
      </c>
      <c r="H5" s="982"/>
      <c r="I5" s="751"/>
      <c r="J5" s="982" t="s">
        <v>429</v>
      </c>
      <c r="K5" s="982"/>
      <c r="L5" s="751"/>
      <c r="M5" s="982" t="s">
        <v>430</v>
      </c>
      <c r="N5" s="982"/>
      <c r="O5" s="751"/>
      <c r="P5" s="982" t="s">
        <v>226</v>
      </c>
      <c r="Q5" s="982"/>
      <c r="R5" s="750"/>
      <c r="S5" s="751"/>
      <c r="T5" s="983" t="s">
        <v>427</v>
      </c>
      <c r="U5" s="983"/>
      <c r="V5" s="751"/>
      <c r="W5" s="983" t="s">
        <v>428</v>
      </c>
      <c r="X5" s="983"/>
      <c r="Y5" s="751"/>
      <c r="Z5" s="983" t="s">
        <v>429</v>
      </c>
      <c r="AA5" s="983"/>
      <c r="AB5" s="751"/>
      <c r="AC5" s="752" t="s">
        <v>430</v>
      </c>
      <c r="AD5" s="506"/>
      <c r="AE5" s="506"/>
    </row>
    <row r="6" spans="1:31" ht="12.75" customHeight="1">
      <c r="A6" s="753" t="s">
        <v>0</v>
      </c>
      <c r="B6" s="753"/>
      <c r="C6" s="754" t="s">
        <v>12</v>
      </c>
      <c r="D6" s="754" t="s">
        <v>13</v>
      </c>
      <c r="E6" s="754" t="s">
        <v>14</v>
      </c>
      <c r="F6" s="754" t="s">
        <v>15</v>
      </c>
      <c r="G6" s="754" t="s">
        <v>13</v>
      </c>
      <c r="H6" s="754" t="s">
        <v>431</v>
      </c>
      <c r="I6" s="754" t="s">
        <v>432</v>
      </c>
      <c r="J6" s="754" t="s">
        <v>13</v>
      </c>
      <c r="K6" s="754" t="s">
        <v>14</v>
      </c>
      <c r="L6" s="754" t="s">
        <v>15</v>
      </c>
      <c r="M6" s="754" t="s">
        <v>13</v>
      </c>
      <c r="N6" s="754" t="s">
        <v>14</v>
      </c>
      <c r="O6" s="754" t="s">
        <v>15</v>
      </c>
      <c r="P6" s="752" t="s">
        <v>0</v>
      </c>
      <c r="Q6" s="754"/>
      <c r="R6" s="754"/>
      <c r="S6" s="752" t="s">
        <v>12</v>
      </c>
      <c r="T6" s="752" t="s">
        <v>13</v>
      </c>
      <c r="U6" s="752" t="s">
        <v>14</v>
      </c>
      <c r="V6" s="752" t="s">
        <v>15</v>
      </c>
      <c r="W6" s="752" t="s">
        <v>13</v>
      </c>
      <c r="X6" s="752" t="s">
        <v>431</v>
      </c>
      <c r="Y6" s="752" t="s">
        <v>432</v>
      </c>
      <c r="Z6" s="752" t="s">
        <v>13</v>
      </c>
      <c r="AA6" s="752" t="s">
        <v>14</v>
      </c>
      <c r="AB6" s="752" t="s">
        <v>15</v>
      </c>
      <c r="AC6" s="752" t="s">
        <v>13</v>
      </c>
      <c r="AD6" s="752" t="s">
        <v>38</v>
      </c>
      <c r="AE6" s="752" t="s">
        <v>15</v>
      </c>
    </row>
    <row r="7" spans="1:31" ht="11.25" customHeight="1">
      <c r="A7" s="755" t="s">
        <v>433</v>
      </c>
      <c r="B7" s="755"/>
      <c r="C7" s="756"/>
      <c r="D7" s="756"/>
      <c r="E7" s="756"/>
      <c r="F7" s="756"/>
      <c r="G7" s="756"/>
      <c r="H7" s="756"/>
      <c r="I7" s="756"/>
      <c r="J7" s="756"/>
      <c r="K7" s="756"/>
      <c r="L7" s="756"/>
      <c r="M7" s="756"/>
      <c r="N7" s="756"/>
      <c r="O7" s="756"/>
      <c r="P7" s="755" t="s">
        <v>434</v>
      </c>
      <c r="Q7" s="756"/>
      <c r="R7" s="756"/>
      <c r="S7" s="506"/>
      <c r="T7" s="506"/>
      <c r="U7" s="506"/>
      <c r="V7" s="506"/>
      <c r="W7" s="506"/>
      <c r="X7" s="506"/>
      <c r="Y7" s="506"/>
      <c r="Z7" s="506"/>
      <c r="AA7" s="506"/>
      <c r="AB7" s="506"/>
      <c r="AC7" s="506"/>
      <c r="AD7" s="757"/>
      <c r="AE7" s="506"/>
    </row>
    <row r="8" spans="1:31" ht="12.75">
      <c r="A8" s="758" t="s">
        <v>435</v>
      </c>
      <c r="B8" s="758"/>
      <c r="C8" s="756"/>
      <c r="D8" s="756"/>
      <c r="E8" s="756"/>
      <c r="F8" s="756"/>
      <c r="G8" s="756"/>
      <c r="H8" s="756"/>
      <c r="I8" s="756"/>
      <c r="J8" s="756"/>
      <c r="K8" s="756"/>
      <c r="L8" s="756"/>
      <c r="M8" s="756"/>
      <c r="N8" s="756"/>
      <c r="O8" s="756"/>
      <c r="P8" s="758" t="s">
        <v>436</v>
      </c>
      <c r="Q8" s="756"/>
      <c r="R8" s="756"/>
      <c r="S8" s="506"/>
      <c r="T8" s="506"/>
      <c r="U8" s="506"/>
      <c r="V8" s="506"/>
      <c r="W8" s="506"/>
      <c r="X8" s="506"/>
      <c r="Y8" s="506"/>
      <c r="Z8" s="506"/>
      <c r="AA8" s="506"/>
      <c r="AB8" s="506"/>
      <c r="AC8" s="506"/>
      <c r="AD8" s="757"/>
      <c r="AE8" s="506"/>
    </row>
    <row r="9" spans="1:31" ht="12.75">
      <c r="A9" s="758" t="s">
        <v>133</v>
      </c>
      <c r="B9" s="758"/>
      <c r="C9" s="756"/>
      <c r="D9" s="756">
        <f>SUM(D10+D11+D12+D13+D14+D45)</f>
        <v>746842</v>
      </c>
      <c r="E9" s="756">
        <f>SUM(E10+E11+E12+E13+E14)</f>
        <v>933503</v>
      </c>
      <c r="F9" s="756">
        <f>SUM(F10:F14)</f>
        <v>944849</v>
      </c>
      <c r="G9" s="756">
        <v>0</v>
      </c>
      <c r="H9" s="756">
        <v>0</v>
      </c>
      <c r="I9" s="756">
        <v>0</v>
      </c>
      <c r="J9" s="756">
        <f>SUM(J10:J14)</f>
        <v>0</v>
      </c>
      <c r="K9" s="756">
        <f>SUM(K10:K14)</f>
        <v>0</v>
      </c>
      <c r="L9" s="756">
        <f>SUM(L10:L14)</f>
        <v>0</v>
      </c>
      <c r="M9" s="756">
        <f aca="true" t="shared" si="0" ref="M9:N14">SUM(J9,G9,D9)</f>
        <v>746842</v>
      </c>
      <c r="N9" s="756">
        <f t="shared" si="0"/>
        <v>933503</v>
      </c>
      <c r="O9" s="756">
        <f>SUM(O10:O14)</f>
        <v>944849</v>
      </c>
      <c r="P9" s="758" t="s">
        <v>133</v>
      </c>
      <c r="Q9" s="756"/>
      <c r="R9" s="756"/>
      <c r="S9" s="506"/>
      <c r="T9" s="759">
        <f>SUM(T10+T11+T12+T13+T14+T15)</f>
        <v>669364</v>
      </c>
      <c r="U9" s="759">
        <f>SUM(U10+U11+U12+U13+U14+U15)</f>
        <v>932813</v>
      </c>
      <c r="V9" s="759">
        <f>SUM(V10+V11+V12+V13+V14+V15)</f>
        <v>891254</v>
      </c>
      <c r="W9" s="757">
        <f>SUM(W10:W14)</f>
        <v>0</v>
      </c>
      <c r="X9" s="757">
        <v>0</v>
      </c>
      <c r="Y9" s="757">
        <v>0</v>
      </c>
      <c r="Z9" s="757">
        <f>SUM(Z10:Z14)</f>
        <v>36264</v>
      </c>
      <c r="AA9" s="757">
        <f>SUM(AA10:AA14)</f>
        <v>24712</v>
      </c>
      <c r="AB9" s="757">
        <f>SUM(AB10:AB14)</f>
        <v>24176</v>
      </c>
      <c r="AC9" s="759">
        <f aca="true" t="shared" si="1" ref="AC9:AC41">SUM(Z9,W9,T9)</f>
        <v>705628</v>
      </c>
      <c r="AD9" s="759">
        <f aca="true" t="shared" si="2" ref="AD9:AD41">SUM(AA9,X9,U9)</f>
        <v>957525</v>
      </c>
      <c r="AE9" s="759">
        <f aca="true" t="shared" si="3" ref="AE9:AE41">SUM(AB9,Y9,V9)</f>
        <v>915430</v>
      </c>
    </row>
    <row r="10" spans="1:31" ht="12.75">
      <c r="A10" s="760" t="s">
        <v>209</v>
      </c>
      <c r="B10" s="760"/>
      <c r="C10" s="761"/>
      <c r="D10" s="761">
        <v>423746</v>
      </c>
      <c r="E10" s="761">
        <v>462058</v>
      </c>
      <c r="F10" s="761">
        <v>462058</v>
      </c>
      <c r="G10" s="761">
        <v>0</v>
      </c>
      <c r="H10" s="761">
        <v>0</v>
      </c>
      <c r="I10" s="761">
        <v>0</v>
      </c>
      <c r="J10" s="761">
        <v>0</v>
      </c>
      <c r="K10" s="761">
        <v>0</v>
      </c>
      <c r="L10" s="761">
        <v>0</v>
      </c>
      <c r="M10" s="756">
        <f t="shared" si="0"/>
        <v>423746</v>
      </c>
      <c r="N10" s="756">
        <f t="shared" si="0"/>
        <v>462058</v>
      </c>
      <c r="O10" s="756">
        <f>SUM(L10,I10,F10)</f>
        <v>462058</v>
      </c>
      <c r="P10" s="760" t="s">
        <v>437</v>
      </c>
      <c r="Q10" s="761"/>
      <c r="R10" s="761"/>
      <c r="S10" s="506"/>
      <c r="T10" s="762">
        <v>231561</v>
      </c>
      <c r="U10" s="762">
        <v>335170</v>
      </c>
      <c r="V10" s="762">
        <v>328180</v>
      </c>
      <c r="W10" s="506">
        <v>0</v>
      </c>
      <c r="X10" s="506">
        <v>0</v>
      </c>
      <c r="Y10" s="506">
        <v>0</v>
      </c>
      <c r="Z10" s="506">
        <v>0</v>
      </c>
      <c r="AA10" s="506">
        <v>0</v>
      </c>
      <c r="AB10" s="506">
        <v>0</v>
      </c>
      <c r="AC10" s="759">
        <f t="shared" si="1"/>
        <v>231561</v>
      </c>
      <c r="AD10" s="759">
        <f t="shared" si="2"/>
        <v>335170</v>
      </c>
      <c r="AE10" s="759">
        <f t="shared" si="3"/>
        <v>328180</v>
      </c>
    </row>
    <row r="11" spans="1:31" ht="12.75">
      <c r="A11" s="763" t="s">
        <v>438</v>
      </c>
      <c r="B11" s="763"/>
      <c r="C11" s="764"/>
      <c r="D11" s="761">
        <v>81771</v>
      </c>
      <c r="E11" s="761">
        <v>223705</v>
      </c>
      <c r="F11" s="761">
        <v>224282</v>
      </c>
      <c r="G11" s="761">
        <v>0</v>
      </c>
      <c r="H11" s="761">
        <v>0</v>
      </c>
      <c r="I11" s="761">
        <v>0</v>
      </c>
      <c r="J11" s="761">
        <v>0</v>
      </c>
      <c r="K11" s="761">
        <v>0</v>
      </c>
      <c r="L11" s="761">
        <v>0</v>
      </c>
      <c r="M11" s="756">
        <f t="shared" si="0"/>
        <v>81771</v>
      </c>
      <c r="N11" s="756">
        <f t="shared" si="0"/>
        <v>223705</v>
      </c>
      <c r="O11" s="756">
        <f>SUM(L11,I11,F11)</f>
        <v>224282</v>
      </c>
      <c r="P11" s="760" t="s">
        <v>439</v>
      </c>
      <c r="Q11" s="761"/>
      <c r="R11" s="761"/>
      <c r="S11" s="506"/>
      <c r="T11" s="762">
        <v>54025</v>
      </c>
      <c r="U11" s="762">
        <v>70345</v>
      </c>
      <c r="V11" s="762">
        <v>70345</v>
      </c>
      <c r="W11" s="506">
        <v>0</v>
      </c>
      <c r="X11" s="506">
        <v>0</v>
      </c>
      <c r="Y11" s="506">
        <v>0</v>
      </c>
      <c r="Z11" s="506">
        <v>0</v>
      </c>
      <c r="AA11" s="506">
        <v>0</v>
      </c>
      <c r="AB11" s="506">
        <v>0</v>
      </c>
      <c r="AC11" s="759">
        <f t="shared" si="1"/>
        <v>54025</v>
      </c>
      <c r="AD11" s="759">
        <f t="shared" si="2"/>
        <v>70345</v>
      </c>
      <c r="AE11" s="759">
        <f t="shared" si="3"/>
        <v>70345</v>
      </c>
    </row>
    <row r="12" spans="1:31" ht="12.75">
      <c r="A12" s="763" t="s">
        <v>440</v>
      </c>
      <c r="B12" s="763"/>
      <c r="C12" s="764"/>
      <c r="D12" s="761">
        <v>94500</v>
      </c>
      <c r="E12" s="761">
        <v>107709</v>
      </c>
      <c r="F12" s="761">
        <v>103391</v>
      </c>
      <c r="G12" s="761">
        <v>0</v>
      </c>
      <c r="H12" s="761">
        <v>0</v>
      </c>
      <c r="I12" s="761">
        <v>0</v>
      </c>
      <c r="J12" s="761">
        <v>0</v>
      </c>
      <c r="K12" s="761">
        <v>0</v>
      </c>
      <c r="L12" s="761">
        <v>0</v>
      </c>
      <c r="M12" s="756">
        <f t="shared" si="0"/>
        <v>94500</v>
      </c>
      <c r="N12" s="756">
        <f t="shared" si="0"/>
        <v>107709</v>
      </c>
      <c r="O12" s="756">
        <f>SUM(L12,I12,F12)</f>
        <v>103391</v>
      </c>
      <c r="P12" s="760" t="s">
        <v>112</v>
      </c>
      <c r="Q12" s="761"/>
      <c r="R12" s="761"/>
      <c r="S12" s="506"/>
      <c r="T12" s="762">
        <v>185804</v>
      </c>
      <c r="U12" s="762">
        <v>274352</v>
      </c>
      <c r="V12" s="762">
        <v>253750</v>
      </c>
      <c r="W12" s="506">
        <v>0</v>
      </c>
      <c r="X12" s="506">
        <v>0</v>
      </c>
      <c r="Y12" s="506">
        <v>0</v>
      </c>
      <c r="Z12" s="506">
        <v>0</v>
      </c>
      <c r="AA12" s="506">
        <v>0</v>
      </c>
      <c r="AB12" s="506">
        <v>0</v>
      </c>
      <c r="AC12" s="759">
        <f t="shared" si="1"/>
        <v>185804</v>
      </c>
      <c r="AD12" s="759">
        <f t="shared" si="2"/>
        <v>274352</v>
      </c>
      <c r="AE12" s="759">
        <f t="shared" si="3"/>
        <v>253750</v>
      </c>
    </row>
    <row r="13" spans="1:31" ht="12.75">
      <c r="A13" s="760" t="s">
        <v>441</v>
      </c>
      <c r="B13" s="760"/>
      <c r="C13" s="761"/>
      <c r="D13" s="761">
        <v>144325</v>
      </c>
      <c r="E13" s="761">
        <v>137781</v>
      </c>
      <c r="F13" s="761">
        <v>148469</v>
      </c>
      <c r="G13" s="761">
        <v>0</v>
      </c>
      <c r="H13" s="761">
        <v>0</v>
      </c>
      <c r="I13" s="761">
        <v>0</v>
      </c>
      <c r="J13" s="761">
        <v>0</v>
      </c>
      <c r="K13" s="761">
        <v>0</v>
      </c>
      <c r="L13" s="761">
        <v>0</v>
      </c>
      <c r="M13" s="756">
        <f t="shared" si="0"/>
        <v>144325</v>
      </c>
      <c r="N13" s="756">
        <f t="shared" si="0"/>
        <v>137781</v>
      </c>
      <c r="O13" s="756">
        <f>SUM(L13,I13,F13)</f>
        <v>148469</v>
      </c>
      <c r="P13" s="760" t="s">
        <v>442</v>
      </c>
      <c r="Q13" s="761"/>
      <c r="R13" s="761"/>
      <c r="S13" s="506"/>
      <c r="T13" s="762">
        <v>20424</v>
      </c>
      <c r="U13" s="762">
        <v>24118</v>
      </c>
      <c r="V13" s="762">
        <v>24118</v>
      </c>
      <c r="W13" s="506">
        <v>0</v>
      </c>
      <c r="X13" s="506">
        <v>0</v>
      </c>
      <c r="Y13" s="506">
        <v>0</v>
      </c>
      <c r="Z13" s="506">
        <v>0</v>
      </c>
      <c r="AA13" s="506">
        <v>0</v>
      </c>
      <c r="AB13" s="506">
        <v>0</v>
      </c>
      <c r="AC13" s="759">
        <f t="shared" si="1"/>
        <v>20424</v>
      </c>
      <c r="AD13" s="759">
        <f t="shared" si="2"/>
        <v>24118</v>
      </c>
      <c r="AE13" s="759">
        <f t="shared" si="3"/>
        <v>24118</v>
      </c>
    </row>
    <row r="14" spans="1:31" ht="12.75">
      <c r="A14" s="760" t="s">
        <v>443</v>
      </c>
      <c r="B14" s="760"/>
      <c r="C14" s="761"/>
      <c r="D14" s="761">
        <v>2500</v>
      </c>
      <c r="E14" s="761">
        <v>2250</v>
      </c>
      <c r="F14" s="761">
        <v>6649</v>
      </c>
      <c r="G14" s="761">
        <v>0</v>
      </c>
      <c r="H14" s="761">
        <v>0</v>
      </c>
      <c r="I14" s="761">
        <v>0</v>
      </c>
      <c r="J14" s="761">
        <v>0</v>
      </c>
      <c r="K14" s="761">
        <v>0</v>
      </c>
      <c r="L14" s="761">
        <v>0</v>
      </c>
      <c r="M14" s="756">
        <f t="shared" si="0"/>
        <v>2500</v>
      </c>
      <c r="N14" s="756">
        <f t="shared" si="0"/>
        <v>2250</v>
      </c>
      <c r="O14" s="756">
        <f>SUM(L14,I14,F14)</f>
        <v>6649</v>
      </c>
      <c r="P14" s="760" t="s">
        <v>444</v>
      </c>
      <c r="Q14" s="761"/>
      <c r="R14" s="761"/>
      <c r="S14" s="506"/>
      <c r="T14" s="762">
        <v>177550</v>
      </c>
      <c r="U14" s="762">
        <v>228828</v>
      </c>
      <c r="V14" s="762">
        <v>214861</v>
      </c>
      <c r="W14" s="506">
        <v>0</v>
      </c>
      <c r="X14" s="506">
        <v>0</v>
      </c>
      <c r="Y14" s="506">
        <v>0</v>
      </c>
      <c r="Z14" s="506">
        <v>36264</v>
      </c>
      <c r="AA14" s="506">
        <v>24712</v>
      </c>
      <c r="AB14" s="506">
        <v>24176</v>
      </c>
      <c r="AC14" s="759">
        <f t="shared" si="1"/>
        <v>213814</v>
      </c>
      <c r="AD14" s="759">
        <f t="shared" si="2"/>
        <v>253540</v>
      </c>
      <c r="AE14" s="759">
        <f t="shared" si="3"/>
        <v>239037</v>
      </c>
    </row>
    <row r="15" spans="2:31" ht="12.75">
      <c r="B15" s="763"/>
      <c r="C15" s="764"/>
      <c r="P15" s="760" t="s">
        <v>348</v>
      </c>
      <c r="Q15" s="761"/>
      <c r="R15" s="761"/>
      <c r="S15" s="506"/>
      <c r="T15" s="762">
        <v>0</v>
      </c>
      <c r="U15" s="762">
        <v>0</v>
      </c>
      <c r="V15" s="762">
        <v>0</v>
      </c>
      <c r="W15" s="506"/>
      <c r="X15" s="506"/>
      <c r="Y15" s="506"/>
      <c r="Z15" s="506"/>
      <c r="AA15" s="506"/>
      <c r="AB15" s="506"/>
      <c r="AC15" s="759">
        <f t="shared" si="1"/>
        <v>0</v>
      </c>
      <c r="AD15" s="759">
        <f t="shared" si="2"/>
        <v>0</v>
      </c>
      <c r="AE15" s="759">
        <f t="shared" si="3"/>
        <v>0</v>
      </c>
    </row>
    <row r="16" spans="1:31" ht="12.75">
      <c r="A16" s="760"/>
      <c r="B16" s="760"/>
      <c r="C16" s="761"/>
      <c r="D16" s="761"/>
      <c r="E16" s="761"/>
      <c r="F16" s="761"/>
      <c r="G16" s="761"/>
      <c r="H16" s="761"/>
      <c r="I16" s="761"/>
      <c r="J16" s="761"/>
      <c r="K16" s="761"/>
      <c r="L16" s="761"/>
      <c r="M16" s="756"/>
      <c r="N16" s="756"/>
      <c r="O16" s="756"/>
      <c r="P16" s="760"/>
      <c r="Q16" s="761"/>
      <c r="R16" s="761"/>
      <c r="S16" s="506"/>
      <c r="T16" s="506"/>
      <c r="U16" s="506"/>
      <c r="V16" s="506"/>
      <c r="W16" s="506"/>
      <c r="X16" s="506"/>
      <c r="Y16" s="506"/>
      <c r="Z16" s="506"/>
      <c r="AA16" s="506"/>
      <c r="AB16" s="506"/>
      <c r="AC16" s="759">
        <f t="shared" si="1"/>
        <v>0</v>
      </c>
      <c r="AD16" s="759">
        <f t="shared" si="2"/>
        <v>0</v>
      </c>
      <c r="AE16" s="759">
        <f t="shared" si="3"/>
        <v>0</v>
      </c>
    </row>
    <row r="17" spans="1:31" ht="12.75" hidden="1">
      <c r="A17" s="760"/>
      <c r="B17" s="760"/>
      <c r="C17" s="761"/>
      <c r="D17" s="761"/>
      <c r="E17" s="761"/>
      <c r="F17" s="761"/>
      <c r="G17" s="761"/>
      <c r="H17" s="761"/>
      <c r="I17" s="761"/>
      <c r="J17" s="761"/>
      <c r="K17" s="761"/>
      <c r="L17" s="761"/>
      <c r="M17" s="756">
        <f aca="true" t="shared" si="4" ref="M17:M26">SUM(J17,G17,D17)</f>
        <v>0</v>
      </c>
      <c r="N17" s="756">
        <f aca="true" t="shared" si="5" ref="N17:N26">SUM(K17,H17,E17)</f>
        <v>0</v>
      </c>
      <c r="O17" s="756"/>
      <c r="P17" s="760"/>
      <c r="Q17" s="761"/>
      <c r="R17" s="761"/>
      <c r="S17" s="506"/>
      <c r="T17" s="506"/>
      <c r="U17" s="506"/>
      <c r="V17" s="506"/>
      <c r="W17" s="506"/>
      <c r="X17" s="506"/>
      <c r="Y17" s="506"/>
      <c r="Z17" s="506"/>
      <c r="AA17" s="506"/>
      <c r="AB17" s="506"/>
      <c r="AC17" s="759">
        <f t="shared" si="1"/>
        <v>0</v>
      </c>
      <c r="AD17" s="759">
        <f t="shared" si="2"/>
        <v>0</v>
      </c>
      <c r="AE17" s="759">
        <f t="shared" si="3"/>
        <v>0</v>
      </c>
    </row>
    <row r="18" spans="1:31" ht="12.75" hidden="1">
      <c r="A18" s="760"/>
      <c r="B18" s="760"/>
      <c r="C18" s="761"/>
      <c r="D18" s="761"/>
      <c r="E18" s="761"/>
      <c r="F18" s="761"/>
      <c r="G18" s="761"/>
      <c r="H18" s="761"/>
      <c r="I18" s="761"/>
      <c r="J18" s="761"/>
      <c r="K18" s="761"/>
      <c r="L18" s="761"/>
      <c r="M18" s="756">
        <f t="shared" si="4"/>
        <v>0</v>
      </c>
      <c r="N18" s="756">
        <f t="shared" si="5"/>
        <v>0</v>
      </c>
      <c r="O18" s="756"/>
      <c r="P18" s="760"/>
      <c r="Q18" s="761"/>
      <c r="R18" s="761"/>
      <c r="S18" s="506"/>
      <c r="T18" s="506"/>
      <c r="U18" s="506"/>
      <c r="V18" s="506"/>
      <c r="W18" s="506"/>
      <c r="X18" s="506"/>
      <c r="Y18" s="506"/>
      <c r="Z18" s="506"/>
      <c r="AA18" s="506"/>
      <c r="AB18" s="506"/>
      <c r="AC18" s="759">
        <f t="shared" si="1"/>
        <v>0</v>
      </c>
      <c r="AD18" s="759">
        <f t="shared" si="2"/>
        <v>0</v>
      </c>
      <c r="AE18" s="759">
        <f t="shared" si="3"/>
        <v>0</v>
      </c>
    </row>
    <row r="19" spans="1:31" ht="12.75" hidden="1">
      <c r="A19" s="760"/>
      <c r="B19" s="760"/>
      <c r="C19" s="761"/>
      <c r="D19" s="761"/>
      <c r="E19" s="761"/>
      <c r="F19" s="761"/>
      <c r="G19" s="761"/>
      <c r="H19" s="761"/>
      <c r="I19" s="761"/>
      <c r="J19" s="761"/>
      <c r="K19" s="761"/>
      <c r="L19" s="761"/>
      <c r="M19" s="756">
        <f t="shared" si="4"/>
        <v>0</v>
      </c>
      <c r="N19" s="756">
        <f t="shared" si="5"/>
        <v>0</v>
      </c>
      <c r="O19" s="756"/>
      <c r="P19" s="760"/>
      <c r="Q19" s="761"/>
      <c r="R19" s="761"/>
      <c r="S19" s="506"/>
      <c r="T19" s="506"/>
      <c r="U19" s="506"/>
      <c r="V19" s="506"/>
      <c r="W19" s="506"/>
      <c r="X19" s="506"/>
      <c r="Y19" s="506"/>
      <c r="Z19" s="506"/>
      <c r="AA19" s="506"/>
      <c r="AB19" s="506"/>
      <c r="AC19" s="759">
        <f t="shared" si="1"/>
        <v>0</v>
      </c>
      <c r="AD19" s="759">
        <f t="shared" si="2"/>
        <v>0</v>
      </c>
      <c r="AE19" s="759">
        <f t="shared" si="3"/>
        <v>0</v>
      </c>
    </row>
    <row r="20" spans="1:31" ht="12.75">
      <c r="A20" s="755" t="s">
        <v>135</v>
      </c>
      <c r="B20" s="755"/>
      <c r="C20" s="756"/>
      <c r="D20" s="756">
        <f>SUM(D21+D22+D23+D24+D25+D26)</f>
        <v>54098</v>
      </c>
      <c r="E20" s="756">
        <f>SUM(E21+E22+E23+E24+E25+E26)</f>
        <v>307853</v>
      </c>
      <c r="F20" s="756">
        <f>SUM(F21:F26)</f>
        <v>386683</v>
      </c>
      <c r="G20" s="756">
        <f>SUM(G21:G26)</f>
        <v>0</v>
      </c>
      <c r="H20" s="756">
        <v>0</v>
      </c>
      <c r="I20" s="756">
        <v>0</v>
      </c>
      <c r="J20" s="756">
        <f>SUM(J21:J26)</f>
        <v>0</v>
      </c>
      <c r="K20" s="756">
        <v>0</v>
      </c>
      <c r="L20" s="756">
        <v>0</v>
      </c>
      <c r="M20" s="756">
        <f t="shared" si="4"/>
        <v>54098</v>
      </c>
      <c r="N20" s="756">
        <f t="shared" si="5"/>
        <v>307853</v>
      </c>
      <c r="O20" s="756">
        <f>SUM(O21:O26)</f>
        <v>386683</v>
      </c>
      <c r="P20" s="765" t="s">
        <v>445</v>
      </c>
      <c r="Q20" s="756"/>
      <c r="R20" s="756"/>
      <c r="S20" s="506"/>
      <c r="T20" s="759">
        <f>SUM(T21:T23)+T33</f>
        <v>227399</v>
      </c>
      <c r="U20" s="759">
        <f>SUM(U21:U23)+U33</f>
        <v>426512</v>
      </c>
      <c r="V20" s="759">
        <f>SUM(V21:V23)+V33</f>
        <v>415667</v>
      </c>
      <c r="W20" s="757">
        <f>SUM(W21:W23)</f>
        <v>0</v>
      </c>
      <c r="X20" s="757">
        <v>0</v>
      </c>
      <c r="Y20" s="757">
        <v>0</v>
      </c>
      <c r="Z20" s="757">
        <f>SUM(Z21:Z23)</f>
        <v>0</v>
      </c>
      <c r="AA20" s="757">
        <v>0</v>
      </c>
      <c r="AB20" s="757">
        <v>0</v>
      </c>
      <c r="AC20" s="759">
        <f t="shared" si="1"/>
        <v>227399</v>
      </c>
      <c r="AD20" s="759">
        <f t="shared" si="2"/>
        <v>426512</v>
      </c>
      <c r="AE20" s="759">
        <f t="shared" si="3"/>
        <v>415667</v>
      </c>
    </row>
    <row r="21" spans="1:31" ht="12.75">
      <c r="A21" s="766" t="s">
        <v>446</v>
      </c>
      <c r="B21" s="766"/>
      <c r="C21" s="761"/>
      <c r="D21" s="761">
        <v>0</v>
      </c>
      <c r="E21" s="761">
        <v>0</v>
      </c>
      <c r="F21" s="761">
        <v>1685</v>
      </c>
      <c r="G21" s="761">
        <v>0</v>
      </c>
      <c r="H21" s="761">
        <v>0</v>
      </c>
      <c r="I21" s="761">
        <v>0</v>
      </c>
      <c r="J21" s="761">
        <v>0</v>
      </c>
      <c r="K21" s="761">
        <v>0</v>
      </c>
      <c r="L21" s="761">
        <v>0</v>
      </c>
      <c r="M21" s="756">
        <f t="shared" si="4"/>
        <v>0</v>
      </c>
      <c r="N21" s="756">
        <f t="shared" si="5"/>
        <v>0</v>
      </c>
      <c r="O21" s="756">
        <v>1685</v>
      </c>
      <c r="P21" s="574" t="s">
        <v>119</v>
      </c>
      <c r="Q21" s="761"/>
      <c r="R21" s="761"/>
      <c r="S21" s="506"/>
      <c r="T21" s="762">
        <v>136077</v>
      </c>
      <c r="U21" s="762">
        <v>179030</v>
      </c>
      <c r="V21" s="762">
        <v>175391</v>
      </c>
      <c r="W21" s="506">
        <v>0</v>
      </c>
      <c r="X21" s="506">
        <v>0</v>
      </c>
      <c r="Y21" s="506">
        <v>0</v>
      </c>
      <c r="Z21" s="506">
        <v>0</v>
      </c>
      <c r="AA21" s="506">
        <v>0</v>
      </c>
      <c r="AB21" s="506">
        <v>0</v>
      </c>
      <c r="AC21" s="759">
        <f t="shared" si="1"/>
        <v>136077</v>
      </c>
      <c r="AD21" s="759">
        <f t="shared" si="2"/>
        <v>179030</v>
      </c>
      <c r="AE21" s="759">
        <f t="shared" si="3"/>
        <v>175391</v>
      </c>
    </row>
    <row r="22" spans="1:31" ht="12.75">
      <c r="A22" s="767" t="s">
        <v>447</v>
      </c>
      <c r="B22" s="767"/>
      <c r="C22" s="764"/>
      <c r="D22" s="761">
        <v>0</v>
      </c>
      <c r="E22" s="761">
        <v>0</v>
      </c>
      <c r="F22" s="761">
        <v>0</v>
      </c>
      <c r="G22" s="761">
        <v>0</v>
      </c>
      <c r="H22" s="761">
        <v>0</v>
      </c>
      <c r="I22" s="761">
        <v>0</v>
      </c>
      <c r="J22" s="761">
        <v>0</v>
      </c>
      <c r="K22" s="761">
        <v>0</v>
      </c>
      <c r="L22" s="761">
        <v>0</v>
      </c>
      <c r="M22" s="756">
        <f t="shared" si="4"/>
        <v>0</v>
      </c>
      <c r="N22" s="756">
        <f t="shared" si="5"/>
        <v>0</v>
      </c>
      <c r="O22" s="756">
        <f>SUM(L22,I22,F22)</f>
        <v>0</v>
      </c>
      <c r="P22" s="574" t="s">
        <v>121</v>
      </c>
      <c r="Q22" s="761"/>
      <c r="R22" s="761"/>
      <c r="S22" s="506"/>
      <c r="T22" s="762">
        <v>47448</v>
      </c>
      <c r="U22" s="762">
        <v>192659</v>
      </c>
      <c r="V22" s="762">
        <v>192659</v>
      </c>
      <c r="W22" s="506">
        <v>0</v>
      </c>
      <c r="X22" s="506">
        <v>0</v>
      </c>
      <c r="Y22" s="506">
        <v>0</v>
      </c>
      <c r="Z22" s="506">
        <v>0</v>
      </c>
      <c r="AA22" s="506">
        <v>0</v>
      </c>
      <c r="AB22" s="506">
        <v>0</v>
      </c>
      <c r="AC22" s="759">
        <f t="shared" si="1"/>
        <v>47448</v>
      </c>
      <c r="AD22" s="759">
        <f t="shared" si="2"/>
        <v>192659</v>
      </c>
      <c r="AE22" s="759">
        <f t="shared" si="3"/>
        <v>192659</v>
      </c>
    </row>
    <row r="23" spans="1:31" ht="12.75">
      <c r="A23" s="767"/>
      <c r="B23" s="767"/>
      <c r="C23" s="764"/>
      <c r="D23" s="761">
        <v>0</v>
      </c>
      <c r="E23" s="761">
        <v>0</v>
      </c>
      <c r="F23" s="761">
        <v>0</v>
      </c>
      <c r="G23" s="761">
        <v>0</v>
      </c>
      <c r="H23" s="761">
        <v>0</v>
      </c>
      <c r="I23" s="761">
        <v>0</v>
      </c>
      <c r="J23" s="761">
        <v>0</v>
      </c>
      <c r="K23" s="761">
        <v>0</v>
      </c>
      <c r="L23" s="761">
        <v>0</v>
      </c>
      <c r="M23" s="756">
        <f t="shared" si="4"/>
        <v>0</v>
      </c>
      <c r="N23" s="756">
        <f t="shared" si="5"/>
        <v>0</v>
      </c>
      <c r="O23" s="756">
        <f>SUM(L23,I23,F23)</f>
        <v>0</v>
      </c>
      <c r="P23" s="574" t="s">
        <v>448</v>
      </c>
      <c r="Q23" s="761"/>
      <c r="R23" s="761"/>
      <c r="S23" s="506"/>
      <c r="T23" s="762">
        <v>38271</v>
      </c>
      <c r="U23" s="762">
        <v>49220</v>
      </c>
      <c r="V23" s="762">
        <v>43617</v>
      </c>
      <c r="W23" s="506">
        <v>0</v>
      </c>
      <c r="X23" s="506">
        <v>0</v>
      </c>
      <c r="Y23" s="506">
        <v>0</v>
      </c>
      <c r="Z23" s="506">
        <v>0</v>
      </c>
      <c r="AA23" s="506">
        <v>0</v>
      </c>
      <c r="AB23" s="506">
        <v>0</v>
      </c>
      <c r="AC23" s="759">
        <f t="shared" si="1"/>
        <v>38271</v>
      </c>
      <c r="AD23" s="759">
        <f t="shared" si="2"/>
        <v>49220</v>
      </c>
      <c r="AE23" s="759">
        <f t="shared" si="3"/>
        <v>43617</v>
      </c>
    </row>
    <row r="24" spans="1:31" ht="12.75">
      <c r="A24" s="766" t="s">
        <v>449</v>
      </c>
      <c r="B24" s="766"/>
      <c r="C24" s="761"/>
      <c r="D24" s="761">
        <v>54098</v>
      </c>
      <c r="E24" s="761">
        <v>307760</v>
      </c>
      <c r="F24" s="761">
        <v>384905</v>
      </c>
      <c r="G24" s="761">
        <v>0</v>
      </c>
      <c r="H24" s="761">
        <v>0</v>
      </c>
      <c r="I24" s="761">
        <v>0</v>
      </c>
      <c r="J24" s="761">
        <v>0</v>
      </c>
      <c r="K24" s="761">
        <v>0</v>
      </c>
      <c r="L24" s="761">
        <v>0</v>
      </c>
      <c r="M24" s="756">
        <f t="shared" si="4"/>
        <v>54098</v>
      </c>
      <c r="N24" s="756">
        <f t="shared" si="5"/>
        <v>307760</v>
      </c>
      <c r="O24" s="756">
        <f>SUM(L24,I24,F24)</f>
        <v>384905</v>
      </c>
      <c r="P24" s="758" t="s">
        <v>450</v>
      </c>
      <c r="Q24" s="756"/>
      <c r="R24" s="756"/>
      <c r="S24" s="506"/>
      <c r="T24" s="506"/>
      <c r="U24" s="506"/>
      <c r="V24" s="506"/>
      <c r="W24" s="506"/>
      <c r="X24" s="506"/>
      <c r="Y24" s="506"/>
      <c r="Z24" s="506"/>
      <c r="AA24" s="506"/>
      <c r="AB24" s="506"/>
      <c r="AC24" s="759">
        <f t="shared" si="1"/>
        <v>0</v>
      </c>
      <c r="AD24" s="759">
        <f t="shared" si="2"/>
        <v>0</v>
      </c>
      <c r="AE24" s="759">
        <f t="shared" si="3"/>
        <v>0</v>
      </c>
    </row>
    <row r="25" spans="1:31" ht="12.75">
      <c r="A25" s="766" t="s">
        <v>451</v>
      </c>
      <c r="B25" s="766"/>
      <c r="C25" s="761"/>
      <c r="D25" s="761">
        <v>0</v>
      </c>
      <c r="E25" s="761">
        <v>93</v>
      </c>
      <c r="F25" s="761">
        <v>93</v>
      </c>
      <c r="G25" s="761">
        <v>0</v>
      </c>
      <c r="H25" s="761">
        <v>0</v>
      </c>
      <c r="I25" s="761">
        <v>0</v>
      </c>
      <c r="J25" s="761">
        <v>0</v>
      </c>
      <c r="K25" s="761">
        <v>0</v>
      </c>
      <c r="L25" s="761">
        <v>0</v>
      </c>
      <c r="M25" s="756">
        <f t="shared" si="4"/>
        <v>0</v>
      </c>
      <c r="N25" s="756">
        <f t="shared" si="5"/>
        <v>93</v>
      </c>
      <c r="O25" s="756">
        <f>SUM(L25,I25,F25)</f>
        <v>93</v>
      </c>
      <c r="P25" s="758" t="s">
        <v>452</v>
      </c>
      <c r="Q25" s="756"/>
      <c r="R25" s="756"/>
      <c r="S25" s="506"/>
      <c r="T25" s="759">
        <f>SUM(T26,T27)</f>
        <v>5000</v>
      </c>
      <c r="U25" s="759">
        <f>SUM(U26,U27)</f>
        <v>0</v>
      </c>
      <c r="V25" s="759">
        <v>0</v>
      </c>
      <c r="W25" s="757">
        <f>SUM(W26)</f>
        <v>0</v>
      </c>
      <c r="X25" s="757">
        <v>0</v>
      </c>
      <c r="Y25" s="757">
        <v>0</v>
      </c>
      <c r="Z25" s="757">
        <f>SUM(Z26)</f>
        <v>0</v>
      </c>
      <c r="AA25" s="757">
        <v>0</v>
      </c>
      <c r="AB25" s="757">
        <v>0</v>
      </c>
      <c r="AC25" s="759">
        <f t="shared" si="1"/>
        <v>5000</v>
      </c>
      <c r="AD25" s="759">
        <f t="shared" si="2"/>
        <v>0</v>
      </c>
      <c r="AE25" s="759">
        <f t="shared" si="3"/>
        <v>0</v>
      </c>
    </row>
    <row r="26" spans="1:31" ht="12.75">
      <c r="A26" s="766" t="s">
        <v>453</v>
      </c>
      <c r="B26" s="766"/>
      <c r="C26" s="761"/>
      <c r="D26" s="761"/>
      <c r="E26" s="761">
        <v>0</v>
      </c>
      <c r="F26" s="761">
        <v>0</v>
      </c>
      <c r="G26" s="761">
        <v>0</v>
      </c>
      <c r="H26" s="761">
        <v>0</v>
      </c>
      <c r="I26" s="761">
        <v>0</v>
      </c>
      <c r="J26" s="761">
        <v>0</v>
      </c>
      <c r="K26" s="761">
        <v>0</v>
      </c>
      <c r="L26" s="761">
        <v>0</v>
      </c>
      <c r="M26" s="756">
        <f t="shared" si="4"/>
        <v>0</v>
      </c>
      <c r="N26" s="756">
        <f t="shared" si="5"/>
        <v>0</v>
      </c>
      <c r="O26" s="756">
        <f>SUM(L26,I26,F26)</f>
        <v>0</v>
      </c>
      <c r="P26" s="760" t="s">
        <v>131</v>
      </c>
      <c r="Q26" s="761"/>
      <c r="R26" s="761"/>
      <c r="S26" s="506"/>
      <c r="T26" s="762">
        <v>5000</v>
      </c>
      <c r="U26" s="762">
        <v>0</v>
      </c>
      <c r="V26" s="762">
        <v>0</v>
      </c>
      <c r="W26" s="506">
        <v>0</v>
      </c>
      <c r="X26" s="506">
        <v>0</v>
      </c>
      <c r="Y26" s="506">
        <v>0</v>
      </c>
      <c r="Z26" s="506">
        <v>0</v>
      </c>
      <c r="AA26" s="506">
        <v>0</v>
      </c>
      <c r="AB26" s="506">
        <v>0</v>
      </c>
      <c r="AC26" s="759">
        <f t="shared" si="1"/>
        <v>5000</v>
      </c>
      <c r="AD26" s="759">
        <f t="shared" si="2"/>
        <v>0</v>
      </c>
      <c r="AE26" s="759">
        <f t="shared" si="3"/>
        <v>0</v>
      </c>
    </row>
    <row r="27" spans="1:31" ht="12.75">
      <c r="A27" s="758"/>
      <c r="B27" s="758"/>
      <c r="C27" s="761"/>
      <c r="D27" s="761"/>
      <c r="E27" s="761"/>
      <c r="F27" s="761"/>
      <c r="G27" s="761"/>
      <c r="H27" s="761"/>
      <c r="I27" s="761"/>
      <c r="J27" s="761"/>
      <c r="K27" s="761"/>
      <c r="L27" s="761"/>
      <c r="M27" s="756"/>
      <c r="N27" s="756"/>
      <c r="O27" s="756"/>
      <c r="P27" s="760" t="s">
        <v>454</v>
      </c>
      <c r="Q27" s="761"/>
      <c r="R27" s="761"/>
      <c r="S27" s="506"/>
      <c r="T27" s="762" t="s">
        <v>398</v>
      </c>
      <c r="U27" s="762"/>
      <c r="V27" s="762"/>
      <c r="W27" s="506"/>
      <c r="X27" s="506"/>
      <c r="Y27" s="506"/>
      <c r="Z27" s="506"/>
      <c r="AA27" s="506"/>
      <c r="AB27" s="506"/>
      <c r="AC27" s="759">
        <f t="shared" si="1"/>
        <v>0</v>
      </c>
      <c r="AD27" s="759">
        <f t="shared" si="2"/>
        <v>0</v>
      </c>
      <c r="AE27" s="759">
        <f t="shared" si="3"/>
        <v>0</v>
      </c>
    </row>
    <row r="28" spans="1:31" ht="12.75">
      <c r="A28" s="758"/>
      <c r="B28" s="758"/>
      <c r="C28" s="761"/>
      <c r="D28" s="761"/>
      <c r="E28" s="761"/>
      <c r="F28" s="761"/>
      <c r="G28" s="761"/>
      <c r="H28" s="761"/>
      <c r="I28" s="761"/>
      <c r="J28" s="761"/>
      <c r="K28" s="761"/>
      <c r="L28" s="761"/>
      <c r="M28" s="756"/>
      <c r="N28" s="756"/>
      <c r="O28" s="756"/>
      <c r="P28" s="758" t="s">
        <v>455</v>
      </c>
      <c r="Q28" s="756"/>
      <c r="R28" s="756"/>
      <c r="S28" s="506"/>
      <c r="T28" s="757">
        <f>SUM(T29)</f>
        <v>0</v>
      </c>
      <c r="U28" s="757">
        <f>SUM(U29)</f>
        <v>0</v>
      </c>
      <c r="V28" s="757">
        <v>0</v>
      </c>
      <c r="W28" s="757">
        <f>SUM(W29)</f>
        <v>0</v>
      </c>
      <c r="X28" s="757">
        <v>0</v>
      </c>
      <c r="Y28" s="757">
        <v>0</v>
      </c>
      <c r="Z28" s="757">
        <f>SUM(Z29)</f>
        <v>0</v>
      </c>
      <c r="AA28" s="757">
        <v>0</v>
      </c>
      <c r="AB28" s="757">
        <v>0</v>
      </c>
      <c r="AC28" s="759">
        <f t="shared" si="1"/>
        <v>0</v>
      </c>
      <c r="AD28" s="759">
        <f t="shared" si="2"/>
        <v>0</v>
      </c>
      <c r="AE28" s="759">
        <f t="shared" si="3"/>
        <v>0</v>
      </c>
    </row>
    <row r="29" spans="1:31" ht="12.75">
      <c r="A29" s="768"/>
      <c r="B29" s="768"/>
      <c r="C29" s="761"/>
      <c r="D29" s="761"/>
      <c r="E29" s="761"/>
      <c r="F29" s="761"/>
      <c r="G29" s="761"/>
      <c r="H29" s="761"/>
      <c r="I29" s="761"/>
      <c r="J29" s="761"/>
      <c r="K29" s="761"/>
      <c r="L29" s="761"/>
      <c r="M29" s="756"/>
      <c r="N29" s="756"/>
      <c r="O29" s="756"/>
      <c r="P29" s="760" t="s">
        <v>456</v>
      </c>
      <c r="Q29" s="761"/>
      <c r="R29" s="761"/>
      <c r="S29" s="506"/>
      <c r="T29" s="506">
        <v>0</v>
      </c>
      <c r="U29" s="506">
        <v>0</v>
      </c>
      <c r="V29" s="506">
        <v>0</v>
      </c>
      <c r="W29" s="506">
        <v>0</v>
      </c>
      <c r="X29" s="506">
        <v>0</v>
      </c>
      <c r="Y29" s="506">
        <v>0</v>
      </c>
      <c r="Z29" s="506">
        <v>0</v>
      </c>
      <c r="AA29" s="506">
        <v>0</v>
      </c>
      <c r="AB29" s="506">
        <v>0</v>
      </c>
      <c r="AC29" s="759">
        <f t="shared" si="1"/>
        <v>0</v>
      </c>
      <c r="AD29" s="759">
        <f t="shared" si="2"/>
        <v>0</v>
      </c>
      <c r="AE29" s="759">
        <f t="shared" si="3"/>
        <v>0</v>
      </c>
    </row>
    <row r="30" spans="1:31" ht="12.75">
      <c r="A30" s="768"/>
      <c r="B30" s="768"/>
      <c r="C30" s="761"/>
      <c r="D30" s="761"/>
      <c r="E30" s="761"/>
      <c r="F30" s="761"/>
      <c r="G30" s="761"/>
      <c r="H30" s="761"/>
      <c r="I30" s="761"/>
      <c r="J30" s="761"/>
      <c r="K30" s="761"/>
      <c r="L30" s="761"/>
      <c r="M30" s="756"/>
      <c r="N30" s="756"/>
      <c r="O30" s="756"/>
      <c r="P30" s="755" t="s">
        <v>457</v>
      </c>
      <c r="Q30" s="756"/>
      <c r="R30" s="756"/>
      <c r="S30" s="506"/>
      <c r="T30" s="757">
        <f>SUM(T31:T32)</f>
        <v>0</v>
      </c>
      <c r="U30" s="757">
        <f>SUM(U31:U32)</f>
        <v>0</v>
      </c>
      <c r="V30" s="757">
        <v>0</v>
      </c>
      <c r="W30" s="757">
        <f>SUM(W31:W32)</f>
        <v>0</v>
      </c>
      <c r="X30" s="757">
        <v>0</v>
      </c>
      <c r="Y30" s="757"/>
      <c r="Z30" s="757">
        <f>SUM(Z31:Z32)</f>
        <v>0</v>
      </c>
      <c r="AA30" s="757">
        <v>0</v>
      </c>
      <c r="AB30" s="757">
        <v>0</v>
      </c>
      <c r="AC30" s="759">
        <f t="shared" si="1"/>
        <v>0</v>
      </c>
      <c r="AD30" s="759">
        <f t="shared" si="2"/>
        <v>0</v>
      </c>
      <c r="AE30" s="759">
        <f t="shared" si="3"/>
        <v>0</v>
      </c>
    </row>
    <row r="31" spans="1:31" ht="12.75">
      <c r="A31" s="758"/>
      <c r="B31" s="758"/>
      <c r="C31" s="761"/>
      <c r="D31" s="761"/>
      <c r="E31" s="761"/>
      <c r="F31" s="761"/>
      <c r="G31" s="761"/>
      <c r="H31" s="761"/>
      <c r="I31" s="761"/>
      <c r="J31" s="761"/>
      <c r="K31" s="761"/>
      <c r="L31" s="761"/>
      <c r="M31" s="756"/>
      <c r="N31" s="756"/>
      <c r="O31" s="756"/>
      <c r="P31" s="760" t="s">
        <v>458</v>
      </c>
      <c r="Q31" s="761"/>
      <c r="R31" s="761"/>
      <c r="S31" s="506"/>
      <c r="T31" s="506">
        <v>0</v>
      </c>
      <c r="U31" s="506">
        <v>0</v>
      </c>
      <c r="V31" s="506">
        <v>0</v>
      </c>
      <c r="W31" s="506">
        <v>0</v>
      </c>
      <c r="X31" s="506">
        <v>0</v>
      </c>
      <c r="Y31" s="506">
        <v>0</v>
      </c>
      <c r="Z31" s="506">
        <v>0</v>
      </c>
      <c r="AA31" s="506">
        <v>0</v>
      </c>
      <c r="AB31" s="506">
        <v>0</v>
      </c>
      <c r="AC31" s="759">
        <f t="shared" si="1"/>
        <v>0</v>
      </c>
      <c r="AD31" s="759">
        <f t="shared" si="2"/>
        <v>0</v>
      </c>
      <c r="AE31" s="759">
        <f t="shared" si="3"/>
        <v>0</v>
      </c>
    </row>
    <row r="32" spans="1:31" ht="12.75">
      <c r="A32" s="768"/>
      <c r="B32" s="768"/>
      <c r="C32" s="761"/>
      <c r="D32" s="761"/>
      <c r="E32" s="761"/>
      <c r="F32" s="761"/>
      <c r="G32" s="761"/>
      <c r="H32" s="761"/>
      <c r="I32" s="761"/>
      <c r="J32" s="761"/>
      <c r="K32" s="761"/>
      <c r="L32" s="761"/>
      <c r="M32" s="756"/>
      <c r="N32" s="756"/>
      <c r="O32" s="756"/>
      <c r="P32" s="760" t="s">
        <v>459</v>
      </c>
      <c r="Q32" s="761"/>
      <c r="R32" s="761"/>
      <c r="S32" s="506"/>
      <c r="T32" s="506">
        <v>0</v>
      </c>
      <c r="U32" s="506">
        <v>0</v>
      </c>
      <c r="V32" s="506">
        <v>0</v>
      </c>
      <c r="W32" s="506">
        <v>0</v>
      </c>
      <c r="X32" s="506">
        <v>0</v>
      </c>
      <c r="Y32" s="506">
        <v>0</v>
      </c>
      <c r="Z32" s="506">
        <v>0</v>
      </c>
      <c r="AA32" s="506">
        <v>0</v>
      </c>
      <c r="AB32" s="506">
        <v>0</v>
      </c>
      <c r="AC32" s="759">
        <f t="shared" si="1"/>
        <v>0</v>
      </c>
      <c r="AD32" s="759">
        <f t="shared" si="2"/>
        <v>0</v>
      </c>
      <c r="AE32" s="759">
        <f t="shared" si="3"/>
        <v>0</v>
      </c>
    </row>
    <row r="33" spans="1:31" ht="12.75">
      <c r="A33" s="755"/>
      <c r="B33" s="755"/>
      <c r="C33" s="761"/>
      <c r="D33" s="761"/>
      <c r="E33" s="761"/>
      <c r="F33" s="761"/>
      <c r="G33" s="761"/>
      <c r="H33" s="761"/>
      <c r="I33" s="761"/>
      <c r="J33" s="761"/>
      <c r="K33" s="761"/>
      <c r="L33" s="761"/>
      <c r="M33" s="756"/>
      <c r="N33" s="756"/>
      <c r="O33" s="756"/>
      <c r="P33" s="755" t="s">
        <v>460</v>
      </c>
      <c r="Q33" s="756"/>
      <c r="R33" s="756"/>
      <c r="S33" s="506"/>
      <c r="T33" s="757">
        <f>SUM(T34:T35)</f>
        <v>5603</v>
      </c>
      <c r="U33" s="757">
        <f>SUM(U34:U35)</f>
        <v>5603</v>
      </c>
      <c r="V33" s="757">
        <v>4000</v>
      </c>
      <c r="W33" s="757">
        <f>SUM(W34:W35)</f>
        <v>0</v>
      </c>
      <c r="X33" s="757">
        <v>0</v>
      </c>
      <c r="Y33" s="757">
        <v>0</v>
      </c>
      <c r="Z33" s="757">
        <f>SUM(Z34:Z35)</f>
        <v>0</v>
      </c>
      <c r="AA33" s="757">
        <v>0</v>
      </c>
      <c r="AB33" s="757">
        <v>0</v>
      </c>
      <c r="AC33" s="759">
        <f t="shared" si="1"/>
        <v>5603</v>
      </c>
      <c r="AD33" s="759">
        <f t="shared" si="2"/>
        <v>5603</v>
      </c>
      <c r="AE33" s="759">
        <f t="shared" si="3"/>
        <v>4000</v>
      </c>
    </row>
    <row r="34" spans="1:31" ht="12.75">
      <c r="A34" s="768"/>
      <c r="B34" s="768"/>
      <c r="C34" s="761"/>
      <c r="D34" s="761"/>
      <c r="E34" s="761"/>
      <c r="F34" s="761"/>
      <c r="G34" s="761"/>
      <c r="H34" s="761"/>
      <c r="I34" s="761"/>
      <c r="J34" s="761"/>
      <c r="K34" s="761"/>
      <c r="L34" s="761"/>
      <c r="M34" s="756"/>
      <c r="N34" s="756"/>
      <c r="O34" s="756"/>
      <c r="P34" s="760" t="s">
        <v>461</v>
      </c>
      <c r="Q34" s="761"/>
      <c r="R34" s="761"/>
      <c r="S34" s="506"/>
      <c r="T34" s="506">
        <v>0</v>
      </c>
      <c r="U34" s="506">
        <v>0</v>
      </c>
      <c r="V34" s="506">
        <v>0</v>
      </c>
      <c r="W34" s="506">
        <v>0</v>
      </c>
      <c r="X34" s="506">
        <v>0</v>
      </c>
      <c r="Y34" s="506">
        <v>0</v>
      </c>
      <c r="Z34" s="506">
        <v>0</v>
      </c>
      <c r="AA34" s="506">
        <v>0</v>
      </c>
      <c r="AB34" s="506">
        <v>0</v>
      </c>
      <c r="AC34" s="759">
        <f t="shared" si="1"/>
        <v>0</v>
      </c>
      <c r="AD34" s="759">
        <f t="shared" si="2"/>
        <v>0</v>
      </c>
      <c r="AE34" s="759">
        <f t="shared" si="3"/>
        <v>0</v>
      </c>
    </row>
    <row r="35" spans="1:31" ht="12.75">
      <c r="A35" s="768"/>
      <c r="B35" s="768"/>
      <c r="C35" s="761"/>
      <c r="D35" s="761"/>
      <c r="E35" s="761"/>
      <c r="F35" s="761"/>
      <c r="G35" s="761"/>
      <c r="H35" s="761"/>
      <c r="I35" s="761"/>
      <c r="J35" s="761"/>
      <c r="K35" s="761"/>
      <c r="L35" s="761"/>
      <c r="M35" s="756"/>
      <c r="N35" s="756"/>
      <c r="O35" s="756"/>
      <c r="P35" s="760" t="s">
        <v>462</v>
      </c>
      <c r="Q35" s="761"/>
      <c r="R35" s="761"/>
      <c r="S35" s="506"/>
      <c r="T35" s="506">
        <v>5603</v>
      </c>
      <c r="U35" s="506">
        <v>5603</v>
      </c>
      <c r="V35" s="506">
        <v>4000</v>
      </c>
      <c r="W35" s="506">
        <v>0</v>
      </c>
      <c r="X35" s="506">
        <v>0</v>
      </c>
      <c r="Y35" s="506">
        <v>0</v>
      </c>
      <c r="Z35" s="506">
        <v>0</v>
      </c>
      <c r="AA35" s="506">
        <v>0</v>
      </c>
      <c r="AB35" s="506">
        <v>0</v>
      </c>
      <c r="AC35" s="759">
        <f t="shared" si="1"/>
        <v>5603</v>
      </c>
      <c r="AD35" s="759">
        <f t="shared" si="2"/>
        <v>5603</v>
      </c>
      <c r="AE35" s="759">
        <f t="shared" si="3"/>
        <v>4000</v>
      </c>
    </row>
    <row r="36" spans="1:31" ht="12.75">
      <c r="A36" s="768"/>
      <c r="B36" s="768"/>
      <c r="C36" s="761"/>
      <c r="D36" s="761"/>
      <c r="E36" s="761"/>
      <c r="F36" s="761"/>
      <c r="G36" s="761"/>
      <c r="H36" s="761"/>
      <c r="I36" s="761"/>
      <c r="J36" s="761"/>
      <c r="K36" s="761"/>
      <c r="L36" s="761"/>
      <c r="M36" s="756"/>
      <c r="N36" s="756"/>
      <c r="O36" s="756"/>
      <c r="P36" s="769" t="s">
        <v>463</v>
      </c>
      <c r="Q36" s="761"/>
      <c r="R36" s="761"/>
      <c r="S36" s="506"/>
      <c r="T36" s="506">
        <v>0</v>
      </c>
      <c r="U36" s="506">
        <v>20905</v>
      </c>
      <c r="V36" s="506">
        <v>12976</v>
      </c>
      <c r="W36" s="506">
        <v>0</v>
      </c>
      <c r="X36" s="506">
        <v>0</v>
      </c>
      <c r="Y36" s="506">
        <v>0</v>
      </c>
      <c r="Z36" s="506">
        <v>0</v>
      </c>
      <c r="AA36" s="506">
        <v>0</v>
      </c>
      <c r="AB36" s="506">
        <v>0</v>
      </c>
      <c r="AC36" s="759">
        <f t="shared" si="1"/>
        <v>0</v>
      </c>
      <c r="AD36" s="759">
        <f t="shared" si="2"/>
        <v>20905</v>
      </c>
      <c r="AE36" s="759">
        <f t="shared" si="3"/>
        <v>12976</v>
      </c>
    </row>
    <row r="37" spans="1:31" ht="33" customHeight="1">
      <c r="A37" s="984" t="s">
        <v>464</v>
      </c>
      <c r="B37" s="984"/>
      <c r="C37" s="984"/>
      <c r="D37" s="756">
        <f>SUM(D9+D20)</f>
        <v>800940</v>
      </c>
      <c r="E37" s="756">
        <f>SUM(E9+E20)</f>
        <v>1241356</v>
      </c>
      <c r="F37" s="756">
        <f>SUM(F9+F20)</f>
        <v>1331532</v>
      </c>
      <c r="G37" s="756">
        <f>SUM(G20,G9)</f>
        <v>0</v>
      </c>
      <c r="H37" s="756">
        <f>SUM(H20,H9)</f>
        <v>0</v>
      </c>
      <c r="I37" s="756">
        <v>0</v>
      </c>
      <c r="J37" s="756">
        <f>SUM(J9+J20)</f>
        <v>0</v>
      </c>
      <c r="K37" s="756">
        <f>SUM(K9+K20)</f>
        <v>0</v>
      </c>
      <c r="L37" s="756">
        <f>SUM(L9,L20)</f>
        <v>0</v>
      </c>
      <c r="M37" s="756">
        <f>SUM(J37,G37,D37)</f>
        <v>800940</v>
      </c>
      <c r="N37" s="756">
        <f>SUM(K37,H37,E37)</f>
        <v>1241356</v>
      </c>
      <c r="O37" s="756">
        <f>SUM(O9,O20)</f>
        <v>1331532</v>
      </c>
      <c r="P37" s="755" t="s">
        <v>465</v>
      </c>
      <c r="Q37" s="756"/>
      <c r="R37" s="756"/>
      <c r="S37" s="506"/>
      <c r="T37" s="759">
        <f>SUM(T9+T20+T24+T25+T28+T30+T33)</f>
        <v>907366</v>
      </c>
      <c r="U37" s="759">
        <f>SUM(U9+U20+U24+U25+U28+U30+U33)+U36</f>
        <v>1385833</v>
      </c>
      <c r="V37" s="759">
        <f>SUM(V9+V20+V24+V25+V28+V30+V33)+V36</f>
        <v>1323897</v>
      </c>
      <c r="W37" s="757">
        <f>SUM(W33,W30,W28,W25,W24,W20,W9)</f>
        <v>0</v>
      </c>
      <c r="X37" s="757">
        <v>0</v>
      </c>
      <c r="Y37" s="757">
        <v>0</v>
      </c>
      <c r="Z37" s="757">
        <f>SUM(Z33,Z30,Z28,Z25,Z24,Z20,Z9)</f>
        <v>36264</v>
      </c>
      <c r="AA37" s="757">
        <f>SUM(AA33,AA30,AA28,AA25,AA24,AA20,AA9)</f>
        <v>24712</v>
      </c>
      <c r="AB37" s="757">
        <f>SUM(AB33,AB30,AB28,AB25,AB24,AB20,AB9)</f>
        <v>24176</v>
      </c>
      <c r="AC37" s="759">
        <f t="shared" si="1"/>
        <v>943630</v>
      </c>
      <c r="AD37" s="759">
        <f t="shared" si="2"/>
        <v>1410545</v>
      </c>
      <c r="AE37" s="759">
        <f t="shared" si="3"/>
        <v>1348073</v>
      </c>
    </row>
    <row r="38" spans="1:31" ht="0.75" customHeight="1" hidden="1">
      <c r="A38" s="770"/>
      <c r="B38" s="770"/>
      <c r="C38" s="771"/>
      <c r="D38" s="756"/>
      <c r="E38" s="756"/>
      <c r="F38" s="756"/>
      <c r="G38" s="756"/>
      <c r="H38" s="756"/>
      <c r="I38" s="756"/>
      <c r="J38" s="756"/>
      <c r="K38" s="756"/>
      <c r="L38" s="756"/>
      <c r="M38" s="756">
        <f>SUM(J38,G38,D38)</f>
        <v>0</v>
      </c>
      <c r="N38" s="756">
        <f>SUM(K38,H38,E38)</f>
        <v>0</v>
      </c>
      <c r="O38" s="756">
        <f aca="true" t="shared" si="6" ref="O38:O48">SUM(L38,I38,F38)</f>
        <v>0</v>
      </c>
      <c r="P38" s="755"/>
      <c r="Q38" s="756"/>
      <c r="R38" s="756"/>
      <c r="S38" s="506"/>
      <c r="T38" s="506"/>
      <c r="U38" s="506"/>
      <c r="V38" s="506"/>
      <c r="W38" s="506"/>
      <c r="X38" s="506"/>
      <c r="Y38" s="506"/>
      <c r="Z38" s="506"/>
      <c r="AA38" s="506"/>
      <c r="AB38" s="506"/>
      <c r="AC38" s="759">
        <f t="shared" si="1"/>
        <v>0</v>
      </c>
      <c r="AD38" s="759">
        <f t="shared" si="2"/>
        <v>0</v>
      </c>
      <c r="AE38" s="759">
        <f t="shared" si="3"/>
        <v>0</v>
      </c>
    </row>
    <row r="39" spans="1:31" ht="12.75">
      <c r="A39" s="755"/>
      <c r="B39" s="755"/>
      <c r="C39" s="761"/>
      <c r="D39" s="761"/>
      <c r="E39" s="761"/>
      <c r="F39" s="761"/>
      <c r="G39" s="761"/>
      <c r="H39" s="761"/>
      <c r="I39" s="761"/>
      <c r="J39" s="761"/>
      <c r="K39" s="761"/>
      <c r="L39" s="761"/>
      <c r="M39" s="756"/>
      <c r="N39" s="756"/>
      <c r="O39" s="756">
        <f t="shared" si="6"/>
        <v>0</v>
      </c>
      <c r="P39" s="755" t="s">
        <v>466</v>
      </c>
      <c r="Q39" s="756"/>
      <c r="R39" s="756"/>
      <c r="S39" s="506"/>
      <c r="T39" s="759">
        <f>SUM(T41+T40)</f>
        <v>0</v>
      </c>
      <c r="U39" s="759">
        <v>0</v>
      </c>
      <c r="V39" s="759">
        <v>0</v>
      </c>
      <c r="W39" s="506">
        <v>0</v>
      </c>
      <c r="X39" s="506">
        <v>0</v>
      </c>
      <c r="Y39" s="506">
        <v>0</v>
      </c>
      <c r="Z39" s="506">
        <v>0</v>
      </c>
      <c r="AA39" s="506">
        <v>0</v>
      </c>
      <c r="AB39" s="506">
        <v>0</v>
      </c>
      <c r="AC39" s="759">
        <f t="shared" si="1"/>
        <v>0</v>
      </c>
      <c r="AD39" s="759">
        <f t="shared" si="2"/>
        <v>0</v>
      </c>
      <c r="AE39" s="759">
        <f t="shared" si="3"/>
        <v>0</v>
      </c>
    </row>
    <row r="40" spans="1:31" ht="12.75">
      <c r="A40" s="768"/>
      <c r="B40" s="768"/>
      <c r="C40" s="761"/>
      <c r="D40" s="761"/>
      <c r="E40" s="761"/>
      <c r="F40" s="761"/>
      <c r="G40" s="761"/>
      <c r="H40" s="761"/>
      <c r="I40" s="761"/>
      <c r="J40" s="761"/>
      <c r="K40" s="761"/>
      <c r="L40" s="761"/>
      <c r="M40" s="756"/>
      <c r="N40" s="756"/>
      <c r="O40" s="756">
        <f t="shared" si="6"/>
        <v>0</v>
      </c>
      <c r="P40" s="760" t="s">
        <v>458</v>
      </c>
      <c r="Q40" s="761"/>
      <c r="R40" s="761"/>
      <c r="S40" s="506"/>
      <c r="T40" s="762">
        <f>M50-AC50</f>
        <v>0</v>
      </c>
      <c r="U40" s="762">
        <f>N50-AD50</f>
        <v>-14149</v>
      </c>
      <c r="V40" s="762">
        <v>0</v>
      </c>
      <c r="W40" s="506">
        <v>0</v>
      </c>
      <c r="X40" s="506">
        <v>0</v>
      </c>
      <c r="Y40" s="506">
        <v>0</v>
      </c>
      <c r="Z40" s="506">
        <v>0</v>
      </c>
      <c r="AA40" s="506">
        <v>0</v>
      </c>
      <c r="AB40" s="506">
        <v>0</v>
      </c>
      <c r="AC40" s="759">
        <f t="shared" si="1"/>
        <v>0</v>
      </c>
      <c r="AD40" s="759">
        <f t="shared" si="2"/>
        <v>-14149</v>
      </c>
      <c r="AE40" s="759">
        <f t="shared" si="3"/>
        <v>0</v>
      </c>
    </row>
    <row r="41" spans="1:31" ht="12.75">
      <c r="A41" s="755" t="s">
        <v>467</v>
      </c>
      <c r="B41" s="755"/>
      <c r="C41" s="761"/>
      <c r="D41" s="761"/>
      <c r="E41" s="761"/>
      <c r="F41" s="761"/>
      <c r="G41" s="761"/>
      <c r="H41" s="761"/>
      <c r="I41" s="761"/>
      <c r="J41" s="761"/>
      <c r="K41" s="761"/>
      <c r="L41" s="761"/>
      <c r="M41" s="756"/>
      <c r="N41" s="756"/>
      <c r="O41" s="756">
        <f t="shared" si="6"/>
        <v>0</v>
      </c>
      <c r="P41" s="760" t="s">
        <v>459</v>
      </c>
      <c r="Q41" s="761"/>
      <c r="R41" s="761"/>
      <c r="S41" s="506"/>
      <c r="T41" s="762">
        <f>M51-AC51</f>
        <v>0</v>
      </c>
      <c r="U41" s="762">
        <f>N51-AD51</f>
        <v>14149</v>
      </c>
      <c r="V41" s="762">
        <v>0</v>
      </c>
      <c r="W41" s="506">
        <v>0</v>
      </c>
      <c r="X41" s="506">
        <v>0</v>
      </c>
      <c r="Y41" s="506">
        <v>0</v>
      </c>
      <c r="Z41" s="506">
        <v>0</v>
      </c>
      <c r="AA41" s="506">
        <v>0</v>
      </c>
      <c r="AB41" s="506">
        <v>0</v>
      </c>
      <c r="AC41" s="759">
        <f t="shared" si="1"/>
        <v>0</v>
      </c>
      <c r="AD41" s="759">
        <f t="shared" si="2"/>
        <v>14149</v>
      </c>
      <c r="AE41" s="759">
        <f t="shared" si="3"/>
        <v>0</v>
      </c>
    </row>
    <row r="42" spans="1:31" ht="12.75">
      <c r="A42" s="758" t="s">
        <v>468</v>
      </c>
      <c r="B42" s="758"/>
      <c r="C42" s="756"/>
      <c r="D42" s="756">
        <v>137087</v>
      </c>
      <c r="E42" s="756">
        <v>148423</v>
      </c>
      <c r="F42" s="756">
        <v>149141</v>
      </c>
      <c r="G42" s="756">
        <f>SUM(G43:G44)</f>
        <v>0</v>
      </c>
      <c r="H42" s="756">
        <v>0</v>
      </c>
      <c r="I42" s="756">
        <v>0</v>
      </c>
      <c r="J42" s="756">
        <f>SUM(J43:J44)</f>
        <v>0</v>
      </c>
      <c r="K42" s="756">
        <v>0</v>
      </c>
      <c r="L42" s="756">
        <v>0</v>
      </c>
      <c r="M42" s="756">
        <f>SUM(J42,G42,D42)</f>
        <v>137087</v>
      </c>
      <c r="N42" s="756">
        <f>SUM(K42,H42,E42)</f>
        <v>148423</v>
      </c>
      <c r="O42" s="756">
        <f t="shared" si="6"/>
        <v>149141</v>
      </c>
      <c r="P42" s="768"/>
      <c r="Q42" s="761"/>
      <c r="R42" s="761"/>
      <c r="S42" s="506"/>
      <c r="T42" s="506"/>
      <c r="U42" s="506"/>
      <c r="V42" s="506"/>
      <c r="W42" s="506"/>
      <c r="X42" s="506"/>
      <c r="Y42" s="506"/>
      <c r="Z42" s="506"/>
      <c r="AA42" s="506"/>
      <c r="AB42" s="506"/>
      <c r="AC42" s="759"/>
      <c r="AD42" s="759"/>
      <c r="AE42" s="759"/>
    </row>
    <row r="43" spans="1:31" ht="12.75">
      <c r="A43" s="768" t="s">
        <v>469</v>
      </c>
      <c r="B43" s="768"/>
      <c r="C43" s="761"/>
      <c r="D43" s="761">
        <v>15929</v>
      </c>
      <c r="E43" s="761">
        <v>15615</v>
      </c>
      <c r="F43" s="761">
        <v>16333</v>
      </c>
      <c r="G43" s="761">
        <v>0</v>
      </c>
      <c r="H43" s="761">
        <v>0</v>
      </c>
      <c r="I43" s="761">
        <v>0</v>
      </c>
      <c r="J43" s="761">
        <v>0</v>
      </c>
      <c r="K43" s="761">
        <v>0</v>
      </c>
      <c r="L43" s="761">
        <v>0</v>
      </c>
      <c r="M43" s="756">
        <f aca="true" t="shared" si="7" ref="M43:M48">SUM(J43,G43,D43)</f>
        <v>15929</v>
      </c>
      <c r="N43" s="756">
        <f>SUM(E43)</f>
        <v>15615</v>
      </c>
      <c r="O43" s="756">
        <f t="shared" si="6"/>
        <v>16333</v>
      </c>
      <c r="P43" s="760"/>
      <c r="Q43" s="761"/>
      <c r="R43" s="761"/>
      <c r="S43" s="506"/>
      <c r="T43" s="506"/>
      <c r="U43" s="506"/>
      <c r="V43" s="506"/>
      <c r="W43" s="506"/>
      <c r="X43" s="506"/>
      <c r="Y43" s="506"/>
      <c r="Z43" s="506"/>
      <c r="AA43" s="506"/>
      <c r="AB43" s="506"/>
      <c r="AC43" s="759"/>
      <c r="AD43" s="759"/>
      <c r="AE43" s="759"/>
    </row>
    <row r="44" spans="1:31" ht="12.75">
      <c r="A44" s="768" t="s">
        <v>470</v>
      </c>
      <c r="B44" s="768"/>
      <c r="C44" s="761"/>
      <c r="D44" s="761">
        <v>121158</v>
      </c>
      <c r="E44" s="761">
        <v>132808</v>
      </c>
      <c r="F44" s="761">
        <v>132808</v>
      </c>
      <c r="G44" s="761">
        <v>0</v>
      </c>
      <c r="H44" s="761">
        <v>0</v>
      </c>
      <c r="I44" s="761">
        <v>0</v>
      </c>
      <c r="J44" s="761">
        <v>0</v>
      </c>
      <c r="K44" s="761">
        <v>0</v>
      </c>
      <c r="L44" s="761">
        <v>0</v>
      </c>
      <c r="M44" s="756">
        <f t="shared" si="7"/>
        <v>121158</v>
      </c>
      <c r="N44" s="756">
        <f>SUM(E44)</f>
        <v>132808</v>
      </c>
      <c r="O44" s="756">
        <f t="shared" si="6"/>
        <v>132808</v>
      </c>
      <c r="P44" s="760"/>
      <c r="Q44" s="761"/>
      <c r="R44" s="761"/>
      <c r="S44" s="506"/>
      <c r="T44" s="506"/>
      <c r="U44" s="506"/>
      <c r="V44" s="506"/>
      <c r="W44" s="506"/>
      <c r="X44" s="506"/>
      <c r="Y44" s="506"/>
      <c r="Z44" s="506"/>
      <c r="AA44" s="506"/>
      <c r="AB44" s="506"/>
      <c r="AC44" s="759"/>
      <c r="AD44" s="759"/>
      <c r="AE44" s="759"/>
    </row>
    <row r="45" spans="1:31" ht="12.75">
      <c r="A45" s="769" t="s">
        <v>463</v>
      </c>
      <c r="B45" s="768"/>
      <c r="C45" s="761"/>
      <c r="D45" s="761">
        <v>0</v>
      </c>
      <c r="E45" s="761">
        <v>15163</v>
      </c>
      <c r="F45" s="761">
        <v>15163</v>
      </c>
      <c r="G45" s="761">
        <v>0</v>
      </c>
      <c r="H45" s="761">
        <v>0</v>
      </c>
      <c r="I45" s="761">
        <v>0</v>
      </c>
      <c r="J45" s="761">
        <v>0</v>
      </c>
      <c r="K45" s="761">
        <v>0</v>
      </c>
      <c r="L45" s="761">
        <v>0</v>
      </c>
      <c r="M45" s="756">
        <f t="shared" si="7"/>
        <v>0</v>
      </c>
      <c r="N45" s="756">
        <f>SUM(K45,H45,E45)</f>
        <v>15163</v>
      </c>
      <c r="O45" s="756">
        <f t="shared" si="6"/>
        <v>15163</v>
      </c>
      <c r="P45" s="760"/>
      <c r="Q45" s="761"/>
      <c r="R45" s="761"/>
      <c r="S45" s="506"/>
      <c r="T45" s="506"/>
      <c r="U45" s="506"/>
      <c r="V45" s="506"/>
      <c r="W45" s="506"/>
      <c r="X45" s="506"/>
      <c r="Y45" s="506"/>
      <c r="Z45" s="506"/>
      <c r="AA45" s="506"/>
      <c r="AB45" s="506"/>
      <c r="AC45" s="759"/>
      <c r="AD45" s="759"/>
      <c r="AE45" s="759"/>
    </row>
    <row r="46" spans="1:31" ht="12.75">
      <c r="A46" s="758" t="s">
        <v>471</v>
      </c>
      <c r="B46" s="758"/>
      <c r="C46" s="756"/>
      <c r="D46" s="756">
        <v>0</v>
      </c>
      <c r="E46" s="756">
        <f>SUM(E47:E48)</f>
        <v>0</v>
      </c>
      <c r="F46" s="756">
        <f>SUM(F47:F48)</f>
        <v>0</v>
      </c>
      <c r="G46" s="756">
        <f>SUM(G47:G48)</f>
        <v>0</v>
      </c>
      <c r="H46" s="756">
        <v>0</v>
      </c>
      <c r="I46" s="756">
        <v>0</v>
      </c>
      <c r="J46" s="756">
        <f>SUM(J47)</f>
        <v>0</v>
      </c>
      <c r="K46" s="756">
        <v>0</v>
      </c>
      <c r="L46" s="756">
        <v>0</v>
      </c>
      <c r="M46" s="756">
        <f t="shared" si="7"/>
        <v>0</v>
      </c>
      <c r="N46" s="756">
        <f>SUM(K46,H46,E46)</f>
        <v>0</v>
      </c>
      <c r="O46" s="756">
        <f t="shared" si="6"/>
        <v>0</v>
      </c>
      <c r="P46" s="768"/>
      <c r="Q46" s="761"/>
      <c r="R46" s="761"/>
      <c r="S46" s="506"/>
      <c r="T46" s="506"/>
      <c r="U46" s="506"/>
      <c r="V46" s="506"/>
      <c r="W46" s="506"/>
      <c r="X46" s="506"/>
      <c r="Y46" s="506"/>
      <c r="Z46" s="506"/>
      <c r="AA46" s="506"/>
      <c r="AB46" s="506"/>
      <c r="AC46" s="759"/>
      <c r="AD46" s="759"/>
      <c r="AE46" s="759"/>
    </row>
    <row r="47" spans="1:31" ht="12.75">
      <c r="A47" s="768" t="s">
        <v>472</v>
      </c>
      <c r="B47" s="768"/>
      <c r="C47" s="761"/>
      <c r="D47" s="761">
        <v>0</v>
      </c>
      <c r="E47" s="761">
        <v>0</v>
      </c>
      <c r="F47" s="761">
        <v>0</v>
      </c>
      <c r="G47" s="761">
        <v>0</v>
      </c>
      <c r="H47" s="761">
        <v>0</v>
      </c>
      <c r="I47" s="761">
        <v>0</v>
      </c>
      <c r="J47" s="761">
        <v>0</v>
      </c>
      <c r="K47" s="761">
        <v>0</v>
      </c>
      <c r="L47" s="761">
        <v>0</v>
      </c>
      <c r="M47" s="756">
        <f t="shared" si="7"/>
        <v>0</v>
      </c>
      <c r="N47" s="756">
        <f>SUM(K47,H47,E47)</f>
        <v>0</v>
      </c>
      <c r="O47" s="756">
        <f t="shared" si="6"/>
        <v>0</v>
      </c>
      <c r="P47" s="760"/>
      <c r="Q47" s="761"/>
      <c r="R47" s="761"/>
      <c r="S47" s="506"/>
      <c r="T47" s="506"/>
      <c r="U47" s="506"/>
      <c r="V47" s="506"/>
      <c r="W47" s="506"/>
      <c r="X47" s="506"/>
      <c r="Y47" s="506"/>
      <c r="Z47" s="506"/>
      <c r="AA47" s="506"/>
      <c r="AB47" s="506"/>
      <c r="AC47" s="759"/>
      <c r="AD47" s="759"/>
      <c r="AE47" s="759"/>
    </row>
    <row r="48" spans="1:31" ht="12.75">
      <c r="A48" s="768" t="s">
        <v>473</v>
      </c>
      <c r="B48" s="768"/>
      <c r="C48" s="761"/>
      <c r="D48" s="761">
        <v>0</v>
      </c>
      <c r="E48" s="761">
        <v>0</v>
      </c>
      <c r="F48" s="761">
        <v>0</v>
      </c>
      <c r="G48" s="761">
        <v>0</v>
      </c>
      <c r="H48" s="761">
        <v>0</v>
      </c>
      <c r="I48" s="761">
        <v>0</v>
      </c>
      <c r="J48" s="761">
        <v>0</v>
      </c>
      <c r="K48" s="761">
        <v>0</v>
      </c>
      <c r="L48" s="761">
        <v>0</v>
      </c>
      <c r="M48" s="756">
        <f t="shared" si="7"/>
        <v>0</v>
      </c>
      <c r="N48" s="756">
        <f>SUM(K48,H48,E48)</f>
        <v>0</v>
      </c>
      <c r="O48" s="756">
        <f t="shared" si="6"/>
        <v>0</v>
      </c>
      <c r="P48" s="760"/>
      <c r="Q48" s="761"/>
      <c r="R48" s="761"/>
      <c r="S48" s="506"/>
      <c r="T48" s="506"/>
      <c r="U48" s="506"/>
      <c r="V48" s="506"/>
      <c r="W48" s="506"/>
      <c r="X48" s="506"/>
      <c r="Y48" s="506"/>
      <c r="Z48" s="506"/>
      <c r="AA48" s="506"/>
      <c r="AB48" s="506"/>
      <c r="AC48" s="759"/>
      <c r="AD48" s="759"/>
      <c r="AE48" s="759"/>
    </row>
    <row r="49" spans="1:31" ht="12.75">
      <c r="A49" s="755" t="s">
        <v>474</v>
      </c>
      <c r="B49" s="755"/>
      <c r="C49" s="756"/>
      <c r="D49" s="756">
        <f>SUM(D42,D37)</f>
        <v>938027</v>
      </c>
      <c r="E49" s="756">
        <f>SUM(E37,E42,E46)+E45</f>
        <v>1404942</v>
      </c>
      <c r="F49" s="756">
        <f>SUM(F37,F42,F46)+F45</f>
        <v>1495836</v>
      </c>
      <c r="G49" s="756">
        <f aca="true" t="shared" si="8" ref="G49:M49">SUM(G37,G42,G46)</f>
        <v>0</v>
      </c>
      <c r="H49" s="756">
        <f t="shared" si="8"/>
        <v>0</v>
      </c>
      <c r="I49" s="756">
        <f t="shared" si="8"/>
        <v>0</v>
      </c>
      <c r="J49" s="756">
        <f t="shared" si="8"/>
        <v>0</v>
      </c>
      <c r="K49" s="756">
        <f t="shared" si="8"/>
        <v>0</v>
      </c>
      <c r="L49" s="756">
        <f t="shared" si="8"/>
        <v>0</v>
      </c>
      <c r="M49" s="756">
        <f t="shared" si="8"/>
        <v>938027</v>
      </c>
      <c r="N49" s="756">
        <f>SUM(E49,H49,K49)</f>
        <v>1404942</v>
      </c>
      <c r="O49" s="756">
        <f>SUM(O37,O42,O46)+O45</f>
        <v>1495836</v>
      </c>
      <c r="P49" s="755" t="s">
        <v>265</v>
      </c>
      <c r="Q49" s="756"/>
      <c r="R49" s="756"/>
      <c r="S49" s="506"/>
      <c r="T49" s="759">
        <f aca="true" t="shared" si="9" ref="T49:AE49">SUM(T37)</f>
        <v>907366</v>
      </c>
      <c r="U49" s="759">
        <f t="shared" si="9"/>
        <v>1385833</v>
      </c>
      <c r="V49" s="759">
        <f t="shared" si="9"/>
        <v>1323897</v>
      </c>
      <c r="W49" s="759">
        <f t="shared" si="9"/>
        <v>0</v>
      </c>
      <c r="X49" s="759">
        <f t="shared" si="9"/>
        <v>0</v>
      </c>
      <c r="Y49" s="759">
        <f t="shared" si="9"/>
        <v>0</v>
      </c>
      <c r="Z49" s="759">
        <f t="shared" si="9"/>
        <v>36264</v>
      </c>
      <c r="AA49" s="759">
        <f t="shared" si="9"/>
        <v>24712</v>
      </c>
      <c r="AB49" s="759">
        <f t="shared" si="9"/>
        <v>24176</v>
      </c>
      <c r="AC49" s="759">
        <f t="shared" si="9"/>
        <v>943630</v>
      </c>
      <c r="AD49" s="759">
        <f t="shared" si="9"/>
        <v>1410545</v>
      </c>
      <c r="AE49" s="759">
        <f t="shared" si="9"/>
        <v>1348073</v>
      </c>
    </row>
    <row r="50" spans="1:31" ht="12.75">
      <c r="A50" s="768" t="s">
        <v>475</v>
      </c>
      <c r="B50" s="768"/>
      <c r="C50" s="761"/>
      <c r="D50" s="761"/>
      <c r="E50" s="761"/>
      <c r="F50" s="761"/>
      <c r="G50" s="761"/>
      <c r="H50" s="761"/>
      <c r="I50" s="761"/>
      <c r="J50" s="761"/>
      <c r="K50" s="761"/>
      <c r="L50" s="761"/>
      <c r="M50" s="756"/>
      <c r="N50" s="756">
        <f>N9+N43+N45</f>
        <v>964281</v>
      </c>
      <c r="O50" s="756"/>
      <c r="P50" s="768" t="s">
        <v>476</v>
      </c>
      <c r="Q50" s="761"/>
      <c r="R50" s="761"/>
      <c r="S50" s="506"/>
      <c r="T50" s="762"/>
      <c r="U50" s="762"/>
      <c r="V50" s="762"/>
      <c r="W50" s="762"/>
      <c r="X50" s="762"/>
      <c r="Y50" s="762"/>
      <c r="Z50" s="762"/>
      <c r="AA50" s="762"/>
      <c r="AB50" s="762"/>
      <c r="AC50" s="759"/>
      <c r="AD50" s="759">
        <f>SUM(AD9,AD25,AD36)</f>
        <v>978430</v>
      </c>
      <c r="AE50" s="759"/>
    </row>
    <row r="51" spans="1:31" ht="12.75">
      <c r="A51" s="768" t="s">
        <v>477</v>
      </c>
      <c r="B51" s="768"/>
      <c r="C51" s="761"/>
      <c r="D51" s="761"/>
      <c r="E51" s="761"/>
      <c r="F51" s="761"/>
      <c r="G51" s="761"/>
      <c r="H51" s="761"/>
      <c r="I51" s="761"/>
      <c r="J51" s="761"/>
      <c r="K51" s="761"/>
      <c r="L51" s="761"/>
      <c r="M51" s="756"/>
      <c r="N51" s="756">
        <f>N20+N44+N48</f>
        <v>440661</v>
      </c>
      <c r="O51" s="756"/>
      <c r="P51" s="768" t="s">
        <v>478</v>
      </c>
      <c r="Q51" s="761"/>
      <c r="R51" s="761"/>
      <c r="S51" s="506"/>
      <c r="T51" s="762"/>
      <c r="U51" s="762"/>
      <c r="V51" s="762"/>
      <c r="W51" s="762"/>
      <c r="X51" s="762"/>
      <c r="Y51" s="762"/>
      <c r="Z51" s="762"/>
      <c r="AA51" s="762"/>
      <c r="AB51" s="762"/>
      <c r="AC51" s="759"/>
      <c r="AD51" s="759">
        <f>SUM(AD20)</f>
        <v>426512</v>
      </c>
      <c r="AE51" s="759"/>
    </row>
    <row r="52" spans="1:31" ht="12.75">
      <c r="A52" s="506"/>
      <c r="B52" s="506"/>
      <c r="C52" s="506"/>
      <c r="D52" s="506"/>
      <c r="E52" s="506"/>
      <c r="F52" s="506"/>
      <c r="G52" s="506"/>
      <c r="H52" s="506"/>
      <c r="I52" s="506"/>
      <c r="J52" s="506"/>
      <c r="K52" s="506"/>
      <c r="L52" s="506"/>
      <c r="M52" s="506"/>
      <c r="N52" s="762"/>
      <c r="O52" s="506"/>
      <c r="P52" s="506"/>
      <c r="Q52" s="506"/>
      <c r="R52" s="506"/>
      <c r="S52" s="506"/>
      <c r="T52" s="506"/>
      <c r="U52" s="506"/>
      <c r="V52" s="506"/>
      <c r="W52" s="506"/>
      <c r="X52" s="506"/>
      <c r="Y52" s="506"/>
      <c r="Z52" s="506"/>
      <c r="AA52" s="506"/>
      <c r="AB52" s="506"/>
      <c r="AC52" s="506"/>
      <c r="AD52" s="762"/>
      <c r="AE52" s="506"/>
    </row>
    <row r="53" spans="1:31" ht="12.75">
      <c r="A53" s="506"/>
      <c r="B53" s="506"/>
      <c r="C53" s="506"/>
      <c r="D53" s="506"/>
      <c r="E53" s="506"/>
      <c r="F53" s="506"/>
      <c r="G53" s="506"/>
      <c r="H53" s="506"/>
      <c r="I53" s="506"/>
      <c r="J53" s="506"/>
      <c r="K53" s="506"/>
      <c r="L53" s="506"/>
      <c r="M53" s="506"/>
      <c r="N53" s="506"/>
      <c r="O53" s="506"/>
      <c r="P53" s="506"/>
      <c r="Q53" s="506"/>
      <c r="R53" s="506"/>
      <c r="S53" s="506"/>
      <c r="T53" s="506"/>
      <c r="U53" s="506"/>
      <c r="V53" s="506"/>
      <c r="W53" s="506"/>
      <c r="X53" s="506"/>
      <c r="Y53" s="506"/>
      <c r="Z53" s="506"/>
      <c r="AA53" s="506"/>
      <c r="AB53" s="506"/>
      <c r="AC53" s="506"/>
      <c r="AD53" s="506"/>
      <c r="AE53" s="506"/>
    </row>
    <row r="54" spans="1:29" ht="12.75">
      <c r="A54" s="1"/>
      <c r="B54" s="1"/>
      <c r="C54" s="1"/>
      <c r="D54" s="772" t="s">
        <v>0</v>
      </c>
      <c r="E54" s="772"/>
      <c r="F54" s="772"/>
      <c r="G54" s="772"/>
      <c r="H54" s="772"/>
      <c r="I54" s="772"/>
      <c r="J54" s="772"/>
      <c r="K54" s="772"/>
      <c r="L54" s="772"/>
      <c r="M54" s="1"/>
      <c r="N54" s="1"/>
      <c r="O54" s="77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</sheetData>
  <sheetProtection selectLockedCells="1" selectUnlockedCells="1"/>
  <mergeCells count="12">
    <mergeCell ref="A1:AC1"/>
    <mergeCell ref="A3:Z3"/>
    <mergeCell ref="A5:C5"/>
    <mergeCell ref="D5:E5"/>
    <mergeCell ref="G5:H5"/>
    <mergeCell ref="J5:K5"/>
    <mergeCell ref="M5:N5"/>
    <mergeCell ref="P5:Q5"/>
    <mergeCell ref="T5:U5"/>
    <mergeCell ref="W5:X5"/>
    <mergeCell ref="Z5:AA5"/>
    <mergeCell ref="A37:C37"/>
  </mergeCells>
  <printOptions/>
  <pageMargins left="0.07847222222222222" right="0.07847222222222222" top="0.43333333333333335" bottom="0.39375" header="0.5118055555555555" footer="0.5118055555555555"/>
  <pageSetup fitToHeight="1" fitToWidth="1" horizontalDpi="300" verticalDpi="300"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21.8515625" style="0" customWidth="1"/>
    <col min="2" max="2" width="11.7109375" style="0" customWidth="1"/>
  </cols>
  <sheetData>
    <row r="1" ht="12.75">
      <c r="A1" s="5" t="s">
        <v>759</v>
      </c>
    </row>
    <row r="7" ht="12.75">
      <c r="A7" s="2" t="s">
        <v>479</v>
      </c>
    </row>
    <row r="9" spans="1:2" ht="12.75">
      <c r="A9" s="44" t="s">
        <v>480</v>
      </c>
      <c r="B9" s="773" t="s">
        <v>481</v>
      </c>
    </row>
    <row r="10" spans="1:2" ht="12.75">
      <c r="A10" s="215"/>
      <c r="B10" s="46">
        <v>0</v>
      </c>
    </row>
    <row r="11" spans="1:2" ht="12.75">
      <c r="A11" s="168"/>
      <c r="B11" s="49"/>
    </row>
    <row r="12" spans="1:2" ht="12.75">
      <c r="A12" s="168"/>
      <c r="B12" s="49"/>
    </row>
    <row r="13" spans="1:2" ht="12.75">
      <c r="A13" s="374"/>
      <c r="B13" s="54"/>
    </row>
    <row r="16" ht="12.75">
      <c r="G16" t="s"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28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.8515625" style="0" customWidth="1"/>
    <col min="2" max="2" width="0" style="0" hidden="1" customWidth="1"/>
    <col min="4" max="4" width="29.00390625" style="0" customWidth="1"/>
    <col min="5" max="5" width="8.28125" style="0" customWidth="1"/>
    <col min="6" max="6" width="9.57421875" style="0" customWidth="1"/>
    <col min="7" max="7" width="9.8515625" style="0" customWidth="1"/>
    <col min="8" max="8" width="0" style="0" hidden="1" customWidth="1"/>
  </cols>
  <sheetData>
    <row r="4" spans="4:5" ht="12.75">
      <c r="D4" s="5" t="s">
        <v>742</v>
      </c>
      <c r="E4" s="5"/>
    </row>
    <row r="5" ht="12.75">
      <c r="F5" t="s">
        <v>0</v>
      </c>
    </row>
    <row r="8" spans="1:8" ht="12.75">
      <c r="A8" s="6" t="s">
        <v>9</v>
      </c>
      <c r="B8" s="7"/>
      <c r="C8" s="7"/>
      <c r="D8" s="7"/>
      <c r="E8" s="7"/>
      <c r="F8" s="7"/>
      <c r="G8" s="7"/>
      <c r="H8" s="7"/>
    </row>
    <row r="9" ht="12.75">
      <c r="C9" s="2"/>
    </row>
    <row r="10" ht="12.75">
      <c r="C10" s="2"/>
    </row>
    <row r="11" ht="12.75">
      <c r="C11" s="2"/>
    </row>
    <row r="12" ht="12.75">
      <c r="F12" s="8" t="s">
        <v>10</v>
      </c>
    </row>
    <row r="13" spans="3:9" ht="12.75">
      <c r="C13" s="9" t="s">
        <v>11</v>
      </c>
      <c r="D13" s="10"/>
      <c r="E13" s="11" t="s">
        <v>12</v>
      </c>
      <c r="F13" s="11" t="s">
        <v>13</v>
      </c>
      <c r="G13" s="12" t="s">
        <v>14</v>
      </c>
      <c r="H13" s="11"/>
      <c r="I13" s="12" t="s">
        <v>15</v>
      </c>
    </row>
    <row r="14" spans="3:9" ht="12.75">
      <c r="C14" s="944" t="s">
        <v>16</v>
      </c>
      <c r="D14" s="944"/>
      <c r="E14" s="13" t="s">
        <v>17</v>
      </c>
      <c r="F14" s="14">
        <v>11029</v>
      </c>
      <c r="G14" s="15">
        <v>11029</v>
      </c>
      <c r="H14" s="14">
        <v>8615</v>
      </c>
      <c r="I14" s="15">
        <v>11747</v>
      </c>
    </row>
    <row r="15" spans="3:9" ht="12.75">
      <c r="C15" s="13" t="s">
        <v>18</v>
      </c>
      <c r="D15" s="16"/>
      <c r="E15" s="13" t="s">
        <v>17</v>
      </c>
      <c r="F15" s="14">
        <v>2803</v>
      </c>
      <c r="G15" s="17">
        <v>2946</v>
      </c>
      <c r="H15" s="18">
        <v>5409</v>
      </c>
      <c r="I15" s="17">
        <v>2946</v>
      </c>
    </row>
    <row r="16" spans="3:9" ht="12.75">
      <c r="C16" s="940" t="s">
        <v>19</v>
      </c>
      <c r="D16" s="940"/>
      <c r="E16" s="19" t="s">
        <v>17</v>
      </c>
      <c r="F16" s="18">
        <v>1087</v>
      </c>
      <c r="G16" s="17">
        <v>1087</v>
      </c>
      <c r="H16" s="18">
        <v>28704</v>
      </c>
      <c r="I16" s="17">
        <v>1087</v>
      </c>
    </row>
    <row r="17" spans="3:9" ht="12.75">
      <c r="C17" s="20" t="s">
        <v>5</v>
      </c>
      <c r="D17" s="21"/>
      <c r="E17" s="20" t="s">
        <v>17</v>
      </c>
      <c r="F17" s="22">
        <v>1010</v>
      </c>
      <c r="G17" s="23">
        <v>553</v>
      </c>
      <c r="H17" s="22">
        <v>0</v>
      </c>
      <c r="I17" s="23">
        <v>553</v>
      </c>
    </row>
    <row r="18" spans="3:9" ht="12.75">
      <c r="C18" s="942" t="s">
        <v>20</v>
      </c>
      <c r="D18" s="942"/>
      <c r="E18" s="24"/>
      <c r="F18" s="25">
        <f>SUM(F14:F17)</f>
        <v>15929</v>
      </c>
      <c r="G18" s="26">
        <f>SUM(G14:G17)</f>
        <v>15615</v>
      </c>
      <c r="H18" s="26">
        <f>SUM(H14:H17)</f>
        <v>42728</v>
      </c>
      <c r="I18" s="26">
        <f>SUM(I14:I17)</f>
        <v>16333</v>
      </c>
    </row>
    <row r="19" spans="3:9" ht="12.75">
      <c r="C19" s="27"/>
      <c r="D19" s="27"/>
      <c r="E19" s="27"/>
      <c r="F19" s="4"/>
      <c r="H19" s="28"/>
      <c r="I19" s="28"/>
    </row>
    <row r="20" spans="3:9" ht="12.75">
      <c r="C20" s="27"/>
      <c r="D20" s="27"/>
      <c r="E20" s="27"/>
      <c r="F20" s="4"/>
      <c r="H20" s="28"/>
      <c r="I20" s="28"/>
    </row>
    <row r="21" spans="3:9" ht="12.75">
      <c r="C21" s="4"/>
      <c r="D21" s="4"/>
      <c r="E21" s="4"/>
      <c r="F21" s="4"/>
      <c r="H21" s="28"/>
      <c r="I21" s="28"/>
    </row>
    <row r="22" spans="3:9" ht="12.75">
      <c r="C22" s="9" t="s">
        <v>21</v>
      </c>
      <c r="D22" s="10"/>
      <c r="E22" s="12" t="s">
        <v>12</v>
      </c>
      <c r="F22" s="29" t="s">
        <v>13</v>
      </c>
      <c r="G22" s="12" t="s">
        <v>14</v>
      </c>
      <c r="H22" s="30"/>
      <c r="I22" s="31" t="s">
        <v>15</v>
      </c>
    </row>
    <row r="23" spans="3:9" ht="12.75">
      <c r="C23" s="946" t="s">
        <v>19</v>
      </c>
      <c r="D23" s="946"/>
      <c r="E23" s="32" t="s">
        <v>17</v>
      </c>
      <c r="F23" s="33">
        <v>121158</v>
      </c>
      <c r="G23" s="15">
        <v>132808</v>
      </c>
      <c r="H23" s="14">
        <v>52183</v>
      </c>
      <c r="I23" s="15">
        <v>132808</v>
      </c>
    </row>
    <row r="24" spans="3:12" ht="12.75">
      <c r="C24" s="947"/>
      <c r="D24" s="947"/>
      <c r="E24" s="34"/>
      <c r="F24" s="35"/>
      <c r="G24" s="23"/>
      <c r="H24" s="22"/>
      <c r="I24" s="36"/>
      <c r="L24" t="s">
        <v>0</v>
      </c>
    </row>
    <row r="25" spans="3:9" ht="12.75">
      <c r="C25" s="942" t="s">
        <v>20</v>
      </c>
      <c r="D25" s="942"/>
      <c r="E25" s="3"/>
      <c r="F25" s="37">
        <f>SUM(F23:F24)</f>
        <v>121158</v>
      </c>
      <c r="G25" s="38">
        <f>SUM(G23:G24)</f>
        <v>132808</v>
      </c>
      <c r="H25" s="38">
        <f>SUM(H23:H24)</f>
        <v>52183</v>
      </c>
      <c r="I25" s="38">
        <f>SUM(I23:I24)</f>
        <v>132808</v>
      </c>
    </row>
    <row r="26" spans="7:8" ht="12.75">
      <c r="G26" s="28"/>
      <c r="H26" s="28"/>
    </row>
    <row r="27" spans="3:9" ht="12.75">
      <c r="C27" s="945" t="s">
        <v>22</v>
      </c>
      <c r="D27" s="945"/>
      <c r="E27" s="3"/>
      <c r="F27" s="39">
        <f>SUM(F25,F18)</f>
        <v>137087</v>
      </c>
      <c r="G27" s="26">
        <f>SUM(G25,G18)</f>
        <v>148423</v>
      </c>
      <c r="H27" s="26">
        <f>SUM(H25,H18)</f>
        <v>94911</v>
      </c>
      <c r="I27" s="26">
        <f>SUM(I25,I18)</f>
        <v>149141</v>
      </c>
    </row>
    <row r="28" ht="12.75">
      <c r="H28" s="28"/>
    </row>
  </sheetData>
  <sheetProtection selectLockedCells="1" selectUnlockedCells="1"/>
  <mergeCells count="7">
    <mergeCell ref="C27:D27"/>
    <mergeCell ref="C14:D14"/>
    <mergeCell ref="C16:D16"/>
    <mergeCell ref="C18:D18"/>
    <mergeCell ref="C23:D23"/>
    <mergeCell ref="C24:D24"/>
    <mergeCell ref="C25:D2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34.7109375" style="0" customWidth="1"/>
    <col min="2" max="2" width="6.8515625" style="0" customWidth="1"/>
    <col min="3" max="3" width="6.421875" style="0" customWidth="1"/>
    <col min="4" max="6" width="6.8515625" style="0" customWidth="1"/>
    <col min="7" max="8" width="7.7109375" style="0" customWidth="1"/>
    <col min="9" max="9" width="7.28125" style="0" customWidth="1"/>
    <col min="10" max="10" width="7.57421875" style="0" customWidth="1"/>
    <col min="11" max="11" width="8.00390625" style="0" customWidth="1"/>
    <col min="12" max="12" width="7.57421875" style="0" customWidth="1"/>
  </cols>
  <sheetData>
    <row r="1" spans="1:11" ht="12.75">
      <c r="A1" s="981" t="s">
        <v>760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</row>
    <row r="3" spans="1:2" ht="12.75">
      <c r="A3" s="2" t="s">
        <v>482</v>
      </c>
      <c r="B3" s="2"/>
    </row>
    <row r="6" ht="12.75">
      <c r="G6" s="751" t="s">
        <v>10</v>
      </c>
    </row>
    <row r="7" spans="1:12" ht="20.25" customHeight="1">
      <c r="A7" s="774"/>
      <c r="B7" s="775" t="s">
        <v>12</v>
      </c>
      <c r="C7" s="371">
        <v>2015</v>
      </c>
      <c r="D7" s="371">
        <v>2016</v>
      </c>
      <c r="E7" s="371">
        <v>2017</v>
      </c>
      <c r="F7" s="776">
        <v>2018</v>
      </c>
      <c r="G7" s="776">
        <v>2019</v>
      </c>
      <c r="H7" s="776">
        <v>2020</v>
      </c>
      <c r="I7" s="776">
        <v>2021</v>
      </c>
      <c r="J7" s="776">
        <v>2022</v>
      </c>
      <c r="K7" s="776">
        <v>2023</v>
      </c>
      <c r="L7" s="777">
        <v>2024</v>
      </c>
    </row>
    <row r="8" spans="1:12" ht="12.75">
      <c r="A8" s="778" t="s">
        <v>483</v>
      </c>
      <c r="B8" s="779"/>
      <c r="C8" s="373"/>
      <c r="D8" s="373"/>
      <c r="E8" s="373"/>
      <c r="F8" s="373"/>
      <c r="G8" s="373"/>
      <c r="H8" s="373"/>
      <c r="I8" s="373"/>
      <c r="J8" s="373"/>
      <c r="K8" s="373"/>
      <c r="L8" s="46"/>
    </row>
    <row r="9" spans="1:12" ht="24">
      <c r="A9" s="780" t="s">
        <v>484</v>
      </c>
      <c r="B9" s="780"/>
      <c r="C9" s="169"/>
      <c r="D9" s="169"/>
      <c r="E9" s="169"/>
      <c r="F9" s="169"/>
      <c r="G9" s="308"/>
      <c r="H9" s="169"/>
      <c r="I9" s="169"/>
      <c r="J9" s="169"/>
      <c r="K9" s="169"/>
      <c r="L9" s="49"/>
    </row>
    <row r="10" spans="1:12" ht="24">
      <c r="A10" s="780" t="s">
        <v>485</v>
      </c>
      <c r="B10" s="780"/>
      <c r="C10" s="169"/>
      <c r="D10" s="169"/>
      <c r="E10" s="169"/>
      <c r="F10" s="169"/>
      <c r="G10" s="308"/>
      <c r="H10" s="169"/>
      <c r="I10" s="169"/>
      <c r="J10" s="169"/>
      <c r="K10" s="169"/>
      <c r="L10" s="49"/>
    </row>
    <row r="11" spans="1:12" ht="12.75">
      <c r="A11" s="778" t="s">
        <v>486</v>
      </c>
      <c r="B11" s="781" t="s">
        <v>487</v>
      </c>
      <c r="C11" s="169">
        <v>5603</v>
      </c>
      <c r="D11" s="169">
        <v>5441</v>
      </c>
      <c r="E11" s="169">
        <v>5270</v>
      </c>
      <c r="F11" s="169">
        <v>5103</v>
      </c>
      <c r="G11" s="568">
        <v>4937</v>
      </c>
      <c r="H11" s="157">
        <v>4772</v>
      </c>
      <c r="I11" s="157">
        <v>4604</v>
      </c>
      <c r="J11" s="157">
        <v>4437</v>
      </c>
      <c r="K11" s="157">
        <v>4270</v>
      </c>
      <c r="L11" s="314">
        <v>4104</v>
      </c>
    </row>
    <row r="12" spans="1:12" ht="12.75">
      <c r="A12" s="778" t="s">
        <v>488</v>
      </c>
      <c r="B12" s="778"/>
      <c r="C12" s="169"/>
      <c r="D12" s="169"/>
      <c r="E12" s="169"/>
      <c r="F12" s="169"/>
      <c r="G12" s="568"/>
      <c r="H12" s="169"/>
      <c r="I12" s="169"/>
      <c r="J12" s="169"/>
      <c r="K12" s="169"/>
      <c r="L12" s="49"/>
    </row>
    <row r="13" spans="1:12" ht="12.75">
      <c r="A13" s="782" t="s">
        <v>489</v>
      </c>
      <c r="B13" s="782"/>
      <c r="C13" s="312"/>
      <c r="D13" s="312"/>
      <c r="E13" s="312"/>
      <c r="F13" s="312"/>
      <c r="G13" s="125"/>
      <c r="H13" s="169"/>
      <c r="I13" s="169"/>
      <c r="J13" s="169"/>
      <c r="K13" s="169"/>
      <c r="L13" s="49"/>
    </row>
    <row r="14" spans="1:12" ht="12.75">
      <c r="A14" s="782" t="s">
        <v>490</v>
      </c>
      <c r="B14" s="782"/>
      <c r="C14" s="312"/>
      <c r="D14" s="169"/>
      <c r="E14" s="169"/>
      <c r="F14" s="169"/>
      <c r="G14" s="125"/>
      <c r="H14" s="169"/>
      <c r="I14" s="169"/>
      <c r="J14" s="169"/>
      <c r="K14" s="169"/>
      <c r="L14" s="49"/>
    </row>
    <row r="15" spans="1:12" ht="12.75">
      <c r="A15" s="783" t="s">
        <v>491</v>
      </c>
      <c r="B15" s="783"/>
      <c r="C15" s="316"/>
      <c r="D15" s="316"/>
      <c r="E15" s="316"/>
      <c r="F15" s="316"/>
      <c r="G15" s="175"/>
      <c r="H15" s="316"/>
      <c r="I15" s="316"/>
      <c r="J15" s="316"/>
      <c r="K15" s="316"/>
      <c r="L15" s="54"/>
    </row>
    <row r="17" spans="1:2" ht="12.75">
      <c r="A17" s="784"/>
      <c r="B17" s="784"/>
    </row>
  </sheetData>
  <sheetProtection selectLockedCells="1" selectUnlockedCells="1"/>
  <mergeCells count="1">
    <mergeCell ref="A1:K1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22.7109375" style="0" customWidth="1"/>
    <col min="2" max="13" width="7.7109375" style="0" customWidth="1"/>
  </cols>
  <sheetData>
    <row r="1" ht="12.75">
      <c r="E1" s="5" t="s">
        <v>761</v>
      </c>
    </row>
    <row r="3" spans="1:10" ht="12.75">
      <c r="A3" s="2" t="s">
        <v>492</v>
      </c>
      <c r="B3" s="5"/>
      <c r="C3" s="5"/>
      <c r="D3" s="5"/>
      <c r="E3" s="5"/>
      <c r="F3" s="5"/>
      <c r="G3" s="5"/>
      <c r="H3" s="5"/>
      <c r="I3" s="5"/>
      <c r="J3" s="5"/>
    </row>
    <row r="4" spans="1:15" ht="29.25" customHeight="1">
      <c r="A4" s="785" t="s">
        <v>493</v>
      </c>
      <c r="B4" s="786" t="s">
        <v>494</v>
      </c>
      <c r="C4" s="786" t="s">
        <v>495</v>
      </c>
      <c r="D4" s="786" t="s">
        <v>496</v>
      </c>
      <c r="E4" s="786" t="s">
        <v>497</v>
      </c>
      <c r="F4" s="786" t="s">
        <v>498</v>
      </c>
      <c r="G4" s="786" t="s">
        <v>499</v>
      </c>
      <c r="H4" s="786" t="s">
        <v>500</v>
      </c>
      <c r="I4" s="786" t="s">
        <v>501</v>
      </c>
      <c r="J4" s="786" t="s">
        <v>502</v>
      </c>
      <c r="K4" s="786" t="s">
        <v>503</v>
      </c>
      <c r="L4" s="786" t="s">
        <v>504</v>
      </c>
      <c r="M4" s="786" t="s">
        <v>505</v>
      </c>
      <c r="N4" s="787" t="s">
        <v>506</v>
      </c>
      <c r="O4" s="788" t="s">
        <v>507</v>
      </c>
    </row>
    <row r="5" spans="1:15" ht="12.75">
      <c r="A5" s="987" t="s">
        <v>207</v>
      </c>
      <c r="B5" s="987"/>
      <c r="C5" s="987"/>
      <c r="D5" s="987"/>
      <c r="E5" s="987"/>
      <c r="F5" s="987"/>
      <c r="G5" s="987"/>
      <c r="H5" s="987"/>
      <c r="I5" s="987"/>
      <c r="J5" s="987"/>
      <c r="K5" s="987"/>
      <c r="L5" s="987"/>
      <c r="M5" s="987"/>
      <c r="N5" s="987"/>
      <c r="O5" s="700"/>
    </row>
    <row r="6" spans="1:17" ht="12.75">
      <c r="A6" s="789" t="s">
        <v>508</v>
      </c>
      <c r="B6" s="119">
        <v>8506</v>
      </c>
      <c r="C6" s="120">
        <v>7650</v>
      </c>
      <c r="D6" s="120">
        <v>45608</v>
      </c>
      <c r="E6" s="120">
        <v>12994</v>
      </c>
      <c r="F6" s="120">
        <v>12994</v>
      </c>
      <c r="G6" s="120">
        <v>14932</v>
      </c>
      <c r="H6" s="790">
        <v>12994</v>
      </c>
      <c r="I6" s="120">
        <v>12994</v>
      </c>
      <c r="J6" s="120">
        <v>53752</v>
      </c>
      <c r="K6" s="120">
        <v>12994</v>
      </c>
      <c r="L6" s="120">
        <v>7972</v>
      </c>
      <c r="M6" s="409">
        <v>42100</v>
      </c>
      <c r="N6" s="791">
        <f>SUM(B6:M6)</f>
        <v>245490</v>
      </c>
      <c r="O6" s="792">
        <v>251860</v>
      </c>
      <c r="Q6" s="28"/>
    </row>
    <row r="7" spans="1:15" ht="12.75">
      <c r="A7" s="793" t="s">
        <v>509</v>
      </c>
      <c r="B7" s="100">
        <v>38505</v>
      </c>
      <c r="C7" s="98">
        <v>38505</v>
      </c>
      <c r="D7" s="98">
        <v>38505</v>
      </c>
      <c r="E7" s="98">
        <v>42445</v>
      </c>
      <c r="F7" s="98">
        <v>33445</v>
      </c>
      <c r="G7" s="98">
        <v>38505</v>
      </c>
      <c r="H7" s="98">
        <v>38505</v>
      </c>
      <c r="I7" s="98">
        <v>38445</v>
      </c>
      <c r="J7" s="106">
        <v>39600</v>
      </c>
      <c r="K7" s="98">
        <v>45505</v>
      </c>
      <c r="L7" s="98">
        <v>42203</v>
      </c>
      <c r="M7" s="99">
        <v>27890</v>
      </c>
      <c r="N7" s="791">
        <f>SUM(B7:M7)</f>
        <v>462058</v>
      </c>
      <c r="O7" s="794">
        <v>462058</v>
      </c>
    </row>
    <row r="8" spans="1:15" ht="24">
      <c r="A8" s="795" t="s">
        <v>510</v>
      </c>
      <c r="B8" s="105">
        <v>1999</v>
      </c>
      <c r="C8" s="98">
        <v>8240</v>
      </c>
      <c r="D8" s="98">
        <v>21999</v>
      </c>
      <c r="E8" s="98">
        <v>6402</v>
      </c>
      <c r="F8" s="106">
        <v>70560</v>
      </c>
      <c r="G8" s="98">
        <v>15340</v>
      </c>
      <c r="H8" s="98">
        <v>12080</v>
      </c>
      <c r="I8" s="106">
        <v>0</v>
      </c>
      <c r="J8" s="106">
        <v>0</v>
      </c>
      <c r="K8" s="98">
        <v>11999</v>
      </c>
      <c r="L8" s="98">
        <v>149995</v>
      </c>
      <c r="M8" s="99">
        <v>9239</v>
      </c>
      <c r="N8" s="791">
        <f>SUM(B8:M8)</f>
        <v>307853</v>
      </c>
      <c r="O8" s="792">
        <v>386683</v>
      </c>
    </row>
    <row r="9" spans="1:16" ht="24">
      <c r="A9" s="795" t="s">
        <v>511</v>
      </c>
      <c r="B9" s="100">
        <v>3634</v>
      </c>
      <c r="C9" s="98">
        <v>16540</v>
      </c>
      <c r="D9" s="98">
        <v>5634</v>
      </c>
      <c r="E9" s="98">
        <v>8643</v>
      </c>
      <c r="F9" s="98">
        <v>13634</v>
      </c>
      <c r="G9" s="98">
        <v>82150</v>
      </c>
      <c r="H9" s="98">
        <v>13634</v>
      </c>
      <c r="I9" s="98">
        <v>3634</v>
      </c>
      <c r="J9" s="98">
        <v>6345</v>
      </c>
      <c r="K9" s="98">
        <v>21405</v>
      </c>
      <c r="L9" s="98">
        <v>7235</v>
      </c>
      <c r="M9" s="99">
        <v>41217</v>
      </c>
      <c r="N9" s="791">
        <f>SUM(B9:M9)</f>
        <v>223705</v>
      </c>
      <c r="O9" s="794">
        <v>224282</v>
      </c>
      <c r="P9" s="28"/>
    </row>
    <row r="10" spans="1:15" ht="28.5" customHeight="1">
      <c r="A10" s="795" t="s">
        <v>512</v>
      </c>
      <c r="B10" s="105">
        <v>0</v>
      </c>
      <c r="C10" s="106">
        <v>0</v>
      </c>
      <c r="D10" s="106">
        <v>0</v>
      </c>
      <c r="E10" s="106">
        <v>1250</v>
      </c>
      <c r="F10" s="106">
        <v>0</v>
      </c>
      <c r="G10" s="106">
        <v>0</v>
      </c>
      <c r="H10" s="106">
        <v>0</v>
      </c>
      <c r="I10" s="106">
        <v>1000</v>
      </c>
      <c r="J10" s="106">
        <v>0</v>
      </c>
      <c r="K10" s="106">
        <v>0</v>
      </c>
      <c r="L10" s="106">
        <v>0</v>
      </c>
      <c r="M10" s="109">
        <v>0</v>
      </c>
      <c r="N10" s="791">
        <v>2250</v>
      </c>
      <c r="O10" s="44">
        <v>6649</v>
      </c>
    </row>
    <row r="11" spans="1:15" ht="30" customHeight="1">
      <c r="A11" s="795" t="s">
        <v>513</v>
      </c>
      <c r="B11" s="105">
        <v>0</v>
      </c>
      <c r="C11" s="106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9">
        <v>0</v>
      </c>
      <c r="N11" s="791">
        <f>SUM(B11:M11)</f>
        <v>0</v>
      </c>
      <c r="O11" s="796">
        <v>0</v>
      </c>
    </row>
    <row r="12" spans="1:15" ht="78.75" customHeight="1">
      <c r="A12" s="795" t="s">
        <v>514</v>
      </c>
      <c r="B12" s="100">
        <v>15163</v>
      </c>
      <c r="C12" s="106">
        <v>0</v>
      </c>
      <c r="D12" s="106">
        <v>148423</v>
      </c>
      <c r="E12" s="106"/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9">
        <v>0</v>
      </c>
      <c r="N12" s="791">
        <f>SUM(B12:M12)</f>
        <v>163586</v>
      </c>
      <c r="O12" s="797">
        <v>164304</v>
      </c>
    </row>
    <row r="13" spans="1:15" ht="36">
      <c r="A13" s="795" t="s">
        <v>515</v>
      </c>
      <c r="B13" s="105">
        <v>0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9">
        <v>0</v>
      </c>
      <c r="N13" s="791">
        <f>SUM(B13:M13)</f>
        <v>0</v>
      </c>
      <c r="O13" s="796">
        <v>0</v>
      </c>
    </row>
    <row r="14" spans="1:15" ht="36">
      <c r="A14" s="795" t="s">
        <v>516</v>
      </c>
      <c r="B14" s="105">
        <v>0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9">
        <v>0</v>
      </c>
      <c r="N14" s="791">
        <f>SUM(B14:M14)</f>
        <v>0</v>
      </c>
      <c r="O14" s="797">
        <v>0</v>
      </c>
    </row>
    <row r="15" spans="1:15" ht="12.75">
      <c r="A15" s="798" t="s">
        <v>517</v>
      </c>
      <c r="B15" s="187">
        <v>0</v>
      </c>
      <c r="C15" s="227">
        <v>0</v>
      </c>
      <c r="D15" s="188">
        <v>0</v>
      </c>
      <c r="E15" s="227">
        <v>0</v>
      </c>
      <c r="F15" s="227">
        <v>0</v>
      </c>
      <c r="G15" s="227">
        <v>0</v>
      </c>
      <c r="H15" s="227">
        <v>0</v>
      </c>
      <c r="I15" s="227">
        <v>0</v>
      </c>
      <c r="J15" s="227">
        <v>0</v>
      </c>
      <c r="K15" s="227">
        <v>0</v>
      </c>
      <c r="L15" s="227">
        <v>0</v>
      </c>
      <c r="M15" s="189">
        <v>0</v>
      </c>
      <c r="N15" s="791">
        <f>SUM(B15:M15)</f>
        <v>0</v>
      </c>
      <c r="O15" s="794">
        <v>0</v>
      </c>
    </row>
    <row r="16" spans="1:15" ht="12.75">
      <c r="A16" s="799" t="s">
        <v>518</v>
      </c>
      <c r="B16" s="301">
        <f aca="true" t="shared" si="0" ref="B16:O16">SUM(B6:B15)</f>
        <v>67807</v>
      </c>
      <c r="C16" s="301">
        <f t="shared" si="0"/>
        <v>70935</v>
      </c>
      <c r="D16" s="301">
        <f t="shared" si="0"/>
        <v>260169</v>
      </c>
      <c r="E16" s="301">
        <f t="shared" si="0"/>
        <v>71734</v>
      </c>
      <c r="F16" s="301">
        <f t="shared" si="0"/>
        <v>130633</v>
      </c>
      <c r="G16" s="301">
        <f t="shared" si="0"/>
        <v>150927</v>
      </c>
      <c r="H16" s="301">
        <f t="shared" si="0"/>
        <v>77213</v>
      </c>
      <c r="I16" s="301">
        <f t="shared" si="0"/>
        <v>56073</v>
      </c>
      <c r="J16" s="301">
        <f t="shared" si="0"/>
        <v>99697</v>
      </c>
      <c r="K16" s="301">
        <f t="shared" si="0"/>
        <v>91903</v>
      </c>
      <c r="L16" s="301">
        <f t="shared" si="0"/>
        <v>207405</v>
      </c>
      <c r="M16" s="301">
        <f t="shared" si="0"/>
        <v>120446</v>
      </c>
      <c r="N16" s="78">
        <f t="shared" si="0"/>
        <v>1404942</v>
      </c>
      <c r="O16" s="83">
        <f t="shared" si="0"/>
        <v>1495836</v>
      </c>
    </row>
    <row r="17" spans="1:15" ht="12.75">
      <c r="A17" s="950" t="s">
        <v>226</v>
      </c>
      <c r="B17" s="950"/>
      <c r="C17" s="950"/>
      <c r="D17" s="950"/>
      <c r="E17" s="950"/>
      <c r="F17" s="950"/>
      <c r="G17" s="950"/>
      <c r="H17" s="950"/>
      <c r="I17" s="950"/>
      <c r="J17" s="950"/>
      <c r="K17" s="950"/>
      <c r="L17" s="950"/>
      <c r="M17" s="950"/>
      <c r="N17" s="950"/>
      <c r="O17" s="700"/>
    </row>
    <row r="18" spans="1:15" ht="19.5" customHeight="1">
      <c r="A18" s="800" t="s">
        <v>107</v>
      </c>
      <c r="B18" s="119">
        <v>55675</v>
      </c>
      <c r="C18" s="120">
        <v>55675</v>
      </c>
      <c r="D18" s="120">
        <v>55675</v>
      </c>
      <c r="E18" s="790">
        <v>58006</v>
      </c>
      <c r="F18" s="790">
        <v>55675</v>
      </c>
      <c r="G18" s="790">
        <v>86383</v>
      </c>
      <c r="H18" s="790">
        <v>55675</v>
      </c>
      <c r="I18" s="790">
        <v>78056</v>
      </c>
      <c r="J18" s="790">
        <v>55675</v>
      </c>
      <c r="K18" s="790">
        <v>55675</v>
      </c>
      <c r="L18" s="790">
        <v>61789</v>
      </c>
      <c r="M18" s="801">
        <v>304471</v>
      </c>
      <c r="N18" s="791">
        <f>SUM(B18:M18)</f>
        <v>978430</v>
      </c>
      <c r="O18" s="797">
        <v>928406</v>
      </c>
    </row>
    <row r="19" spans="1:15" ht="24">
      <c r="A19" s="802" t="s">
        <v>118</v>
      </c>
      <c r="B19" s="229">
        <v>6347</v>
      </c>
      <c r="C19" s="227">
        <v>8347</v>
      </c>
      <c r="D19" s="227">
        <v>26347</v>
      </c>
      <c r="E19" s="227">
        <v>38547</v>
      </c>
      <c r="F19" s="188">
        <v>16347</v>
      </c>
      <c r="G19" s="188">
        <v>27271</v>
      </c>
      <c r="H19" s="227">
        <v>46347</v>
      </c>
      <c r="I19" s="188">
        <v>91679</v>
      </c>
      <c r="J19" s="227">
        <v>33347</v>
      </c>
      <c r="K19" s="188">
        <v>26347</v>
      </c>
      <c r="L19" s="227">
        <v>39622</v>
      </c>
      <c r="M19" s="189">
        <v>65964</v>
      </c>
      <c r="N19" s="803">
        <f>SUM(B19:M19)</f>
        <v>426512</v>
      </c>
      <c r="O19" s="700">
        <v>415667</v>
      </c>
    </row>
    <row r="20" spans="1:16" ht="23.25" customHeight="1">
      <c r="A20" s="804" t="s">
        <v>519</v>
      </c>
      <c r="B20" s="301">
        <f aca="true" t="shared" si="1" ref="B20:O20">SUM(B18+B19)</f>
        <v>62022</v>
      </c>
      <c r="C20" s="301">
        <f t="shared" si="1"/>
        <v>64022</v>
      </c>
      <c r="D20" s="301">
        <f t="shared" si="1"/>
        <v>82022</v>
      </c>
      <c r="E20" s="301">
        <f t="shared" si="1"/>
        <v>96553</v>
      </c>
      <c r="F20" s="301">
        <f t="shared" si="1"/>
        <v>72022</v>
      </c>
      <c r="G20" s="301">
        <f t="shared" si="1"/>
        <v>113654</v>
      </c>
      <c r="H20" s="301">
        <f t="shared" si="1"/>
        <v>102022</v>
      </c>
      <c r="I20" s="301">
        <f t="shared" si="1"/>
        <v>169735</v>
      </c>
      <c r="J20" s="301">
        <f t="shared" si="1"/>
        <v>89022</v>
      </c>
      <c r="K20" s="301">
        <f t="shared" si="1"/>
        <v>82022</v>
      </c>
      <c r="L20" s="301">
        <f t="shared" si="1"/>
        <v>101411</v>
      </c>
      <c r="M20" s="301">
        <f t="shared" si="1"/>
        <v>370435</v>
      </c>
      <c r="N20" s="78">
        <f t="shared" si="1"/>
        <v>1404942</v>
      </c>
      <c r="O20" s="83">
        <f t="shared" si="1"/>
        <v>1344073</v>
      </c>
      <c r="P20" s="4"/>
    </row>
    <row r="21" spans="1:14" ht="12.75">
      <c r="A21" s="805"/>
      <c r="B21" s="470" t="s">
        <v>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4" ht="12.75">
      <c r="E24" s="5" t="s">
        <v>0</v>
      </c>
    </row>
    <row r="25" spans="2:6" ht="12.75">
      <c r="B25" s="28" t="s">
        <v>0</v>
      </c>
      <c r="F25" t="s">
        <v>0</v>
      </c>
    </row>
  </sheetData>
  <sheetProtection selectLockedCells="1" selectUnlockedCells="1"/>
  <mergeCells count="2">
    <mergeCell ref="A5:N5"/>
    <mergeCell ref="A17:N17"/>
  </mergeCells>
  <printOptions/>
  <pageMargins left="0.5513888888888889" right="0.5513888888888889" top="0.7875" bottom="0.7875" header="0.5118055555555555" footer="0.511805555555555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1" sqref="A1:J1"/>
    </sheetView>
  </sheetViews>
  <sheetFormatPr defaultColWidth="9.140625" defaultRowHeight="12.75"/>
  <cols>
    <col min="4" max="4" width="11.140625" style="0" customWidth="1"/>
    <col min="10" max="10" width="11.57421875" style="0" customWidth="1"/>
    <col min="11" max="11" width="0" style="0" hidden="1" customWidth="1"/>
    <col min="12" max="12" width="14.00390625" style="0" customWidth="1"/>
    <col min="13" max="13" width="14.421875" style="0" customWidth="1"/>
  </cols>
  <sheetData>
    <row r="1" spans="1:10" ht="12.75">
      <c r="A1" s="975" t="s">
        <v>762</v>
      </c>
      <c r="B1" s="975"/>
      <c r="C1" s="975"/>
      <c r="D1" s="975"/>
      <c r="E1" s="975"/>
      <c r="F1" s="975"/>
      <c r="G1" s="975"/>
      <c r="H1" s="975"/>
      <c r="I1" s="975"/>
      <c r="J1" s="975"/>
    </row>
    <row r="3" spans="2:5" ht="12.75">
      <c r="B3" s="6" t="s">
        <v>520</v>
      </c>
      <c r="C3" s="7"/>
      <c r="E3" s="7"/>
    </row>
    <row r="4" spans="2:13" ht="12.75">
      <c r="B4" s="6"/>
      <c r="C4" s="7"/>
      <c r="E4" s="7"/>
      <c r="M4" s="42" t="s">
        <v>10</v>
      </c>
    </row>
    <row r="5" spans="2:13" ht="12.75">
      <c r="B5" s="9" t="s">
        <v>521</v>
      </c>
      <c r="C5" s="59"/>
      <c r="D5" s="59"/>
      <c r="E5" s="59"/>
      <c r="F5" s="59"/>
      <c r="G5" s="59"/>
      <c r="H5" s="59"/>
      <c r="I5" s="59"/>
      <c r="J5" s="59"/>
      <c r="K5" s="59"/>
      <c r="L5" s="43"/>
      <c r="M5" s="806" t="s">
        <v>522</v>
      </c>
    </row>
    <row r="6" spans="2:13" ht="12.75">
      <c r="B6" s="944" t="s">
        <v>523</v>
      </c>
      <c r="C6" s="944"/>
      <c r="D6" s="944"/>
      <c r="E6" s="944"/>
      <c r="F6" s="944"/>
      <c r="G6" s="944"/>
      <c r="H6" s="944"/>
      <c r="I6" s="944"/>
      <c r="J6" s="944"/>
      <c r="K6" s="944"/>
      <c r="L6" s="807"/>
      <c r="M6" s="491">
        <v>0</v>
      </c>
    </row>
    <row r="7" spans="2:13" ht="12.75">
      <c r="B7" s="989" t="s">
        <v>524</v>
      </c>
      <c r="C7" s="989"/>
      <c r="D7" s="989"/>
      <c r="E7" s="989"/>
      <c r="F7" s="989"/>
      <c r="G7" s="989"/>
      <c r="H7" s="989"/>
      <c r="I7" s="989"/>
      <c r="J7" s="989"/>
      <c r="K7" s="989"/>
      <c r="L7" s="730"/>
      <c r="M7" s="346">
        <v>0</v>
      </c>
    </row>
    <row r="8" spans="2:13" ht="12.75">
      <c r="B8" s="990" t="s">
        <v>525</v>
      </c>
      <c r="C8" s="990"/>
      <c r="D8" s="990"/>
      <c r="E8" s="990"/>
      <c r="F8" s="990"/>
      <c r="G8" s="990"/>
      <c r="H8" s="990"/>
      <c r="I8" s="990"/>
      <c r="J8" s="990"/>
      <c r="K8" s="990"/>
      <c r="L8" s="34"/>
      <c r="M8" s="346"/>
    </row>
    <row r="9" spans="2:13" ht="12.75">
      <c r="B9" s="808"/>
      <c r="C9" s="731" t="s">
        <v>526</v>
      </c>
      <c r="D9" s="731"/>
      <c r="E9" s="731"/>
      <c r="F9" s="731"/>
      <c r="G9" s="731"/>
      <c r="H9" s="731"/>
      <c r="I9" s="731"/>
      <c r="J9" s="731"/>
      <c r="K9" s="731"/>
      <c r="L9" s="809">
        <v>218</v>
      </c>
      <c r="M9" s="346">
        <v>327</v>
      </c>
    </row>
    <row r="10" spans="2:13" ht="12.75">
      <c r="B10" s="810"/>
      <c r="C10" s="811" t="s">
        <v>527</v>
      </c>
      <c r="D10" s="811"/>
      <c r="E10" s="811"/>
      <c r="F10" s="811"/>
      <c r="G10" s="811"/>
      <c r="H10" s="811"/>
      <c r="I10" s="811"/>
      <c r="J10" s="811"/>
      <c r="K10" s="811"/>
      <c r="L10" s="812">
        <v>17</v>
      </c>
      <c r="M10" s="346">
        <v>176</v>
      </c>
    </row>
    <row r="11" spans="2:13" ht="12.75">
      <c r="B11" s="810"/>
      <c r="C11" s="811" t="s">
        <v>528</v>
      </c>
      <c r="D11" s="811"/>
      <c r="E11" s="811"/>
      <c r="F11" s="811"/>
      <c r="G11" s="811"/>
      <c r="H11" s="811"/>
      <c r="I11" s="811"/>
      <c r="J11" s="811"/>
      <c r="K11" s="811"/>
      <c r="L11" s="812"/>
      <c r="M11" s="737"/>
    </row>
    <row r="12" spans="2:13" ht="12.75">
      <c r="B12" s="991" t="s">
        <v>529</v>
      </c>
      <c r="C12" s="991"/>
      <c r="D12" s="991"/>
      <c r="E12" s="991"/>
      <c r="F12" s="991"/>
      <c r="G12" s="991"/>
      <c r="H12" s="991"/>
      <c r="I12" s="991"/>
      <c r="J12" s="991"/>
      <c r="K12" s="991"/>
      <c r="L12" s="813"/>
      <c r="M12" s="814">
        <v>0</v>
      </c>
    </row>
    <row r="13" spans="2:13" ht="12.75">
      <c r="B13" s="945" t="s">
        <v>20</v>
      </c>
      <c r="C13" s="945"/>
      <c r="D13" s="945"/>
      <c r="E13" s="945"/>
      <c r="F13" s="945"/>
      <c r="G13" s="945"/>
      <c r="H13" s="945"/>
      <c r="I13" s="945"/>
      <c r="J13" s="945"/>
      <c r="K13" s="945"/>
      <c r="L13" s="3"/>
      <c r="M13" s="39">
        <f>SUM(M9:M12)</f>
        <v>503</v>
      </c>
    </row>
    <row r="14" ht="12.75">
      <c r="B14" t="s">
        <v>530</v>
      </c>
    </row>
    <row r="15" ht="12.75">
      <c r="B15" t="s">
        <v>531</v>
      </c>
    </row>
    <row r="16" ht="12.75">
      <c r="B16" t="s">
        <v>532</v>
      </c>
    </row>
    <row r="17" spans="2:5" ht="12.75">
      <c r="B17" s="2" t="s">
        <v>533</v>
      </c>
      <c r="C17" s="2"/>
      <c r="D17" s="2"/>
      <c r="E17" s="2"/>
    </row>
    <row r="18" spans="2:13" ht="12.75">
      <c r="B18" t="s">
        <v>534</v>
      </c>
      <c r="L18" s="447" t="s">
        <v>535</v>
      </c>
      <c r="M18" s="447" t="s">
        <v>536</v>
      </c>
    </row>
    <row r="19" spans="2:13" ht="12.75">
      <c r="B19" s="815" t="s">
        <v>537</v>
      </c>
      <c r="C19" s="815"/>
      <c r="D19" s="40"/>
      <c r="E19" s="40"/>
      <c r="F19" s="40"/>
      <c r="G19" s="40"/>
      <c r="H19" s="40"/>
      <c r="I19" s="40"/>
      <c r="J19" s="40"/>
      <c r="K19" s="40"/>
      <c r="L19" s="447" t="s">
        <v>538</v>
      </c>
      <c r="M19" s="447" t="s">
        <v>539</v>
      </c>
    </row>
    <row r="20" spans="2:13" ht="12.75">
      <c r="B20" s="2" t="s">
        <v>20</v>
      </c>
      <c r="C20" s="2"/>
      <c r="D20" s="2"/>
      <c r="E20" s="2"/>
      <c r="F20" s="2"/>
      <c r="G20" s="2"/>
      <c r="H20" s="2"/>
      <c r="I20" s="2"/>
      <c r="J20" s="2"/>
      <c r="K20" s="2"/>
      <c r="L20" s="447" t="s">
        <v>732</v>
      </c>
      <c r="M20" s="815" t="s">
        <v>733</v>
      </c>
    </row>
    <row r="22" ht="12.75">
      <c r="B22" t="s">
        <v>540</v>
      </c>
    </row>
    <row r="23" ht="12.75">
      <c r="B23" s="5" t="s">
        <v>730</v>
      </c>
    </row>
    <row r="24" ht="12.75" hidden="1"/>
    <row r="25" ht="12.75">
      <c r="B25" t="s">
        <v>541</v>
      </c>
    </row>
    <row r="26" ht="12.75">
      <c r="B26" s="5" t="s">
        <v>731</v>
      </c>
    </row>
    <row r="27" ht="12.75" hidden="1"/>
    <row r="28" spans="2:13" ht="12.75" customHeight="1">
      <c r="B28" s="988" t="s">
        <v>734</v>
      </c>
      <c r="C28" s="988"/>
      <c r="D28" s="988"/>
      <c r="E28" s="988"/>
      <c r="F28" s="988"/>
      <c r="G28" s="988"/>
      <c r="H28" s="988"/>
      <c r="I28" s="988"/>
      <c r="J28" s="988"/>
      <c r="K28" s="988"/>
      <c r="L28" s="988"/>
      <c r="M28" s="988"/>
    </row>
    <row r="29" spans="2:13" ht="12.75">
      <c r="B29" s="988" t="s">
        <v>735</v>
      </c>
      <c r="C29" s="988"/>
      <c r="D29" s="988"/>
      <c r="E29" s="988"/>
      <c r="F29" s="988"/>
      <c r="G29" s="988"/>
      <c r="H29" s="988"/>
      <c r="I29" s="988"/>
      <c r="J29" s="988"/>
      <c r="K29" s="988"/>
      <c r="L29" s="988"/>
      <c r="M29" s="988"/>
    </row>
    <row r="30" ht="12.75">
      <c r="B30" t="s">
        <v>736</v>
      </c>
    </row>
    <row r="31" ht="12.75">
      <c r="B31" t="s">
        <v>737</v>
      </c>
    </row>
    <row r="32" ht="12.75">
      <c r="B32" t="s">
        <v>738</v>
      </c>
    </row>
    <row r="33" ht="12.75">
      <c r="B33" t="s">
        <v>739</v>
      </c>
    </row>
    <row r="34" ht="12.75">
      <c r="B34" t="s">
        <v>740</v>
      </c>
    </row>
  </sheetData>
  <sheetProtection selectLockedCells="1" selectUnlockedCells="1"/>
  <mergeCells count="8">
    <mergeCell ref="A1:J1"/>
    <mergeCell ref="B28:M28"/>
    <mergeCell ref="B29:M29"/>
    <mergeCell ref="B6:K6"/>
    <mergeCell ref="B7:K7"/>
    <mergeCell ref="B8:K8"/>
    <mergeCell ref="B12:K12"/>
    <mergeCell ref="B13:K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selection activeCell="B2" sqref="B2:D2"/>
    </sheetView>
  </sheetViews>
  <sheetFormatPr defaultColWidth="9.140625" defaultRowHeight="12.75"/>
  <cols>
    <col min="2" max="2" width="50.421875" style="0" customWidth="1"/>
    <col min="3" max="3" width="11.7109375" style="0" customWidth="1"/>
  </cols>
  <sheetData>
    <row r="2" spans="2:4" ht="12.75">
      <c r="B2" s="960" t="s">
        <v>763</v>
      </c>
      <c r="C2" s="960"/>
      <c r="D2" s="960"/>
    </row>
    <row r="3" spans="2:4" ht="12.75">
      <c r="B3" s="8"/>
      <c r="C3" s="8"/>
      <c r="D3" s="8"/>
    </row>
    <row r="4" ht="12.75">
      <c r="B4" s="815" t="s">
        <v>542</v>
      </c>
    </row>
    <row r="5" ht="12.75">
      <c r="B5" s="815"/>
    </row>
    <row r="6" spans="1:3" ht="38.25">
      <c r="A6" s="12"/>
      <c r="B6" s="29" t="s">
        <v>493</v>
      </c>
      <c r="C6" s="352" t="s">
        <v>543</v>
      </c>
    </row>
    <row r="7" spans="1:3" ht="16.5" customHeight="1">
      <c r="A7" s="47">
        <v>1</v>
      </c>
      <c r="B7" s="734" t="s">
        <v>544</v>
      </c>
      <c r="C7" s="15">
        <v>1279424</v>
      </c>
    </row>
    <row r="8" spans="1:3" ht="15.75" customHeight="1">
      <c r="A8" s="116">
        <v>2</v>
      </c>
      <c r="B8" s="736" t="s">
        <v>545</v>
      </c>
      <c r="C8" s="17">
        <v>1274990</v>
      </c>
    </row>
    <row r="9" spans="1:3" ht="15.75" customHeight="1">
      <c r="A9" s="338" t="s">
        <v>546</v>
      </c>
      <c r="B9" s="607" t="s">
        <v>547</v>
      </c>
      <c r="C9" s="342">
        <f>C7-C8</f>
        <v>4434</v>
      </c>
    </row>
    <row r="10" spans="1:3" ht="18" customHeight="1">
      <c r="A10" s="116">
        <v>3</v>
      </c>
      <c r="B10" s="736" t="s">
        <v>548</v>
      </c>
      <c r="C10" s="17">
        <v>371759</v>
      </c>
    </row>
    <row r="11" spans="1:3" ht="15.75" customHeight="1">
      <c r="A11" s="116">
        <v>4</v>
      </c>
      <c r="B11" s="736" t="s">
        <v>549</v>
      </c>
      <c r="C11" s="17">
        <v>224430</v>
      </c>
    </row>
    <row r="12" spans="1:3" ht="15.75" customHeight="1">
      <c r="A12" s="338" t="s">
        <v>550</v>
      </c>
      <c r="B12" s="607" t="s">
        <v>551</v>
      </c>
      <c r="C12" s="342">
        <f>C10-C11</f>
        <v>147329</v>
      </c>
    </row>
    <row r="13" spans="1:3" ht="15" customHeight="1">
      <c r="A13" s="338" t="s">
        <v>552</v>
      </c>
      <c r="B13" s="607" t="s">
        <v>553</v>
      </c>
      <c r="C13" s="342">
        <f>C9+C12</f>
        <v>151763</v>
      </c>
    </row>
    <row r="14" spans="1:3" ht="16.5" customHeight="1">
      <c r="A14" s="116">
        <v>5</v>
      </c>
      <c r="B14" s="121" t="s">
        <v>554</v>
      </c>
      <c r="C14" s="342">
        <v>52108</v>
      </c>
    </row>
    <row r="15" spans="1:3" ht="16.5" customHeight="1">
      <c r="A15" s="116">
        <v>6</v>
      </c>
      <c r="B15" s="121" t="s">
        <v>555</v>
      </c>
      <c r="C15" s="342">
        <v>52108</v>
      </c>
    </row>
    <row r="16" spans="1:3" ht="15.75" customHeight="1">
      <c r="A16" s="338" t="s">
        <v>556</v>
      </c>
      <c r="B16" s="607" t="s">
        <v>557</v>
      </c>
      <c r="C16" s="342">
        <f>C14-C15</f>
        <v>0</v>
      </c>
    </row>
    <row r="17" spans="1:3" ht="15" customHeight="1">
      <c r="A17" s="50">
        <v>7</v>
      </c>
      <c r="B17" s="121" t="s">
        <v>558</v>
      </c>
      <c r="C17" s="342">
        <v>0</v>
      </c>
    </row>
    <row r="18" spans="1:3" ht="15" customHeight="1">
      <c r="A18" s="50">
        <v>8</v>
      </c>
      <c r="B18" s="121" t="s">
        <v>559</v>
      </c>
      <c r="C18" s="342">
        <v>0</v>
      </c>
    </row>
    <row r="19" spans="1:3" ht="15" customHeight="1">
      <c r="A19" s="338" t="s">
        <v>560</v>
      </c>
      <c r="B19" s="607" t="s">
        <v>561</v>
      </c>
      <c r="C19" s="342">
        <f>C17-C18</f>
        <v>0</v>
      </c>
    </row>
    <row r="20" spans="1:3" ht="16.5" customHeight="1">
      <c r="A20" s="338" t="s">
        <v>562</v>
      </c>
      <c r="B20" s="607" t="s">
        <v>563</v>
      </c>
      <c r="C20" s="342">
        <f>C16+C19</f>
        <v>0</v>
      </c>
    </row>
    <row r="21" spans="1:3" ht="15" customHeight="1">
      <c r="A21" s="338" t="s">
        <v>564</v>
      </c>
      <c r="B21" s="607" t="s">
        <v>565</v>
      </c>
      <c r="C21" s="342">
        <f>C13+C20</f>
        <v>151763</v>
      </c>
    </row>
    <row r="22" spans="1:3" ht="15" customHeight="1">
      <c r="A22" s="338" t="s">
        <v>566</v>
      </c>
      <c r="B22" s="607" t="s">
        <v>567</v>
      </c>
      <c r="C22" s="342">
        <v>0</v>
      </c>
    </row>
    <row r="23" spans="1:3" ht="15.75" customHeight="1">
      <c r="A23" s="338" t="s">
        <v>568</v>
      </c>
      <c r="B23" s="607" t="s">
        <v>569</v>
      </c>
      <c r="C23" s="342">
        <f>C21-C22</f>
        <v>151763</v>
      </c>
    </row>
    <row r="24" spans="1:3" ht="15.75" customHeight="1">
      <c r="A24" s="338" t="s">
        <v>570</v>
      </c>
      <c r="B24" s="607" t="s">
        <v>571</v>
      </c>
      <c r="C24" s="342">
        <v>0</v>
      </c>
    </row>
    <row r="25" spans="1:3" ht="17.25" customHeight="1">
      <c r="A25" s="816" t="s">
        <v>572</v>
      </c>
      <c r="B25" s="817" t="s">
        <v>573</v>
      </c>
      <c r="C25" s="818">
        <f>C20-C24</f>
        <v>0</v>
      </c>
    </row>
    <row r="26" ht="12.75">
      <c r="C26" s="553"/>
    </row>
    <row r="27" ht="12.75">
      <c r="C27" s="28"/>
    </row>
  </sheetData>
  <sheetProtection selectLockedCells="1" selectUnlockedCells="1"/>
  <mergeCells count="1">
    <mergeCell ref="B2:D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79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4.7109375" style="0" customWidth="1"/>
    <col min="2" max="2" width="54.28125" style="0" customWidth="1"/>
    <col min="3" max="3" width="12.7109375" style="0" customWidth="1"/>
    <col min="4" max="4" width="13.421875" style="0" customWidth="1"/>
  </cols>
  <sheetData>
    <row r="2" spans="2:8" ht="12.75">
      <c r="B2" s="960" t="s">
        <v>764</v>
      </c>
      <c r="C2" s="960"/>
      <c r="D2" s="960"/>
      <c r="E2" s="7"/>
      <c r="F2" s="7"/>
      <c r="G2" s="7"/>
      <c r="H2" s="7"/>
    </row>
    <row r="4" spans="1:4" ht="15.75">
      <c r="A4" s="992" t="s">
        <v>574</v>
      </c>
      <c r="B4" s="992"/>
      <c r="C4" s="992"/>
      <c r="D4" s="992"/>
    </row>
    <row r="5" spans="1:4" ht="15">
      <c r="A5" s="819"/>
      <c r="B5" s="819" t="s">
        <v>493</v>
      </c>
      <c r="C5" s="819" t="s">
        <v>575</v>
      </c>
      <c r="D5" s="819" t="s">
        <v>576</v>
      </c>
    </row>
    <row r="6" spans="1:4" ht="15">
      <c r="A6" s="47"/>
      <c r="B6" s="820" t="s">
        <v>577</v>
      </c>
      <c r="C6" s="15">
        <v>0</v>
      </c>
      <c r="D6" s="15">
        <v>0</v>
      </c>
    </row>
    <row r="7" spans="1:4" ht="12.75">
      <c r="A7" s="116">
        <v>1</v>
      </c>
      <c r="B7" s="116" t="s">
        <v>578</v>
      </c>
      <c r="C7" s="17">
        <v>674</v>
      </c>
      <c r="D7" s="17">
        <v>5918</v>
      </c>
    </row>
    <row r="8" spans="1:4" ht="12.75">
      <c r="A8" s="116">
        <v>2</v>
      </c>
      <c r="B8" s="116" t="s">
        <v>579</v>
      </c>
      <c r="C8" s="17">
        <v>0</v>
      </c>
      <c r="D8" s="17">
        <v>0</v>
      </c>
    </row>
    <row r="9" spans="1:4" ht="12.75">
      <c r="A9" s="116">
        <v>3</v>
      </c>
      <c r="B9" s="116" t="s">
        <v>580</v>
      </c>
      <c r="C9" s="17">
        <v>0</v>
      </c>
      <c r="D9" s="17">
        <v>0</v>
      </c>
    </row>
    <row r="10" spans="1:4" ht="15">
      <c r="A10" s="186">
        <v>4</v>
      </c>
      <c r="B10" s="186" t="s">
        <v>581</v>
      </c>
      <c r="C10" s="17">
        <f>SUM(C6:C9)</f>
        <v>674</v>
      </c>
      <c r="D10" s="17">
        <f>SUM(D6:D9)</f>
        <v>5918</v>
      </c>
    </row>
    <row r="11" spans="1:4" ht="12.75">
      <c r="A11" s="116">
        <v>5</v>
      </c>
      <c r="B11" s="116" t="s">
        <v>582</v>
      </c>
      <c r="C11" s="17">
        <v>2609267</v>
      </c>
      <c r="D11" s="17">
        <v>2784910</v>
      </c>
    </row>
    <row r="12" spans="1:4" ht="12.75">
      <c r="A12" s="116"/>
      <c r="B12" s="50" t="s">
        <v>583</v>
      </c>
      <c r="C12" s="17">
        <v>0</v>
      </c>
      <c r="D12" s="17">
        <v>0</v>
      </c>
    </row>
    <row r="13" spans="1:4" ht="12.75">
      <c r="A13" s="116"/>
      <c r="B13" s="50" t="s">
        <v>584</v>
      </c>
      <c r="C13" s="17">
        <v>0</v>
      </c>
      <c r="D13" s="17">
        <v>0</v>
      </c>
    </row>
    <row r="14" spans="1:4" ht="12.75">
      <c r="A14" s="116"/>
      <c r="B14" s="50" t="s">
        <v>585</v>
      </c>
      <c r="C14" s="17">
        <v>0</v>
      </c>
      <c r="D14" s="17">
        <v>0</v>
      </c>
    </row>
    <row r="15" spans="1:4" ht="12.75">
      <c r="A15" s="116">
        <v>6</v>
      </c>
      <c r="B15" s="116" t="s">
        <v>586</v>
      </c>
      <c r="C15" s="17">
        <v>110122</v>
      </c>
      <c r="D15" s="17">
        <v>111000</v>
      </c>
    </row>
    <row r="16" spans="1:4" ht="12.75">
      <c r="A16" s="116"/>
      <c r="B16" s="50" t="s">
        <v>585</v>
      </c>
      <c r="C16" s="17">
        <v>0</v>
      </c>
      <c r="D16" s="17">
        <v>0</v>
      </c>
    </row>
    <row r="17" spans="1:4" ht="12.75">
      <c r="A17" s="116">
        <v>7</v>
      </c>
      <c r="B17" s="116" t="s">
        <v>587</v>
      </c>
      <c r="C17" s="17">
        <v>0</v>
      </c>
      <c r="D17" s="17">
        <v>0</v>
      </c>
    </row>
    <row r="18" spans="1:4" ht="12.75">
      <c r="A18" s="116">
        <v>8</v>
      </c>
      <c r="B18" s="116" t="s">
        <v>588</v>
      </c>
      <c r="C18" s="17">
        <v>9929</v>
      </c>
      <c r="D18" s="17">
        <v>28177</v>
      </c>
    </row>
    <row r="19" spans="1:4" ht="12.75">
      <c r="A19" s="116">
        <v>9</v>
      </c>
      <c r="B19" s="116" t="s">
        <v>589</v>
      </c>
      <c r="C19" s="17">
        <v>0</v>
      </c>
      <c r="D19" s="17">
        <v>0</v>
      </c>
    </row>
    <row r="20" spans="1:4" ht="15">
      <c r="A20" s="186">
        <v>10</v>
      </c>
      <c r="B20" s="186" t="s">
        <v>590</v>
      </c>
      <c r="C20" s="821">
        <f>SUM(C11:C19)</f>
        <v>2729318</v>
      </c>
      <c r="D20" s="821">
        <f>SUM(D11,D15,D17:D19)</f>
        <v>2924087</v>
      </c>
    </row>
    <row r="21" spans="1:4" ht="12.75">
      <c r="A21" s="116">
        <v>11</v>
      </c>
      <c r="B21" s="116" t="s">
        <v>591</v>
      </c>
      <c r="C21" s="17">
        <v>18575</v>
      </c>
      <c r="D21" s="17">
        <v>18575</v>
      </c>
    </row>
    <row r="22" spans="1:4" ht="12.75">
      <c r="A22" s="116">
        <v>12</v>
      </c>
      <c r="B22" s="116" t="s">
        <v>592</v>
      </c>
      <c r="C22" s="17">
        <v>0</v>
      </c>
      <c r="D22" s="17">
        <v>0</v>
      </c>
    </row>
    <row r="23" spans="1:4" ht="12.75">
      <c r="A23" s="116">
        <v>13</v>
      </c>
      <c r="B23" s="116" t="s">
        <v>593</v>
      </c>
      <c r="C23" s="17">
        <v>0</v>
      </c>
      <c r="D23" s="17">
        <v>0</v>
      </c>
    </row>
    <row r="24" spans="1:4" ht="12.75">
      <c r="A24" s="116">
        <v>14</v>
      </c>
      <c r="B24" s="116" t="s">
        <v>594</v>
      </c>
      <c r="C24" s="17">
        <v>0</v>
      </c>
      <c r="D24" s="17">
        <v>0</v>
      </c>
    </row>
    <row r="25" spans="1:4" ht="12.75">
      <c r="A25" s="116">
        <v>15</v>
      </c>
      <c r="B25" s="116" t="s">
        <v>595</v>
      </c>
      <c r="C25" s="17">
        <v>0</v>
      </c>
      <c r="D25" s="17">
        <v>0</v>
      </c>
    </row>
    <row r="26" spans="1:4" ht="12.75">
      <c r="A26" s="116">
        <v>16</v>
      </c>
      <c r="B26" s="116" t="s">
        <v>596</v>
      </c>
      <c r="C26" s="17">
        <v>0</v>
      </c>
      <c r="D26" s="17">
        <v>0</v>
      </c>
    </row>
    <row r="27" spans="1:4" ht="12.75">
      <c r="A27" s="116">
        <v>17</v>
      </c>
      <c r="B27" s="116" t="s">
        <v>597</v>
      </c>
      <c r="C27" s="17">
        <v>0</v>
      </c>
      <c r="D27" s="17">
        <v>0</v>
      </c>
    </row>
    <row r="28" spans="1:4" ht="15">
      <c r="A28" s="186">
        <v>18</v>
      </c>
      <c r="B28" s="186" t="s">
        <v>598</v>
      </c>
      <c r="C28" s="821">
        <f>SUM(C21:C27)</f>
        <v>18575</v>
      </c>
      <c r="D28" s="821">
        <f>SUM(D21:D27)</f>
        <v>18575</v>
      </c>
    </row>
    <row r="29" spans="1:4" ht="12.75">
      <c r="A29" s="116">
        <v>19</v>
      </c>
      <c r="B29" s="116" t="s">
        <v>599</v>
      </c>
      <c r="C29" s="17">
        <v>300833</v>
      </c>
      <c r="D29" s="17">
        <v>94360</v>
      </c>
    </row>
    <row r="30" spans="1:4" ht="12.75">
      <c r="A30" s="116">
        <v>20</v>
      </c>
      <c r="B30" s="116" t="s">
        <v>600</v>
      </c>
      <c r="C30" s="17">
        <v>0</v>
      </c>
      <c r="D30" s="17">
        <v>0</v>
      </c>
    </row>
    <row r="31" spans="1:4" ht="15">
      <c r="A31" s="186">
        <v>21</v>
      </c>
      <c r="B31" s="186" t="s">
        <v>599</v>
      </c>
      <c r="C31" s="821">
        <f>SUM(C29:C30)</f>
        <v>300833</v>
      </c>
      <c r="D31" s="821">
        <f>SUM(D29:D30)</f>
        <v>94360</v>
      </c>
    </row>
    <row r="32" spans="1:4" ht="15">
      <c r="A32" s="186">
        <v>22</v>
      </c>
      <c r="B32" s="186" t="s">
        <v>601</v>
      </c>
      <c r="C32" s="821">
        <f>SUM(C28,C20,C10,C31)</f>
        <v>3049400</v>
      </c>
      <c r="D32" s="821">
        <f>SUM(D28,D20,D10,D31)</f>
        <v>3042940</v>
      </c>
    </row>
    <row r="33" spans="1:4" ht="12.75">
      <c r="A33" s="50">
        <v>23</v>
      </c>
      <c r="B33" s="50" t="s">
        <v>602</v>
      </c>
      <c r="C33" s="17">
        <v>1891</v>
      </c>
      <c r="D33" s="17">
        <v>2787</v>
      </c>
    </row>
    <row r="34" spans="1:4" ht="12.75">
      <c r="A34" s="50">
        <v>24</v>
      </c>
      <c r="B34" s="50" t="s">
        <v>603</v>
      </c>
      <c r="C34" s="17">
        <v>0</v>
      </c>
      <c r="D34" s="17">
        <v>0</v>
      </c>
    </row>
    <row r="35" spans="1:4" ht="12.75">
      <c r="A35" s="50">
        <v>25</v>
      </c>
      <c r="B35" s="50" t="s">
        <v>604</v>
      </c>
      <c r="C35" s="17">
        <v>0</v>
      </c>
      <c r="D35" s="17">
        <v>0</v>
      </c>
    </row>
    <row r="36" spans="1:4" ht="12.75">
      <c r="A36" s="50">
        <v>26</v>
      </c>
      <c r="B36" s="50" t="s">
        <v>605</v>
      </c>
      <c r="C36" s="17">
        <v>0</v>
      </c>
      <c r="D36" s="17">
        <v>0</v>
      </c>
    </row>
    <row r="37" spans="1:4" ht="12.75">
      <c r="A37" s="50">
        <v>27</v>
      </c>
      <c r="B37" s="50" t="s">
        <v>606</v>
      </c>
      <c r="C37" s="17">
        <v>0</v>
      </c>
      <c r="D37" s="17">
        <v>0</v>
      </c>
    </row>
    <row r="38" spans="1:4" ht="15">
      <c r="A38" s="186">
        <v>28</v>
      </c>
      <c r="B38" s="186" t="s">
        <v>607</v>
      </c>
      <c r="C38" s="821">
        <f>SUM(C33:C37)</f>
        <v>1891</v>
      </c>
      <c r="D38" s="821">
        <f>SUM(D33:D37)</f>
        <v>2787</v>
      </c>
    </row>
    <row r="39" spans="1:4" ht="15">
      <c r="A39" s="186">
        <v>29</v>
      </c>
      <c r="B39" s="186" t="s">
        <v>608</v>
      </c>
      <c r="C39" s="821">
        <v>0</v>
      </c>
      <c r="D39" s="821">
        <v>0</v>
      </c>
    </row>
    <row r="40" spans="1:4" ht="15">
      <c r="A40" s="186">
        <v>30</v>
      </c>
      <c r="B40" s="186" t="s">
        <v>609</v>
      </c>
      <c r="C40" s="821">
        <f>SUM(C38:C39)</f>
        <v>1891</v>
      </c>
      <c r="D40" s="821">
        <f>SUM(D38:D39)</f>
        <v>2787</v>
      </c>
    </row>
    <row r="41" spans="1:4" ht="15">
      <c r="A41" s="186">
        <v>31</v>
      </c>
      <c r="B41" s="186" t="s">
        <v>610</v>
      </c>
      <c r="C41" s="821">
        <v>139617</v>
      </c>
      <c r="D41" s="821">
        <v>140600</v>
      </c>
    </row>
    <row r="42" spans="1:4" ht="15">
      <c r="A42" s="186">
        <v>32</v>
      </c>
      <c r="B42" s="186" t="s">
        <v>611</v>
      </c>
      <c r="C42" s="821">
        <v>28978</v>
      </c>
      <c r="D42" s="821">
        <v>26829</v>
      </c>
    </row>
    <row r="43" spans="1:4" ht="15">
      <c r="A43" s="186">
        <v>33</v>
      </c>
      <c r="B43" s="186" t="s">
        <v>612</v>
      </c>
      <c r="C43" s="821">
        <v>0</v>
      </c>
      <c r="D43" s="821">
        <v>0</v>
      </c>
    </row>
    <row r="44" spans="1:4" ht="15">
      <c r="A44" s="186">
        <v>34</v>
      </c>
      <c r="B44" s="186" t="s">
        <v>613</v>
      </c>
      <c r="C44" s="821">
        <v>3414</v>
      </c>
      <c r="D44" s="821">
        <v>1080</v>
      </c>
    </row>
    <row r="45" spans="1:4" ht="15">
      <c r="A45" s="186">
        <v>35</v>
      </c>
      <c r="B45" s="186" t="s">
        <v>614</v>
      </c>
      <c r="C45" s="821">
        <v>130</v>
      </c>
      <c r="D45" s="821">
        <v>260</v>
      </c>
    </row>
    <row r="46" spans="1:4" ht="15">
      <c r="A46" s="186">
        <v>36</v>
      </c>
      <c r="B46" s="186" t="s">
        <v>615</v>
      </c>
      <c r="C46" s="821">
        <v>32522</v>
      </c>
      <c r="D46" s="821">
        <f>SUM(D42:D45)</f>
        <v>28169</v>
      </c>
    </row>
    <row r="47" spans="1:4" ht="15">
      <c r="A47" s="186">
        <v>37</v>
      </c>
      <c r="B47" s="186" t="s">
        <v>616</v>
      </c>
      <c r="C47" s="821">
        <v>827</v>
      </c>
      <c r="D47" s="821">
        <v>3833</v>
      </c>
    </row>
    <row r="48" spans="1:4" ht="12.75">
      <c r="A48" s="50">
        <v>38</v>
      </c>
      <c r="B48" s="50" t="s">
        <v>617</v>
      </c>
      <c r="C48" s="822">
        <v>0</v>
      </c>
      <c r="D48" s="822">
        <v>0</v>
      </c>
    </row>
    <row r="49" spans="1:4" ht="12.75">
      <c r="A49" s="50">
        <v>39</v>
      </c>
      <c r="B49" s="50" t="s">
        <v>618</v>
      </c>
      <c r="C49" s="822">
        <v>0</v>
      </c>
      <c r="D49" s="822">
        <v>0</v>
      </c>
    </row>
    <row r="50" spans="1:4" ht="12.75">
      <c r="A50" s="50">
        <v>40</v>
      </c>
      <c r="B50" s="50" t="s">
        <v>619</v>
      </c>
      <c r="C50" s="822">
        <v>0</v>
      </c>
      <c r="D50" s="822">
        <v>0</v>
      </c>
    </row>
    <row r="51" spans="1:4" ht="15">
      <c r="A51" s="823">
        <v>41</v>
      </c>
      <c r="B51" s="823" t="s">
        <v>620</v>
      </c>
      <c r="C51" s="824">
        <v>0</v>
      </c>
      <c r="D51" s="824">
        <v>0</v>
      </c>
    </row>
    <row r="52" spans="1:4" ht="15">
      <c r="A52" s="825">
        <v>42</v>
      </c>
      <c r="B52" s="825" t="s">
        <v>621</v>
      </c>
      <c r="C52" s="826">
        <f>SUM(C51,C47,C40,C41,C32)+C46</f>
        <v>3224257</v>
      </c>
      <c r="D52" s="826">
        <f>SUM(D51,D47,D40,D41,D32)+D46</f>
        <v>3218329</v>
      </c>
    </row>
    <row r="53" spans="1:4" ht="15">
      <c r="A53" s="827"/>
      <c r="B53" s="827"/>
      <c r="C53" s="828"/>
      <c r="D53" s="828"/>
    </row>
    <row r="54" spans="1:4" ht="15">
      <c r="A54" s="827"/>
      <c r="B54" s="827"/>
      <c r="C54" s="828"/>
      <c r="D54" s="828"/>
    </row>
    <row r="55" spans="1:4" ht="15">
      <c r="A55" s="43"/>
      <c r="B55" s="825" t="s">
        <v>622</v>
      </c>
      <c r="C55" s="38"/>
      <c r="D55" s="38"/>
    </row>
    <row r="56" spans="1:4" ht="12.75">
      <c r="A56" s="47">
        <v>43</v>
      </c>
      <c r="B56" s="47" t="s">
        <v>623</v>
      </c>
      <c r="C56" s="15">
        <v>6585332</v>
      </c>
      <c r="D56" s="15">
        <v>6585332</v>
      </c>
    </row>
    <row r="57" spans="1:4" ht="12.75">
      <c r="A57" s="116">
        <v>44</v>
      </c>
      <c r="B57" s="50" t="s">
        <v>624</v>
      </c>
      <c r="C57" s="17">
        <v>0</v>
      </c>
      <c r="D57" s="17">
        <v>0</v>
      </c>
    </row>
    <row r="58" spans="1:4" ht="12.75">
      <c r="A58" s="116">
        <v>45</v>
      </c>
      <c r="B58" s="50" t="s">
        <v>625</v>
      </c>
      <c r="C58" s="17">
        <v>106596</v>
      </c>
      <c r="D58" s="17">
        <v>106596</v>
      </c>
    </row>
    <row r="59" spans="1:4" ht="12.75">
      <c r="A59" s="116">
        <v>46</v>
      </c>
      <c r="B59" s="50" t="s">
        <v>626</v>
      </c>
      <c r="C59" s="17">
        <v>-3148617</v>
      </c>
      <c r="D59" s="17">
        <v>-3527148</v>
      </c>
    </row>
    <row r="60" spans="1:4" ht="12.75">
      <c r="A60" s="116">
        <v>47</v>
      </c>
      <c r="B60" s="50" t="s">
        <v>627</v>
      </c>
      <c r="C60" s="17">
        <v>0</v>
      </c>
      <c r="D60" s="17">
        <v>0</v>
      </c>
    </row>
    <row r="61" spans="1:4" ht="12.75">
      <c r="A61" s="116">
        <v>48</v>
      </c>
      <c r="B61" s="50" t="s">
        <v>628</v>
      </c>
      <c r="C61" s="17">
        <v>-378531</v>
      </c>
      <c r="D61" s="17">
        <v>-2532</v>
      </c>
    </row>
    <row r="62" spans="1:4" ht="15">
      <c r="A62" s="186">
        <v>49</v>
      </c>
      <c r="B62" s="186" t="s">
        <v>629</v>
      </c>
      <c r="C62" s="821">
        <f>SUM(C56:C61)</f>
        <v>3164780</v>
      </c>
      <c r="D62" s="821">
        <f>SUM(D56:D61)</f>
        <v>3162248</v>
      </c>
    </row>
    <row r="63" spans="1:4" ht="15">
      <c r="A63" s="186">
        <v>50</v>
      </c>
      <c r="B63" s="186" t="s">
        <v>630</v>
      </c>
      <c r="C63" s="821">
        <v>1769</v>
      </c>
      <c r="D63" s="821">
        <v>2215</v>
      </c>
    </row>
    <row r="64" spans="1:4" ht="15">
      <c r="A64" s="186">
        <v>51</v>
      </c>
      <c r="B64" s="186" t="s">
        <v>631</v>
      </c>
      <c r="C64" s="821">
        <v>14195</v>
      </c>
      <c r="D64" s="821">
        <v>15163</v>
      </c>
    </row>
    <row r="65" spans="1:4" ht="15">
      <c r="A65" s="186">
        <v>52</v>
      </c>
      <c r="B65" s="186" t="s">
        <v>632</v>
      </c>
      <c r="C65" s="821">
        <v>5664</v>
      </c>
      <c r="D65" s="821">
        <v>2607</v>
      </c>
    </row>
    <row r="66" spans="1:4" ht="15">
      <c r="A66" s="186">
        <v>53</v>
      </c>
      <c r="B66" s="186" t="s">
        <v>633</v>
      </c>
      <c r="C66" s="821">
        <v>21628</v>
      </c>
      <c r="D66" s="821">
        <v>19985</v>
      </c>
    </row>
    <row r="67" spans="1:4" ht="15">
      <c r="A67" s="186">
        <v>54</v>
      </c>
      <c r="B67" s="186" t="s">
        <v>634</v>
      </c>
      <c r="C67" s="821">
        <v>0</v>
      </c>
      <c r="D67" s="821">
        <v>0</v>
      </c>
    </row>
    <row r="68" spans="1:4" ht="15">
      <c r="A68" s="186">
        <v>55</v>
      </c>
      <c r="B68" s="186" t="s">
        <v>635</v>
      </c>
      <c r="C68" s="821">
        <v>0</v>
      </c>
      <c r="D68" s="821">
        <v>0</v>
      </c>
    </row>
    <row r="69" spans="1:4" ht="12.75">
      <c r="A69" s="50">
        <v>56</v>
      </c>
      <c r="B69" s="50" t="s">
        <v>636</v>
      </c>
      <c r="C69" s="822">
        <v>0</v>
      </c>
      <c r="D69" s="822">
        <v>0</v>
      </c>
    </row>
    <row r="70" spans="1:4" ht="12.75">
      <c r="A70" s="50">
        <v>57</v>
      </c>
      <c r="B70" s="50" t="s">
        <v>637</v>
      </c>
      <c r="C70" s="822">
        <v>0</v>
      </c>
      <c r="D70" s="822">
        <v>0</v>
      </c>
    </row>
    <row r="71" spans="1:4" ht="12.75">
      <c r="A71" s="50">
        <v>58</v>
      </c>
      <c r="B71" s="50" t="s">
        <v>638</v>
      </c>
      <c r="C71" s="822">
        <v>0</v>
      </c>
      <c r="D71" s="822">
        <v>0</v>
      </c>
    </row>
    <row r="72" spans="1:4" ht="15">
      <c r="A72" s="823">
        <v>59</v>
      </c>
      <c r="B72" s="823" t="s">
        <v>639</v>
      </c>
      <c r="C72" s="824">
        <v>37849</v>
      </c>
      <c r="D72" s="824">
        <v>36096</v>
      </c>
    </row>
    <row r="73" spans="1:4" ht="15">
      <c r="A73" s="825">
        <v>60</v>
      </c>
      <c r="B73" s="825" t="s">
        <v>640</v>
      </c>
      <c r="C73" s="826">
        <f>SUM(C62,C66,C67,C68,C72)</f>
        <v>3224257</v>
      </c>
      <c r="D73" s="826">
        <f>SUM(D62,D66,D67,D68,D72)</f>
        <v>3218329</v>
      </c>
    </row>
    <row r="74" spans="1:4" ht="15">
      <c r="A74" s="827"/>
      <c r="B74" s="827"/>
      <c r="C74" s="827"/>
      <c r="D74" s="827"/>
    </row>
    <row r="75" spans="1:4" ht="15">
      <c r="A75" s="829" t="s">
        <v>641</v>
      </c>
      <c r="B75" s="830"/>
      <c r="C75" s="831" t="s">
        <v>575</v>
      </c>
      <c r="D75" s="831" t="s">
        <v>576</v>
      </c>
    </row>
    <row r="76" spans="1:4" ht="15">
      <c r="A76" s="618"/>
      <c r="B76" s="118" t="s">
        <v>642</v>
      </c>
      <c r="C76" s="832"/>
      <c r="D76" s="833">
        <v>12694</v>
      </c>
    </row>
    <row r="77" spans="1:4" ht="12.75">
      <c r="A77" s="116"/>
      <c r="B77" s="121" t="s">
        <v>643</v>
      </c>
      <c r="C77" s="116"/>
      <c r="D77" s="737">
        <v>5029</v>
      </c>
    </row>
    <row r="78" spans="1:4" ht="12.75">
      <c r="A78" s="116"/>
      <c r="B78" s="121" t="s">
        <v>644</v>
      </c>
      <c r="C78" s="116"/>
      <c r="D78" s="737">
        <v>93382</v>
      </c>
    </row>
    <row r="79" spans="1:4" ht="12.75">
      <c r="A79" s="52"/>
      <c r="B79" s="834" t="s">
        <v>645</v>
      </c>
      <c r="C79" s="52"/>
      <c r="D79" s="922">
        <v>2928145</v>
      </c>
    </row>
  </sheetData>
  <sheetProtection selectLockedCells="1" selectUnlockedCells="1"/>
  <mergeCells count="2">
    <mergeCell ref="B2:D2"/>
    <mergeCell ref="A4:D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48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38.8515625" style="0" customWidth="1"/>
    <col min="3" max="3" width="11.57421875" style="0" customWidth="1"/>
  </cols>
  <sheetData>
    <row r="2" spans="1:3" ht="12.75">
      <c r="A2" s="835"/>
      <c r="B2" s="993" t="s">
        <v>765</v>
      </c>
      <c r="C2" s="993"/>
    </row>
    <row r="3" spans="1:3" ht="12.75">
      <c r="A3" s="835"/>
      <c r="B3" s="836"/>
      <c r="C3" s="836"/>
    </row>
    <row r="4" spans="1:3" ht="12.75">
      <c r="A4" s="994" t="s">
        <v>646</v>
      </c>
      <c r="B4" s="994"/>
      <c r="C4" s="994"/>
    </row>
    <row r="5" spans="1:3" ht="12.75">
      <c r="A5" s="835"/>
      <c r="B5" s="837"/>
      <c r="C5" s="838" t="s">
        <v>647</v>
      </c>
    </row>
    <row r="6" spans="1:3" ht="12.75">
      <c r="A6" s="839"/>
      <c r="B6" s="839" t="s">
        <v>648</v>
      </c>
      <c r="C6" s="839" t="s">
        <v>649</v>
      </c>
    </row>
    <row r="7" spans="1:3" ht="12.75">
      <c r="A7" s="840" t="s">
        <v>650</v>
      </c>
      <c r="B7" s="840" t="s">
        <v>493</v>
      </c>
      <c r="C7" s="840" t="s">
        <v>651</v>
      </c>
    </row>
    <row r="8" spans="1:3" ht="12.75">
      <c r="A8" s="841">
        <v>1</v>
      </c>
      <c r="B8" s="842" t="s">
        <v>652</v>
      </c>
      <c r="C8" s="843">
        <v>118203</v>
      </c>
    </row>
    <row r="9" spans="1:3" ht="24">
      <c r="A9" s="844">
        <v>2</v>
      </c>
      <c r="B9" s="845" t="s">
        <v>653</v>
      </c>
      <c r="C9" s="846">
        <v>111556</v>
      </c>
    </row>
    <row r="10" spans="1:3" ht="24">
      <c r="A10" s="844">
        <v>3</v>
      </c>
      <c r="B10" s="845" t="s">
        <v>654</v>
      </c>
      <c r="C10" s="846">
        <v>6159</v>
      </c>
    </row>
    <row r="11" spans="1:3" ht="24">
      <c r="A11" s="847">
        <v>4</v>
      </c>
      <c r="B11" s="848" t="s">
        <v>655</v>
      </c>
      <c r="C11" s="849">
        <f>SUM(C8:C10)</f>
        <v>235918</v>
      </c>
    </row>
    <row r="12" spans="1:3" ht="12.75">
      <c r="A12" s="850">
        <v>5</v>
      </c>
      <c r="B12" s="851" t="s">
        <v>656</v>
      </c>
      <c r="C12" s="852">
        <v>0</v>
      </c>
    </row>
    <row r="13" spans="1:3" ht="12.75">
      <c r="A13" s="850">
        <v>6</v>
      </c>
      <c r="B13" s="851" t="s">
        <v>657</v>
      </c>
      <c r="C13" s="852">
        <v>0</v>
      </c>
    </row>
    <row r="14" spans="1:3" ht="12.75">
      <c r="A14" s="847">
        <v>7</v>
      </c>
      <c r="B14" s="853" t="s">
        <v>658</v>
      </c>
      <c r="C14" s="854">
        <v>0</v>
      </c>
    </row>
    <row r="15" spans="1:3" ht="24">
      <c r="A15" s="850">
        <v>8</v>
      </c>
      <c r="B15" s="855" t="s">
        <v>659</v>
      </c>
      <c r="C15" s="856">
        <v>669513</v>
      </c>
    </row>
    <row r="16" spans="1:3" ht="24">
      <c r="A16" s="850">
        <v>9</v>
      </c>
      <c r="B16" s="857" t="s">
        <v>660</v>
      </c>
      <c r="C16" s="852">
        <v>227631</v>
      </c>
    </row>
    <row r="17" spans="1:3" ht="12.75">
      <c r="A17" s="850">
        <v>10</v>
      </c>
      <c r="B17" s="851" t="s">
        <v>661</v>
      </c>
      <c r="C17" s="852">
        <v>63040</v>
      </c>
    </row>
    <row r="18" spans="1:3" ht="12.75">
      <c r="A18" s="847">
        <v>11</v>
      </c>
      <c r="B18" s="853" t="s">
        <v>662</v>
      </c>
      <c r="C18" s="849">
        <f>SUM(C15:C17)</f>
        <v>960184</v>
      </c>
    </row>
    <row r="19" spans="1:3" ht="12.75">
      <c r="A19" s="850">
        <v>12</v>
      </c>
      <c r="B19" s="851" t="s">
        <v>663</v>
      </c>
      <c r="C19" s="852">
        <v>100300</v>
      </c>
    </row>
    <row r="20" spans="1:3" ht="12.75">
      <c r="A20" s="850">
        <v>13</v>
      </c>
      <c r="B20" s="851" t="s">
        <v>664</v>
      </c>
      <c r="C20" s="852">
        <v>82671</v>
      </c>
    </row>
    <row r="21" spans="1:3" ht="12.75">
      <c r="A21" s="850">
        <v>14</v>
      </c>
      <c r="B21" s="857" t="s">
        <v>665</v>
      </c>
      <c r="C21" s="852">
        <v>14</v>
      </c>
    </row>
    <row r="22" spans="1:3" ht="12.75">
      <c r="A22" s="850">
        <v>15</v>
      </c>
      <c r="B22" s="851" t="s">
        <v>666</v>
      </c>
      <c r="C22" s="858">
        <v>168</v>
      </c>
    </row>
    <row r="23" spans="1:3" ht="12.75">
      <c r="A23" s="847">
        <v>16</v>
      </c>
      <c r="B23" s="853" t="s">
        <v>667</v>
      </c>
      <c r="C23" s="849">
        <f>SUM(C19:C22)</f>
        <v>183153</v>
      </c>
    </row>
    <row r="24" spans="1:3" ht="12.75">
      <c r="A24" s="850">
        <v>17</v>
      </c>
      <c r="B24" s="851" t="s">
        <v>668</v>
      </c>
      <c r="C24" s="859">
        <v>291209</v>
      </c>
    </row>
    <row r="25" spans="1:3" ht="12.75">
      <c r="A25" s="850">
        <v>18</v>
      </c>
      <c r="B25" s="851" t="s">
        <v>669</v>
      </c>
      <c r="C25" s="852">
        <v>34694</v>
      </c>
    </row>
    <row r="26" spans="1:3" ht="12.75">
      <c r="A26" s="850">
        <v>19</v>
      </c>
      <c r="B26" s="851" t="s">
        <v>670</v>
      </c>
      <c r="C26" s="852">
        <v>70868</v>
      </c>
    </row>
    <row r="27" spans="1:3" ht="12.75">
      <c r="A27" s="847">
        <v>20</v>
      </c>
      <c r="B27" s="853" t="s">
        <v>671</v>
      </c>
      <c r="C27" s="849">
        <f>SUM(C24:C26)</f>
        <v>396771</v>
      </c>
    </row>
    <row r="28" spans="1:3" ht="12.75">
      <c r="A28" s="847">
        <v>21</v>
      </c>
      <c r="B28" s="853" t="s">
        <v>672</v>
      </c>
      <c r="C28" s="849">
        <v>307034</v>
      </c>
    </row>
    <row r="29" spans="1:3" ht="12.75">
      <c r="A29" s="847">
        <v>22</v>
      </c>
      <c r="B29" s="848" t="s">
        <v>673</v>
      </c>
      <c r="C29" s="849">
        <v>646739</v>
      </c>
    </row>
    <row r="30" spans="1:3" ht="24">
      <c r="A30" s="847">
        <v>23</v>
      </c>
      <c r="B30" s="848" t="s">
        <v>674</v>
      </c>
      <c r="C30" s="849">
        <f>C11+C14+C18-(C23+C27+C28+C29)</f>
        <v>-337595</v>
      </c>
    </row>
    <row r="31" spans="1:3" ht="12.75">
      <c r="A31" s="850">
        <v>24</v>
      </c>
      <c r="B31" s="851" t="s">
        <v>675</v>
      </c>
      <c r="C31" s="852">
        <v>11</v>
      </c>
    </row>
    <row r="32" spans="1:3" ht="24">
      <c r="A32" s="850">
        <v>25</v>
      </c>
      <c r="B32" s="857" t="s">
        <v>676</v>
      </c>
      <c r="C32" s="852">
        <v>43</v>
      </c>
    </row>
    <row r="33" spans="1:3" ht="24">
      <c r="A33" s="850">
        <v>26</v>
      </c>
      <c r="B33" s="860" t="s">
        <v>677</v>
      </c>
      <c r="C33" s="861">
        <v>3300</v>
      </c>
    </row>
    <row r="34" spans="1:3" ht="12.75">
      <c r="A34" s="850">
        <v>27</v>
      </c>
      <c r="B34" s="860" t="s">
        <v>678</v>
      </c>
      <c r="C34" s="861">
        <v>0</v>
      </c>
    </row>
    <row r="35" spans="1:3" ht="24">
      <c r="A35" s="847">
        <v>28</v>
      </c>
      <c r="B35" s="862" t="s">
        <v>679</v>
      </c>
      <c r="C35" s="863">
        <f>SUM(C31:C34)</f>
        <v>3354</v>
      </c>
    </row>
    <row r="36" spans="1:3" ht="12.75">
      <c r="A36" s="850">
        <v>29</v>
      </c>
      <c r="B36" s="860" t="s">
        <v>680</v>
      </c>
      <c r="C36" s="864">
        <v>6372</v>
      </c>
    </row>
    <row r="37" spans="1:3" ht="24">
      <c r="A37" s="850">
        <v>30</v>
      </c>
      <c r="B37" s="860" t="s">
        <v>681</v>
      </c>
      <c r="C37" s="864">
        <v>0</v>
      </c>
    </row>
    <row r="38" spans="1:3" ht="12.75">
      <c r="A38" s="850">
        <v>31</v>
      </c>
      <c r="B38" s="860" t="s">
        <v>682</v>
      </c>
      <c r="C38" s="864">
        <v>3300</v>
      </c>
    </row>
    <row r="39" spans="1:3" ht="12.75">
      <c r="A39" s="850">
        <v>32</v>
      </c>
      <c r="B39" s="860" t="s">
        <v>683</v>
      </c>
      <c r="C39" s="864">
        <v>0</v>
      </c>
    </row>
    <row r="40" spans="1:3" ht="12.75">
      <c r="A40" s="847">
        <v>33</v>
      </c>
      <c r="B40" s="862" t="s">
        <v>684</v>
      </c>
      <c r="C40" s="863">
        <f>SUM(C36:C39)</f>
        <v>9672</v>
      </c>
    </row>
    <row r="41" spans="1:3" ht="24">
      <c r="A41" s="847">
        <v>34</v>
      </c>
      <c r="B41" s="862" t="s">
        <v>685</v>
      </c>
      <c r="C41" s="863">
        <f>C35-C40</f>
        <v>-6318</v>
      </c>
    </row>
    <row r="42" spans="1:3" ht="12.75">
      <c r="A42" s="847">
        <v>35</v>
      </c>
      <c r="B42" s="862" t="s">
        <v>686</v>
      </c>
      <c r="C42" s="863">
        <f>C30+C41</f>
        <v>-343913</v>
      </c>
    </row>
    <row r="43" spans="1:3" ht="24">
      <c r="A43" s="850">
        <v>36</v>
      </c>
      <c r="B43" s="860" t="s">
        <v>687</v>
      </c>
      <c r="C43" s="864">
        <v>351339</v>
      </c>
    </row>
    <row r="44" spans="1:3" ht="24">
      <c r="A44" s="850">
        <v>37</v>
      </c>
      <c r="B44" s="860" t="s">
        <v>688</v>
      </c>
      <c r="C44" s="864">
        <v>33659</v>
      </c>
    </row>
    <row r="45" spans="1:3" ht="24">
      <c r="A45" s="847">
        <v>38</v>
      </c>
      <c r="B45" s="862" t="s">
        <v>689</v>
      </c>
      <c r="C45" s="863">
        <f>SUM(C43:C44)</f>
        <v>384998</v>
      </c>
    </row>
    <row r="46" spans="1:3" ht="12.75">
      <c r="A46" s="847">
        <v>39</v>
      </c>
      <c r="B46" s="862" t="s">
        <v>690</v>
      </c>
      <c r="C46" s="863">
        <v>43617</v>
      </c>
    </row>
    <row r="47" spans="1:3" ht="12.75">
      <c r="A47" s="847">
        <v>40</v>
      </c>
      <c r="B47" s="862" t="s">
        <v>691</v>
      </c>
      <c r="C47" s="863">
        <f>C45-C46</f>
        <v>341381</v>
      </c>
    </row>
    <row r="48" spans="1:3" ht="12.75">
      <c r="A48" s="847">
        <v>41</v>
      </c>
      <c r="B48" s="862" t="s">
        <v>692</v>
      </c>
      <c r="C48" s="863">
        <f>C42+C47</f>
        <v>-2532</v>
      </c>
    </row>
  </sheetData>
  <sheetProtection selectLockedCells="1" selectUnlockedCells="1"/>
  <mergeCells count="2">
    <mergeCell ref="B2:C2"/>
    <mergeCell ref="A4:C4"/>
  </mergeCells>
  <printOptions/>
  <pageMargins left="0.7" right="0.7" top="0.75" bottom="0.75" header="0.5118055555555555" footer="0.5118055555555555"/>
  <pageSetup fitToHeight="1" fitToWidth="1" horizontalDpi="300" verticalDpi="3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PageLayoutView="0" workbookViewId="0" topLeftCell="A1">
      <selection activeCell="D2" sqref="D2:I2"/>
    </sheetView>
  </sheetViews>
  <sheetFormatPr defaultColWidth="9.140625" defaultRowHeight="12.75"/>
  <cols>
    <col min="1" max="1" width="5.28125" style="0" customWidth="1"/>
    <col min="2" max="2" width="33.57421875" style="0" customWidth="1"/>
  </cols>
  <sheetData>
    <row r="2" spans="4:9" ht="12.75">
      <c r="D2" s="960" t="s">
        <v>766</v>
      </c>
      <c r="E2" s="960"/>
      <c r="F2" s="960"/>
      <c r="G2" s="960"/>
      <c r="H2" s="960"/>
      <c r="I2" s="960"/>
    </row>
    <row r="3" spans="6:8" ht="12.75">
      <c r="F3" s="999"/>
      <c r="G3" s="999"/>
      <c r="H3" s="999"/>
    </row>
    <row r="4" spans="2:9" ht="12.75">
      <c r="B4" s="1000" t="s">
        <v>693</v>
      </c>
      <c r="C4" s="1000"/>
      <c r="D4" s="1000"/>
      <c r="E4" s="1000"/>
      <c r="F4" s="1000"/>
      <c r="G4" s="1000"/>
      <c r="H4" s="1000"/>
      <c r="I4" s="1000"/>
    </row>
    <row r="5" spans="2:9" ht="12.75">
      <c r="B5" s="1000" t="s">
        <v>694</v>
      </c>
      <c r="C5" s="1000"/>
      <c r="D5" s="1000"/>
      <c r="E5" s="1000"/>
      <c r="F5" s="1000"/>
      <c r="G5" s="1000"/>
      <c r="H5" s="1000"/>
      <c r="I5" s="1000"/>
    </row>
    <row r="7" spans="1:9" ht="12.75" customHeight="1">
      <c r="A7" s="1001" t="s">
        <v>695</v>
      </c>
      <c r="B7" s="996" t="s">
        <v>493</v>
      </c>
      <c r="C7" s="995" t="s">
        <v>642</v>
      </c>
      <c r="D7" s="995" t="s">
        <v>696</v>
      </c>
      <c r="E7" s="995" t="s">
        <v>697</v>
      </c>
      <c r="F7" s="995" t="s">
        <v>587</v>
      </c>
      <c r="G7" s="995" t="s">
        <v>698</v>
      </c>
      <c r="H7" s="997" t="s">
        <v>699</v>
      </c>
      <c r="I7" s="998" t="s">
        <v>37</v>
      </c>
    </row>
    <row r="8" spans="1:9" ht="12.75">
      <c r="A8" s="1001"/>
      <c r="B8" s="996"/>
      <c r="C8" s="996"/>
      <c r="D8" s="996"/>
      <c r="E8" s="996"/>
      <c r="F8" s="996"/>
      <c r="G8" s="996"/>
      <c r="H8" s="997"/>
      <c r="I8" s="998"/>
    </row>
    <row r="9" spans="1:9" ht="12.75">
      <c r="A9" s="1001"/>
      <c r="B9" s="996"/>
      <c r="C9" s="996"/>
      <c r="D9" s="996"/>
      <c r="E9" s="996"/>
      <c r="F9" s="996"/>
      <c r="G9" s="996"/>
      <c r="H9" s="997"/>
      <c r="I9" s="998"/>
    </row>
    <row r="10" spans="1:9" ht="17.25" customHeight="1">
      <c r="A10" s="1001"/>
      <c r="B10" s="996"/>
      <c r="C10" s="996"/>
      <c r="D10" s="996"/>
      <c r="E10" s="996"/>
      <c r="F10" s="996"/>
      <c r="G10" s="996"/>
      <c r="H10" s="997"/>
      <c r="I10" s="998"/>
    </row>
    <row r="11" spans="1:9" ht="12.75">
      <c r="A11" s="9">
        <v>1</v>
      </c>
      <c r="B11" s="865" t="s">
        <v>700</v>
      </c>
      <c r="C11" s="866">
        <v>15280</v>
      </c>
      <c r="D11" s="193">
        <v>3129475</v>
      </c>
      <c r="E11" s="193">
        <v>234020</v>
      </c>
      <c r="F11" s="867">
        <v>0</v>
      </c>
      <c r="G11" s="867">
        <v>9929</v>
      </c>
      <c r="H11" s="193">
        <v>3357741</v>
      </c>
      <c r="I11" s="868">
        <f aca="true" t="shared" si="0" ref="I11:I17">SUM(C11:H11)</f>
        <v>6746445</v>
      </c>
    </row>
    <row r="12" spans="1:9" ht="12.75">
      <c r="A12" s="322">
        <v>2</v>
      </c>
      <c r="B12" s="869" t="s">
        <v>701</v>
      </c>
      <c r="C12" s="870">
        <v>5934</v>
      </c>
      <c r="D12" s="871">
        <v>0</v>
      </c>
      <c r="E12" s="871">
        <v>0</v>
      </c>
      <c r="F12" s="872">
        <v>0</v>
      </c>
      <c r="G12" s="872">
        <v>19624</v>
      </c>
      <c r="H12" s="872">
        <v>0</v>
      </c>
      <c r="I12" s="873">
        <f t="shared" si="0"/>
        <v>25558</v>
      </c>
    </row>
    <row r="13" spans="1:9" ht="12.75">
      <c r="A13" s="96">
        <v>3</v>
      </c>
      <c r="B13" s="874" t="s">
        <v>702</v>
      </c>
      <c r="C13" s="875">
        <v>0</v>
      </c>
      <c r="D13" s="876">
        <v>0</v>
      </c>
      <c r="E13" s="575">
        <v>0</v>
      </c>
      <c r="F13" s="575">
        <v>0</v>
      </c>
      <c r="G13" s="575">
        <v>2783</v>
      </c>
      <c r="H13" s="575">
        <v>0</v>
      </c>
      <c r="I13" s="877">
        <f t="shared" si="0"/>
        <v>2783</v>
      </c>
    </row>
    <row r="14" spans="1:9" ht="12.75">
      <c r="A14" s="96">
        <v>4</v>
      </c>
      <c r="B14" s="874" t="s">
        <v>703</v>
      </c>
      <c r="C14" s="875">
        <v>0</v>
      </c>
      <c r="D14" s="876">
        <v>240915</v>
      </c>
      <c r="E14" s="575">
        <v>35477</v>
      </c>
      <c r="F14" s="575">
        <v>0</v>
      </c>
      <c r="G14" s="575">
        <v>0</v>
      </c>
      <c r="H14" s="575">
        <v>0</v>
      </c>
      <c r="I14" s="877">
        <f t="shared" si="0"/>
        <v>276392</v>
      </c>
    </row>
    <row r="15" spans="1:9" ht="12.75">
      <c r="A15" s="96">
        <v>5</v>
      </c>
      <c r="B15" s="874" t="s">
        <v>704</v>
      </c>
      <c r="C15" s="878">
        <v>0</v>
      </c>
      <c r="D15" s="576">
        <v>0</v>
      </c>
      <c r="E15" s="576">
        <v>0</v>
      </c>
      <c r="F15" s="879">
        <v>0</v>
      </c>
      <c r="G15" s="879">
        <v>0</v>
      </c>
      <c r="H15" s="879">
        <v>0</v>
      </c>
      <c r="I15" s="877">
        <f t="shared" si="0"/>
        <v>0</v>
      </c>
    </row>
    <row r="16" spans="1:9" ht="12.75">
      <c r="A16" s="96">
        <v>6</v>
      </c>
      <c r="B16" s="874" t="s">
        <v>705</v>
      </c>
      <c r="C16" s="875">
        <v>0</v>
      </c>
      <c r="D16" s="575">
        <v>0</v>
      </c>
      <c r="E16" s="575">
        <v>0</v>
      </c>
      <c r="F16" s="575">
        <v>0</v>
      </c>
      <c r="G16" s="575">
        <v>0</v>
      </c>
      <c r="H16" s="575">
        <v>0</v>
      </c>
      <c r="I16" s="877">
        <f t="shared" si="0"/>
        <v>0</v>
      </c>
    </row>
    <row r="17" spans="1:9" ht="12.75">
      <c r="A17" s="65">
        <v>7</v>
      </c>
      <c r="B17" s="880" t="s">
        <v>706</v>
      </c>
      <c r="C17" s="881">
        <v>0</v>
      </c>
      <c r="D17" s="882">
        <v>0</v>
      </c>
      <c r="E17" s="882">
        <v>0</v>
      </c>
      <c r="F17" s="882">
        <v>0</v>
      </c>
      <c r="G17" s="882">
        <v>0</v>
      </c>
      <c r="H17" s="882">
        <v>0</v>
      </c>
      <c r="I17" s="883">
        <f t="shared" si="0"/>
        <v>0</v>
      </c>
    </row>
    <row r="18" spans="1:9" ht="12.75">
      <c r="A18" s="9">
        <v>8</v>
      </c>
      <c r="B18" s="865" t="s">
        <v>707</v>
      </c>
      <c r="C18" s="884">
        <f aca="true" t="shared" si="1" ref="C18:I18">SUM(C12:C17)</f>
        <v>5934</v>
      </c>
      <c r="D18" s="193">
        <f t="shared" si="1"/>
        <v>240915</v>
      </c>
      <c r="E18" s="193">
        <f t="shared" si="1"/>
        <v>35477</v>
      </c>
      <c r="F18" s="867">
        <f t="shared" si="1"/>
        <v>0</v>
      </c>
      <c r="G18" s="867">
        <f t="shared" si="1"/>
        <v>22407</v>
      </c>
      <c r="H18" s="867">
        <f t="shared" si="1"/>
        <v>0</v>
      </c>
      <c r="I18" s="868">
        <f t="shared" si="1"/>
        <v>304733</v>
      </c>
    </row>
    <row r="19" spans="1:9" ht="12.75">
      <c r="A19" s="322">
        <v>9</v>
      </c>
      <c r="B19" s="869" t="s">
        <v>708</v>
      </c>
      <c r="C19" s="870">
        <v>0</v>
      </c>
      <c r="D19" s="872">
        <v>0</v>
      </c>
      <c r="E19" s="872">
        <v>188</v>
      </c>
      <c r="F19" s="872">
        <v>0</v>
      </c>
      <c r="G19" s="872">
        <v>0</v>
      </c>
      <c r="H19" s="872">
        <v>0</v>
      </c>
      <c r="I19" s="873">
        <f>SUM(C19:H19)</f>
        <v>188</v>
      </c>
    </row>
    <row r="20" spans="1:9" ht="12.75">
      <c r="A20" s="96">
        <v>10</v>
      </c>
      <c r="B20" s="874" t="s">
        <v>709</v>
      </c>
      <c r="C20" s="875">
        <v>0</v>
      </c>
      <c r="D20" s="575">
        <v>0</v>
      </c>
      <c r="E20" s="876">
        <v>405</v>
      </c>
      <c r="F20" s="575">
        <v>0</v>
      </c>
      <c r="G20" s="575">
        <v>0</v>
      </c>
      <c r="H20" s="575">
        <v>0</v>
      </c>
      <c r="I20" s="877">
        <f>SUM(C20:H20)</f>
        <v>405</v>
      </c>
    </row>
    <row r="21" spans="1:9" ht="12.75">
      <c r="A21" s="96">
        <v>11</v>
      </c>
      <c r="B21" s="874" t="s">
        <v>710</v>
      </c>
      <c r="C21" s="875">
        <v>0</v>
      </c>
      <c r="D21" s="575">
        <v>0</v>
      </c>
      <c r="E21" s="575">
        <v>0</v>
      </c>
      <c r="F21" s="575">
        <f>SUM(F19:F20)</f>
        <v>0</v>
      </c>
      <c r="G21" s="575">
        <f>SUM(G19:G20)</f>
        <v>0</v>
      </c>
      <c r="H21" s="575">
        <v>0</v>
      </c>
      <c r="I21" s="877">
        <f>SUM(C21:H21)</f>
        <v>0</v>
      </c>
    </row>
    <row r="22" spans="1:9" ht="12.75">
      <c r="A22" s="96">
        <v>12</v>
      </c>
      <c r="B22" s="874" t="s">
        <v>711</v>
      </c>
      <c r="C22" s="878">
        <f>SUM(C15+C21)</f>
        <v>0</v>
      </c>
      <c r="D22" s="879">
        <v>0</v>
      </c>
      <c r="E22" s="879">
        <f>SUM(E15+E21)</f>
        <v>0</v>
      </c>
      <c r="F22" s="879">
        <f>SUM(F15+F21)</f>
        <v>0</v>
      </c>
      <c r="G22" s="879">
        <f>SUM(G15+G21)</f>
        <v>0</v>
      </c>
      <c r="H22" s="879">
        <f>SUM(H15+H21)</f>
        <v>0</v>
      </c>
      <c r="I22" s="885">
        <f>SUM(I15+I21)</f>
        <v>0</v>
      </c>
    </row>
    <row r="23" spans="1:9" ht="12.75">
      <c r="A23" s="65">
        <v>13</v>
      </c>
      <c r="B23" s="880" t="s">
        <v>712</v>
      </c>
      <c r="C23" s="881">
        <v>0</v>
      </c>
      <c r="D23" s="882">
        <v>0</v>
      </c>
      <c r="E23" s="882">
        <v>136</v>
      </c>
      <c r="F23" s="882">
        <v>0</v>
      </c>
      <c r="G23" s="882">
        <v>4159</v>
      </c>
      <c r="H23" s="882">
        <v>0</v>
      </c>
      <c r="I23" s="883">
        <f>SUM(C23:H23)</f>
        <v>4295</v>
      </c>
    </row>
    <row r="24" spans="1:9" ht="12.75">
      <c r="A24" s="9">
        <v>14</v>
      </c>
      <c r="B24" s="865" t="s">
        <v>713</v>
      </c>
      <c r="C24" s="884">
        <f aca="true" t="shared" si="2" ref="C24:I24">SUM(C19:C23)</f>
        <v>0</v>
      </c>
      <c r="D24" s="884">
        <f t="shared" si="2"/>
        <v>0</v>
      </c>
      <c r="E24" s="884">
        <f t="shared" si="2"/>
        <v>729</v>
      </c>
      <c r="F24" s="884">
        <f t="shared" si="2"/>
        <v>0</v>
      </c>
      <c r="G24" s="884">
        <f t="shared" si="2"/>
        <v>4159</v>
      </c>
      <c r="H24" s="884">
        <f t="shared" si="2"/>
        <v>0</v>
      </c>
      <c r="I24" s="884">
        <f t="shared" si="2"/>
        <v>4888</v>
      </c>
    </row>
    <row r="25" spans="1:9" ht="12.75">
      <c r="A25" s="9">
        <v>15</v>
      </c>
      <c r="B25" s="865" t="s">
        <v>714</v>
      </c>
      <c r="C25" s="866">
        <f aca="true" t="shared" si="3" ref="C25:I25">C11+C18-C24</f>
        <v>21214</v>
      </c>
      <c r="D25" s="866">
        <f t="shared" si="3"/>
        <v>3370390</v>
      </c>
      <c r="E25" s="866">
        <f t="shared" si="3"/>
        <v>268768</v>
      </c>
      <c r="F25" s="866">
        <f t="shared" si="3"/>
        <v>0</v>
      </c>
      <c r="G25" s="866">
        <f t="shared" si="3"/>
        <v>28177</v>
      </c>
      <c r="H25" s="866">
        <f t="shared" si="3"/>
        <v>3357741</v>
      </c>
      <c r="I25" s="866">
        <f t="shared" si="3"/>
        <v>7046290</v>
      </c>
    </row>
    <row r="26" spans="1:9" ht="12.75">
      <c r="A26" s="9">
        <v>16</v>
      </c>
      <c r="B26" s="865" t="s">
        <v>715</v>
      </c>
      <c r="C26" s="866">
        <v>14606</v>
      </c>
      <c r="D26" s="193">
        <v>520208</v>
      </c>
      <c r="E26" s="193">
        <v>123898</v>
      </c>
      <c r="F26" s="867">
        <v>0</v>
      </c>
      <c r="G26" s="867">
        <v>0</v>
      </c>
      <c r="H26" s="193">
        <v>3056908</v>
      </c>
      <c r="I26" s="868">
        <f>SUM(C26:H26)</f>
        <v>3715620</v>
      </c>
    </row>
    <row r="27" spans="1:9" ht="12.75">
      <c r="A27" s="322">
        <v>17</v>
      </c>
      <c r="B27" s="869" t="s">
        <v>716</v>
      </c>
      <c r="C27" s="870">
        <v>690</v>
      </c>
      <c r="D27" s="871">
        <v>65272</v>
      </c>
      <c r="E27" s="871">
        <v>34599</v>
      </c>
      <c r="F27" s="872">
        <v>0</v>
      </c>
      <c r="G27" s="872">
        <v>0</v>
      </c>
      <c r="H27" s="871">
        <v>206473</v>
      </c>
      <c r="I27" s="873">
        <f>SUM(C27:H27)</f>
        <v>307034</v>
      </c>
    </row>
    <row r="28" spans="1:9" ht="12.75">
      <c r="A28" s="22">
        <v>18</v>
      </c>
      <c r="B28" s="880" t="s">
        <v>717</v>
      </c>
      <c r="C28" s="881">
        <v>0</v>
      </c>
      <c r="D28" s="882">
        <v>0</v>
      </c>
      <c r="E28" s="886">
        <v>729</v>
      </c>
      <c r="F28" s="882">
        <v>0</v>
      </c>
      <c r="G28" s="882">
        <v>0</v>
      </c>
      <c r="H28" s="882">
        <v>0</v>
      </c>
      <c r="I28" s="883">
        <f>SUM(C28:H28)</f>
        <v>729</v>
      </c>
    </row>
    <row r="29" spans="1:9" ht="12.75">
      <c r="A29" s="9">
        <v>19</v>
      </c>
      <c r="B29" s="865" t="s">
        <v>718</v>
      </c>
      <c r="C29" s="866">
        <f aca="true" t="shared" si="4" ref="C29:H29">C26+C27-C28</f>
        <v>15296</v>
      </c>
      <c r="D29" s="866">
        <f t="shared" si="4"/>
        <v>585480</v>
      </c>
      <c r="E29" s="866">
        <f t="shared" si="4"/>
        <v>157768</v>
      </c>
      <c r="F29" s="866">
        <f t="shared" si="4"/>
        <v>0</v>
      </c>
      <c r="G29" s="866">
        <f t="shared" si="4"/>
        <v>0</v>
      </c>
      <c r="H29" s="866">
        <f t="shared" si="4"/>
        <v>3263381</v>
      </c>
      <c r="I29" s="868">
        <f>SUM(C29:H29)</f>
        <v>4021925</v>
      </c>
    </row>
    <row r="30" spans="1:9" ht="12.75">
      <c r="A30" s="276">
        <v>20</v>
      </c>
      <c r="B30" s="887" t="s">
        <v>719</v>
      </c>
      <c r="C30" s="888">
        <v>0</v>
      </c>
      <c r="D30" s="888">
        <v>0</v>
      </c>
      <c r="E30" s="888">
        <v>0</v>
      </c>
      <c r="F30" s="888">
        <v>0</v>
      </c>
      <c r="G30" s="888">
        <v>0</v>
      </c>
      <c r="H30" s="889">
        <v>0</v>
      </c>
      <c r="I30" s="888">
        <v>0</v>
      </c>
    </row>
    <row r="31" spans="1:9" ht="12.75">
      <c r="A31" s="890">
        <v>21</v>
      </c>
      <c r="B31" s="891" t="s">
        <v>720</v>
      </c>
      <c r="C31" s="892">
        <v>0</v>
      </c>
      <c r="D31" s="893">
        <v>0</v>
      </c>
      <c r="E31" s="893">
        <v>0</v>
      </c>
      <c r="F31" s="893">
        <v>0</v>
      </c>
      <c r="G31" s="893">
        <v>749</v>
      </c>
      <c r="H31" s="894">
        <v>0</v>
      </c>
      <c r="I31" s="895">
        <f>SUM(C31:H31)</f>
        <v>749</v>
      </c>
    </row>
    <row r="32" spans="1:9" ht="12.75">
      <c r="A32" s="116">
        <v>22</v>
      </c>
      <c r="B32" s="896" t="s">
        <v>721</v>
      </c>
      <c r="C32" s="897">
        <v>0</v>
      </c>
      <c r="D32" s="575">
        <v>0</v>
      </c>
      <c r="E32" s="575">
        <v>0</v>
      </c>
      <c r="F32" s="575">
        <v>0</v>
      </c>
      <c r="G32" s="575">
        <v>749</v>
      </c>
      <c r="H32" s="898">
        <v>0</v>
      </c>
      <c r="I32" s="899">
        <f>SUM(C32:H32)</f>
        <v>749</v>
      </c>
    </row>
    <row r="33" spans="1:9" ht="12.75">
      <c r="A33" s="49">
        <v>23</v>
      </c>
      <c r="B33" s="900" t="s">
        <v>722</v>
      </c>
      <c r="C33" s="872">
        <v>0</v>
      </c>
      <c r="D33" s="872">
        <v>0</v>
      </c>
      <c r="E33" s="872">
        <v>0</v>
      </c>
      <c r="F33" s="872">
        <v>0</v>
      </c>
      <c r="G33" s="872">
        <v>0</v>
      </c>
      <c r="H33" s="901">
        <v>0</v>
      </c>
      <c r="I33" s="902">
        <f>SUM(C33:H33)</f>
        <v>0</v>
      </c>
    </row>
    <row r="34" spans="1:9" ht="12.75">
      <c r="A34" s="903">
        <v>23</v>
      </c>
      <c r="B34" s="904" t="s">
        <v>723</v>
      </c>
      <c r="C34" s="905">
        <f aca="true" t="shared" si="5" ref="C34:I34">C29+C33</f>
        <v>15296</v>
      </c>
      <c r="D34" s="905">
        <f t="shared" si="5"/>
        <v>585480</v>
      </c>
      <c r="E34" s="905">
        <f t="shared" si="5"/>
        <v>157768</v>
      </c>
      <c r="F34" s="905">
        <f t="shared" si="5"/>
        <v>0</v>
      </c>
      <c r="G34" s="905">
        <f t="shared" si="5"/>
        <v>0</v>
      </c>
      <c r="H34" s="906">
        <f t="shared" si="5"/>
        <v>3263381</v>
      </c>
      <c r="I34" s="906">
        <f t="shared" si="5"/>
        <v>4021925</v>
      </c>
    </row>
    <row r="35" spans="1:9" ht="12.75">
      <c r="A35" s="907">
        <v>24</v>
      </c>
      <c r="B35" s="865" t="s">
        <v>724</v>
      </c>
      <c r="C35" s="866">
        <f aca="true" t="shared" si="6" ref="C35:I35">C25-C34</f>
        <v>5918</v>
      </c>
      <c r="D35" s="866">
        <f t="shared" si="6"/>
        <v>2784910</v>
      </c>
      <c r="E35" s="866">
        <f t="shared" si="6"/>
        <v>111000</v>
      </c>
      <c r="F35" s="866">
        <f t="shared" si="6"/>
        <v>0</v>
      </c>
      <c r="G35" s="866">
        <f t="shared" si="6"/>
        <v>28177</v>
      </c>
      <c r="H35" s="194">
        <f t="shared" si="6"/>
        <v>94360</v>
      </c>
      <c r="I35" s="194">
        <f t="shared" si="6"/>
        <v>3024365</v>
      </c>
    </row>
    <row r="36" spans="1:9" ht="12.75">
      <c r="A36" s="908">
        <v>25</v>
      </c>
      <c r="B36" s="909" t="s">
        <v>725</v>
      </c>
      <c r="C36" s="910">
        <v>12694</v>
      </c>
      <c r="D36" s="911">
        <v>5029</v>
      </c>
      <c r="E36" s="911">
        <v>93382</v>
      </c>
      <c r="F36" s="912">
        <v>0</v>
      </c>
      <c r="G36" s="912">
        <v>0</v>
      </c>
      <c r="H36" s="911">
        <v>2928145</v>
      </c>
      <c r="I36" s="913">
        <f>SUM(C36:H36)</f>
        <v>3039250</v>
      </c>
    </row>
  </sheetData>
  <sheetProtection selectLockedCells="1" selectUnlockedCells="1"/>
  <mergeCells count="13"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D2:I2"/>
    <mergeCell ref="F3:H3"/>
    <mergeCell ref="B4:I4"/>
    <mergeCell ref="B5:I5"/>
  </mergeCells>
  <printOptions/>
  <pageMargins left="0.7" right="0.7" top="0.75" bottom="0.75" header="0.5118055555555555" footer="0.5118055555555555"/>
  <pageSetup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4"/>
  <sheetViews>
    <sheetView zoomScalePageLayoutView="0" workbookViewId="0" topLeftCell="A1">
      <selection activeCell="B3" sqref="B3:E4"/>
    </sheetView>
  </sheetViews>
  <sheetFormatPr defaultColWidth="9.140625" defaultRowHeight="12.75"/>
  <cols>
    <col min="1" max="1" width="4.57421875" style="0" customWidth="1"/>
    <col min="2" max="2" width="30.57421875" style="0" customWidth="1"/>
    <col min="3" max="3" width="10.00390625" style="0" customWidth="1"/>
    <col min="4" max="4" width="13.421875" style="0" customWidth="1"/>
    <col min="5" max="5" width="16.57421875" style="0" customWidth="1"/>
    <col min="7" max="7" width="10.7109375" style="0" customWidth="1"/>
  </cols>
  <sheetData>
    <row r="3" spans="2:3" ht="12.75">
      <c r="B3" s="5" t="s">
        <v>743</v>
      </c>
      <c r="C3" s="5"/>
    </row>
    <row r="6" spans="1:7" ht="12.75" customHeight="1">
      <c r="A6" s="948" t="s">
        <v>23</v>
      </c>
      <c r="B6" s="948"/>
      <c r="C6" s="948"/>
      <c r="D6" s="948"/>
      <c r="E6" s="948"/>
      <c r="F6" s="40"/>
      <c r="G6" s="40"/>
    </row>
    <row r="7" spans="1:7" ht="12.75">
      <c r="A7" s="948"/>
      <c r="B7" s="948"/>
      <c r="C7" s="948"/>
      <c r="D7" s="948"/>
      <c r="E7" s="948"/>
      <c r="F7" s="40"/>
      <c r="G7" s="40"/>
    </row>
    <row r="8" spans="1:7" ht="12.75">
      <c r="A8" s="948"/>
      <c r="B8" s="948"/>
      <c r="C8" s="948"/>
      <c r="D8" s="948"/>
      <c r="E8" s="948"/>
      <c r="F8" s="40"/>
      <c r="G8" s="40"/>
    </row>
    <row r="9" spans="2:3" ht="12.75">
      <c r="B9" s="2"/>
      <c r="C9" s="2"/>
    </row>
    <row r="10" spans="2:3" ht="12.75">
      <c r="B10" s="2"/>
      <c r="C10" s="2"/>
    </row>
    <row r="11" spans="2:3" ht="12.75">
      <c r="B11" s="41"/>
      <c r="C11" s="41"/>
    </row>
    <row r="12" ht="12.75">
      <c r="E12" s="42" t="s">
        <v>10</v>
      </c>
    </row>
    <row r="13" spans="2:5" ht="12.75">
      <c r="B13" s="43"/>
      <c r="C13" s="12" t="s">
        <v>12</v>
      </c>
      <c r="D13" s="10" t="s">
        <v>11</v>
      </c>
      <c r="E13" s="10" t="s">
        <v>21</v>
      </c>
    </row>
    <row r="14" spans="2:5" ht="12.75">
      <c r="B14" s="44" t="s">
        <v>24</v>
      </c>
      <c r="C14" s="44"/>
      <c r="D14" s="45"/>
      <c r="E14" s="46"/>
    </row>
    <row r="15" spans="2:5" ht="12.75">
      <c r="B15" s="47" t="s">
        <v>25</v>
      </c>
      <c r="C15" s="47"/>
      <c r="D15" s="48">
        <v>0</v>
      </c>
      <c r="E15" s="49">
        <v>0</v>
      </c>
    </row>
    <row r="16" spans="2:5" ht="12.75">
      <c r="B16" s="50" t="s">
        <v>26</v>
      </c>
      <c r="C16" s="50" t="s">
        <v>27</v>
      </c>
      <c r="D16" s="51">
        <v>0</v>
      </c>
      <c r="E16" s="49">
        <v>0</v>
      </c>
    </row>
    <row r="17" spans="2:5" ht="12.75">
      <c r="B17" s="52"/>
      <c r="C17" s="52"/>
      <c r="D17" s="53"/>
      <c r="E17" s="54"/>
    </row>
    <row r="18" spans="2:5" ht="12.75">
      <c r="B18" s="55"/>
      <c r="C18" s="56"/>
      <c r="D18" s="56"/>
      <c r="E18" s="57"/>
    </row>
    <row r="19" spans="2:5" ht="12.75">
      <c r="B19" s="58"/>
      <c r="C19" s="59"/>
      <c r="D19" s="59"/>
      <c r="E19" s="60"/>
    </row>
    <row r="20" spans="2:5" ht="12.75">
      <c r="B20" s="61"/>
      <c r="C20" s="12" t="s">
        <v>12</v>
      </c>
      <c r="D20" s="10" t="s">
        <v>11</v>
      </c>
      <c r="E20" s="10" t="s">
        <v>21</v>
      </c>
    </row>
    <row r="21" spans="2:5" ht="12.75">
      <c r="B21" s="44" t="s">
        <v>28</v>
      </c>
      <c r="C21" s="44"/>
      <c r="D21" s="45"/>
      <c r="E21" s="46"/>
    </row>
    <row r="22" spans="2:5" ht="12.75">
      <c r="B22" s="47" t="s">
        <v>25</v>
      </c>
      <c r="C22" s="47"/>
      <c r="D22" s="51">
        <v>0</v>
      </c>
      <c r="E22" s="49">
        <v>0</v>
      </c>
    </row>
    <row r="23" spans="2:5" ht="12.75">
      <c r="B23" s="50" t="s">
        <v>29</v>
      </c>
      <c r="C23" s="50" t="s">
        <v>30</v>
      </c>
      <c r="D23" s="51">
        <v>0</v>
      </c>
      <c r="E23" s="49">
        <v>4000</v>
      </c>
    </row>
    <row r="24" spans="2:5" ht="12.75">
      <c r="B24" s="52" t="s">
        <v>31</v>
      </c>
      <c r="C24" s="52" t="s">
        <v>32</v>
      </c>
      <c r="D24" s="53">
        <v>0</v>
      </c>
      <c r="E24" s="54">
        <v>1603</v>
      </c>
    </row>
  </sheetData>
  <sheetProtection selectLockedCells="1" selectUnlockedCells="1"/>
  <mergeCells count="1">
    <mergeCell ref="A6:E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2"/>
  <sheetViews>
    <sheetView zoomScalePageLayoutView="0" workbookViewId="0" topLeftCell="A1">
      <selection activeCell="D76" sqref="D76"/>
    </sheetView>
  </sheetViews>
  <sheetFormatPr defaultColWidth="9.140625" defaultRowHeight="12.75"/>
  <cols>
    <col min="1" max="1" width="26.140625" style="0" customWidth="1"/>
    <col min="2" max="2" width="6.140625" style="0" customWidth="1"/>
    <col min="3" max="3" width="8.140625" style="0" customWidth="1"/>
    <col min="4" max="5" width="8.8515625" style="0" customWidth="1"/>
    <col min="6" max="6" width="3.7109375" style="0" customWidth="1"/>
    <col min="7" max="7" width="3.57421875" style="0" customWidth="1"/>
    <col min="8" max="8" width="2.8515625" style="0" customWidth="1"/>
    <col min="9" max="9" width="6.28125" style="0" customWidth="1"/>
    <col min="10" max="11" width="6.140625" style="0" customWidth="1"/>
    <col min="12" max="12" width="7.140625" style="0" customWidth="1"/>
    <col min="13" max="14" width="8.7109375" style="0" customWidth="1"/>
    <col min="18" max="18" width="6.8515625" style="0" customWidth="1"/>
    <col min="19" max="19" width="7.28125" style="0" customWidth="1"/>
    <col min="20" max="20" width="6.57421875" style="0" customWidth="1"/>
  </cols>
  <sheetData>
    <row r="1" spans="1:22" ht="12.75">
      <c r="A1" s="5" t="s">
        <v>744</v>
      </c>
      <c r="B1" s="5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6.5" customHeight="1">
      <c r="A2" s="62"/>
      <c r="B2" s="62"/>
      <c r="M2" s="4"/>
      <c r="N2" s="4"/>
      <c r="O2" s="4"/>
      <c r="P2" s="4"/>
      <c r="Q2" s="4"/>
      <c r="R2" s="63"/>
      <c r="S2" s="63"/>
      <c r="T2" s="4"/>
      <c r="U2" s="4"/>
      <c r="V2" s="4"/>
    </row>
    <row r="3" spans="1:23" ht="13.5" thickBot="1">
      <c r="A3" s="64" t="s">
        <v>33</v>
      </c>
      <c r="B3" s="12" t="s">
        <v>12</v>
      </c>
      <c r="C3" s="949" t="s">
        <v>34</v>
      </c>
      <c r="D3" s="949"/>
      <c r="E3" s="949"/>
      <c r="F3" s="950" t="s">
        <v>35</v>
      </c>
      <c r="G3" s="950"/>
      <c r="H3" s="950"/>
      <c r="I3" s="951" t="s">
        <v>36</v>
      </c>
      <c r="J3" s="951"/>
      <c r="K3" s="951"/>
      <c r="L3" s="952" t="s">
        <v>37</v>
      </c>
      <c r="M3" s="952"/>
      <c r="N3" s="952"/>
      <c r="O3" s="27"/>
      <c r="P3" s="27"/>
      <c r="Q3" s="27"/>
      <c r="R3" s="27"/>
      <c r="S3" s="27"/>
      <c r="T3" s="27"/>
      <c r="U3" s="27"/>
      <c r="V3" s="27"/>
      <c r="W3" s="7"/>
    </row>
    <row r="4" spans="1:22" ht="26.25" thickBot="1">
      <c r="A4" s="65"/>
      <c r="B4" s="66"/>
      <c r="C4" s="67" t="s">
        <v>13</v>
      </c>
      <c r="D4" s="68" t="s">
        <v>14</v>
      </c>
      <c r="E4" s="68" t="s">
        <v>15</v>
      </c>
      <c r="F4" s="69" t="s">
        <v>13</v>
      </c>
      <c r="G4" s="70" t="s">
        <v>38</v>
      </c>
      <c r="H4" s="71" t="s">
        <v>39</v>
      </c>
      <c r="I4" s="72" t="s">
        <v>13</v>
      </c>
      <c r="J4" s="73" t="s">
        <v>14</v>
      </c>
      <c r="K4" s="73" t="s">
        <v>15</v>
      </c>
      <c r="L4" s="12" t="s">
        <v>13</v>
      </c>
      <c r="M4" s="938" t="s">
        <v>14</v>
      </c>
      <c r="N4" s="937" t="s">
        <v>15</v>
      </c>
      <c r="O4" s="74"/>
      <c r="P4" s="74"/>
      <c r="Q4" s="74"/>
      <c r="R4" s="74"/>
      <c r="S4" s="74"/>
      <c r="T4" s="4"/>
      <c r="U4" s="4"/>
      <c r="V4" s="4"/>
    </row>
    <row r="5" spans="1:22" ht="13.5" thickBot="1">
      <c r="A5" s="75" t="s">
        <v>40</v>
      </c>
      <c r="B5" s="76"/>
      <c r="C5" s="77">
        <f>SUM(C6+C10+C16+C22+C30)</f>
        <v>746842</v>
      </c>
      <c r="D5" s="78">
        <f>SUM(D6,D10,D16,D22,D30)</f>
        <v>933503</v>
      </c>
      <c r="E5" s="79">
        <f>SUM(E6+E10+E16+E22)+E30</f>
        <v>944849</v>
      </c>
      <c r="F5" s="79">
        <f>SUM(F6,F10,F16,F22,F30,F31)</f>
        <v>0</v>
      </c>
      <c r="G5" s="80">
        <f>SUM(G6,G10,G16,G22,G30,G31)</f>
        <v>0</v>
      </c>
      <c r="H5" s="81">
        <v>0</v>
      </c>
      <c r="I5" s="77">
        <f>SUM(I6,I10,I16,I22,I30,I31)</f>
        <v>0</v>
      </c>
      <c r="J5" s="80">
        <f>SUM(J6,J10,J16,J22,J30,J31)</f>
        <v>0</v>
      </c>
      <c r="K5" s="77">
        <f>SUM(K6,K10,K16,K22,K30,K31)</f>
        <v>0</v>
      </c>
      <c r="L5" s="79">
        <f aca="true" t="shared" si="0" ref="L5:N8">SUM(C5,F5,I5)</f>
        <v>746842</v>
      </c>
      <c r="M5" s="82">
        <f t="shared" si="0"/>
        <v>933503</v>
      </c>
      <c r="N5" s="83">
        <f t="shared" si="0"/>
        <v>944849</v>
      </c>
      <c r="O5" s="74"/>
      <c r="P5" s="74"/>
      <c r="Q5" s="74"/>
      <c r="R5" s="74"/>
      <c r="S5" s="74"/>
      <c r="T5" s="4"/>
      <c r="U5" s="4"/>
      <c r="V5" s="4"/>
    </row>
    <row r="6" spans="1:22" ht="12" customHeight="1">
      <c r="A6" s="84" t="s">
        <v>41</v>
      </c>
      <c r="B6" s="85"/>
      <c r="C6" s="86">
        <f>SUM(C8+C7)</f>
        <v>423746</v>
      </c>
      <c r="D6" s="87">
        <f>SUM(D7:D9)</f>
        <v>462058</v>
      </c>
      <c r="E6" s="87">
        <f>SUM(E7:E9)</f>
        <v>462058</v>
      </c>
      <c r="F6" s="88">
        <f>SUM(F7:F8)</f>
        <v>0</v>
      </c>
      <c r="G6" s="87">
        <v>0</v>
      </c>
      <c r="H6" s="89">
        <v>0</v>
      </c>
      <c r="I6" s="86">
        <f>SUM(I7:I8)</f>
        <v>0</v>
      </c>
      <c r="J6" s="87">
        <v>0</v>
      </c>
      <c r="K6" s="90"/>
      <c r="L6" s="91">
        <f t="shared" si="0"/>
        <v>423746</v>
      </c>
      <c r="M6" s="92">
        <f t="shared" si="0"/>
        <v>462058</v>
      </c>
      <c r="N6" s="93">
        <f t="shared" si="0"/>
        <v>462058</v>
      </c>
      <c r="O6" s="94"/>
      <c r="P6" s="94"/>
      <c r="Q6" s="94"/>
      <c r="R6" s="94"/>
      <c r="S6" s="94"/>
      <c r="T6" s="95"/>
      <c r="U6" s="95"/>
      <c r="V6" s="4"/>
    </row>
    <row r="7" spans="1:22" ht="12.75">
      <c r="A7" s="96" t="s">
        <v>42</v>
      </c>
      <c r="B7" s="50" t="s">
        <v>43</v>
      </c>
      <c r="C7" s="97">
        <v>404086</v>
      </c>
      <c r="D7" s="98">
        <v>414989</v>
      </c>
      <c r="E7" s="99">
        <v>414989</v>
      </c>
      <c r="F7" s="100">
        <v>0</v>
      </c>
      <c r="G7" s="98">
        <v>0</v>
      </c>
      <c r="H7" s="101">
        <v>0</v>
      </c>
      <c r="I7" s="97">
        <v>0</v>
      </c>
      <c r="J7" s="98">
        <v>0</v>
      </c>
      <c r="K7" s="99"/>
      <c r="L7" s="102">
        <f t="shared" si="0"/>
        <v>404086</v>
      </c>
      <c r="M7" s="103">
        <f t="shared" si="0"/>
        <v>414989</v>
      </c>
      <c r="N7" s="104">
        <f t="shared" si="0"/>
        <v>414989</v>
      </c>
      <c r="O7" s="74"/>
      <c r="P7" s="74"/>
      <c r="Q7" s="74"/>
      <c r="R7" s="74"/>
      <c r="S7" s="74"/>
      <c r="T7" s="4"/>
      <c r="U7" s="4"/>
      <c r="V7" s="4"/>
    </row>
    <row r="8" spans="1:22" ht="12.75">
      <c r="A8" s="96" t="s">
        <v>44</v>
      </c>
      <c r="B8" s="50" t="s">
        <v>43</v>
      </c>
      <c r="C8" s="97">
        <v>19660</v>
      </c>
      <c r="D8" s="98">
        <v>40896</v>
      </c>
      <c r="E8" s="99">
        <v>40896</v>
      </c>
      <c r="F8" s="105">
        <v>0</v>
      </c>
      <c r="G8" s="106">
        <v>0</v>
      </c>
      <c r="H8" s="107">
        <v>0</v>
      </c>
      <c r="I8" s="108">
        <v>0</v>
      </c>
      <c r="J8" s="106">
        <v>0</v>
      </c>
      <c r="K8" s="109"/>
      <c r="L8" s="102">
        <f t="shared" si="0"/>
        <v>19660</v>
      </c>
      <c r="M8" s="103">
        <f t="shared" si="0"/>
        <v>40896</v>
      </c>
      <c r="N8" s="104">
        <f t="shared" si="0"/>
        <v>40896</v>
      </c>
      <c r="O8" s="110"/>
      <c r="P8" s="110"/>
      <c r="Q8" s="74"/>
      <c r="R8" s="74"/>
      <c r="S8" s="74"/>
      <c r="T8" s="4"/>
      <c r="U8" s="4"/>
      <c r="V8" s="4"/>
    </row>
    <row r="9" spans="1:22" ht="12.75">
      <c r="A9" s="96" t="s">
        <v>45</v>
      </c>
      <c r="B9" s="50" t="s">
        <v>43</v>
      </c>
      <c r="C9" s="97">
        <v>0</v>
      </c>
      <c r="D9" s="98">
        <v>6173</v>
      </c>
      <c r="E9" s="99">
        <v>6173</v>
      </c>
      <c r="F9" s="105">
        <v>0</v>
      </c>
      <c r="G9" s="106">
        <v>0</v>
      </c>
      <c r="H9" s="107">
        <v>0</v>
      </c>
      <c r="I9" s="108">
        <v>0</v>
      </c>
      <c r="J9" s="106">
        <v>0</v>
      </c>
      <c r="K9" s="109">
        <v>0</v>
      </c>
      <c r="L9" s="102">
        <v>0</v>
      </c>
      <c r="M9" s="103">
        <v>6173</v>
      </c>
      <c r="N9" s="104">
        <v>6173</v>
      </c>
      <c r="O9" s="110"/>
      <c r="P9" s="110"/>
      <c r="Q9" s="74"/>
      <c r="R9" s="74"/>
      <c r="S9" s="74"/>
      <c r="T9" s="4"/>
      <c r="U9" s="4"/>
      <c r="V9" s="4"/>
    </row>
    <row r="10" spans="1:22" ht="12.75">
      <c r="A10" s="111" t="s">
        <v>46</v>
      </c>
      <c r="B10" s="112"/>
      <c r="C10" s="113">
        <f>SUM(C11:C15)</f>
        <v>81771</v>
      </c>
      <c r="D10" s="114">
        <f>SUM(D11:D15)</f>
        <v>223705</v>
      </c>
      <c r="E10" s="114">
        <f>SUM(E11:E15)</f>
        <v>224282</v>
      </c>
      <c r="F10" s="102">
        <f>SUM(F11:F15)</f>
        <v>0</v>
      </c>
      <c r="G10" s="114">
        <v>0</v>
      </c>
      <c r="H10" s="104">
        <v>0</v>
      </c>
      <c r="I10" s="113">
        <f>SUM(I11:I15)</f>
        <v>0</v>
      </c>
      <c r="J10" s="114">
        <v>0</v>
      </c>
      <c r="K10" s="115"/>
      <c r="L10" s="102">
        <f aca="true" t="shared" si="1" ref="L10:L38">SUM(C10,F10,I10)</f>
        <v>81771</v>
      </c>
      <c r="M10" s="103">
        <f aca="true" t="shared" si="2" ref="M10:M38">SUM(D10,G10,J10)</f>
        <v>223705</v>
      </c>
      <c r="N10" s="104">
        <f aca="true" t="shared" si="3" ref="N10:N38">SUM(E10,H10,K10)</f>
        <v>224282</v>
      </c>
      <c r="O10" s="110"/>
      <c r="P10" s="110"/>
      <c r="Q10" s="74"/>
      <c r="R10" s="74"/>
      <c r="S10" s="74"/>
      <c r="T10" s="4"/>
      <c r="U10" s="4"/>
      <c r="V10" s="4"/>
    </row>
    <row r="11" spans="1:22" ht="12.75">
      <c r="A11" s="96" t="s">
        <v>47</v>
      </c>
      <c r="B11" s="116"/>
      <c r="C11" s="97">
        <v>81771</v>
      </c>
      <c r="D11" s="98">
        <v>103841</v>
      </c>
      <c r="E11" s="99">
        <v>101198</v>
      </c>
      <c r="F11" s="100">
        <v>0</v>
      </c>
      <c r="G11" s="98">
        <v>0</v>
      </c>
      <c r="H11" s="101">
        <v>0</v>
      </c>
      <c r="I11" s="97">
        <v>0</v>
      </c>
      <c r="J11" s="98">
        <v>0</v>
      </c>
      <c r="K11" s="99"/>
      <c r="L11" s="102">
        <f t="shared" si="1"/>
        <v>81771</v>
      </c>
      <c r="M11" s="103">
        <f t="shared" si="2"/>
        <v>103841</v>
      </c>
      <c r="N11" s="104">
        <f t="shared" si="3"/>
        <v>101198</v>
      </c>
      <c r="O11" s="74"/>
      <c r="P11" s="74"/>
      <c r="Q11" s="150"/>
      <c r="R11" s="150"/>
      <c r="S11" s="1002"/>
      <c r="T11" s="1002"/>
      <c r="U11" s="4"/>
      <c r="V11" s="4"/>
    </row>
    <row r="12" spans="1:22" ht="12.75">
      <c r="A12" s="96" t="s">
        <v>48</v>
      </c>
      <c r="B12" s="50" t="s">
        <v>49</v>
      </c>
      <c r="C12" s="97">
        <v>0</v>
      </c>
      <c r="D12" s="98">
        <v>8292</v>
      </c>
      <c r="E12" s="99">
        <v>8292</v>
      </c>
      <c r="F12" s="100">
        <v>0</v>
      </c>
      <c r="G12" s="98">
        <v>0</v>
      </c>
      <c r="H12" s="101">
        <v>0</v>
      </c>
      <c r="I12" s="97">
        <v>0</v>
      </c>
      <c r="J12" s="98">
        <v>0</v>
      </c>
      <c r="K12" s="99"/>
      <c r="L12" s="102">
        <f t="shared" si="1"/>
        <v>0</v>
      </c>
      <c r="M12" s="103">
        <f t="shared" si="2"/>
        <v>8292</v>
      </c>
      <c r="N12" s="104">
        <f t="shared" si="3"/>
        <v>8292</v>
      </c>
      <c r="O12" s="110"/>
      <c r="P12" s="110"/>
      <c r="Q12" s="150"/>
      <c r="R12" s="150"/>
      <c r="S12" s="1002"/>
      <c r="T12" s="1002"/>
      <c r="U12" s="4"/>
      <c r="V12" s="4"/>
    </row>
    <row r="13" spans="1:22" ht="12.75">
      <c r="A13" s="96" t="s">
        <v>52</v>
      </c>
      <c r="B13" s="50" t="s">
        <v>49</v>
      </c>
      <c r="C13" s="97">
        <v>0</v>
      </c>
      <c r="D13" s="98">
        <v>2413</v>
      </c>
      <c r="E13" s="99">
        <v>2423</v>
      </c>
      <c r="F13" s="100">
        <v>0</v>
      </c>
      <c r="G13" s="98">
        <v>0</v>
      </c>
      <c r="H13" s="101">
        <v>0</v>
      </c>
      <c r="I13" s="97">
        <v>0</v>
      </c>
      <c r="J13" s="98">
        <v>0</v>
      </c>
      <c r="K13" s="99"/>
      <c r="L13" s="102">
        <f t="shared" si="1"/>
        <v>0</v>
      </c>
      <c r="M13" s="103">
        <f t="shared" si="2"/>
        <v>2413</v>
      </c>
      <c r="N13" s="104">
        <f t="shared" si="3"/>
        <v>2423</v>
      </c>
      <c r="O13" s="110"/>
      <c r="P13" s="110"/>
      <c r="Q13" s="150"/>
      <c r="R13" s="150"/>
      <c r="S13" s="1002"/>
      <c r="T13" s="1002"/>
      <c r="U13" s="4"/>
      <c r="V13" s="4"/>
    </row>
    <row r="14" spans="1:25" ht="12.75">
      <c r="A14" s="96" t="s">
        <v>55</v>
      </c>
      <c r="B14" s="50" t="s">
        <v>49</v>
      </c>
      <c r="C14" s="97">
        <v>0</v>
      </c>
      <c r="D14" s="98">
        <v>3131</v>
      </c>
      <c r="E14" s="99">
        <v>5843</v>
      </c>
      <c r="F14" s="100">
        <v>0</v>
      </c>
      <c r="G14" s="98">
        <v>0</v>
      </c>
      <c r="H14" s="101">
        <v>0</v>
      </c>
      <c r="I14" s="97">
        <v>0</v>
      </c>
      <c r="J14" s="98">
        <v>0</v>
      </c>
      <c r="K14" s="99"/>
      <c r="L14" s="102">
        <f t="shared" si="1"/>
        <v>0</v>
      </c>
      <c r="M14" s="103">
        <f t="shared" si="2"/>
        <v>3131</v>
      </c>
      <c r="N14" s="104">
        <f t="shared" si="3"/>
        <v>5843</v>
      </c>
      <c r="O14" s="110"/>
      <c r="P14" s="110"/>
      <c r="Q14" s="439"/>
      <c r="R14" s="439"/>
      <c r="S14" s="1002"/>
      <c r="T14" s="1002"/>
      <c r="U14" s="4"/>
      <c r="V14" s="439"/>
      <c r="Y14" s="28"/>
    </row>
    <row r="15" spans="1:25" ht="12.75">
      <c r="A15" s="96" t="s">
        <v>59</v>
      </c>
      <c r="B15" s="50" t="s">
        <v>49</v>
      </c>
      <c r="C15" s="108">
        <v>0</v>
      </c>
      <c r="D15" s="106">
        <v>106028</v>
      </c>
      <c r="E15" s="109">
        <v>106526</v>
      </c>
      <c r="F15" s="105">
        <v>0</v>
      </c>
      <c r="G15" s="106">
        <v>0</v>
      </c>
      <c r="H15" s="107">
        <v>0</v>
      </c>
      <c r="I15" s="108">
        <v>0</v>
      </c>
      <c r="J15" s="106">
        <v>0</v>
      </c>
      <c r="K15" s="109"/>
      <c r="L15" s="102">
        <f t="shared" si="1"/>
        <v>0</v>
      </c>
      <c r="M15" s="103">
        <f t="shared" si="2"/>
        <v>106028</v>
      </c>
      <c r="N15" s="104">
        <f t="shared" si="3"/>
        <v>106526</v>
      </c>
      <c r="O15" s="110"/>
      <c r="P15" s="110"/>
      <c r="Q15" s="150"/>
      <c r="R15" s="150"/>
      <c r="S15" s="191"/>
      <c r="T15" s="191"/>
      <c r="U15" s="4"/>
      <c r="V15" s="439"/>
      <c r="Y15" s="28"/>
    </row>
    <row r="16" spans="1:25" ht="15" customHeight="1">
      <c r="A16" s="111" t="s">
        <v>60</v>
      </c>
      <c r="B16" s="112"/>
      <c r="C16" s="113">
        <f>SUM(C21+C17)</f>
        <v>94500</v>
      </c>
      <c r="D16" s="114">
        <f>SUM(D17:D21)</f>
        <v>107709</v>
      </c>
      <c r="E16" s="114">
        <f>SUM(E21+E17)</f>
        <v>103391</v>
      </c>
      <c r="F16" s="102">
        <f>SUM(F17:F21)</f>
        <v>0</v>
      </c>
      <c r="G16" s="114">
        <v>0</v>
      </c>
      <c r="H16" s="104">
        <v>0</v>
      </c>
      <c r="I16" s="113">
        <f>SUM(I17:I21)</f>
        <v>0</v>
      </c>
      <c r="J16" s="114">
        <f>SUM(J17:J21)</f>
        <v>0</v>
      </c>
      <c r="K16" s="126">
        <f>SUM(K17:K21)</f>
        <v>0</v>
      </c>
      <c r="L16" s="102">
        <f t="shared" si="1"/>
        <v>94500</v>
      </c>
      <c r="M16" s="103">
        <f t="shared" si="2"/>
        <v>107709</v>
      </c>
      <c r="N16" s="104">
        <f t="shared" si="3"/>
        <v>103391</v>
      </c>
      <c r="O16" s="110"/>
      <c r="P16" s="110"/>
      <c r="Q16" s="439"/>
      <c r="R16" s="439"/>
      <c r="S16" s="191"/>
      <c r="T16" s="191"/>
      <c r="U16" s="4"/>
      <c r="V16" s="439"/>
      <c r="Y16" s="28"/>
    </row>
    <row r="17" spans="1:25" ht="12.75">
      <c r="A17" s="96" t="s">
        <v>62</v>
      </c>
      <c r="B17" s="50" t="s">
        <v>63</v>
      </c>
      <c r="C17" s="97">
        <v>93500</v>
      </c>
      <c r="D17" s="98">
        <v>105073</v>
      </c>
      <c r="E17" s="99">
        <v>102037</v>
      </c>
      <c r="F17" s="100">
        <v>0</v>
      </c>
      <c r="G17" s="98">
        <v>0</v>
      </c>
      <c r="H17" s="101">
        <v>0</v>
      </c>
      <c r="I17" s="97">
        <v>0</v>
      </c>
      <c r="J17" s="98">
        <v>0</v>
      </c>
      <c r="K17" s="99">
        <v>0</v>
      </c>
      <c r="L17" s="102">
        <f t="shared" si="1"/>
        <v>93500</v>
      </c>
      <c r="M17" s="103">
        <f t="shared" si="2"/>
        <v>105073</v>
      </c>
      <c r="N17" s="104">
        <f t="shared" si="3"/>
        <v>102037</v>
      </c>
      <c r="O17" s="110"/>
      <c r="P17" s="110"/>
      <c r="Q17" s="439"/>
      <c r="R17" s="439"/>
      <c r="S17" s="191"/>
      <c r="T17" s="191"/>
      <c r="U17" s="4"/>
      <c r="V17" s="150"/>
      <c r="Y17" s="28"/>
    </row>
    <row r="18" spans="1:22" ht="12.75" hidden="1">
      <c r="A18" s="96" t="s">
        <v>66</v>
      </c>
      <c r="B18" s="116"/>
      <c r="C18" s="108"/>
      <c r="D18" s="106"/>
      <c r="E18" s="109"/>
      <c r="F18" s="105"/>
      <c r="G18" s="106"/>
      <c r="H18" s="107"/>
      <c r="I18" s="108"/>
      <c r="J18" s="106"/>
      <c r="K18" s="109"/>
      <c r="L18" s="102">
        <f t="shared" si="1"/>
        <v>0</v>
      </c>
      <c r="M18" s="103">
        <f t="shared" si="2"/>
        <v>0</v>
      </c>
      <c r="N18" s="104">
        <f t="shared" si="3"/>
        <v>0</v>
      </c>
      <c r="O18" s="110"/>
      <c r="P18" s="110"/>
      <c r="Q18" s="439"/>
      <c r="R18" s="439"/>
      <c r="S18" s="191"/>
      <c r="T18" s="191"/>
      <c r="U18" s="4"/>
      <c r="V18" s="4"/>
    </row>
    <row r="19" spans="1:22" ht="12.75" hidden="1">
      <c r="A19" s="96" t="s">
        <v>68</v>
      </c>
      <c r="B19" s="116"/>
      <c r="C19" s="108"/>
      <c r="D19" s="106"/>
      <c r="E19" s="109"/>
      <c r="F19" s="105"/>
      <c r="G19" s="106"/>
      <c r="H19" s="107"/>
      <c r="I19" s="108"/>
      <c r="J19" s="106"/>
      <c r="K19" s="109"/>
      <c r="L19" s="102">
        <f t="shared" si="1"/>
        <v>0</v>
      </c>
      <c r="M19" s="103">
        <f t="shared" si="2"/>
        <v>0</v>
      </c>
      <c r="N19" s="104">
        <f t="shared" si="3"/>
        <v>0</v>
      </c>
      <c r="O19" s="110"/>
      <c r="P19" s="110"/>
      <c r="Q19" s="74"/>
      <c r="R19" s="74"/>
      <c r="S19" s="74"/>
      <c r="T19" s="4"/>
      <c r="U19" s="4"/>
      <c r="V19" s="4"/>
    </row>
    <row r="20" spans="1:22" ht="12.75" hidden="1">
      <c r="A20" s="96" t="s">
        <v>69</v>
      </c>
      <c r="B20" s="116"/>
      <c r="C20" s="108"/>
      <c r="D20" s="106"/>
      <c r="E20" s="109"/>
      <c r="F20" s="105"/>
      <c r="G20" s="106"/>
      <c r="H20" s="107"/>
      <c r="I20" s="108"/>
      <c r="J20" s="106"/>
      <c r="K20" s="109"/>
      <c r="L20" s="102">
        <f t="shared" si="1"/>
        <v>0</v>
      </c>
      <c r="M20" s="103">
        <f t="shared" si="2"/>
        <v>0</v>
      </c>
      <c r="N20" s="104">
        <f t="shared" si="3"/>
        <v>0</v>
      </c>
      <c r="O20" s="110"/>
      <c r="P20" s="110"/>
      <c r="Q20" s="74"/>
      <c r="R20" s="74"/>
      <c r="S20" s="74"/>
      <c r="T20" s="4"/>
      <c r="U20" s="4"/>
      <c r="V20" s="4"/>
    </row>
    <row r="21" spans="1:25" ht="12.75">
      <c r="A21" s="96" t="s">
        <v>70</v>
      </c>
      <c r="B21" s="50" t="s">
        <v>63</v>
      </c>
      <c r="C21" s="128">
        <v>1000</v>
      </c>
      <c r="D21" s="129">
        <v>2636</v>
      </c>
      <c r="E21" s="130">
        <v>1354</v>
      </c>
      <c r="F21" s="131">
        <v>0</v>
      </c>
      <c r="G21" s="129">
        <v>0</v>
      </c>
      <c r="H21" s="132">
        <v>0</v>
      </c>
      <c r="I21" s="128">
        <v>0</v>
      </c>
      <c r="J21" s="129">
        <v>0</v>
      </c>
      <c r="K21" s="130"/>
      <c r="L21" s="102">
        <f t="shared" si="1"/>
        <v>1000</v>
      </c>
      <c r="M21" s="103">
        <f t="shared" si="2"/>
        <v>2636</v>
      </c>
      <c r="N21" s="104">
        <f t="shared" si="3"/>
        <v>1354</v>
      </c>
      <c r="O21" s="133"/>
      <c r="P21" s="133"/>
      <c r="Q21" s="110"/>
      <c r="R21" s="74"/>
      <c r="S21" s="74"/>
      <c r="T21" s="4"/>
      <c r="U21" s="4"/>
      <c r="V21" s="439"/>
      <c r="Y21" s="28"/>
    </row>
    <row r="22" spans="1:22" ht="12.75">
      <c r="A22" s="111" t="s">
        <v>71</v>
      </c>
      <c r="B22" s="112"/>
      <c r="C22" s="134">
        <f>SUM(C23:C29)</f>
        <v>144325</v>
      </c>
      <c r="D22" s="135">
        <f>SUM(D23:D29)</f>
        <v>137781</v>
      </c>
      <c r="E22" s="135">
        <f>SUM(E23:E29)</f>
        <v>148469</v>
      </c>
      <c r="F22" s="136">
        <f>SUM(F23:F29)</f>
        <v>0</v>
      </c>
      <c r="G22" s="135">
        <v>0</v>
      </c>
      <c r="H22" s="137">
        <v>0</v>
      </c>
      <c r="I22" s="134">
        <f>SUM(I23:I29)</f>
        <v>0</v>
      </c>
      <c r="J22" s="135">
        <v>0</v>
      </c>
      <c r="K22" s="138"/>
      <c r="L22" s="102">
        <f t="shared" si="1"/>
        <v>144325</v>
      </c>
      <c r="M22" s="103">
        <f t="shared" si="2"/>
        <v>137781</v>
      </c>
      <c r="N22" s="104">
        <f t="shared" si="3"/>
        <v>148469</v>
      </c>
      <c r="O22" s="139"/>
      <c r="P22" s="139"/>
      <c r="Q22" s="150"/>
      <c r="R22" s="150"/>
      <c r="S22" s="191"/>
      <c r="T22" s="191"/>
      <c r="U22" s="4"/>
      <c r="V22" s="4"/>
    </row>
    <row r="23" spans="1:22" ht="12.75">
      <c r="A23" s="96" t="s">
        <v>73</v>
      </c>
      <c r="B23" s="116" t="s">
        <v>74</v>
      </c>
      <c r="C23" s="108">
        <v>0</v>
      </c>
      <c r="D23" s="106">
        <v>4345</v>
      </c>
      <c r="E23" s="109">
        <v>4345</v>
      </c>
      <c r="F23" s="105">
        <v>0</v>
      </c>
      <c r="G23" s="106">
        <v>0</v>
      </c>
      <c r="H23" s="107">
        <v>0</v>
      </c>
      <c r="I23" s="108">
        <v>0</v>
      </c>
      <c r="J23" s="106">
        <v>0</v>
      </c>
      <c r="K23" s="109"/>
      <c r="L23" s="102">
        <f t="shared" si="1"/>
        <v>0</v>
      </c>
      <c r="M23" s="103">
        <f t="shared" si="2"/>
        <v>4345</v>
      </c>
      <c r="N23" s="104">
        <f t="shared" si="3"/>
        <v>4345</v>
      </c>
      <c r="O23" s="110"/>
      <c r="P23" s="110"/>
      <c r="Q23" s="439"/>
      <c r="R23" s="439"/>
      <c r="S23" s="191"/>
      <c r="T23" s="191"/>
      <c r="U23" s="4"/>
      <c r="V23" s="4"/>
    </row>
    <row r="24" spans="1:22" ht="12.75">
      <c r="A24" s="96" t="s">
        <v>76</v>
      </c>
      <c r="B24" s="50" t="s">
        <v>77</v>
      </c>
      <c r="C24" s="97">
        <v>117665</v>
      </c>
      <c r="D24" s="98">
        <v>99753</v>
      </c>
      <c r="E24" s="99">
        <v>98888</v>
      </c>
      <c r="F24" s="100">
        <v>0</v>
      </c>
      <c r="G24" s="98">
        <v>0</v>
      </c>
      <c r="H24" s="101">
        <v>0</v>
      </c>
      <c r="I24" s="97">
        <v>0</v>
      </c>
      <c r="J24" s="98">
        <v>0</v>
      </c>
      <c r="K24" s="99"/>
      <c r="L24" s="102">
        <f t="shared" si="1"/>
        <v>117665</v>
      </c>
      <c r="M24" s="103">
        <f t="shared" si="2"/>
        <v>99753</v>
      </c>
      <c r="N24" s="104">
        <f t="shared" si="3"/>
        <v>98888</v>
      </c>
      <c r="O24" s="140"/>
      <c r="P24" s="140"/>
      <c r="Q24" s="439"/>
      <c r="R24" s="439"/>
      <c r="S24" s="191"/>
      <c r="T24" s="191"/>
      <c r="U24" s="4"/>
      <c r="V24" s="4"/>
    </row>
    <row r="25" spans="1:22" ht="12.75">
      <c r="A25" s="96" t="s">
        <v>78</v>
      </c>
      <c r="B25" s="50" t="s">
        <v>79</v>
      </c>
      <c r="C25" s="97">
        <v>3539</v>
      </c>
      <c r="D25" s="98">
        <v>3539</v>
      </c>
      <c r="E25" s="99">
        <v>7140</v>
      </c>
      <c r="F25" s="100">
        <v>0</v>
      </c>
      <c r="G25" s="98">
        <v>0</v>
      </c>
      <c r="H25" s="101">
        <v>0</v>
      </c>
      <c r="I25" s="97">
        <v>0</v>
      </c>
      <c r="J25" s="98">
        <v>0</v>
      </c>
      <c r="K25" s="99"/>
      <c r="L25" s="102">
        <f t="shared" si="1"/>
        <v>3539</v>
      </c>
      <c r="M25" s="103">
        <f t="shared" si="2"/>
        <v>3539</v>
      </c>
      <c r="N25" s="104">
        <f t="shared" si="3"/>
        <v>7140</v>
      </c>
      <c r="O25" s="140"/>
      <c r="P25" s="140"/>
      <c r="Q25" s="140"/>
      <c r="R25" s="141"/>
      <c r="S25" s="74"/>
      <c r="T25" s="4"/>
      <c r="U25" s="4"/>
      <c r="V25" s="4"/>
    </row>
    <row r="26" spans="1:22" ht="12.75">
      <c r="A26" s="96" t="s">
        <v>80</v>
      </c>
      <c r="B26" s="116" t="s">
        <v>54</v>
      </c>
      <c r="C26" s="97">
        <v>2000</v>
      </c>
      <c r="D26" s="98">
        <v>5611</v>
      </c>
      <c r="E26" s="99">
        <v>7895</v>
      </c>
      <c r="F26" s="100">
        <v>0</v>
      </c>
      <c r="G26" s="98">
        <v>0</v>
      </c>
      <c r="H26" s="101">
        <v>0</v>
      </c>
      <c r="I26" s="97">
        <v>0</v>
      </c>
      <c r="J26" s="98">
        <v>0</v>
      </c>
      <c r="K26" s="99"/>
      <c r="L26" s="102">
        <f t="shared" si="1"/>
        <v>2000</v>
      </c>
      <c r="M26" s="103">
        <f t="shared" si="2"/>
        <v>5611</v>
      </c>
      <c r="N26" s="104">
        <f t="shared" si="3"/>
        <v>7895</v>
      </c>
      <c r="O26" s="110"/>
      <c r="P26" s="110"/>
      <c r="Q26" s="4"/>
      <c r="R26" s="4"/>
      <c r="S26" s="4"/>
      <c r="T26" s="4"/>
      <c r="U26" s="4"/>
      <c r="V26" s="4"/>
    </row>
    <row r="27" spans="1:22" ht="12.75">
      <c r="A27" s="96" t="s">
        <v>81</v>
      </c>
      <c r="B27" s="50" t="s">
        <v>77</v>
      </c>
      <c r="C27" s="97">
        <v>5850</v>
      </c>
      <c r="D27" s="98">
        <v>3141</v>
      </c>
      <c r="E27" s="99">
        <v>3074</v>
      </c>
      <c r="F27" s="100">
        <v>0</v>
      </c>
      <c r="G27" s="98">
        <v>0</v>
      </c>
      <c r="H27" s="101">
        <v>0</v>
      </c>
      <c r="I27" s="97">
        <v>0</v>
      </c>
      <c r="J27" s="98">
        <v>0</v>
      </c>
      <c r="K27" s="99"/>
      <c r="L27" s="102">
        <f t="shared" si="1"/>
        <v>5850</v>
      </c>
      <c r="M27" s="103">
        <f t="shared" si="2"/>
        <v>3141</v>
      </c>
      <c r="N27" s="104">
        <f t="shared" si="3"/>
        <v>3074</v>
      </c>
      <c r="O27" s="110"/>
      <c r="P27" s="110"/>
      <c r="Q27" s="150"/>
      <c r="R27" s="150"/>
      <c r="S27" s="191"/>
      <c r="T27" s="191"/>
      <c r="U27" s="4"/>
      <c r="V27" s="4"/>
    </row>
    <row r="28" spans="1:22" ht="12.75">
      <c r="A28" s="96" t="s">
        <v>82</v>
      </c>
      <c r="B28" s="50" t="s">
        <v>83</v>
      </c>
      <c r="C28" s="97">
        <v>0</v>
      </c>
      <c r="D28" s="98">
        <v>37</v>
      </c>
      <c r="E28" s="99">
        <v>683</v>
      </c>
      <c r="F28" s="100">
        <v>0</v>
      </c>
      <c r="G28" s="98">
        <v>0</v>
      </c>
      <c r="H28" s="101">
        <v>0</v>
      </c>
      <c r="I28" s="97">
        <v>0</v>
      </c>
      <c r="J28" s="98">
        <v>0</v>
      </c>
      <c r="K28" s="99"/>
      <c r="L28" s="102">
        <f t="shared" si="1"/>
        <v>0</v>
      </c>
      <c r="M28" s="103">
        <f t="shared" si="2"/>
        <v>37</v>
      </c>
      <c r="N28" s="104">
        <f t="shared" si="3"/>
        <v>683</v>
      </c>
      <c r="O28" s="110"/>
      <c r="P28" s="110"/>
      <c r="Q28" s="439"/>
      <c r="R28" s="439"/>
      <c r="S28" s="191"/>
      <c r="T28" s="191"/>
      <c r="U28" s="4"/>
      <c r="V28" s="4"/>
    </row>
    <row r="29" spans="1:22" ht="12.75">
      <c r="A29" s="96" t="s">
        <v>84</v>
      </c>
      <c r="B29" s="50" t="s">
        <v>77</v>
      </c>
      <c r="C29" s="97">
        <v>15271</v>
      </c>
      <c r="D29" s="98">
        <v>21355</v>
      </c>
      <c r="E29" s="99">
        <v>26444</v>
      </c>
      <c r="F29" s="100">
        <v>0</v>
      </c>
      <c r="G29" s="98">
        <v>0</v>
      </c>
      <c r="H29" s="101">
        <v>0</v>
      </c>
      <c r="I29" s="97">
        <v>0</v>
      </c>
      <c r="J29" s="98">
        <v>0</v>
      </c>
      <c r="K29" s="99"/>
      <c r="L29" s="102">
        <f t="shared" si="1"/>
        <v>15271</v>
      </c>
      <c r="M29" s="103">
        <f t="shared" si="2"/>
        <v>21355</v>
      </c>
      <c r="N29" s="104">
        <f t="shared" si="3"/>
        <v>26444</v>
      </c>
      <c r="O29" s="110"/>
      <c r="P29" s="110"/>
      <c r="Q29" s="439"/>
      <c r="R29" s="439"/>
      <c r="S29" s="185"/>
      <c r="T29" s="185"/>
      <c r="U29" s="4"/>
      <c r="V29" s="4"/>
    </row>
    <row r="30" spans="1:22" ht="12.75">
      <c r="A30" s="111" t="s">
        <v>85</v>
      </c>
      <c r="B30" s="112"/>
      <c r="C30" s="113">
        <v>2500</v>
      </c>
      <c r="D30" s="114">
        <v>2250</v>
      </c>
      <c r="E30" s="115">
        <v>6649</v>
      </c>
      <c r="F30" s="102">
        <v>0</v>
      </c>
      <c r="G30" s="114">
        <v>0</v>
      </c>
      <c r="H30" s="104">
        <v>0</v>
      </c>
      <c r="I30" s="113">
        <v>0</v>
      </c>
      <c r="J30" s="114">
        <v>0</v>
      </c>
      <c r="K30" s="115"/>
      <c r="L30" s="102">
        <f t="shared" si="1"/>
        <v>2500</v>
      </c>
      <c r="M30" s="103">
        <f t="shared" si="2"/>
        <v>2250</v>
      </c>
      <c r="N30" s="104">
        <f t="shared" si="3"/>
        <v>6649</v>
      </c>
      <c r="O30" s="110"/>
      <c r="P30" s="110"/>
      <c r="Q30" s="439"/>
      <c r="R30" s="439"/>
      <c r="S30" s="191"/>
      <c r="T30" s="191"/>
      <c r="U30" s="4"/>
      <c r="V30" s="4"/>
    </row>
    <row r="31" spans="1:22" ht="13.5" thickBot="1">
      <c r="A31" s="111" t="s">
        <v>86</v>
      </c>
      <c r="B31" s="143"/>
      <c r="C31" s="144">
        <v>0</v>
      </c>
      <c r="D31" s="145">
        <v>0</v>
      </c>
      <c r="E31" s="146"/>
      <c r="F31" s="147">
        <v>0</v>
      </c>
      <c r="G31" s="145">
        <v>0</v>
      </c>
      <c r="H31" s="148">
        <v>0</v>
      </c>
      <c r="I31" s="144">
        <v>0</v>
      </c>
      <c r="J31" s="145">
        <v>0</v>
      </c>
      <c r="K31" s="146"/>
      <c r="L31" s="147">
        <f t="shared" si="1"/>
        <v>0</v>
      </c>
      <c r="M31" s="149">
        <f t="shared" si="2"/>
        <v>0</v>
      </c>
      <c r="N31" s="148">
        <f t="shared" si="3"/>
        <v>0</v>
      </c>
      <c r="O31" s="150"/>
      <c r="P31" s="150"/>
      <c r="Q31" s="4"/>
      <c r="R31" s="4"/>
      <c r="S31" s="4"/>
      <c r="T31" s="4"/>
      <c r="U31" s="4"/>
      <c r="V31" s="4"/>
    </row>
    <row r="32" spans="1:22" ht="13.5" customHeight="1" thickBot="1">
      <c r="A32" s="151" t="s">
        <v>87</v>
      </c>
      <c r="B32" s="12" t="s">
        <v>12</v>
      </c>
      <c r="C32" s="77">
        <f>SUM(C33:C33)</f>
        <v>54098</v>
      </c>
      <c r="D32" s="80">
        <f>SUM(D33:D33)</f>
        <v>307853</v>
      </c>
      <c r="E32" s="80">
        <f>SUM(E33:E33)</f>
        <v>386683</v>
      </c>
      <c r="F32" s="79">
        <f>SUM(F33,F35,F36,F37,F73)</f>
        <v>0</v>
      </c>
      <c r="G32" s="80">
        <v>0</v>
      </c>
      <c r="H32" s="81">
        <v>0</v>
      </c>
      <c r="I32" s="77">
        <f>SUM(I33,I35,I36,I37,I73)</f>
        <v>0</v>
      </c>
      <c r="J32" s="80">
        <f>SUM(J33,J35,J36,J37,J73)</f>
        <v>0</v>
      </c>
      <c r="K32" s="152"/>
      <c r="L32" s="79">
        <f t="shared" si="1"/>
        <v>54098</v>
      </c>
      <c r="M32" s="153">
        <f t="shared" si="2"/>
        <v>307853</v>
      </c>
      <c r="N32" s="81">
        <f t="shared" si="3"/>
        <v>386683</v>
      </c>
      <c r="O32" s="150"/>
      <c r="P32" s="150"/>
      <c r="Q32" s="4"/>
      <c r="R32" s="4"/>
      <c r="S32" s="4"/>
      <c r="T32" s="4"/>
      <c r="U32" s="4"/>
      <c r="V32" s="4"/>
    </row>
    <row r="33" spans="1:22" ht="12.75">
      <c r="A33" s="84" t="s">
        <v>88</v>
      </c>
      <c r="B33" s="85"/>
      <c r="C33" s="86">
        <f>SUM(C34:C38)</f>
        <v>54098</v>
      </c>
      <c r="D33" s="87">
        <f>SUM(D34:D38)</f>
        <v>307853</v>
      </c>
      <c r="E33" s="87">
        <f>SUM(E34:E38)</f>
        <v>386683</v>
      </c>
      <c r="F33" s="88">
        <f>SUM(F34:F34)</f>
        <v>0</v>
      </c>
      <c r="G33" s="87">
        <v>0</v>
      </c>
      <c r="H33" s="89">
        <v>0</v>
      </c>
      <c r="I33" s="86">
        <f>SUM(I34:I34)</f>
        <v>0</v>
      </c>
      <c r="J33" s="87">
        <v>0</v>
      </c>
      <c r="K33" s="90">
        <v>0</v>
      </c>
      <c r="L33" s="88">
        <f t="shared" si="1"/>
        <v>54098</v>
      </c>
      <c r="M33" s="154">
        <f t="shared" si="2"/>
        <v>307853</v>
      </c>
      <c r="N33" s="89">
        <f t="shared" si="3"/>
        <v>386683</v>
      </c>
      <c r="O33" s="150"/>
      <c r="P33" s="150"/>
      <c r="Q33" s="4"/>
      <c r="R33" s="4"/>
      <c r="S33" s="4"/>
      <c r="T33" s="4"/>
      <c r="U33" s="4"/>
      <c r="V33" s="4"/>
    </row>
    <row r="34" spans="1:25" ht="15" customHeight="1">
      <c r="A34" s="155" t="s">
        <v>89</v>
      </c>
      <c r="B34" s="156" t="s">
        <v>90</v>
      </c>
      <c r="C34" s="97">
        <v>0</v>
      </c>
      <c r="D34" s="98">
        <v>0</v>
      </c>
      <c r="E34" s="99">
        <v>1685</v>
      </c>
      <c r="F34" s="100">
        <v>0</v>
      </c>
      <c r="G34" s="98">
        <v>0</v>
      </c>
      <c r="H34" s="101">
        <v>0</v>
      </c>
      <c r="I34" s="97">
        <v>0</v>
      </c>
      <c r="J34" s="98">
        <v>0</v>
      </c>
      <c r="K34" s="99">
        <v>0</v>
      </c>
      <c r="L34" s="88">
        <f t="shared" si="1"/>
        <v>0</v>
      </c>
      <c r="M34" s="154">
        <f t="shared" si="2"/>
        <v>0</v>
      </c>
      <c r="N34" s="89">
        <f t="shared" si="3"/>
        <v>1685</v>
      </c>
      <c r="O34" s="110"/>
      <c r="P34" s="110"/>
      <c r="Q34" s="74"/>
      <c r="R34" s="74"/>
      <c r="S34" s="74"/>
      <c r="T34" s="74"/>
      <c r="U34" s="74"/>
      <c r="V34" s="74"/>
      <c r="W34" s="74"/>
      <c r="X34" s="74"/>
      <c r="Y34" s="74"/>
    </row>
    <row r="35" spans="1:25" ht="12.75">
      <c r="A35" s="111" t="s">
        <v>91</v>
      </c>
      <c r="B35" s="112" t="s">
        <v>92</v>
      </c>
      <c r="C35" s="113">
        <v>54098</v>
      </c>
      <c r="D35" s="114">
        <v>307760</v>
      </c>
      <c r="E35" s="114">
        <v>384905</v>
      </c>
      <c r="F35" s="102">
        <v>0</v>
      </c>
      <c r="G35" s="114">
        <v>0</v>
      </c>
      <c r="H35" s="104">
        <v>0</v>
      </c>
      <c r="I35" s="113">
        <v>0</v>
      </c>
      <c r="J35" s="114">
        <v>0</v>
      </c>
      <c r="K35" s="115">
        <v>0</v>
      </c>
      <c r="L35" s="102">
        <f t="shared" si="1"/>
        <v>54098</v>
      </c>
      <c r="M35" s="103">
        <f t="shared" si="2"/>
        <v>307760</v>
      </c>
      <c r="N35" s="104">
        <f t="shared" si="3"/>
        <v>384905</v>
      </c>
      <c r="O35" s="110"/>
      <c r="P35" s="110"/>
      <c r="Q35" s="74"/>
      <c r="R35" s="74"/>
      <c r="S35" s="74"/>
      <c r="T35" s="74"/>
      <c r="U35" s="74"/>
      <c r="V35" s="74"/>
      <c r="W35" s="74"/>
      <c r="X35" s="74"/>
      <c r="Y35" s="74"/>
    </row>
    <row r="36" spans="1:25" ht="12.75">
      <c r="A36" s="111" t="s">
        <v>93</v>
      </c>
      <c r="B36" s="112" t="s">
        <v>94</v>
      </c>
      <c r="C36" s="113">
        <v>0</v>
      </c>
      <c r="D36" s="114">
        <v>93</v>
      </c>
      <c r="E36" s="115">
        <v>93</v>
      </c>
      <c r="F36" s="102">
        <v>0</v>
      </c>
      <c r="G36" s="114">
        <v>0</v>
      </c>
      <c r="H36" s="104">
        <v>0</v>
      </c>
      <c r="I36" s="113">
        <v>0</v>
      </c>
      <c r="J36" s="114">
        <v>0</v>
      </c>
      <c r="K36" s="115">
        <v>0</v>
      </c>
      <c r="L36" s="102">
        <f t="shared" si="1"/>
        <v>0</v>
      </c>
      <c r="M36" s="103">
        <f t="shared" si="2"/>
        <v>93</v>
      </c>
      <c r="N36" s="104">
        <f t="shared" si="3"/>
        <v>93</v>
      </c>
      <c r="O36" s="110"/>
      <c r="P36" s="110"/>
      <c r="Q36" s="74"/>
      <c r="R36" s="74"/>
      <c r="S36" s="164"/>
      <c r="T36" s="164"/>
      <c r="U36" s="164"/>
      <c r="V36" s="74"/>
      <c r="W36" s="74"/>
      <c r="X36" s="74"/>
      <c r="Y36" s="74"/>
    </row>
    <row r="37" spans="1:25" ht="12.75">
      <c r="A37" s="111" t="s">
        <v>95</v>
      </c>
      <c r="B37" s="112"/>
      <c r="C37" s="159">
        <v>0</v>
      </c>
      <c r="D37" s="160">
        <v>0</v>
      </c>
      <c r="E37" s="161">
        <v>0</v>
      </c>
      <c r="F37" s="162">
        <v>0</v>
      </c>
      <c r="G37" s="160">
        <v>0</v>
      </c>
      <c r="H37" s="163">
        <v>0</v>
      </c>
      <c r="I37" s="159">
        <v>0</v>
      </c>
      <c r="J37" s="160">
        <v>0</v>
      </c>
      <c r="K37" s="161">
        <v>0</v>
      </c>
      <c r="L37" s="102">
        <f t="shared" si="1"/>
        <v>0</v>
      </c>
      <c r="M37" s="103">
        <f t="shared" si="2"/>
        <v>0</v>
      </c>
      <c r="N37" s="104">
        <f t="shared" si="3"/>
        <v>0</v>
      </c>
      <c r="O37" s="110"/>
      <c r="P37" s="110"/>
      <c r="Q37" s="74"/>
      <c r="R37" s="74"/>
      <c r="S37" s="164"/>
      <c r="T37" s="164"/>
      <c r="U37" s="141"/>
      <c r="V37" s="74"/>
      <c r="W37" s="74"/>
      <c r="X37" s="74"/>
      <c r="Y37" s="74"/>
    </row>
    <row r="38" spans="1:25" ht="13.5" thickBot="1">
      <c r="A38" s="111" t="s">
        <v>96</v>
      </c>
      <c r="B38" s="112" t="s">
        <v>27</v>
      </c>
      <c r="C38" s="159">
        <v>0</v>
      </c>
      <c r="D38" s="160">
        <v>0</v>
      </c>
      <c r="E38" s="161">
        <v>0</v>
      </c>
      <c r="F38" s="162">
        <v>0</v>
      </c>
      <c r="G38" s="160">
        <v>0</v>
      </c>
      <c r="H38" s="163">
        <v>0</v>
      </c>
      <c r="I38" s="159">
        <v>0</v>
      </c>
      <c r="J38" s="160">
        <v>0</v>
      </c>
      <c r="K38" s="161">
        <v>0</v>
      </c>
      <c r="L38" s="102">
        <f t="shared" si="1"/>
        <v>0</v>
      </c>
      <c r="M38" s="103">
        <f t="shared" si="2"/>
        <v>0</v>
      </c>
      <c r="N38" s="104">
        <f t="shared" si="3"/>
        <v>0</v>
      </c>
      <c r="O38" s="110"/>
      <c r="P38" s="110"/>
      <c r="Q38" s="74"/>
      <c r="R38" s="74"/>
      <c r="S38" s="164"/>
      <c r="T38" s="164"/>
      <c r="U38" s="164"/>
      <c r="V38" s="74"/>
      <c r="W38" s="74"/>
      <c r="X38" s="74"/>
      <c r="Y38" s="74"/>
    </row>
    <row r="39" spans="1:25" ht="12.75">
      <c r="A39" s="165" t="s">
        <v>97</v>
      </c>
      <c r="B39" s="166"/>
      <c r="C39" s="167">
        <f aca="true" t="shared" si="4" ref="C39:N39">SUM(C47:C48)</f>
        <v>137087</v>
      </c>
      <c r="D39" s="167">
        <f t="shared" si="4"/>
        <v>163586</v>
      </c>
      <c r="E39" s="167">
        <f t="shared" si="4"/>
        <v>164304</v>
      </c>
      <c r="F39" s="166">
        <f t="shared" si="4"/>
        <v>0</v>
      </c>
      <c r="G39" s="166">
        <f t="shared" si="4"/>
        <v>0</v>
      </c>
      <c r="H39" s="166">
        <f t="shared" si="4"/>
        <v>0</v>
      </c>
      <c r="I39" s="166">
        <f t="shared" si="4"/>
        <v>0</v>
      </c>
      <c r="J39" s="166">
        <f t="shared" si="4"/>
        <v>0</v>
      </c>
      <c r="K39" s="166">
        <f t="shared" si="4"/>
        <v>0</v>
      </c>
      <c r="L39" s="167">
        <f t="shared" si="4"/>
        <v>137087</v>
      </c>
      <c r="M39" s="167">
        <f t="shared" si="4"/>
        <v>163586</v>
      </c>
      <c r="N39" s="93">
        <f t="shared" si="4"/>
        <v>164304</v>
      </c>
      <c r="O39" s="110"/>
      <c r="P39" s="110"/>
      <c r="Q39" s="74"/>
      <c r="R39" s="74"/>
      <c r="S39" s="164"/>
      <c r="T39" s="164"/>
      <c r="U39" s="164"/>
      <c r="V39" s="74"/>
      <c r="W39" s="74"/>
      <c r="X39" s="74"/>
      <c r="Y39" s="74"/>
    </row>
    <row r="40" spans="1:25" ht="12.75" hidden="1">
      <c r="A40" s="168"/>
      <c r="B40" s="169"/>
      <c r="C40" s="170"/>
      <c r="D40" s="170"/>
      <c r="E40" s="170"/>
      <c r="F40" s="129"/>
      <c r="G40" s="129"/>
      <c r="H40" s="129"/>
      <c r="I40" s="129"/>
      <c r="J40" s="129"/>
      <c r="K40" s="129"/>
      <c r="L40" s="114">
        <f aca="true" t="shared" si="5" ref="L40:L49">SUM(C40,F40,I40)</f>
        <v>0</v>
      </c>
      <c r="M40" s="103">
        <f aca="true" t="shared" si="6" ref="M40:M49">SUM(D40,G40,J40)</f>
        <v>0</v>
      </c>
      <c r="N40" s="171"/>
      <c r="O40" s="133"/>
      <c r="P40" s="133"/>
      <c r="Q40" s="74"/>
      <c r="R40" s="74"/>
      <c r="S40" s="74"/>
      <c r="T40" s="74"/>
      <c r="U40" s="74"/>
      <c r="V40" s="74"/>
      <c r="W40" s="74"/>
      <c r="X40" s="74"/>
      <c r="Y40" s="74"/>
    </row>
    <row r="41" spans="1:25" ht="12.75" hidden="1">
      <c r="A41" s="168"/>
      <c r="B41" s="169"/>
      <c r="C41" s="98"/>
      <c r="D41" s="98"/>
      <c r="E41" s="98"/>
      <c r="F41" s="106"/>
      <c r="G41" s="106"/>
      <c r="H41" s="106"/>
      <c r="I41" s="106"/>
      <c r="J41" s="106"/>
      <c r="K41" s="106"/>
      <c r="L41" s="114">
        <f t="shared" si="5"/>
        <v>0</v>
      </c>
      <c r="M41" s="103">
        <f t="shared" si="6"/>
        <v>0</v>
      </c>
      <c r="N41" s="172"/>
      <c r="O41" s="110"/>
      <c r="P41" s="110"/>
      <c r="Q41" s="74"/>
      <c r="R41" s="74"/>
      <c r="S41" s="74"/>
      <c r="T41" s="74"/>
      <c r="U41" s="74"/>
      <c r="V41" s="74"/>
      <c r="W41" s="74"/>
      <c r="X41" s="74"/>
      <c r="Y41" s="74"/>
    </row>
    <row r="42" spans="1:25" ht="12.75" hidden="1">
      <c r="A42" s="168"/>
      <c r="B42" s="169"/>
      <c r="C42" s="98"/>
      <c r="D42" s="98"/>
      <c r="E42" s="98"/>
      <c r="F42" s="106"/>
      <c r="G42" s="106"/>
      <c r="H42" s="106"/>
      <c r="I42" s="106"/>
      <c r="J42" s="106"/>
      <c r="K42" s="106"/>
      <c r="L42" s="114">
        <f t="shared" si="5"/>
        <v>0</v>
      </c>
      <c r="M42" s="103">
        <f t="shared" si="6"/>
        <v>0</v>
      </c>
      <c r="N42" s="172"/>
      <c r="O42" s="110"/>
      <c r="P42" s="110"/>
      <c r="Q42" s="74"/>
      <c r="R42" s="74"/>
      <c r="S42" s="74"/>
      <c r="T42" s="74"/>
      <c r="U42" s="74"/>
      <c r="V42" s="74"/>
      <c r="W42" s="74"/>
      <c r="X42" s="74"/>
      <c r="Y42" s="74"/>
    </row>
    <row r="43" spans="1:25" ht="12.75" hidden="1">
      <c r="A43" s="168"/>
      <c r="B43" s="169"/>
      <c r="C43" s="98"/>
      <c r="D43" s="98"/>
      <c r="E43" s="98"/>
      <c r="F43" s="106"/>
      <c r="G43" s="106"/>
      <c r="H43" s="106"/>
      <c r="I43" s="106"/>
      <c r="J43" s="106"/>
      <c r="K43" s="106"/>
      <c r="L43" s="114">
        <f t="shared" si="5"/>
        <v>0</v>
      </c>
      <c r="M43" s="103">
        <f t="shared" si="6"/>
        <v>0</v>
      </c>
      <c r="N43" s="172"/>
      <c r="O43" s="110"/>
      <c r="P43" s="110"/>
      <c r="Q43" s="74"/>
      <c r="R43" s="74"/>
      <c r="S43" s="74"/>
      <c r="T43" s="74"/>
      <c r="U43" s="74"/>
      <c r="V43" s="74"/>
      <c r="W43" s="74"/>
      <c r="X43" s="74"/>
      <c r="Y43" s="74"/>
    </row>
    <row r="44" spans="1:25" ht="12.75" hidden="1">
      <c r="A44" s="168"/>
      <c r="B44" s="169"/>
      <c r="C44" s="98"/>
      <c r="D44" s="98"/>
      <c r="E44" s="98"/>
      <c r="F44" s="106"/>
      <c r="G44" s="106"/>
      <c r="H44" s="106"/>
      <c r="I44" s="106"/>
      <c r="J44" s="106"/>
      <c r="K44" s="106"/>
      <c r="L44" s="114">
        <f t="shared" si="5"/>
        <v>0</v>
      </c>
      <c r="M44" s="103">
        <f t="shared" si="6"/>
        <v>0</v>
      </c>
      <c r="N44" s="172"/>
      <c r="O44" s="110"/>
      <c r="P44" s="110"/>
      <c r="Q44" s="74"/>
      <c r="R44" s="74"/>
      <c r="S44" s="74"/>
      <c r="T44" s="74"/>
      <c r="U44" s="74"/>
      <c r="V44" s="74"/>
      <c r="W44" s="74"/>
      <c r="X44" s="74"/>
      <c r="Y44" s="74"/>
    </row>
    <row r="45" spans="1:25" ht="12.75" hidden="1">
      <c r="A45" s="168"/>
      <c r="B45" s="169"/>
      <c r="C45" s="98"/>
      <c r="D45" s="98"/>
      <c r="E45" s="98"/>
      <c r="F45" s="106"/>
      <c r="G45" s="106"/>
      <c r="H45" s="106"/>
      <c r="I45" s="106"/>
      <c r="J45" s="106"/>
      <c r="K45" s="106"/>
      <c r="L45" s="114">
        <f t="shared" si="5"/>
        <v>0</v>
      </c>
      <c r="M45" s="103">
        <f t="shared" si="6"/>
        <v>0</v>
      </c>
      <c r="N45" s="172"/>
      <c r="O45" s="110"/>
      <c r="P45" s="110"/>
      <c r="Q45" s="74"/>
      <c r="R45" s="74"/>
      <c r="S45" s="74"/>
      <c r="T45" s="74"/>
      <c r="U45" s="74"/>
      <c r="V45" s="74"/>
      <c r="W45" s="74"/>
      <c r="X45" s="74"/>
      <c r="Y45" s="74"/>
    </row>
    <row r="46" spans="1:25" ht="12.75" hidden="1">
      <c r="A46" s="168"/>
      <c r="B46" s="169"/>
      <c r="C46" s="98"/>
      <c r="D46" s="98"/>
      <c r="E46" s="98"/>
      <c r="F46" s="106"/>
      <c r="G46" s="106"/>
      <c r="H46" s="106"/>
      <c r="I46" s="106"/>
      <c r="J46" s="106"/>
      <c r="K46" s="106"/>
      <c r="L46" s="114">
        <f t="shared" si="5"/>
        <v>0</v>
      </c>
      <c r="M46" s="103">
        <f t="shared" si="6"/>
        <v>0</v>
      </c>
      <c r="N46" s="172"/>
      <c r="O46" s="110"/>
      <c r="P46" s="110"/>
      <c r="Q46" s="110"/>
      <c r="R46" s="74"/>
      <c r="S46" s="74"/>
      <c r="T46" s="74"/>
      <c r="U46" s="74"/>
      <c r="V46" s="74"/>
      <c r="W46" s="74"/>
      <c r="X46" s="74"/>
      <c r="Y46" s="74"/>
    </row>
    <row r="47" spans="1:25" ht="27" customHeight="1">
      <c r="A47" s="173" t="s">
        <v>98</v>
      </c>
      <c r="B47" s="169" t="s">
        <v>17</v>
      </c>
      <c r="C47" s="98">
        <v>137087</v>
      </c>
      <c r="D47" s="98">
        <v>148423</v>
      </c>
      <c r="E47" s="98">
        <v>149141</v>
      </c>
      <c r="F47" s="106">
        <v>0</v>
      </c>
      <c r="G47" s="106">
        <v>0</v>
      </c>
      <c r="H47" s="106">
        <v>0</v>
      </c>
      <c r="I47" s="106">
        <v>0</v>
      </c>
      <c r="J47" s="106">
        <v>0</v>
      </c>
      <c r="K47" s="106">
        <v>0</v>
      </c>
      <c r="L47" s="114">
        <f t="shared" si="5"/>
        <v>137087</v>
      </c>
      <c r="M47" s="103">
        <f t="shared" si="6"/>
        <v>148423</v>
      </c>
      <c r="N47" s="172">
        <f>SUM(E47,H47,K47)</f>
        <v>149141</v>
      </c>
      <c r="O47" s="110"/>
      <c r="P47" s="110"/>
      <c r="Q47" s="110"/>
      <c r="R47" s="74"/>
      <c r="S47" s="74"/>
      <c r="T47" s="74"/>
      <c r="U47" s="74"/>
      <c r="V47" s="74"/>
      <c r="W47" s="74"/>
      <c r="X47" s="74"/>
      <c r="Y47" s="74"/>
    </row>
    <row r="48" spans="1:25" ht="13.5" thickBot="1">
      <c r="A48" s="174" t="s">
        <v>99</v>
      </c>
      <c r="B48" s="175" t="s">
        <v>100</v>
      </c>
      <c r="C48" s="176">
        <v>0</v>
      </c>
      <c r="D48" s="176">
        <v>15163</v>
      </c>
      <c r="E48" s="176">
        <v>15163</v>
      </c>
      <c r="F48" s="177">
        <v>0</v>
      </c>
      <c r="G48" s="177">
        <v>0</v>
      </c>
      <c r="H48" s="177">
        <v>0</v>
      </c>
      <c r="I48" s="177">
        <v>0</v>
      </c>
      <c r="J48" s="177">
        <v>0</v>
      </c>
      <c r="K48" s="177">
        <v>0</v>
      </c>
      <c r="L48" s="178">
        <f t="shared" si="5"/>
        <v>0</v>
      </c>
      <c r="M48" s="179">
        <f t="shared" si="6"/>
        <v>15163</v>
      </c>
      <c r="N48" s="180">
        <f>SUM(E48,H48,K48)</f>
        <v>15163</v>
      </c>
      <c r="O48" s="110"/>
      <c r="P48" s="110"/>
      <c r="Q48" s="110"/>
      <c r="R48" s="74"/>
      <c r="S48" s="74"/>
      <c r="T48" s="74"/>
      <c r="U48" s="74"/>
      <c r="V48" s="74"/>
      <c r="W48" s="74"/>
      <c r="X48" s="74"/>
      <c r="Y48" s="74"/>
    </row>
    <row r="49" spans="1:25" ht="12.75">
      <c r="A49" s="181" t="s">
        <v>101</v>
      </c>
      <c r="B49" s="182"/>
      <c r="C49" s="77">
        <f>SUM(C32+C5+C39)</f>
        <v>938027</v>
      </c>
      <c r="D49" s="80">
        <f>SUM(D32+D5+D39)</f>
        <v>1404942</v>
      </c>
      <c r="E49" s="80">
        <f>SUM(E32+E5+E39)</f>
        <v>1495836</v>
      </c>
      <c r="F49" s="79">
        <f>SUM(F5,F32,F39)</f>
        <v>0</v>
      </c>
      <c r="G49" s="80">
        <v>0</v>
      </c>
      <c r="H49" s="81">
        <v>0</v>
      </c>
      <c r="I49" s="77">
        <f>SUM(I5,I32,I39)</f>
        <v>0</v>
      </c>
      <c r="J49" s="80">
        <f>SUM(J5,J32,J39)</f>
        <v>0</v>
      </c>
      <c r="K49" s="183">
        <f>SUM(K5,K32,K39)</f>
        <v>0</v>
      </c>
      <c r="L49" s="79">
        <f t="shared" si="5"/>
        <v>938027</v>
      </c>
      <c r="M49" s="153">
        <f t="shared" si="6"/>
        <v>1404942</v>
      </c>
      <c r="N49" s="81">
        <f>SUM(E49,H49,K49)</f>
        <v>1495836</v>
      </c>
      <c r="O49" s="110"/>
      <c r="P49" s="110"/>
      <c r="Q49" s="110"/>
      <c r="R49" s="74"/>
      <c r="S49" s="74"/>
      <c r="T49" s="74"/>
      <c r="U49" s="74"/>
      <c r="V49" s="74"/>
      <c r="W49" s="74"/>
      <c r="X49" s="74"/>
      <c r="Y49" s="74"/>
    </row>
    <row r="50" spans="1:25" ht="12.75">
      <c r="A50" s="184"/>
      <c r="B50" s="184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41"/>
      <c r="N50" s="110"/>
      <c r="O50" s="110"/>
      <c r="P50" s="110"/>
      <c r="Q50" s="110"/>
      <c r="R50" s="74"/>
      <c r="S50" s="74"/>
      <c r="T50" s="74"/>
      <c r="U50" s="74"/>
      <c r="V50" s="74"/>
      <c r="W50" s="74"/>
      <c r="X50" s="74"/>
      <c r="Y50" s="74"/>
    </row>
    <row r="51" spans="1:25" ht="12.75">
      <c r="A51" s="184"/>
      <c r="B51" s="184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41"/>
      <c r="N51" s="110"/>
      <c r="O51" s="110"/>
      <c r="P51" s="110"/>
      <c r="Q51" s="110"/>
      <c r="R51" s="74"/>
      <c r="S51" s="74"/>
      <c r="T51" s="74"/>
      <c r="U51" s="74"/>
      <c r="V51" s="74"/>
      <c r="W51" s="74"/>
      <c r="X51" s="74"/>
      <c r="Y51" s="74"/>
    </row>
    <row r="52" spans="1:25" ht="12.75">
      <c r="A52" s="184"/>
      <c r="B52" s="184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41"/>
      <c r="N52" s="110"/>
      <c r="O52" s="110"/>
      <c r="P52" s="110"/>
      <c r="Q52" s="110"/>
      <c r="R52" s="74"/>
      <c r="S52" s="74"/>
      <c r="T52" s="74"/>
      <c r="U52" s="74"/>
      <c r="V52" s="74"/>
      <c r="W52" s="74"/>
      <c r="X52" s="74"/>
      <c r="Y52" s="74"/>
    </row>
    <row r="53" spans="1:25" ht="12.75">
      <c r="A53" s="184"/>
      <c r="B53" s="184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41"/>
      <c r="N53" s="110"/>
      <c r="O53" s="110"/>
      <c r="P53" s="110"/>
      <c r="Q53" s="110"/>
      <c r="R53" s="74"/>
      <c r="S53" s="74"/>
      <c r="T53" s="74"/>
      <c r="U53" s="74"/>
      <c r="V53" s="74"/>
      <c r="W53" s="74"/>
      <c r="X53" s="74"/>
      <c r="Y53" s="74"/>
    </row>
    <row r="54" spans="1:25" ht="12.75">
      <c r="A54" s="184"/>
      <c r="B54" s="184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41"/>
      <c r="N54" s="110"/>
      <c r="O54" s="110"/>
      <c r="P54" s="110"/>
      <c r="Q54" s="110"/>
      <c r="R54" s="74"/>
      <c r="S54" s="74"/>
      <c r="T54" s="74"/>
      <c r="U54" s="74"/>
      <c r="V54" s="74"/>
      <c r="W54" s="74"/>
      <c r="X54" s="74"/>
      <c r="Y54" s="74"/>
    </row>
    <row r="55" spans="1:25" ht="12.75">
      <c r="A55" s="184"/>
      <c r="B55" s="184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41"/>
      <c r="N55" s="110"/>
      <c r="O55" s="110"/>
      <c r="P55" s="110"/>
      <c r="Q55" s="110"/>
      <c r="R55" s="74"/>
      <c r="S55" s="74"/>
      <c r="T55" s="74"/>
      <c r="U55" s="74"/>
      <c r="V55" s="74"/>
      <c r="W55" s="74"/>
      <c r="X55" s="74"/>
      <c r="Y55" s="74"/>
    </row>
    <row r="56" spans="1:25" ht="12.75">
      <c r="A56" s="184"/>
      <c r="B56" s="184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41"/>
      <c r="N56" s="110"/>
      <c r="O56" s="110"/>
      <c r="P56" s="110"/>
      <c r="Q56" s="110"/>
      <c r="R56" s="74"/>
      <c r="S56" s="74"/>
      <c r="T56" s="74"/>
      <c r="U56" s="74"/>
      <c r="V56" s="74"/>
      <c r="W56" s="74"/>
      <c r="X56" s="74"/>
      <c r="Y56" s="74"/>
    </row>
    <row r="57" spans="1:25" ht="12.75">
      <c r="A57" s="184"/>
      <c r="B57" s="184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41"/>
      <c r="N57" s="110"/>
      <c r="O57" s="110"/>
      <c r="P57" s="110"/>
      <c r="Q57" s="110"/>
      <c r="R57" s="74"/>
      <c r="S57" s="74"/>
      <c r="T57" s="74"/>
      <c r="U57" s="74"/>
      <c r="V57" s="74"/>
      <c r="W57" s="74"/>
      <c r="X57" s="74"/>
      <c r="Y57" s="74"/>
    </row>
    <row r="58" spans="1:25" ht="12.75">
      <c r="A58" s="184"/>
      <c r="B58" s="184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41"/>
      <c r="N58" s="110"/>
      <c r="O58" s="110"/>
      <c r="P58" s="110"/>
      <c r="Q58" s="110"/>
      <c r="R58" s="74"/>
      <c r="S58" s="74"/>
      <c r="T58" s="74"/>
      <c r="U58" s="74"/>
      <c r="V58" s="74"/>
      <c r="W58" s="74"/>
      <c r="X58" s="74"/>
      <c r="Y58" s="74"/>
    </row>
    <row r="59" spans="1:25" ht="12.75">
      <c r="A59" s="184"/>
      <c r="B59" s="184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41"/>
      <c r="N59" s="110"/>
      <c r="O59" s="110"/>
      <c r="P59" s="110"/>
      <c r="Q59" s="110"/>
      <c r="R59" s="74"/>
      <c r="S59" s="74"/>
      <c r="T59" s="74"/>
      <c r="U59" s="74"/>
      <c r="V59" s="74"/>
      <c r="W59" s="74"/>
      <c r="X59" s="74"/>
      <c r="Y59" s="74"/>
    </row>
    <row r="60" spans="1:25" ht="12.75">
      <c r="A60" s="184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41"/>
      <c r="N60" s="110"/>
      <c r="O60" s="110"/>
      <c r="P60" s="110"/>
      <c r="Q60" s="110"/>
      <c r="R60" s="74"/>
      <c r="S60" s="74"/>
      <c r="T60" s="74"/>
      <c r="U60" s="74"/>
      <c r="V60" s="74"/>
      <c r="W60" s="74"/>
      <c r="X60" s="74"/>
      <c r="Y60" s="74"/>
    </row>
    <row r="61" spans="1:25" ht="12.75">
      <c r="A61" s="184"/>
      <c r="B61" s="184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41"/>
      <c r="N61" s="110"/>
      <c r="O61" s="110"/>
      <c r="P61" s="110"/>
      <c r="Q61" s="110"/>
      <c r="R61" s="74"/>
      <c r="S61" s="74"/>
      <c r="T61" s="74"/>
      <c r="U61" s="74"/>
      <c r="V61" s="74"/>
      <c r="W61" s="74"/>
      <c r="X61" s="74"/>
      <c r="Y61" s="74"/>
    </row>
    <row r="62" spans="1:25" ht="12.75">
      <c r="A62" s="184"/>
      <c r="B62" s="184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41"/>
      <c r="N62" s="110"/>
      <c r="O62" s="110"/>
      <c r="P62" s="110"/>
      <c r="Q62" s="110"/>
      <c r="R62" s="74"/>
      <c r="S62" s="74"/>
      <c r="T62" s="74"/>
      <c r="U62" s="74"/>
      <c r="V62" s="74"/>
      <c r="W62" s="74"/>
      <c r="X62" s="74"/>
      <c r="Y62" s="74"/>
    </row>
    <row r="63" spans="1:25" ht="12.75">
      <c r="A63" s="184"/>
      <c r="B63" s="184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41"/>
      <c r="N63" s="110"/>
      <c r="O63" s="110"/>
      <c r="P63" s="110"/>
      <c r="Q63" s="110"/>
      <c r="R63" s="74"/>
      <c r="S63" s="74"/>
      <c r="T63" s="74"/>
      <c r="U63" s="74"/>
      <c r="V63" s="74"/>
      <c r="W63" s="74"/>
      <c r="X63" s="74"/>
      <c r="Y63" s="74"/>
    </row>
    <row r="64" spans="1:22" ht="12.75">
      <c r="A64" s="184"/>
      <c r="B64" s="184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4"/>
      <c r="S64" s="4"/>
      <c r="T64" s="4"/>
      <c r="U64" s="4"/>
      <c r="V64" s="4"/>
    </row>
    <row r="65" spans="14:17" ht="12.75">
      <c r="N65" s="5"/>
      <c r="O65" s="5"/>
      <c r="P65" s="5"/>
      <c r="Q65" s="5"/>
    </row>
    <row r="66" spans="14:17" ht="12.75">
      <c r="N66" s="5"/>
      <c r="O66" s="5"/>
      <c r="P66" s="5"/>
      <c r="Q66" s="5"/>
    </row>
    <row r="67" spans="1:19" ht="12.75">
      <c r="A67" s="351"/>
      <c r="B67" s="939"/>
      <c r="C67" s="1003"/>
      <c r="D67" s="1003"/>
      <c r="E67" s="1003"/>
      <c r="F67" s="1003"/>
      <c r="G67" s="1003"/>
      <c r="H67" s="1003"/>
      <c r="I67" s="1003"/>
      <c r="J67" s="1003"/>
      <c r="K67" s="1003"/>
      <c r="L67" s="1003"/>
      <c r="M67" s="1004"/>
      <c r="N67" s="1003"/>
      <c r="O67" s="110"/>
      <c r="P67" s="110"/>
      <c r="Q67" s="110"/>
      <c r="R67" s="74"/>
      <c r="S67" s="74"/>
    </row>
    <row r="68" spans="1:19" ht="12.75">
      <c r="A68" s="1005"/>
      <c r="B68" s="1006"/>
      <c r="C68" s="1002"/>
      <c r="D68" s="1002"/>
      <c r="E68" s="1002"/>
      <c r="F68" s="1002"/>
      <c r="G68" s="1002"/>
      <c r="H68" s="1002"/>
      <c r="I68" s="1002"/>
      <c r="J68" s="1002"/>
      <c r="K68" s="1002"/>
      <c r="L68" s="1003"/>
      <c r="M68" s="1004"/>
      <c r="N68" s="1003"/>
      <c r="O68" s="110"/>
      <c r="P68" s="110"/>
      <c r="Q68" s="110"/>
      <c r="R68" s="74"/>
      <c r="S68" s="74"/>
    </row>
    <row r="69" spans="1:19" ht="12.75">
      <c r="A69" s="1005"/>
      <c r="B69" s="1006"/>
      <c r="C69" s="1002"/>
      <c r="D69" s="1002"/>
      <c r="E69" s="1002"/>
      <c r="F69" s="1002"/>
      <c r="G69" s="1002"/>
      <c r="H69" s="1002"/>
      <c r="I69" s="1002"/>
      <c r="J69" s="1002"/>
      <c r="K69" s="1002"/>
      <c r="L69" s="1003"/>
      <c r="M69" s="1004"/>
      <c r="N69" s="1003"/>
      <c r="O69" s="110"/>
      <c r="P69" s="110"/>
      <c r="Q69" s="74"/>
      <c r="R69" s="74"/>
      <c r="S69" s="74"/>
    </row>
    <row r="70" spans="1:19" ht="12.75">
      <c r="A70" s="1005"/>
      <c r="B70" s="1005"/>
      <c r="C70" s="1003"/>
      <c r="D70" s="1003"/>
      <c r="E70" s="1003"/>
      <c r="F70" s="1003"/>
      <c r="G70" s="1003"/>
      <c r="H70" s="1003"/>
      <c r="I70" s="1003"/>
      <c r="J70" s="1003"/>
      <c r="K70" s="1003"/>
      <c r="L70" s="1003"/>
      <c r="M70" s="1004"/>
      <c r="N70" s="1003"/>
      <c r="O70" s="110"/>
      <c r="P70" s="110"/>
      <c r="Q70" s="74"/>
      <c r="R70" s="74"/>
      <c r="S70" s="74"/>
    </row>
    <row r="71" spans="1:19" ht="12.75">
      <c r="A71" s="110"/>
      <c r="B71" s="110"/>
      <c r="C71" s="1002"/>
      <c r="D71" s="1002"/>
      <c r="E71" s="1002"/>
      <c r="F71" s="1002"/>
      <c r="G71" s="1002"/>
      <c r="H71" s="1002"/>
      <c r="I71" s="1002"/>
      <c r="J71" s="1002"/>
      <c r="K71" s="1002"/>
      <c r="L71" s="1003"/>
      <c r="M71" s="1004"/>
      <c r="N71" s="1003"/>
      <c r="O71" s="110"/>
      <c r="P71" s="110"/>
      <c r="Q71" s="74"/>
      <c r="R71" s="74"/>
      <c r="S71" s="74"/>
    </row>
    <row r="72" spans="1:20" ht="12.75">
      <c r="A72" s="110"/>
      <c r="B72" s="110"/>
      <c r="C72" s="1002"/>
      <c r="D72" s="1002"/>
      <c r="E72" s="1002"/>
      <c r="F72" s="1002"/>
      <c r="G72" s="1002"/>
      <c r="H72" s="1002"/>
      <c r="I72" s="1002"/>
      <c r="J72" s="1002"/>
      <c r="K72" s="1002"/>
      <c r="L72" s="1003"/>
      <c r="M72" s="1004"/>
      <c r="N72" s="1003"/>
      <c r="O72" s="110"/>
      <c r="P72" s="110"/>
      <c r="Q72" s="74"/>
      <c r="R72" s="74"/>
      <c r="S72" s="74"/>
      <c r="T72" s="4"/>
    </row>
    <row r="73" spans="1:20" ht="15">
      <c r="A73" s="827"/>
      <c r="B73" s="827"/>
      <c r="C73" s="1003"/>
      <c r="D73" s="1003"/>
      <c r="E73" s="1003"/>
      <c r="F73" s="1003"/>
      <c r="G73" s="1003"/>
      <c r="H73" s="1003"/>
      <c r="I73" s="1003"/>
      <c r="J73" s="1003"/>
      <c r="K73" s="1003"/>
      <c r="L73" s="1003"/>
      <c r="M73" s="1004"/>
      <c r="N73" s="1003"/>
      <c r="O73" s="110"/>
      <c r="P73" s="110"/>
      <c r="Q73" s="74"/>
      <c r="R73" s="74"/>
      <c r="S73" s="74"/>
      <c r="T73" s="4"/>
    </row>
    <row r="74" spans="1:20" ht="12.75">
      <c r="A74" s="1007"/>
      <c r="B74" s="1007"/>
      <c r="C74" s="440"/>
      <c r="D74" s="440"/>
      <c r="E74" s="440"/>
      <c r="F74" s="440"/>
      <c r="G74" s="440"/>
      <c r="H74" s="440"/>
      <c r="I74" s="440"/>
      <c r="J74" s="440"/>
      <c r="K74" s="440"/>
      <c r="L74" s="1003"/>
      <c r="M74" s="1004"/>
      <c r="N74" s="1003"/>
      <c r="O74" s="110"/>
      <c r="P74" s="110"/>
      <c r="Q74" s="140"/>
      <c r="R74" s="191"/>
      <c r="S74" s="192"/>
      <c r="T74" s="4"/>
    </row>
    <row r="75" spans="1:20" ht="12.75">
      <c r="A75" s="184"/>
      <c r="B75" s="184"/>
      <c r="C75" s="1008"/>
      <c r="D75" s="1008"/>
      <c r="E75" s="1008"/>
      <c r="F75" s="1008"/>
      <c r="G75" s="1008"/>
      <c r="H75" s="1008"/>
      <c r="I75" s="1008"/>
      <c r="J75" s="1008"/>
      <c r="K75" s="1008"/>
      <c r="L75" s="1008"/>
      <c r="M75" s="1009"/>
      <c r="N75" s="1008"/>
      <c r="O75" s="110"/>
      <c r="P75" s="110"/>
      <c r="Q75" s="140"/>
      <c r="R75" s="191"/>
      <c r="S75" s="192"/>
      <c r="T75" s="4"/>
    </row>
    <row r="76" spans="1:20" ht="12.75">
      <c r="A76" s="4"/>
      <c r="B76" s="4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40"/>
      <c r="N76" s="140"/>
      <c r="O76" s="110"/>
      <c r="P76" s="110"/>
      <c r="Q76" s="140"/>
      <c r="R76" s="191"/>
      <c r="S76" s="192"/>
      <c r="T76" s="4"/>
    </row>
    <row r="77" spans="1:20" ht="12.75">
      <c r="A77" s="195"/>
      <c r="B77" s="195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10"/>
      <c r="N77" s="110"/>
      <c r="O77" s="110"/>
      <c r="P77" s="110"/>
      <c r="Q77" s="164"/>
      <c r="R77" s="164"/>
      <c r="S77" s="164"/>
      <c r="T77" s="110"/>
    </row>
    <row r="78" spans="1:20" ht="12.75">
      <c r="A78" s="195"/>
      <c r="B78" s="195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10"/>
      <c r="N78" s="110"/>
      <c r="O78" s="110"/>
      <c r="P78" s="110"/>
      <c r="Q78" s="192"/>
      <c r="R78" s="192"/>
      <c r="S78" s="192"/>
      <c r="T78" s="4"/>
    </row>
    <row r="79" spans="1:19" ht="12.75">
      <c r="A79" s="195"/>
      <c r="B79" s="195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10"/>
      <c r="N79" s="110"/>
      <c r="O79" s="110"/>
      <c r="P79" s="110"/>
      <c r="Q79" s="110"/>
      <c r="R79" s="164"/>
      <c r="S79" s="74"/>
    </row>
    <row r="80" spans="1:19" ht="12.75">
      <c r="A80" s="195"/>
      <c r="B80" s="195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10"/>
      <c r="N80" s="110"/>
      <c r="O80" s="110"/>
      <c r="P80" s="110"/>
      <c r="Q80" s="110"/>
      <c r="R80" s="164"/>
      <c r="S80" s="74"/>
    </row>
    <row r="81" spans="1:19" ht="12.75">
      <c r="A81" s="195"/>
      <c r="B81" s="195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10"/>
      <c r="N81" s="110"/>
      <c r="O81" s="110"/>
      <c r="P81" s="110"/>
      <c r="Q81" s="74"/>
      <c r="R81" s="164"/>
      <c r="S81" s="74"/>
    </row>
    <row r="82" spans="1:19" ht="12.75">
      <c r="A82" s="195"/>
      <c r="B82" s="195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10"/>
      <c r="N82" s="110"/>
      <c r="O82" s="110"/>
      <c r="P82" s="110"/>
      <c r="Q82" s="74"/>
      <c r="R82" s="74"/>
      <c r="S82" s="74"/>
    </row>
    <row r="83" spans="1:19" ht="12.75">
      <c r="A83" s="195"/>
      <c r="B83" s="195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10"/>
      <c r="N83" s="110"/>
      <c r="O83" s="110"/>
      <c r="P83" s="110"/>
      <c r="Q83" s="74"/>
      <c r="R83" s="74"/>
      <c r="S83" s="74"/>
    </row>
    <row r="84" spans="1:16" ht="12.75">
      <c r="A84" s="195"/>
      <c r="B84" s="195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5"/>
      <c r="N84" s="5"/>
      <c r="O84" s="5"/>
      <c r="P84" s="5"/>
    </row>
    <row r="85" spans="1:16" ht="12.75">
      <c r="A85" s="195"/>
      <c r="B85" s="195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5"/>
      <c r="N85" s="5"/>
      <c r="O85" s="5"/>
      <c r="P85" s="5"/>
    </row>
    <row r="86" spans="1:16" ht="12.75">
      <c r="A86" s="195"/>
      <c r="B86" s="195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5"/>
      <c r="N86" s="5"/>
      <c r="O86" s="5"/>
      <c r="P86" s="5"/>
    </row>
    <row r="87" spans="1:16" ht="12.75">
      <c r="A87" s="195"/>
      <c r="B87" s="195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5"/>
      <c r="N87" s="5"/>
      <c r="O87" s="5"/>
      <c r="P87" s="5"/>
    </row>
    <row r="88" spans="1:16" ht="12.75">
      <c r="A88" s="195"/>
      <c r="B88" s="195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5"/>
      <c r="N88" s="5"/>
      <c r="O88" s="5"/>
      <c r="P88" s="5"/>
    </row>
    <row r="89" spans="1:16" ht="12.75">
      <c r="A89" s="195"/>
      <c r="B89" s="195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5"/>
      <c r="N89" s="5"/>
      <c r="O89" s="5"/>
      <c r="P89" s="5"/>
    </row>
    <row r="90" spans="1:16" ht="12.75">
      <c r="A90" s="195"/>
      <c r="B90" s="195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5"/>
      <c r="N90" s="5"/>
      <c r="O90" s="5"/>
      <c r="P90" s="5"/>
    </row>
    <row r="91" spans="1:16" ht="12.75">
      <c r="A91" s="195"/>
      <c r="B91" s="195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5"/>
      <c r="N91" s="5"/>
      <c r="O91" s="5"/>
      <c r="P91" s="5"/>
    </row>
    <row r="92" spans="1:16" ht="12.75">
      <c r="A92" s="195"/>
      <c r="B92" s="195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5"/>
      <c r="N92" s="5"/>
      <c r="O92" s="5"/>
      <c r="P92" s="5"/>
    </row>
    <row r="93" spans="1:16" ht="12.75">
      <c r="A93" s="195"/>
      <c r="B93" s="195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5"/>
      <c r="N93" s="5"/>
      <c r="O93" s="5"/>
      <c r="P93" s="5"/>
    </row>
    <row r="94" spans="1:16" ht="12.75">
      <c r="A94" s="195"/>
      <c r="B94" s="195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5"/>
      <c r="N94" s="5"/>
      <c r="O94" s="5"/>
      <c r="P94" s="5"/>
    </row>
    <row r="95" spans="1:16" ht="12.75">
      <c r="A95" s="195"/>
      <c r="B95" s="195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5"/>
      <c r="N95" s="5"/>
      <c r="O95" s="5"/>
      <c r="P95" s="5"/>
    </row>
    <row r="96" spans="1:16" ht="12.75">
      <c r="A96" s="196"/>
      <c r="B96" s="196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5"/>
      <c r="N96" s="5"/>
      <c r="O96" s="5"/>
      <c r="P96" s="5"/>
    </row>
    <row r="97" spans="1:16" ht="12" customHeight="1">
      <c r="A97" s="197"/>
      <c r="B97" s="197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5"/>
      <c r="N97" s="5"/>
      <c r="O97" s="5"/>
      <c r="P97" s="5"/>
    </row>
    <row r="98" spans="1:16" ht="12.75">
      <c r="A98" s="198"/>
      <c r="B98" s="198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5"/>
      <c r="N98" s="5"/>
      <c r="O98" s="5"/>
      <c r="P98" s="5"/>
    </row>
    <row r="99" spans="1:16" ht="12.75">
      <c r="A99" s="197"/>
      <c r="B99" s="197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5"/>
      <c r="N99" s="5"/>
      <c r="O99" s="5"/>
      <c r="P99" s="5"/>
    </row>
    <row r="100" spans="1:1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N100" s="5"/>
      <c r="O100" s="5"/>
      <c r="P100" s="5"/>
    </row>
    <row r="101" spans="1:16" ht="12.75">
      <c r="A101" s="4"/>
      <c r="B101" s="4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5"/>
      <c r="N101" s="5"/>
      <c r="O101" s="5"/>
      <c r="P101" s="5"/>
    </row>
    <row r="102" spans="1:16" ht="12.75">
      <c r="A102" s="4"/>
      <c r="B102" s="4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5"/>
      <c r="N102" s="5"/>
      <c r="O102" s="5"/>
      <c r="P102" s="5"/>
    </row>
    <row r="103" spans="1:16" ht="12.75">
      <c r="A103" s="4"/>
      <c r="B103" s="4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5"/>
      <c r="N103" s="5"/>
      <c r="O103" s="5"/>
      <c r="P103" s="5"/>
    </row>
    <row r="104" spans="1:16" ht="12.75">
      <c r="A104" s="4"/>
      <c r="B104" s="4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5"/>
      <c r="N104" s="5"/>
      <c r="O104" s="5"/>
      <c r="P104" s="5"/>
    </row>
    <row r="105" spans="1:16" ht="12.75">
      <c r="A105" s="4"/>
      <c r="B105" s="4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5"/>
      <c r="N105" s="5"/>
      <c r="O105" s="5"/>
      <c r="P105" s="5"/>
    </row>
    <row r="106" spans="1:16" ht="12.75">
      <c r="A106" s="199"/>
      <c r="B106" s="199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5"/>
      <c r="N106" s="5"/>
      <c r="O106" s="5"/>
      <c r="P106" s="5"/>
    </row>
    <row r="107" spans="1:16" ht="12.75">
      <c r="A107" s="4"/>
      <c r="B107" s="4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5"/>
      <c r="N107" s="5"/>
      <c r="O107" s="5"/>
      <c r="P107" s="5"/>
    </row>
    <row r="108" spans="1:16" ht="12.75">
      <c r="A108" s="4"/>
      <c r="B108" s="4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5"/>
      <c r="N108" s="5"/>
      <c r="O108" s="5"/>
      <c r="P108" s="5"/>
    </row>
    <row r="109" spans="1:12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2.75">
      <c r="A113" s="199"/>
      <c r="B113" s="199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2.75">
      <c r="A114" s="199"/>
      <c r="B114" s="199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</sheetData>
  <sheetProtection selectLockedCells="1" selectUnlockedCells="1"/>
  <mergeCells count="4">
    <mergeCell ref="C3:E3"/>
    <mergeCell ref="F3:H3"/>
    <mergeCell ref="I3:K3"/>
    <mergeCell ref="L3:N3"/>
  </mergeCells>
  <printOptions/>
  <pageMargins left="0.5902777777777778" right="0.39375" top="0.9451388888888889" bottom="0.9451388888888889" header="0.5118055555555555" footer="0.5118055555555555"/>
  <pageSetup fitToHeight="1" fitToWidth="1" horizontalDpi="300" verticalDpi="300" orientation="portrait" paperSize="9" scale="46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A1">
      <selection activeCell="S29" sqref="S29"/>
    </sheetView>
  </sheetViews>
  <sheetFormatPr defaultColWidth="9.140625" defaultRowHeight="12.75"/>
  <cols>
    <col min="1" max="1" width="1.8515625" style="0" customWidth="1"/>
    <col min="2" max="2" width="23.00390625" style="0" customWidth="1"/>
    <col min="3" max="3" width="5.28125" style="0" customWidth="1"/>
    <col min="4" max="4" width="7.140625" style="0" customWidth="1"/>
    <col min="5" max="5" width="0" style="0" hidden="1" customWidth="1"/>
    <col min="6" max="6" width="8.7109375" style="0" customWidth="1"/>
    <col min="7" max="7" width="8.8515625" style="0" customWidth="1"/>
    <col min="8" max="9" width="3.421875" style="0" customWidth="1"/>
    <col min="10" max="10" width="3.140625" style="0" customWidth="1"/>
    <col min="11" max="13" width="6.421875" style="0" customWidth="1"/>
    <col min="14" max="14" width="7.421875" style="0" customWidth="1"/>
    <col min="15" max="16" width="8.8515625" style="0" customWidth="1"/>
  </cols>
  <sheetData>
    <row r="1" spans="2:3" ht="12.75">
      <c r="B1" s="5" t="s">
        <v>745</v>
      </c>
      <c r="C1" s="5"/>
    </row>
    <row r="3" ht="12.75">
      <c r="A3" s="2" t="s">
        <v>104</v>
      </c>
    </row>
    <row r="4" spans="1:16" ht="12.75">
      <c r="A4" s="200"/>
      <c r="B4" s="201"/>
      <c r="C4" s="69" t="s">
        <v>12</v>
      </c>
      <c r="D4" s="953" t="s">
        <v>34</v>
      </c>
      <c r="E4" s="953"/>
      <c r="F4" s="953"/>
      <c r="G4" s="953"/>
      <c r="H4" s="954" t="s">
        <v>105</v>
      </c>
      <c r="I4" s="954"/>
      <c r="J4" s="954"/>
      <c r="K4" s="950" t="s">
        <v>106</v>
      </c>
      <c r="L4" s="950"/>
      <c r="M4" s="950"/>
      <c r="N4" s="952" t="s">
        <v>37</v>
      </c>
      <c r="O4" s="952"/>
      <c r="P4" s="952"/>
    </row>
    <row r="5" spans="1:16" ht="12.75">
      <c r="A5" s="200"/>
      <c r="B5" s="201"/>
      <c r="C5" s="200"/>
      <c r="D5" s="202" t="s">
        <v>13</v>
      </c>
      <c r="E5" s="203"/>
      <c r="F5" s="203" t="s">
        <v>14</v>
      </c>
      <c r="G5" s="204" t="s">
        <v>15</v>
      </c>
      <c r="H5" s="202" t="s">
        <v>13</v>
      </c>
      <c r="I5" s="203" t="s">
        <v>14</v>
      </c>
      <c r="J5" s="204" t="s">
        <v>15</v>
      </c>
      <c r="K5" s="205" t="s">
        <v>13</v>
      </c>
      <c r="L5" s="206" t="s">
        <v>14</v>
      </c>
      <c r="M5" s="207" t="s">
        <v>15</v>
      </c>
      <c r="N5" s="202" t="s">
        <v>13</v>
      </c>
      <c r="O5" s="203" t="s">
        <v>14</v>
      </c>
      <c r="P5" s="208" t="s">
        <v>15</v>
      </c>
    </row>
    <row r="6" spans="1:16" ht="12.75">
      <c r="A6" s="209" t="s">
        <v>107</v>
      </c>
      <c r="B6" s="210"/>
      <c r="C6" s="211"/>
      <c r="D6" s="79">
        <f>SUM(D7:D11)</f>
        <v>669364</v>
      </c>
      <c r="E6" s="80" t="e">
        <f>SUM(E7+E8+#REF!+E9+E10+E11+#REF!)</f>
        <v>#REF!</v>
      </c>
      <c r="F6" s="80">
        <f>SUM(F7:F11)</f>
        <v>932813</v>
      </c>
      <c r="G6" s="79">
        <f>SUM(G7:G11)</f>
        <v>891254</v>
      </c>
      <c r="H6" s="79">
        <f>SUM(H7:H11)</f>
        <v>0</v>
      </c>
      <c r="I6" s="80">
        <v>0</v>
      </c>
      <c r="J6" s="152">
        <v>0</v>
      </c>
      <c r="K6" s="79">
        <f>SUM(K7:K11)</f>
        <v>36264</v>
      </c>
      <c r="L6" s="80">
        <f>SUM(L7:L11)</f>
        <v>24712</v>
      </c>
      <c r="M6" s="79">
        <f>SUM(M7:M11)</f>
        <v>24176</v>
      </c>
      <c r="N6" s="212">
        <f aca="true" t="shared" si="0" ref="N6:N18">SUM(K6,H6,D6)</f>
        <v>705628</v>
      </c>
      <c r="O6" s="213">
        <f aca="true" t="shared" si="1" ref="O6:O18">SUM(L6,I6,F6)</f>
        <v>957525</v>
      </c>
      <c r="P6" s="214">
        <f aca="true" t="shared" si="2" ref="P6:P18">SUM(M6,J6,G6)</f>
        <v>915430</v>
      </c>
    </row>
    <row r="7" spans="1:16" ht="12.75">
      <c r="A7" s="215"/>
      <c r="B7" s="216" t="s">
        <v>108</v>
      </c>
      <c r="C7" s="217" t="s">
        <v>109</v>
      </c>
      <c r="D7" s="218">
        <v>231561</v>
      </c>
      <c r="E7" s="219"/>
      <c r="F7" s="220">
        <v>335170</v>
      </c>
      <c r="G7" s="221">
        <v>328180</v>
      </c>
      <c r="H7" s="218">
        <v>0</v>
      </c>
      <c r="I7" s="220">
        <v>0</v>
      </c>
      <c r="J7" s="221">
        <v>0</v>
      </c>
      <c r="K7" s="218">
        <v>0</v>
      </c>
      <c r="L7" s="220">
        <v>0</v>
      </c>
      <c r="M7" s="221">
        <v>0</v>
      </c>
      <c r="N7" s="91">
        <f t="shared" si="0"/>
        <v>231561</v>
      </c>
      <c r="O7" s="120">
        <f t="shared" si="1"/>
        <v>335170</v>
      </c>
      <c r="P7" s="93">
        <f t="shared" si="2"/>
        <v>328180</v>
      </c>
    </row>
    <row r="8" spans="1:16" ht="12.75">
      <c r="A8" s="168"/>
      <c r="B8" s="222" t="s">
        <v>110</v>
      </c>
      <c r="C8" s="96" t="s">
        <v>111</v>
      </c>
      <c r="D8" s="100">
        <v>54025</v>
      </c>
      <c r="E8" s="106"/>
      <c r="F8" s="98">
        <v>70345</v>
      </c>
      <c r="G8" s="99">
        <v>70345</v>
      </c>
      <c r="H8" s="100">
        <v>0</v>
      </c>
      <c r="I8" s="98">
        <v>0</v>
      </c>
      <c r="J8" s="99">
        <v>0</v>
      </c>
      <c r="K8" s="100">
        <v>0</v>
      </c>
      <c r="L8" s="98">
        <v>0</v>
      </c>
      <c r="M8" s="99">
        <v>0</v>
      </c>
      <c r="N8" s="102">
        <f t="shared" si="0"/>
        <v>54025</v>
      </c>
      <c r="O8" s="98">
        <f t="shared" si="1"/>
        <v>70345</v>
      </c>
      <c r="P8" s="104">
        <f t="shared" si="2"/>
        <v>70345</v>
      </c>
    </row>
    <row r="9" spans="1:16" ht="12.75">
      <c r="A9" s="168"/>
      <c r="B9" s="222" t="s">
        <v>112</v>
      </c>
      <c r="C9" s="96" t="s">
        <v>113</v>
      </c>
      <c r="D9" s="100">
        <v>185804</v>
      </c>
      <c r="E9" s="106"/>
      <c r="F9" s="98">
        <v>274352</v>
      </c>
      <c r="G9" s="99">
        <v>253750</v>
      </c>
      <c r="H9" s="100">
        <v>0</v>
      </c>
      <c r="I9" s="98">
        <v>0</v>
      </c>
      <c r="J9" s="99">
        <v>0</v>
      </c>
      <c r="K9" s="100">
        <v>0</v>
      </c>
      <c r="L9" s="98">
        <v>0</v>
      </c>
      <c r="M9" s="99">
        <v>0</v>
      </c>
      <c r="N9" s="102">
        <f t="shared" si="0"/>
        <v>185804</v>
      </c>
      <c r="O9" s="98">
        <f t="shared" si="1"/>
        <v>274352</v>
      </c>
      <c r="P9" s="104">
        <f t="shared" si="2"/>
        <v>253750</v>
      </c>
    </row>
    <row r="10" spans="1:16" ht="12.75">
      <c r="A10" s="168"/>
      <c r="B10" s="222" t="s">
        <v>114</v>
      </c>
      <c r="C10" s="96" t="s">
        <v>115</v>
      </c>
      <c r="D10" s="100">
        <v>20424</v>
      </c>
      <c r="E10" s="106"/>
      <c r="F10" s="98">
        <v>24118</v>
      </c>
      <c r="G10" s="99">
        <v>24118</v>
      </c>
      <c r="H10" s="100">
        <v>0</v>
      </c>
      <c r="I10" s="98">
        <v>0</v>
      </c>
      <c r="J10" s="99">
        <v>0</v>
      </c>
      <c r="K10" s="100">
        <v>0</v>
      </c>
      <c r="L10" s="98">
        <v>0</v>
      </c>
      <c r="M10" s="99">
        <v>0</v>
      </c>
      <c r="N10" s="102">
        <f t="shared" si="0"/>
        <v>20424</v>
      </c>
      <c r="O10" s="98">
        <f t="shared" si="1"/>
        <v>24118</v>
      </c>
      <c r="P10" s="104">
        <f t="shared" si="2"/>
        <v>24118</v>
      </c>
    </row>
    <row r="11" spans="1:16" ht="12.75">
      <c r="A11" s="168"/>
      <c r="B11" s="222" t="s">
        <v>116</v>
      </c>
      <c r="C11" s="96" t="s">
        <v>117</v>
      </c>
      <c r="D11" s="100">
        <v>177550</v>
      </c>
      <c r="E11" s="106"/>
      <c r="F11" s="98">
        <v>228828</v>
      </c>
      <c r="G11" s="99">
        <v>214861</v>
      </c>
      <c r="H11" s="100">
        <v>0</v>
      </c>
      <c r="I11" s="98">
        <v>0</v>
      </c>
      <c r="J11" s="99">
        <v>0</v>
      </c>
      <c r="K11" s="100">
        <v>36264</v>
      </c>
      <c r="L11" s="98">
        <v>24712</v>
      </c>
      <c r="M11" s="99">
        <v>24176</v>
      </c>
      <c r="N11" s="102">
        <f t="shared" si="0"/>
        <v>213814</v>
      </c>
      <c r="O11" s="98">
        <f t="shared" si="1"/>
        <v>253540</v>
      </c>
      <c r="P11" s="104">
        <f t="shared" si="2"/>
        <v>239037</v>
      </c>
    </row>
    <row r="12" spans="1:16" ht="12.75">
      <c r="A12" s="223" t="s">
        <v>118</v>
      </c>
      <c r="B12" s="210"/>
      <c r="C12" s="211"/>
      <c r="D12" s="79">
        <f>SUM(D13+D14+D18)</f>
        <v>221796</v>
      </c>
      <c r="E12" s="80">
        <f>SUM(E13+E14+E18)</f>
        <v>0</v>
      </c>
      <c r="F12" s="80">
        <f>SUM(F13+F14+F18)</f>
        <v>420909</v>
      </c>
      <c r="G12" s="79">
        <f>SUM(G13+G14+G18)</f>
        <v>411667</v>
      </c>
      <c r="H12" s="79">
        <f>SUM(H13:H18)</f>
        <v>0</v>
      </c>
      <c r="I12" s="80">
        <v>0</v>
      </c>
      <c r="J12" s="152">
        <v>0</v>
      </c>
      <c r="K12" s="79">
        <f>SUM(K13:K18)</f>
        <v>0</v>
      </c>
      <c r="L12" s="80">
        <v>0</v>
      </c>
      <c r="M12" s="152">
        <v>0</v>
      </c>
      <c r="N12" s="79">
        <f t="shared" si="0"/>
        <v>221796</v>
      </c>
      <c r="O12" s="80">
        <f t="shared" si="1"/>
        <v>420909</v>
      </c>
      <c r="P12" s="81">
        <f t="shared" si="2"/>
        <v>411667</v>
      </c>
    </row>
    <row r="13" spans="1:16" ht="12.75">
      <c r="A13" s="215"/>
      <c r="B13" s="216" t="s">
        <v>119</v>
      </c>
      <c r="C13" s="217" t="s">
        <v>120</v>
      </c>
      <c r="D13" s="218">
        <v>136077</v>
      </c>
      <c r="E13" s="219"/>
      <c r="F13" s="220">
        <v>179030</v>
      </c>
      <c r="G13" s="221">
        <v>175391</v>
      </c>
      <c r="H13" s="218">
        <v>0</v>
      </c>
      <c r="I13" s="220">
        <v>0</v>
      </c>
      <c r="J13" s="221">
        <v>0</v>
      </c>
      <c r="K13" s="218">
        <v>0</v>
      </c>
      <c r="L13" s="220">
        <v>0</v>
      </c>
      <c r="M13" s="221">
        <v>0</v>
      </c>
      <c r="N13" s="88">
        <f t="shared" si="0"/>
        <v>136077</v>
      </c>
      <c r="O13" s="220">
        <f t="shared" si="1"/>
        <v>179030</v>
      </c>
      <c r="P13" s="89">
        <f t="shared" si="2"/>
        <v>175391</v>
      </c>
    </row>
    <row r="14" spans="1:16" ht="12.75">
      <c r="A14" s="168"/>
      <c r="B14" s="222" t="s">
        <v>121</v>
      </c>
      <c r="C14" s="96" t="s">
        <v>122</v>
      </c>
      <c r="D14" s="100">
        <v>47448</v>
      </c>
      <c r="E14" s="106"/>
      <c r="F14" s="98">
        <v>192659</v>
      </c>
      <c r="G14" s="99">
        <v>192659</v>
      </c>
      <c r="H14" s="100">
        <v>0</v>
      </c>
      <c r="I14" s="98">
        <v>0</v>
      </c>
      <c r="J14" s="99">
        <v>0</v>
      </c>
      <c r="K14" s="100">
        <v>0</v>
      </c>
      <c r="L14" s="98">
        <v>0</v>
      </c>
      <c r="M14" s="99">
        <v>0</v>
      </c>
      <c r="N14" s="102">
        <f t="shared" si="0"/>
        <v>47448</v>
      </c>
      <c r="O14" s="98">
        <f t="shared" si="1"/>
        <v>192659</v>
      </c>
      <c r="P14" s="104">
        <f t="shared" si="2"/>
        <v>192659</v>
      </c>
    </row>
    <row r="15" spans="1:16" ht="12.75" hidden="1">
      <c r="A15" s="168"/>
      <c r="B15" s="4"/>
      <c r="C15" s="224"/>
      <c r="D15" s="105">
        <v>0</v>
      </c>
      <c r="E15" s="106"/>
      <c r="F15" s="98"/>
      <c r="G15" s="99"/>
      <c r="H15" s="100"/>
      <c r="I15" s="98"/>
      <c r="J15" s="99"/>
      <c r="K15" s="100"/>
      <c r="L15" s="98"/>
      <c r="M15" s="99"/>
      <c r="N15" s="102">
        <f t="shared" si="0"/>
        <v>0</v>
      </c>
      <c r="O15" s="98">
        <f t="shared" si="1"/>
        <v>0</v>
      </c>
      <c r="P15" s="104">
        <f t="shared" si="2"/>
        <v>0</v>
      </c>
    </row>
    <row r="16" spans="1:16" ht="12.75" hidden="1">
      <c r="A16" s="168"/>
      <c r="B16" s="4"/>
      <c r="C16" s="224"/>
      <c r="D16" s="105"/>
      <c r="E16" s="106"/>
      <c r="F16" s="98"/>
      <c r="G16" s="99"/>
      <c r="H16" s="100"/>
      <c r="I16" s="98"/>
      <c r="J16" s="99"/>
      <c r="K16" s="100"/>
      <c r="L16" s="98"/>
      <c r="M16" s="99"/>
      <c r="N16" s="102">
        <f t="shared" si="0"/>
        <v>0</v>
      </c>
      <c r="O16" s="98">
        <f t="shared" si="1"/>
        <v>0</v>
      </c>
      <c r="P16" s="104">
        <f t="shared" si="2"/>
        <v>0</v>
      </c>
    </row>
    <row r="17" spans="1:16" ht="12.75" hidden="1">
      <c r="A17" s="168"/>
      <c r="B17" s="4"/>
      <c r="C17" s="224"/>
      <c r="D17" s="105"/>
      <c r="E17" s="106"/>
      <c r="F17" s="98"/>
      <c r="G17" s="99"/>
      <c r="H17" s="100"/>
      <c r="I17" s="98"/>
      <c r="J17" s="99"/>
      <c r="K17" s="100"/>
      <c r="L17" s="98"/>
      <c r="M17" s="99"/>
      <c r="N17" s="102">
        <f t="shared" si="0"/>
        <v>0</v>
      </c>
      <c r="O17" s="98">
        <f t="shared" si="1"/>
        <v>0</v>
      </c>
      <c r="P17" s="104">
        <f t="shared" si="2"/>
        <v>0</v>
      </c>
    </row>
    <row r="18" spans="1:16" ht="12.75">
      <c r="A18" s="168"/>
      <c r="B18" s="222" t="s">
        <v>123</v>
      </c>
      <c r="C18" s="96" t="s">
        <v>124</v>
      </c>
      <c r="D18" s="100">
        <v>38271</v>
      </c>
      <c r="E18" s="106"/>
      <c r="F18" s="98">
        <v>49220</v>
      </c>
      <c r="G18" s="99">
        <v>43617</v>
      </c>
      <c r="H18" s="100">
        <v>0</v>
      </c>
      <c r="I18" s="98">
        <v>0</v>
      </c>
      <c r="J18" s="99">
        <v>0</v>
      </c>
      <c r="K18" s="100">
        <v>0</v>
      </c>
      <c r="L18" s="98">
        <v>0</v>
      </c>
      <c r="M18" s="99">
        <v>0</v>
      </c>
      <c r="N18" s="102">
        <f t="shared" si="0"/>
        <v>38271</v>
      </c>
      <c r="O18" s="98">
        <f t="shared" si="1"/>
        <v>49220</v>
      </c>
      <c r="P18" s="104">
        <f t="shared" si="2"/>
        <v>43617</v>
      </c>
    </row>
    <row r="19" spans="1:16" ht="12.75">
      <c r="A19" s="225"/>
      <c r="B19" s="226"/>
      <c r="C19" s="65"/>
      <c r="D19" s="187"/>
      <c r="E19" s="188"/>
      <c r="F19" s="227"/>
      <c r="G19" s="228"/>
      <c r="H19" s="229"/>
      <c r="I19" s="227"/>
      <c r="J19" s="228"/>
      <c r="K19" s="229"/>
      <c r="L19" s="227"/>
      <c r="M19" s="228"/>
      <c r="N19" s="147"/>
      <c r="O19" s="227"/>
      <c r="P19" s="190"/>
    </row>
    <row r="20" spans="1:16" ht="12.75">
      <c r="A20" s="223" t="s">
        <v>125</v>
      </c>
      <c r="B20" s="230"/>
      <c r="C20" s="231"/>
      <c r="D20" s="232">
        <f>SUM(D21,D24)</f>
        <v>5603</v>
      </c>
      <c r="E20" s="233"/>
      <c r="F20" s="233">
        <f>SUM(F21:F24)</f>
        <v>5603</v>
      </c>
      <c r="G20" s="234">
        <f>SUM(G21:G24)</f>
        <v>4000</v>
      </c>
      <c r="H20" s="235">
        <f>SUM(H21,H24)</f>
        <v>0</v>
      </c>
      <c r="I20" s="153">
        <v>0</v>
      </c>
      <c r="J20" s="236">
        <v>0</v>
      </c>
      <c r="K20" s="235">
        <f>SUM(K21,K24)</f>
        <v>0</v>
      </c>
      <c r="L20" s="153">
        <v>0</v>
      </c>
      <c r="M20" s="236">
        <v>0</v>
      </c>
      <c r="N20" s="79">
        <f aca="true" t="shared" si="3" ref="N20:N41">SUM(K20,H20,D20)</f>
        <v>5603</v>
      </c>
      <c r="O20" s="80">
        <f aca="true" t="shared" si="4" ref="O20:O41">SUM(L20,I20,F20)</f>
        <v>5603</v>
      </c>
      <c r="P20" s="237">
        <f>SUM(P21:P24)</f>
        <v>4000</v>
      </c>
    </row>
    <row r="21" spans="1:16" ht="12.75">
      <c r="A21" s="238"/>
      <c r="B21" s="239" t="s">
        <v>126</v>
      </c>
      <c r="C21" s="240"/>
      <c r="D21" s="241">
        <f>SUM(D22:D23)</f>
        <v>0</v>
      </c>
      <c r="E21" s="219"/>
      <c r="F21" s="219">
        <v>0</v>
      </c>
      <c r="G21" s="242">
        <v>0</v>
      </c>
      <c r="H21" s="88">
        <f>SUM(H22:H23)</f>
        <v>0</v>
      </c>
      <c r="I21" s="87">
        <v>0</v>
      </c>
      <c r="J21" s="90">
        <v>0</v>
      </c>
      <c r="K21" s="88">
        <f>SUM(K22:K23)</f>
        <v>0</v>
      </c>
      <c r="L21" s="87">
        <v>0</v>
      </c>
      <c r="M21" s="90">
        <v>0</v>
      </c>
      <c r="N21" s="88">
        <f t="shared" si="3"/>
        <v>0</v>
      </c>
      <c r="O21" s="220">
        <f t="shared" si="4"/>
        <v>0</v>
      </c>
      <c r="P21" s="243">
        <v>0</v>
      </c>
    </row>
    <row r="22" spans="1:16" ht="12.75">
      <c r="A22" s="168"/>
      <c r="B22" s="222" t="s">
        <v>127</v>
      </c>
      <c r="C22" s="96"/>
      <c r="D22" s="105"/>
      <c r="E22" s="106"/>
      <c r="F22" s="106"/>
      <c r="G22" s="109"/>
      <c r="H22" s="100"/>
      <c r="I22" s="98"/>
      <c r="J22" s="99"/>
      <c r="K22" s="100"/>
      <c r="L22" s="98"/>
      <c r="M22" s="99"/>
      <c r="N22" s="102">
        <f t="shared" si="3"/>
        <v>0</v>
      </c>
      <c r="O22" s="98">
        <f t="shared" si="4"/>
        <v>0</v>
      </c>
      <c r="P22" s="107">
        <v>0</v>
      </c>
    </row>
    <row r="23" spans="1:16" ht="12.75">
      <c r="A23" s="168"/>
      <c r="B23" s="222" t="s">
        <v>128</v>
      </c>
      <c r="C23" s="96"/>
      <c r="D23" s="105"/>
      <c r="E23" s="106"/>
      <c r="F23" s="106"/>
      <c r="G23" s="109"/>
      <c r="H23" s="100"/>
      <c r="I23" s="98"/>
      <c r="J23" s="99"/>
      <c r="K23" s="100"/>
      <c r="L23" s="98"/>
      <c r="M23" s="99"/>
      <c r="N23" s="102">
        <f t="shared" si="3"/>
        <v>0</v>
      </c>
      <c r="O23" s="98">
        <f t="shared" si="4"/>
        <v>0</v>
      </c>
      <c r="P23" s="107">
        <v>0</v>
      </c>
    </row>
    <row r="24" spans="1:16" ht="12.75">
      <c r="A24" s="168"/>
      <c r="B24" s="244" t="s">
        <v>129</v>
      </c>
      <c r="C24" s="245"/>
      <c r="D24" s="162">
        <f>SUM(D25:D26)</f>
        <v>5603</v>
      </c>
      <c r="E24" s="106"/>
      <c r="F24" s="106">
        <f>SUM(F25:F26)</f>
        <v>5603</v>
      </c>
      <c r="G24" s="109">
        <f>SUM(G25:G26)</f>
        <v>4000</v>
      </c>
      <c r="H24" s="102">
        <f>SUM(H25:H26)</f>
        <v>0</v>
      </c>
      <c r="I24" s="114">
        <v>0</v>
      </c>
      <c r="J24" s="115">
        <v>0</v>
      </c>
      <c r="K24" s="102">
        <f>SUM(K25:K26)</f>
        <v>0</v>
      </c>
      <c r="L24" s="114">
        <v>0</v>
      </c>
      <c r="M24" s="115">
        <v>0</v>
      </c>
      <c r="N24" s="102">
        <f t="shared" si="3"/>
        <v>5603</v>
      </c>
      <c r="O24" s="98">
        <f t="shared" si="4"/>
        <v>5603</v>
      </c>
      <c r="P24" s="107">
        <v>4000</v>
      </c>
    </row>
    <row r="25" spans="1:16" ht="12.75">
      <c r="A25" s="168"/>
      <c r="B25" s="222" t="s">
        <v>127</v>
      </c>
      <c r="C25" s="96"/>
      <c r="D25" s="105"/>
      <c r="E25" s="106"/>
      <c r="F25" s="106"/>
      <c r="G25" s="109"/>
      <c r="H25" s="100"/>
      <c r="I25" s="98"/>
      <c r="J25" s="99"/>
      <c r="K25" s="100"/>
      <c r="L25" s="98"/>
      <c r="M25" s="99"/>
      <c r="N25" s="102">
        <f t="shared" si="3"/>
        <v>0</v>
      </c>
      <c r="O25" s="98">
        <f t="shared" si="4"/>
        <v>0</v>
      </c>
      <c r="P25" s="107">
        <v>0</v>
      </c>
    </row>
    <row r="26" spans="1:16" ht="12.75">
      <c r="A26" s="168"/>
      <c r="B26" s="222" t="s">
        <v>128</v>
      </c>
      <c r="C26" s="96"/>
      <c r="D26" s="105">
        <v>5603</v>
      </c>
      <c r="E26" s="106"/>
      <c r="F26" s="106">
        <v>5603</v>
      </c>
      <c r="G26" s="109">
        <v>4000</v>
      </c>
      <c r="H26" s="100">
        <v>0</v>
      </c>
      <c r="I26" s="98">
        <v>0</v>
      </c>
      <c r="J26" s="99">
        <v>0</v>
      </c>
      <c r="K26" s="100">
        <v>0</v>
      </c>
      <c r="L26" s="98">
        <v>0</v>
      </c>
      <c r="M26" s="99">
        <v>0</v>
      </c>
      <c r="N26" s="102">
        <f t="shared" si="3"/>
        <v>5603</v>
      </c>
      <c r="O26" s="98">
        <f t="shared" si="4"/>
        <v>5603</v>
      </c>
      <c r="P26" s="107">
        <v>4000</v>
      </c>
    </row>
    <row r="27" spans="1:16" ht="12.75">
      <c r="A27" s="225"/>
      <c r="B27" s="226"/>
      <c r="C27" s="65"/>
      <c r="D27" s="187"/>
      <c r="E27" s="188"/>
      <c r="F27" s="188"/>
      <c r="G27" s="189"/>
      <c r="H27" s="229"/>
      <c r="I27" s="227"/>
      <c r="J27" s="228"/>
      <c r="K27" s="229"/>
      <c r="L27" s="227"/>
      <c r="M27" s="228"/>
      <c r="N27" s="147">
        <f t="shared" si="3"/>
        <v>0</v>
      </c>
      <c r="O27" s="227">
        <f t="shared" si="4"/>
        <v>0</v>
      </c>
      <c r="P27" s="190">
        <v>0</v>
      </c>
    </row>
    <row r="28" spans="1:16" ht="12.75">
      <c r="A28" s="223" t="s">
        <v>130</v>
      </c>
      <c r="B28" s="246"/>
      <c r="C28" s="58"/>
      <c r="D28" s="79">
        <f>SUM(D31:D32)</f>
        <v>5000</v>
      </c>
      <c r="E28" s="80">
        <f>SUM(E31:E32)</f>
        <v>0</v>
      </c>
      <c r="F28" s="80">
        <f>SUM(F31:F32)</f>
        <v>0</v>
      </c>
      <c r="G28" s="79">
        <v>0</v>
      </c>
      <c r="H28" s="79">
        <f>SUM(H29:H30)</f>
        <v>0</v>
      </c>
      <c r="I28" s="80">
        <v>0</v>
      </c>
      <c r="J28" s="152">
        <v>0</v>
      </c>
      <c r="K28" s="79">
        <f>SUM(K29:K30)</f>
        <v>0</v>
      </c>
      <c r="L28" s="80">
        <v>0</v>
      </c>
      <c r="M28" s="152">
        <v>0</v>
      </c>
      <c r="N28" s="79">
        <f t="shared" si="3"/>
        <v>5000</v>
      </c>
      <c r="O28" s="80">
        <f t="shared" si="4"/>
        <v>0</v>
      </c>
      <c r="P28" s="81">
        <f aca="true" t="shared" si="5" ref="P28:P41">SUM(M28,J28,G28)</f>
        <v>0</v>
      </c>
    </row>
    <row r="29" spans="1:16" ht="12.75">
      <c r="A29" s="215"/>
      <c r="B29" s="239" t="s">
        <v>131</v>
      </c>
      <c r="C29" s="240"/>
      <c r="D29" s="88">
        <f>SUM(D31:D32)</f>
        <v>5000</v>
      </c>
      <c r="E29" s="247"/>
      <c r="F29" s="247">
        <v>0</v>
      </c>
      <c r="G29" s="248">
        <v>0</v>
      </c>
      <c r="H29" s="88">
        <f>SUM(H31:H32)</f>
        <v>0</v>
      </c>
      <c r="I29" s="87">
        <v>0</v>
      </c>
      <c r="J29" s="90">
        <v>0</v>
      </c>
      <c r="K29" s="88">
        <f>SUM(K31:K32)</f>
        <v>0</v>
      </c>
      <c r="L29" s="87">
        <v>0</v>
      </c>
      <c r="M29" s="90">
        <v>0</v>
      </c>
      <c r="N29" s="88">
        <f t="shared" si="3"/>
        <v>5000</v>
      </c>
      <c r="O29" s="220">
        <f t="shared" si="4"/>
        <v>0</v>
      </c>
      <c r="P29" s="89">
        <f t="shared" si="5"/>
        <v>0</v>
      </c>
    </row>
    <row r="30" spans="1:16" ht="12.75">
      <c r="A30" s="168"/>
      <c r="B30" s="244" t="s">
        <v>132</v>
      </c>
      <c r="C30" s="245"/>
      <c r="D30" s="162">
        <v>0</v>
      </c>
      <c r="E30" s="160"/>
      <c r="F30" s="160">
        <v>0</v>
      </c>
      <c r="G30" s="161">
        <v>0</v>
      </c>
      <c r="H30" s="102">
        <v>0</v>
      </c>
      <c r="I30" s="114">
        <v>0</v>
      </c>
      <c r="J30" s="115">
        <v>0</v>
      </c>
      <c r="K30" s="102">
        <v>0</v>
      </c>
      <c r="L30" s="114">
        <v>0</v>
      </c>
      <c r="M30" s="115"/>
      <c r="N30" s="102">
        <f t="shared" si="3"/>
        <v>0</v>
      </c>
      <c r="O30" s="98">
        <f t="shared" si="4"/>
        <v>0</v>
      </c>
      <c r="P30" s="104">
        <f t="shared" si="5"/>
        <v>0</v>
      </c>
    </row>
    <row r="31" spans="1:16" ht="12.75">
      <c r="A31" s="168"/>
      <c r="B31" s="222" t="s">
        <v>133</v>
      </c>
      <c r="C31" s="96" t="s">
        <v>134</v>
      </c>
      <c r="D31" s="100">
        <v>5000</v>
      </c>
      <c r="E31" s="106"/>
      <c r="F31" s="106"/>
      <c r="G31" s="109">
        <v>0</v>
      </c>
      <c r="H31" s="100">
        <v>0</v>
      </c>
      <c r="I31" s="98">
        <v>0</v>
      </c>
      <c r="J31" s="99">
        <v>0</v>
      </c>
      <c r="K31" s="100">
        <v>0</v>
      </c>
      <c r="L31" s="98">
        <v>0</v>
      </c>
      <c r="M31" s="99">
        <v>0</v>
      </c>
      <c r="N31" s="102">
        <f t="shared" si="3"/>
        <v>5000</v>
      </c>
      <c r="O31" s="98">
        <f t="shared" si="4"/>
        <v>0</v>
      </c>
      <c r="P31" s="104">
        <f t="shared" si="5"/>
        <v>0</v>
      </c>
    </row>
    <row r="32" spans="1:16" ht="12.75">
      <c r="A32" s="225"/>
      <c r="B32" s="226" t="s">
        <v>135</v>
      </c>
      <c r="C32" s="65"/>
      <c r="D32" s="229">
        <v>0</v>
      </c>
      <c r="E32" s="188"/>
      <c r="F32" s="188">
        <v>0</v>
      </c>
      <c r="G32" s="189">
        <v>0</v>
      </c>
      <c r="H32" s="229">
        <v>0</v>
      </c>
      <c r="I32" s="227">
        <v>0</v>
      </c>
      <c r="J32" s="228">
        <v>0</v>
      </c>
      <c r="K32" s="229">
        <v>0</v>
      </c>
      <c r="L32" s="227">
        <v>0</v>
      </c>
      <c r="M32" s="228">
        <v>0</v>
      </c>
      <c r="N32" s="147">
        <f t="shared" si="3"/>
        <v>0</v>
      </c>
      <c r="O32" s="227">
        <f t="shared" si="4"/>
        <v>0</v>
      </c>
      <c r="P32" s="148">
        <f t="shared" si="5"/>
        <v>0</v>
      </c>
    </row>
    <row r="33" spans="1:16" ht="12.75">
      <c r="A33" s="955" t="s">
        <v>136</v>
      </c>
      <c r="B33" s="955"/>
      <c r="C33" s="249"/>
      <c r="D33" s="79">
        <f>SUM(D6+D12+D20+D28)</f>
        <v>901763</v>
      </c>
      <c r="E33" s="80" t="e">
        <f>SUM(E6+E12+E20+E28)</f>
        <v>#REF!</v>
      </c>
      <c r="F33" s="80">
        <f>SUM(F6+F12+F20+F28)</f>
        <v>1359325</v>
      </c>
      <c r="G33" s="79">
        <f>SUM(G6+G12+G20+G28)</f>
        <v>1306921</v>
      </c>
      <c r="H33" s="79">
        <f>SUM(H6+H12+H20+H28)</f>
        <v>0</v>
      </c>
      <c r="I33" s="80">
        <v>0</v>
      </c>
      <c r="J33" s="152">
        <v>0</v>
      </c>
      <c r="K33" s="79">
        <f>SUM(K6+K12+K20+K28)</f>
        <v>36264</v>
      </c>
      <c r="L33" s="80">
        <f>SUM(L6+L12+L20+L28)</f>
        <v>24712</v>
      </c>
      <c r="M33" s="78">
        <f>SUM(M6+M12+M20+M28)</f>
        <v>24176</v>
      </c>
      <c r="N33" s="79">
        <f t="shared" si="3"/>
        <v>938027</v>
      </c>
      <c r="O33" s="80">
        <f t="shared" si="4"/>
        <v>1384037</v>
      </c>
      <c r="P33" s="81">
        <f t="shared" si="5"/>
        <v>1331097</v>
      </c>
    </row>
    <row r="34" spans="1:16" ht="12.75">
      <c r="A34" s="250"/>
      <c r="B34" s="251"/>
      <c r="C34" s="252"/>
      <c r="D34" s="253"/>
      <c r="E34" s="254"/>
      <c r="F34" s="254"/>
      <c r="G34" s="255"/>
      <c r="H34" s="256"/>
      <c r="I34" s="257"/>
      <c r="J34" s="258"/>
      <c r="K34" s="256"/>
      <c r="L34" s="257"/>
      <c r="M34" s="258"/>
      <c r="N34" s="259">
        <f t="shared" si="3"/>
        <v>0</v>
      </c>
      <c r="O34" s="257">
        <f t="shared" si="4"/>
        <v>0</v>
      </c>
      <c r="P34" s="260">
        <f t="shared" si="5"/>
        <v>0</v>
      </c>
    </row>
    <row r="35" spans="1:23" ht="16.5" customHeight="1">
      <c r="A35" s="261" t="s">
        <v>137</v>
      </c>
      <c r="B35" s="262"/>
      <c r="C35" s="211"/>
      <c r="D35" s="263">
        <f>SUM(D36:D39)</f>
        <v>0</v>
      </c>
      <c r="E35" s="264">
        <f>SUM(E36:E39)</f>
        <v>0</v>
      </c>
      <c r="F35" s="264">
        <f>SUM(F36:F39)</f>
        <v>20905</v>
      </c>
      <c r="G35" s="265">
        <f>SUM(G36:G39)</f>
        <v>12976</v>
      </c>
      <c r="H35" s="79">
        <f>SUM(H36)</f>
        <v>0</v>
      </c>
      <c r="I35" s="80">
        <v>0</v>
      </c>
      <c r="J35" s="152">
        <v>0</v>
      </c>
      <c r="K35" s="79">
        <f>SUM(K36)</f>
        <v>0</v>
      </c>
      <c r="L35" s="80">
        <v>0</v>
      </c>
      <c r="M35" s="152">
        <v>0</v>
      </c>
      <c r="N35" s="79">
        <f t="shared" si="3"/>
        <v>0</v>
      </c>
      <c r="O35" s="80">
        <f t="shared" si="4"/>
        <v>20905</v>
      </c>
      <c r="P35" s="81">
        <f t="shared" si="5"/>
        <v>12976</v>
      </c>
      <c r="S35" s="74"/>
      <c r="T35" s="74"/>
      <c r="U35" s="110"/>
      <c r="V35" s="74"/>
      <c r="W35" s="74"/>
    </row>
    <row r="36" spans="1:23" ht="16.5" customHeight="1">
      <c r="A36" s="266" t="s">
        <v>138</v>
      </c>
      <c r="B36" s="267"/>
      <c r="C36" s="217"/>
      <c r="D36" s="241">
        <v>0</v>
      </c>
      <c r="E36" s="247"/>
      <c r="F36" s="247">
        <v>0</v>
      </c>
      <c r="G36" s="248">
        <v>0</v>
      </c>
      <c r="H36" s="88">
        <f>SUM(H37:H39)</f>
        <v>0</v>
      </c>
      <c r="I36" s="87">
        <v>0</v>
      </c>
      <c r="J36" s="90">
        <v>0</v>
      </c>
      <c r="K36" s="88">
        <f>SUM(K37:K39)</f>
        <v>0</v>
      </c>
      <c r="L36" s="87">
        <v>0</v>
      </c>
      <c r="M36" s="90">
        <v>0</v>
      </c>
      <c r="N36" s="88">
        <f t="shared" si="3"/>
        <v>0</v>
      </c>
      <c r="O36" s="220">
        <f t="shared" si="4"/>
        <v>0</v>
      </c>
      <c r="P36" s="89">
        <f t="shared" si="5"/>
        <v>0</v>
      </c>
      <c r="S36" s="74"/>
      <c r="T36" s="74"/>
      <c r="U36" s="164"/>
      <c r="V36" s="164"/>
      <c r="W36" s="164"/>
    </row>
    <row r="37" spans="1:23" ht="12.75">
      <c r="A37" s="268" t="s">
        <v>102</v>
      </c>
      <c r="B37" s="216"/>
      <c r="C37" s="217"/>
      <c r="D37" s="105">
        <v>0</v>
      </c>
      <c r="E37" s="106"/>
      <c r="F37" s="106">
        <v>0</v>
      </c>
      <c r="G37" s="109">
        <v>0</v>
      </c>
      <c r="H37" s="100">
        <v>0</v>
      </c>
      <c r="I37" s="98">
        <v>0</v>
      </c>
      <c r="J37" s="99">
        <v>0</v>
      </c>
      <c r="K37" s="100">
        <v>0</v>
      </c>
      <c r="L37" s="98">
        <v>0</v>
      </c>
      <c r="M37" s="99">
        <v>0</v>
      </c>
      <c r="N37" s="102">
        <f t="shared" si="3"/>
        <v>0</v>
      </c>
      <c r="O37" s="98">
        <f t="shared" si="4"/>
        <v>0</v>
      </c>
      <c r="P37" s="104">
        <f t="shared" si="5"/>
        <v>0</v>
      </c>
      <c r="S37" s="74"/>
      <c r="T37" s="74"/>
      <c r="U37" s="164"/>
      <c r="V37" s="164"/>
      <c r="W37" s="164"/>
    </row>
    <row r="38" spans="1:23" ht="12.75">
      <c r="A38" s="269" t="s">
        <v>103</v>
      </c>
      <c r="B38" s="222"/>
      <c r="C38" s="96"/>
      <c r="D38" s="105">
        <v>0</v>
      </c>
      <c r="E38" s="106"/>
      <c r="F38" s="106">
        <v>0</v>
      </c>
      <c r="G38" s="109">
        <v>0</v>
      </c>
      <c r="H38" s="100">
        <v>0</v>
      </c>
      <c r="I38" s="98">
        <v>0</v>
      </c>
      <c r="J38" s="99">
        <v>0</v>
      </c>
      <c r="K38" s="100">
        <v>0</v>
      </c>
      <c r="L38" s="98">
        <v>0</v>
      </c>
      <c r="M38" s="99">
        <v>0</v>
      </c>
      <c r="N38" s="102">
        <f t="shared" si="3"/>
        <v>0</v>
      </c>
      <c r="O38" s="98">
        <f t="shared" si="4"/>
        <v>0</v>
      </c>
      <c r="P38" s="104">
        <f t="shared" si="5"/>
        <v>0</v>
      </c>
      <c r="S38" s="74"/>
      <c r="T38" s="74"/>
      <c r="U38" s="164"/>
      <c r="V38" s="164"/>
      <c r="W38" s="164"/>
    </row>
    <row r="39" spans="1:23" ht="12.75">
      <c r="A39" s="270" t="s">
        <v>139</v>
      </c>
      <c r="B39" s="222"/>
      <c r="C39" s="96"/>
      <c r="D39" s="105">
        <v>0</v>
      </c>
      <c r="E39" s="106"/>
      <c r="F39" s="106">
        <v>20905</v>
      </c>
      <c r="G39" s="109">
        <v>12976</v>
      </c>
      <c r="H39" s="100">
        <v>0</v>
      </c>
      <c r="I39" s="98">
        <v>0</v>
      </c>
      <c r="J39" s="99">
        <v>0</v>
      </c>
      <c r="K39" s="100">
        <v>0</v>
      </c>
      <c r="L39" s="98">
        <v>0</v>
      </c>
      <c r="M39" s="99">
        <v>0</v>
      </c>
      <c r="N39" s="102">
        <f t="shared" si="3"/>
        <v>0</v>
      </c>
      <c r="O39" s="98">
        <f t="shared" si="4"/>
        <v>20905</v>
      </c>
      <c r="P39" s="104">
        <f t="shared" si="5"/>
        <v>12976</v>
      </c>
      <c r="S39" s="74"/>
      <c r="T39" s="74"/>
      <c r="U39" s="164"/>
      <c r="V39" s="164"/>
      <c r="W39" s="164"/>
    </row>
    <row r="40" spans="1:23" ht="12.75">
      <c r="A40" s="271" t="s">
        <v>140</v>
      </c>
      <c r="B40" s="226"/>
      <c r="C40" s="65"/>
      <c r="D40" s="272">
        <v>0</v>
      </c>
      <c r="E40" s="273"/>
      <c r="F40" s="273">
        <v>0</v>
      </c>
      <c r="G40" s="274">
        <v>0</v>
      </c>
      <c r="H40" s="147">
        <v>0</v>
      </c>
      <c r="I40" s="145">
        <v>0</v>
      </c>
      <c r="J40" s="146">
        <v>0</v>
      </c>
      <c r="K40" s="147">
        <v>0</v>
      </c>
      <c r="L40" s="145">
        <v>0</v>
      </c>
      <c r="M40" s="146">
        <v>0</v>
      </c>
      <c r="N40" s="147">
        <f t="shared" si="3"/>
        <v>0</v>
      </c>
      <c r="O40" s="227">
        <f t="shared" si="4"/>
        <v>0</v>
      </c>
      <c r="P40" s="148">
        <f t="shared" si="5"/>
        <v>0</v>
      </c>
      <c r="S40" s="74"/>
      <c r="T40" s="74"/>
      <c r="U40" s="164"/>
      <c r="V40" s="164"/>
      <c r="W40" s="141"/>
    </row>
    <row r="41" spans="1:23" ht="12.75">
      <c r="A41" s="955" t="s">
        <v>141</v>
      </c>
      <c r="B41" s="955"/>
      <c r="C41" s="181"/>
      <c r="D41" s="79">
        <f>SUM(D40,D35,D33)</f>
        <v>901763</v>
      </c>
      <c r="E41" s="80" t="e">
        <f>SUM(E40,E35,E33)</f>
        <v>#REF!</v>
      </c>
      <c r="F41" s="80">
        <f>SUM(F40,F35,F33)</f>
        <v>1380230</v>
      </c>
      <c r="G41" s="79">
        <f>SUM(G40,G35,G33)</f>
        <v>1319897</v>
      </c>
      <c r="H41" s="79">
        <f>SUM(H40,H35,H33)</f>
        <v>0</v>
      </c>
      <c r="I41" s="80">
        <v>0</v>
      </c>
      <c r="J41" s="152">
        <v>0</v>
      </c>
      <c r="K41" s="79">
        <f>SUM(K40,K35,K33)</f>
        <v>36264</v>
      </c>
      <c r="L41" s="80">
        <f>SUM(L40,L35,L33)</f>
        <v>24712</v>
      </c>
      <c r="M41" s="78">
        <f>SUM(M40,M35,M33)</f>
        <v>24176</v>
      </c>
      <c r="N41" s="79">
        <f t="shared" si="3"/>
        <v>938027</v>
      </c>
      <c r="O41" s="80">
        <f t="shared" si="4"/>
        <v>1404942</v>
      </c>
      <c r="P41" s="81">
        <f t="shared" si="5"/>
        <v>1344073</v>
      </c>
      <c r="S41" s="4"/>
      <c r="T41" s="4"/>
      <c r="U41" s="4"/>
      <c r="V41" s="4"/>
      <c r="W41" s="4"/>
    </row>
    <row r="42" spans="1:7" ht="12.75">
      <c r="A42" s="4"/>
      <c r="B42" s="4"/>
      <c r="C42" s="4"/>
      <c r="D42" s="4"/>
      <c r="E42" s="45"/>
      <c r="F42" s="4"/>
      <c r="G42" s="4"/>
    </row>
    <row r="43" spans="1:7" ht="12.75">
      <c r="A43" s="4"/>
      <c r="B43" s="4"/>
      <c r="C43" s="4"/>
      <c r="D43" s="4"/>
      <c r="E43" s="51"/>
      <c r="F43" s="4"/>
      <c r="G43" s="4"/>
    </row>
    <row r="44" spans="1:7" ht="12.75">
      <c r="A44" s="4"/>
      <c r="B44" s="4"/>
      <c r="C44" s="4"/>
      <c r="D44" s="4"/>
      <c r="E44" s="51"/>
      <c r="F44" s="4"/>
      <c r="G44" s="4"/>
    </row>
    <row r="45" spans="1:7" ht="12.75">
      <c r="A45" s="4"/>
      <c r="B45" s="4"/>
      <c r="C45" s="4"/>
      <c r="D45" s="4"/>
      <c r="E45" s="51"/>
      <c r="F45" s="4"/>
      <c r="G45" s="4"/>
    </row>
    <row r="46" spans="1:7" ht="12.75">
      <c r="A46" s="4"/>
      <c r="B46" s="4"/>
      <c r="C46" s="4"/>
      <c r="D46" s="4"/>
      <c r="E46" s="51"/>
      <c r="F46" s="4"/>
      <c r="G46" s="4"/>
    </row>
    <row r="47" spans="1:7" ht="12.75">
      <c r="A47" s="4"/>
      <c r="B47" s="4"/>
      <c r="C47" s="4"/>
      <c r="D47" s="4"/>
      <c r="E47" s="51"/>
      <c r="F47" s="4"/>
      <c r="G47" s="4"/>
    </row>
    <row r="48" spans="1:7" ht="12.75">
      <c r="A48" s="4"/>
      <c r="B48" s="4"/>
      <c r="C48" s="4"/>
      <c r="D48" s="4"/>
      <c r="E48" s="51"/>
      <c r="F48" s="4"/>
      <c r="G48" s="4"/>
    </row>
    <row r="49" spans="1:7" ht="12.75">
      <c r="A49" s="4"/>
      <c r="B49" s="4"/>
      <c r="C49" s="4"/>
      <c r="D49" s="4"/>
      <c r="E49" s="51"/>
      <c r="F49" s="4"/>
      <c r="G49" s="4"/>
    </row>
    <row r="50" spans="1:7" ht="12.75">
      <c r="A50" s="4"/>
      <c r="B50" s="4"/>
      <c r="C50" s="4"/>
      <c r="D50" s="4"/>
      <c r="E50" s="51"/>
      <c r="F50" s="4"/>
      <c r="G50" s="4"/>
    </row>
    <row r="51" spans="1:7" ht="12.75">
      <c r="A51" s="4"/>
      <c r="B51" s="4"/>
      <c r="C51" s="4"/>
      <c r="D51" s="4"/>
      <c r="E51" s="51"/>
      <c r="F51" s="4"/>
      <c r="G51" s="4"/>
    </row>
    <row r="52" spans="1:7" ht="12.75">
      <c r="A52" s="4"/>
      <c r="B52" s="4"/>
      <c r="C52" s="4"/>
      <c r="D52" s="4"/>
      <c r="E52" s="51"/>
      <c r="F52" s="4"/>
      <c r="G52" s="4"/>
    </row>
  </sheetData>
  <sheetProtection selectLockedCells="1" selectUnlockedCells="1"/>
  <mergeCells count="6">
    <mergeCell ref="D4:G4"/>
    <mergeCell ref="H4:J4"/>
    <mergeCell ref="K4:M4"/>
    <mergeCell ref="N4:P4"/>
    <mergeCell ref="A33:B33"/>
    <mergeCell ref="A41:B41"/>
  </mergeCells>
  <printOptions/>
  <pageMargins left="0.43333333333333335" right="0.43333333333333335" top="0.9840277777777777" bottom="0.9840277777777777" header="0.5118055555555555" footer="0.5118055555555555"/>
  <pageSetup horizontalDpi="300" verticalDpi="300" orientation="portrait" paperSize="9" scale="85" r:id="rId1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5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30.57421875" style="0" customWidth="1"/>
    <col min="2" max="2" width="6.140625" style="0" customWidth="1"/>
    <col min="3" max="3" width="8.421875" style="0" customWidth="1"/>
    <col min="4" max="4" width="7.7109375" style="0" customWidth="1"/>
    <col min="5" max="5" width="8.28125" style="0" customWidth="1"/>
    <col min="6" max="6" width="4.28125" style="0" customWidth="1"/>
    <col min="7" max="7" width="4.57421875" style="0" customWidth="1"/>
    <col min="8" max="8" width="4.421875" style="0" customWidth="1"/>
    <col min="9" max="9" width="4.00390625" style="0" customWidth="1"/>
    <col min="10" max="10" width="4.421875" style="0" customWidth="1"/>
    <col min="11" max="11" width="4.8515625" style="0" customWidth="1"/>
    <col min="12" max="12" width="7.57421875" style="0" bestFit="1" customWidth="1"/>
    <col min="13" max="14" width="7.421875" style="0" customWidth="1"/>
  </cols>
  <sheetData>
    <row r="3" spans="1:2" ht="12.75">
      <c r="A3" s="5" t="s">
        <v>746</v>
      </c>
      <c r="B3" s="5"/>
    </row>
    <row r="6" spans="1:2" ht="12.75">
      <c r="A6" s="5"/>
      <c r="B6" s="5"/>
    </row>
    <row r="8" spans="1:5" ht="12.75">
      <c r="A8" s="2" t="s">
        <v>142</v>
      </c>
      <c r="B8" s="2"/>
      <c r="C8" s="5"/>
      <c r="D8" s="5"/>
      <c r="E8" s="5"/>
    </row>
    <row r="10" spans="1:14" ht="13.5" thickBot="1">
      <c r="A10" s="275" t="s">
        <v>143</v>
      </c>
      <c r="B10" s="68" t="s">
        <v>12</v>
      </c>
      <c r="C10" s="954" t="s">
        <v>34</v>
      </c>
      <c r="D10" s="954"/>
      <c r="E10" s="954"/>
      <c r="F10" s="954" t="s">
        <v>105</v>
      </c>
      <c r="G10" s="954"/>
      <c r="H10" s="954"/>
      <c r="I10" s="954" t="s">
        <v>106</v>
      </c>
      <c r="J10" s="954"/>
      <c r="K10" s="954"/>
      <c r="L10" s="956" t="s">
        <v>37</v>
      </c>
      <c r="M10" s="956"/>
      <c r="N10" s="956"/>
    </row>
    <row r="11" spans="1:14" ht="13.5" thickBot="1">
      <c r="A11" s="275"/>
      <c r="B11" s="276"/>
      <c r="C11" s="277" t="s">
        <v>13</v>
      </c>
      <c r="D11" s="278" t="s">
        <v>14</v>
      </c>
      <c r="E11" s="279" t="s">
        <v>15</v>
      </c>
      <c r="F11" s="277" t="s">
        <v>13</v>
      </c>
      <c r="G11" s="278" t="s">
        <v>14</v>
      </c>
      <c r="H11" s="279" t="s">
        <v>15</v>
      </c>
      <c r="I11" s="277" t="s">
        <v>13</v>
      </c>
      <c r="J11" s="278" t="s">
        <v>14</v>
      </c>
      <c r="K11" s="279" t="s">
        <v>15</v>
      </c>
      <c r="L11" s="280" t="s">
        <v>13</v>
      </c>
      <c r="M11" s="278" t="s">
        <v>14</v>
      </c>
      <c r="N11" s="334" t="s">
        <v>15</v>
      </c>
    </row>
    <row r="12" spans="1:14" ht="12.75">
      <c r="A12" s="117" t="s">
        <v>144</v>
      </c>
      <c r="B12" s="282" t="s">
        <v>120</v>
      </c>
      <c r="C12" s="283">
        <v>1422</v>
      </c>
      <c r="D12" s="284">
        <v>9936</v>
      </c>
      <c r="E12" s="285">
        <v>9012</v>
      </c>
      <c r="F12" s="286">
        <v>0</v>
      </c>
      <c r="G12" s="287">
        <v>0</v>
      </c>
      <c r="H12" s="288">
        <v>0</v>
      </c>
      <c r="I12" s="286">
        <v>0</v>
      </c>
      <c r="J12" s="287">
        <v>0</v>
      </c>
      <c r="K12" s="288">
        <v>0</v>
      </c>
      <c r="L12" s="218">
        <f aca="true" t="shared" si="0" ref="L12:L25">SUM(I12,F12,C12)</f>
        <v>1422</v>
      </c>
      <c r="M12" s="220">
        <f aca="true" t="shared" si="1" ref="M12:M25">SUM(J12,G12,D12)</f>
        <v>9936</v>
      </c>
      <c r="N12" s="289">
        <f>SUM(E12,H12,K12)</f>
        <v>9012</v>
      </c>
    </row>
    <row r="13" spans="1:14" ht="12.75">
      <c r="A13" s="50" t="s">
        <v>145</v>
      </c>
      <c r="B13" s="96" t="s">
        <v>120</v>
      </c>
      <c r="C13" s="290">
        <v>10000</v>
      </c>
      <c r="D13" s="291">
        <v>10000</v>
      </c>
      <c r="E13" s="292">
        <v>773</v>
      </c>
      <c r="F13" s="293">
        <v>0</v>
      </c>
      <c r="G13" s="294">
        <v>0</v>
      </c>
      <c r="H13" s="295">
        <v>0</v>
      </c>
      <c r="I13" s="293">
        <v>0</v>
      </c>
      <c r="J13" s="294">
        <v>0</v>
      </c>
      <c r="K13" s="295">
        <v>0</v>
      </c>
      <c r="L13" s="100">
        <f t="shared" si="0"/>
        <v>10000</v>
      </c>
      <c r="M13" s="98">
        <f t="shared" si="1"/>
        <v>10000</v>
      </c>
      <c r="N13" s="101">
        <f>SUM(E13,H13,K13)</f>
        <v>773</v>
      </c>
    </row>
    <row r="14" spans="1:14" ht="12.75">
      <c r="A14" s="116" t="s">
        <v>146</v>
      </c>
      <c r="B14" s="96" t="s">
        <v>120</v>
      </c>
      <c r="C14" s="100">
        <v>12700</v>
      </c>
      <c r="D14" s="98">
        <v>12700</v>
      </c>
      <c r="E14" s="99">
        <v>12587</v>
      </c>
      <c r="F14" s="100">
        <v>0</v>
      </c>
      <c r="G14" s="98">
        <v>0</v>
      </c>
      <c r="H14" s="99">
        <v>0</v>
      </c>
      <c r="I14" s="100">
        <v>0</v>
      </c>
      <c r="J14" s="98">
        <v>0</v>
      </c>
      <c r="K14" s="99">
        <v>0</v>
      </c>
      <c r="L14" s="100">
        <f t="shared" si="0"/>
        <v>12700</v>
      </c>
      <c r="M14" s="98">
        <f t="shared" si="1"/>
        <v>12700</v>
      </c>
      <c r="N14" s="101">
        <f aca="true" t="shared" si="2" ref="N14:N25">SUM(K14,H14,E14)</f>
        <v>12587</v>
      </c>
    </row>
    <row r="15" spans="1:14" ht="12.75">
      <c r="A15" s="116" t="s">
        <v>147</v>
      </c>
      <c r="B15" s="96" t="s">
        <v>120</v>
      </c>
      <c r="C15" s="100">
        <v>166</v>
      </c>
      <c r="D15" s="98">
        <v>166</v>
      </c>
      <c r="E15" s="99">
        <v>0</v>
      </c>
      <c r="F15" s="100">
        <v>0</v>
      </c>
      <c r="G15" s="98">
        <v>0</v>
      </c>
      <c r="H15" s="99">
        <v>0</v>
      </c>
      <c r="I15" s="100">
        <v>0</v>
      </c>
      <c r="J15" s="98">
        <v>0</v>
      </c>
      <c r="K15" s="99">
        <v>0</v>
      </c>
      <c r="L15" s="100">
        <f t="shared" si="0"/>
        <v>166</v>
      </c>
      <c r="M15" s="98">
        <f t="shared" si="1"/>
        <v>166</v>
      </c>
      <c r="N15" s="101">
        <f t="shared" si="2"/>
        <v>0</v>
      </c>
    </row>
    <row r="16" spans="1:14" ht="12.75">
      <c r="A16" s="116" t="s">
        <v>148</v>
      </c>
      <c r="B16" s="96" t="s">
        <v>120</v>
      </c>
      <c r="C16" s="100">
        <v>1500</v>
      </c>
      <c r="D16" s="98">
        <v>1500</v>
      </c>
      <c r="E16" s="99">
        <v>0</v>
      </c>
      <c r="F16" s="100">
        <v>0</v>
      </c>
      <c r="G16" s="98">
        <v>0</v>
      </c>
      <c r="H16" s="99">
        <v>0</v>
      </c>
      <c r="I16" s="100">
        <v>0</v>
      </c>
      <c r="J16" s="98">
        <v>0</v>
      </c>
      <c r="K16" s="99">
        <v>0</v>
      </c>
      <c r="L16" s="100">
        <f t="shared" si="0"/>
        <v>1500</v>
      </c>
      <c r="M16" s="98">
        <f t="shared" si="1"/>
        <v>1500</v>
      </c>
      <c r="N16" s="101">
        <f t="shared" si="2"/>
        <v>0</v>
      </c>
    </row>
    <row r="17" spans="1:14" ht="12.75">
      <c r="A17" s="50" t="s">
        <v>149</v>
      </c>
      <c r="B17" s="96" t="s">
        <v>120</v>
      </c>
      <c r="C17" s="100">
        <v>10000</v>
      </c>
      <c r="D17" s="98">
        <v>10000</v>
      </c>
      <c r="E17" s="99">
        <v>4905</v>
      </c>
      <c r="F17" s="100">
        <v>0</v>
      </c>
      <c r="G17" s="98">
        <v>0</v>
      </c>
      <c r="H17" s="99">
        <v>0</v>
      </c>
      <c r="I17" s="100">
        <v>0</v>
      </c>
      <c r="J17" s="98">
        <v>0</v>
      </c>
      <c r="K17" s="99">
        <v>0</v>
      </c>
      <c r="L17" s="100">
        <f t="shared" si="0"/>
        <v>10000</v>
      </c>
      <c r="M17" s="98">
        <f t="shared" si="1"/>
        <v>10000</v>
      </c>
      <c r="N17" s="101">
        <f t="shared" si="2"/>
        <v>4905</v>
      </c>
    </row>
    <row r="18" spans="1:14" ht="12.75">
      <c r="A18" s="50" t="s">
        <v>150</v>
      </c>
      <c r="B18" s="96" t="s">
        <v>120</v>
      </c>
      <c r="C18" s="100">
        <v>30000</v>
      </c>
      <c r="D18" s="98">
        <v>0</v>
      </c>
      <c r="E18" s="99">
        <v>0</v>
      </c>
      <c r="F18" s="100">
        <v>0</v>
      </c>
      <c r="G18" s="98">
        <v>0</v>
      </c>
      <c r="H18" s="99">
        <v>0</v>
      </c>
      <c r="I18" s="100">
        <v>0</v>
      </c>
      <c r="J18" s="98">
        <v>0</v>
      </c>
      <c r="K18" s="99">
        <v>0</v>
      </c>
      <c r="L18" s="100">
        <f t="shared" si="0"/>
        <v>30000</v>
      </c>
      <c r="M18" s="98">
        <f t="shared" si="1"/>
        <v>0</v>
      </c>
      <c r="N18" s="101">
        <f t="shared" si="2"/>
        <v>0</v>
      </c>
    </row>
    <row r="19" spans="1:14" ht="12.75">
      <c r="A19" s="50" t="s">
        <v>151</v>
      </c>
      <c r="B19" s="96" t="s">
        <v>120</v>
      </c>
      <c r="C19" s="100">
        <v>5842</v>
      </c>
      <c r="D19" s="98">
        <v>5842</v>
      </c>
      <c r="E19" s="99">
        <v>5300</v>
      </c>
      <c r="F19" s="100">
        <v>0</v>
      </c>
      <c r="G19" s="98">
        <v>0</v>
      </c>
      <c r="H19" s="99">
        <v>0</v>
      </c>
      <c r="I19" s="100">
        <v>0</v>
      </c>
      <c r="J19" s="98">
        <v>0</v>
      </c>
      <c r="K19" s="99">
        <v>0</v>
      </c>
      <c r="L19" s="100">
        <f t="shared" si="0"/>
        <v>5842</v>
      </c>
      <c r="M19" s="98">
        <f t="shared" si="1"/>
        <v>5842</v>
      </c>
      <c r="N19" s="101">
        <f t="shared" si="2"/>
        <v>5300</v>
      </c>
    </row>
    <row r="20" spans="1:14" ht="12.75">
      <c r="A20" s="50" t="s">
        <v>152</v>
      </c>
      <c r="B20" s="96" t="s">
        <v>120</v>
      </c>
      <c r="C20" s="100">
        <v>15000</v>
      </c>
      <c r="D20" s="98">
        <v>15000</v>
      </c>
      <c r="E20" s="99">
        <v>0</v>
      </c>
      <c r="F20" s="100">
        <v>0</v>
      </c>
      <c r="G20" s="98">
        <v>0</v>
      </c>
      <c r="H20" s="99">
        <v>0</v>
      </c>
      <c r="I20" s="100">
        <v>0</v>
      </c>
      <c r="J20" s="98">
        <v>0</v>
      </c>
      <c r="K20" s="99">
        <v>0</v>
      </c>
      <c r="L20" s="100">
        <f t="shared" si="0"/>
        <v>15000</v>
      </c>
      <c r="M20" s="98">
        <f t="shared" si="1"/>
        <v>15000</v>
      </c>
      <c r="N20" s="101">
        <f t="shared" si="2"/>
        <v>0</v>
      </c>
    </row>
    <row r="21" spans="1:14" ht="12.75">
      <c r="A21" s="296" t="s">
        <v>153</v>
      </c>
      <c r="B21" s="297" t="s">
        <v>120</v>
      </c>
      <c r="C21" s="229">
        <v>0</v>
      </c>
      <c r="D21" s="227">
        <v>30000</v>
      </c>
      <c r="E21" s="228">
        <v>31935</v>
      </c>
      <c r="F21" s="229">
        <v>0</v>
      </c>
      <c r="G21" s="227">
        <v>0</v>
      </c>
      <c r="H21" s="228">
        <v>0</v>
      </c>
      <c r="I21" s="229">
        <v>0</v>
      </c>
      <c r="J21" s="227">
        <v>0</v>
      </c>
      <c r="K21" s="228">
        <v>0</v>
      </c>
      <c r="L21" s="229">
        <f t="shared" si="0"/>
        <v>0</v>
      </c>
      <c r="M21" s="227">
        <f t="shared" si="1"/>
        <v>30000</v>
      </c>
      <c r="N21" s="298">
        <f t="shared" si="2"/>
        <v>31935</v>
      </c>
    </row>
    <row r="22" spans="1:14" ht="12.75">
      <c r="A22" s="296" t="s">
        <v>154</v>
      </c>
      <c r="B22" s="297" t="s">
        <v>120</v>
      </c>
      <c r="C22" s="229">
        <v>0</v>
      </c>
      <c r="D22" s="227">
        <v>42126</v>
      </c>
      <c r="E22" s="228">
        <v>72388</v>
      </c>
      <c r="F22" s="229">
        <v>0</v>
      </c>
      <c r="G22" s="227">
        <v>0</v>
      </c>
      <c r="H22" s="228">
        <v>0</v>
      </c>
      <c r="I22" s="229">
        <v>0</v>
      </c>
      <c r="J22" s="227">
        <v>0</v>
      </c>
      <c r="K22" s="228">
        <v>0</v>
      </c>
      <c r="L22" s="229">
        <f t="shared" si="0"/>
        <v>0</v>
      </c>
      <c r="M22" s="227">
        <f t="shared" si="1"/>
        <v>42126</v>
      </c>
      <c r="N22" s="298">
        <f t="shared" si="2"/>
        <v>72388</v>
      </c>
    </row>
    <row r="23" spans="1:14" ht="12.75">
      <c r="A23" s="296" t="s">
        <v>155</v>
      </c>
      <c r="B23" s="297" t="s">
        <v>120</v>
      </c>
      <c r="C23" s="229">
        <v>0</v>
      </c>
      <c r="D23" s="227">
        <v>9000</v>
      </c>
      <c r="E23" s="228">
        <v>9092</v>
      </c>
      <c r="F23" s="229">
        <v>0</v>
      </c>
      <c r="G23" s="227">
        <v>0</v>
      </c>
      <c r="H23" s="228">
        <v>0</v>
      </c>
      <c r="I23" s="229">
        <v>0</v>
      </c>
      <c r="J23" s="227">
        <v>0</v>
      </c>
      <c r="K23" s="228">
        <v>0</v>
      </c>
      <c r="L23" s="229">
        <f t="shared" si="0"/>
        <v>0</v>
      </c>
      <c r="M23" s="227">
        <f t="shared" si="1"/>
        <v>9000</v>
      </c>
      <c r="N23" s="298">
        <f t="shared" si="2"/>
        <v>9092</v>
      </c>
    </row>
    <row r="24" spans="1:14" ht="38.25" customHeight="1">
      <c r="A24" s="299" t="s">
        <v>156</v>
      </c>
      <c r="B24" s="297" t="s">
        <v>120</v>
      </c>
      <c r="C24" s="229">
        <v>31559</v>
      </c>
      <c r="D24" s="227">
        <v>22559</v>
      </c>
      <c r="E24" s="228">
        <v>22684</v>
      </c>
      <c r="F24" s="229">
        <v>0</v>
      </c>
      <c r="G24" s="227">
        <v>0</v>
      </c>
      <c r="H24" s="228">
        <v>0</v>
      </c>
      <c r="I24" s="229">
        <v>0</v>
      </c>
      <c r="J24" s="227">
        <v>0</v>
      </c>
      <c r="K24" s="228">
        <v>0</v>
      </c>
      <c r="L24" s="229">
        <f t="shared" si="0"/>
        <v>31559</v>
      </c>
      <c r="M24" s="227">
        <f t="shared" si="1"/>
        <v>22559</v>
      </c>
      <c r="N24" s="298">
        <f t="shared" si="2"/>
        <v>22684</v>
      </c>
    </row>
    <row r="25" spans="1:14" ht="29.25" customHeight="1">
      <c r="A25" s="300" t="s">
        <v>157</v>
      </c>
      <c r="B25" s="9"/>
      <c r="C25" s="79">
        <f>SUM(C12:C24)</f>
        <v>118189</v>
      </c>
      <c r="D25" s="80">
        <f>SUM(D12:D24)</f>
        <v>168829</v>
      </c>
      <c r="E25" s="152">
        <f>SUM(E12:E24)</f>
        <v>168676</v>
      </c>
      <c r="F25" s="301">
        <f>SUM(F17:F20)</f>
        <v>0</v>
      </c>
      <c r="G25" s="302">
        <v>0</v>
      </c>
      <c r="H25" s="303">
        <v>0</v>
      </c>
      <c r="I25" s="301">
        <f>SUM(I14:I20)</f>
        <v>0</v>
      </c>
      <c r="J25" s="302">
        <v>0</v>
      </c>
      <c r="K25" s="303">
        <v>0</v>
      </c>
      <c r="L25" s="79">
        <f t="shared" si="0"/>
        <v>118189</v>
      </c>
      <c r="M25" s="80">
        <f t="shared" si="1"/>
        <v>168829</v>
      </c>
      <c r="N25" s="81">
        <f t="shared" si="2"/>
        <v>168676</v>
      </c>
    </row>
    <row r="26" spans="1:14" ht="12.75">
      <c r="A26" s="304" t="s">
        <v>119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14" ht="12.75">
      <c r="A27" s="931" t="s">
        <v>158</v>
      </c>
      <c r="B27" s="117" t="s">
        <v>120</v>
      </c>
      <c r="C27" s="930">
        <f aca="true" t="shared" si="3" ref="C27:N27">SUM(C28:C29)</f>
        <v>4218</v>
      </c>
      <c r="D27" s="305">
        <f t="shared" si="3"/>
        <v>4218</v>
      </c>
      <c r="E27" s="305">
        <f t="shared" si="3"/>
        <v>1083</v>
      </c>
      <c r="F27" s="305">
        <f t="shared" si="3"/>
        <v>0</v>
      </c>
      <c r="G27" s="306">
        <f t="shared" si="3"/>
        <v>0</v>
      </c>
      <c r="H27" s="306">
        <f t="shared" si="3"/>
        <v>0</v>
      </c>
      <c r="I27" s="305">
        <f t="shared" si="3"/>
        <v>0</v>
      </c>
      <c r="J27" s="306">
        <v>0</v>
      </c>
      <c r="K27" s="306">
        <f t="shared" si="3"/>
        <v>0</v>
      </c>
      <c r="L27" s="306">
        <f t="shared" si="3"/>
        <v>4218</v>
      </c>
      <c r="M27" s="306">
        <f t="shared" si="3"/>
        <v>4218</v>
      </c>
      <c r="N27" s="307">
        <f t="shared" si="3"/>
        <v>1083</v>
      </c>
    </row>
    <row r="28" spans="1:14" ht="12.75">
      <c r="A28" s="932" t="s">
        <v>159</v>
      </c>
      <c r="B28" s="344"/>
      <c r="C28" s="51">
        <v>1000</v>
      </c>
      <c r="D28" s="169">
        <v>1000</v>
      </c>
      <c r="E28" s="169">
        <v>892</v>
      </c>
      <c r="F28" s="157">
        <v>0</v>
      </c>
      <c r="G28" s="309">
        <v>0</v>
      </c>
      <c r="H28" s="309">
        <v>0</v>
      </c>
      <c r="I28" s="157">
        <v>0</v>
      </c>
      <c r="J28" s="309">
        <v>0</v>
      </c>
      <c r="K28" s="309">
        <v>0</v>
      </c>
      <c r="L28" s="309">
        <v>1000</v>
      </c>
      <c r="M28" s="309">
        <v>1000</v>
      </c>
      <c r="N28" s="310">
        <v>892</v>
      </c>
    </row>
    <row r="29" spans="1:14" ht="12.75">
      <c r="A29" s="932" t="s">
        <v>160</v>
      </c>
      <c r="B29" s="116"/>
      <c r="C29" s="51">
        <v>3218</v>
      </c>
      <c r="D29" s="169">
        <v>3218</v>
      </c>
      <c r="E29" s="169">
        <v>191</v>
      </c>
      <c r="F29" s="157">
        <v>0</v>
      </c>
      <c r="G29" s="309">
        <v>0</v>
      </c>
      <c r="H29" s="309">
        <v>0</v>
      </c>
      <c r="I29" s="157">
        <v>0</v>
      </c>
      <c r="J29" s="309">
        <v>0</v>
      </c>
      <c r="K29" s="309">
        <v>0</v>
      </c>
      <c r="L29" s="309">
        <v>3218</v>
      </c>
      <c r="M29" s="309">
        <v>3218</v>
      </c>
      <c r="N29" s="310">
        <v>191</v>
      </c>
    </row>
    <row r="30" spans="1:14" ht="12.75">
      <c r="A30" s="344" t="s">
        <v>5</v>
      </c>
      <c r="B30" s="344"/>
      <c r="C30" s="48">
        <f aca="true" t="shared" si="4" ref="C30:N30">SUM(C31:C32)</f>
        <v>12654</v>
      </c>
      <c r="D30" s="312">
        <f t="shared" si="4"/>
        <v>4654</v>
      </c>
      <c r="E30" s="312">
        <f t="shared" si="4"/>
        <v>4368</v>
      </c>
      <c r="F30" s="312">
        <f t="shared" si="4"/>
        <v>0</v>
      </c>
      <c r="G30" s="312">
        <f t="shared" si="4"/>
        <v>0</v>
      </c>
      <c r="H30" s="312">
        <f t="shared" si="4"/>
        <v>0</v>
      </c>
      <c r="I30" s="312">
        <f t="shared" si="4"/>
        <v>0</v>
      </c>
      <c r="J30" s="312">
        <f t="shared" si="4"/>
        <v>0</v>
      </c>
      <c r="K30" s="312">
        <f t="shared" si="4"/>
        <v>0</v>
      </c>
      <c r="L30" s="312">
        <f t="shared" si="4"/>
        <v>12654</v>
      </c>
      <c r="M30" s="312">
        <f t="shared" si="4"/>
        <v>4654</v>
      </c>
      <c r="N30" s="313">
        <f t="shared" si="4"/>
        <v>4368</v>
      </c>
    </row>
    <row r="31" spans="1:14" ht="12.75">
      <c r="A31" s="932" t="s">
        <v>161</v>
      </c>
      <c r="B31" s="47" t="s">
        <v>120</v>
      </c>
      <c r="C31" s="48">
        <v>11003</v>
      </c>
      <c r="D31" s="312">
        <v>3950</v>
      </c>
      <c r="E31" s="312">
        <v>3947</v>
      </c>
      <c r="F31" s="158">
        <v>0</v>
      </c>
      <c r="G31" s="158">
        <v>0</v>
      </c>
      <c r="H31" s="158">
        <v>0</v>
      </c>
      <c r="I31" s="158">
        <v>0</v>
      </c>
      <c r="J31" s="158">
        <v>0</v>
      </c>
      <c r="K31" s="158">
        <v>0</v>
      </c>
      <c r="L31" s="312">
        <f aca="true" t="shared" si="5" ref="L31:N32">SUM(C31,F31,I31)</f>
        <v>11003</v>
      </c>
      <c r="M31" s="312">
        <f t="shared" si="5"/>
        <v>3950</v>
      </c>
      <c r="N31" s="313">
        <f t="shared" si="5"/>
        <v>3947</v>
      </c>
    </row>
    <row r="32" spans="1:14" ht="12.75">
      <c r="A32" s="932" t="s">
        <v>162</v>
      </c>
      <c r="B32" s="116"/>
      <c r="C32" s="48">
        <v>1651</v>
      </c>
      <c r="D32" s="312">
        <v>704</v>
      </c>
      <c r="E32" s="312">
        <v>421</v>
      </c>
      <c r="F32" s="158">
        <v>0</v>
      </c>
      <c r="G32" s="158">
        <v>0</v>
      </c>
      <c r="H32" s="158">
        <v>0</v>
      </c>
      <c r="I32" s="158">
        <v>0</v>
      </c>
      <c r="J32" s="158">
        <v>0</v>
      </c>
      <c r="K32" s="158">
        <v>0</v>
      </c>
      <c r="L32" s="312">
        <f t="shared" si="5"/>
        <v>1651</v>
      </c>
      <c r="M32" s="312">
        <f t="shared" si="5"/>
        <v>704</v>
      </c>
      <c r="N32" s="313">
        <f t="shared" si="5"/>
        <v>421</v>
      </c>
    </row>
    <row r="33" spans="1:14" ht="12.75">
      <c r="A33" s="933" t="s">
        <v>163</v>
      </c>
      <c r="B33" s="47" t="s">
        <v>120</v>
      </c>
      <c r="C33" s="51">
        <f aca="true" t="shared" si="6" ref="C33:N33">SUM(C34:C34)</f>
        <v>1016</v>
      </c>
      <c r="D33" s="169">
        <f t="shared" si="6"/>
        <v>1329</v>
      </c>
      <c r="E33" s="169">
        <f t="shared" si="6"/>
        <v>1264</v>
      </c>
      <c r="F33" s="169">
        <f t="shared" si="6"/>
        <v>0</v>
      </c>
      <c r="G33" s="157">
        <f t="shared" si="6"/>
        <v>0</v>
      </c>
      <c r="H33" s="157">
        <f t="shared" si="6"/>
        <v>0</v>
      </c>
      <c r="I33" s="157">
        <f t="shared" si="6"/>
        <v>0</v>
      </c>
      <c r="J33" s="157">
        <f t="shared" si="6"/>
        <v>0</v>
      </c>
      <c r="K33" s="157">
        <f t="shared" si="6"/>
        <v>0</v>
      </c>
      <c r="L33" s="157">
        <f t="shared" si="6"/>
        <v>1016</v>
      </c>
      <c r="M33" s="157">
        <f t="shared" si="6"/>
        <v>1329</v>
      </c>
      <c r="N33" s="314">
        <f t="shared" si="6"/>
        <v>1264</v>
      </c>
    </row>
    <row r="34" spans="1:14" ht="13.5" thickBot="1">
      <c r="A34" s="934" t="s">
        <v>164</v>
      </c>
      <c r="B34" s="936"/>
      <c r="C34" s="935">
        <v>1016</v>
      </c>
      <c r="D34" s="315">
        <v>1329</v>
      </c>
      <c r="E34" s="315">
        <v>1264</v>
      </c>
      <c r="F34" s="315">
        <v>0</v>
      </c>
      <c r="G34" s="315">
        <v>0</v>
      </c>
      <c r="H34" s="315">
        <v>0</v>
      </c>
      <c r="I34" s="315">
        <v>0</v>
      </c>
      <c r="J34" s="315">
        <v>0</v>
      </c>
      <c r="K34" s="315">
        <v>0</v>
      </c>
      <c r="L34" s="316">
        <f>SUM(C34,F34,I34)</f>
        <v>1016</v>
      </c>
      <c r="M34" s="316">
        <f>SUM(D34,G34,J34)</f>
        <v>1329</v>
      </c>
      <c r="N34" s="54">
        <f>SUM(E34,H34,K34)</f>
        <v>1264</v>
      </c>
    </row>
    <row r="35" spans="1:14" ht="22.5" customHeight="1" thickBot="1">
      <c r="A35" s="317" t="s">
        <v>165</v>
      </c>
      <c r="B35" s="318"/>
      <c r="C35" s="350">
        <f aca="true" t="shared" si="7" ref="C35:N35">SUM(C25,C27,C30,C33)</f>
        <v>136077</v>
      </c>
      <c r="D35" s="503">
        <f t="shared" si="7"/>
        <v>179030</v>
      </c>
      <c r="E35" s="502">
        <f t="shared" si="7"/>
        <v>175391</v>
      </c>
      <c r="F35" s="350">
        <f t="shared" si="7"/>
        <v>0</v>
      </c>
      <c r="G35" s="503">
        <f t="shared" si="7"/>
        <v>0</v>
      </c>
      <c r="H35" s="503">
        <f t="shared" si="7"/>
        <v>0</v>
      </c>
      <c r="I35" s="503">
        <f t="shared" si="7"/>
        <v>0</v>
      </c>
      <c r="J35" s="503">
        <v>0</v>
      </c>
      <c r="K35" s="502">
        <f t="shared" si="7"/>
        <v>0</v>
      </c>
      <c r="L35" s="350">
        <f t="shared" si="7"/>
        <v>136077</v>
      </c>
      <c r="M35" s="503">
        <f t="shared" si="7"/>
        <v>179030</v>
      </c>
      <c r="N35" s="502">
        <f t="shared" si="7"/>
        <v>175391</v>
      </c>
    </row>
    <row r="36" spans="1:8" ht="12.75">
      <c r="A36" s="4"/>
      <c r="B36" s="4"/>
      <c r="C36" s="192"/>
      <c r="D36" s="192"/>
      <c r="E36" s="192"/>
      <c r="F36" s="4"/>
      <c r="G36" s="4"/>
      <c r="H36" s="4"/>
    </row>
    <row r="37" spans="1:8" ht="12.75">
      <c r="A37" s="4"/>
      <c r="B37" s="4"/>
      <c r="C37" s="192"/>
      <c r="D37" s="192"/>
      <c r="E37" s="192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199"/>
      <c r="B40" s="199"/>
      <c r="C40" s="185"/>
      <c r="D40" s="185"/>
      <c r="E40" s="185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199"/>
      <c r="B44" s="199"/>
      <c r="C44" s="185"/>
      <c r="D44" s="185"/>
      <c r="E44" s="185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</sheetData>
  <sheetProtection selectLockedCells="1" selectUnlockedCells="1"/>
  <mergeCells count="4">
    <mergeCell ref="C10:E10"/>
    <mergeCell ref="F10:H10"/>
    <mergeCell ref="I10:K10"/>
    <mergeCell ref="L10:N10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2" max="2" width="5.28125" style="0" customWidth="1"/>
    <col min="3" max="4" width="7.140625" style="0" customWidth="1"/>
    <col min="5" max="5" width="8.00390625" style="0" customWidth="1"/>
    <col min="6" max="7" width="4.7109375" style="0" customWidth="1"/>
    <col min="8" max="8" width="4.8515625" style="0" customWidth="1"/>
    <col min="9" max="9" width="4.00390625" style="0" customWidth="1"/>
    <col min="10" max="11" width="5.57421875" style="0" customWidth="1"/>
    <col min="12" max="12" width="6.140625" style="0" customWidth="1"/>
    <col min="13" max="13" width="8.00390625" style="0" customWidth="1"/>
    <col min="14" max="14" width="7.8515625" style="0" customWidth="1"/>
  </cols>
  <sheetData>
    <row r="1" spans="1:2" ht="12.75">
      <c r="A1" s="5" t="s">
        <v>747</v>
      </c>
      <c r="B1" s="5"/>
    </row>
    <row r="6" spans="1:2" ht="12.75">
      <c r="A6" s="2" t="s">
        <v>166</v>
      </c>
      <c r="B6" s="2"/>
    </row>
    <row r="8" spans="1:14" ht="24.75" customHeight="1">
      <c r="A8" s="300" t="s">
        <v>167</v>
      </c>
      <c r="B8" s="11" t="s">
        <v>12</v>
      </c>
      <c r="C8" s="954" t="s">
        <v>34</v>
      </c>
      <c r="D8" s="954"/>
      <c r="E8" s="954"/>
      <c r="F8" s="952" t="s">
        <v>105</v>
      </c>
      <c r="G8" s="952"/>
      <c r="H8" s="952"/>
      <c r="I8" s="951" t="s">
        <v>106</v>
      </c>
      <c r="J8" s="951"/>
      <c r="K8" s="951"/>
      <c r="L8" s="952" t="s">
        <v>37</v>
      </c>
      <c r="M8" s="952"/>
      <c r="N8" s="952"/>
    </row>
    <row r="9" spans="1:14" ht="12.75">
      <c r="A9" s="322"/>
      <c r="B9" s="58"/>
      <c r="C9" s="323" t="s">
        <v>13</v>
      </c>
      <c r="D9" s="324" t="s">
        <v>14</v>
      </c>
      <c r="E9" s="325" t="s">
        <v>15</v>
      </c>
      <c r="F9" s="323" t="s">
        <v>13</v>
      </c>
      <c r="G9" s="324" t="s">
        <v>14</v>
      </c>
      <c r="H9" s="325" t="s">
        <v>15</v>
      </c>
      <c r="I9" s="323" t="s">
        <v>13</v>
      </c>
      <c r="J9" s="324" t="s">
        <v>14</v>
      </c>
      <c r="K9" s="325" t="s">
        <v>15</v>
      </c>
      <c r="L9" s="326" t="s">
        <v>13</v>
      </c>
      <c r="M9" s="203" t="s">
        <v>14</v>
      </c>
      <c r="N9" s="327" t="s">
        <v>15</v>
      </c>
    </row>
    <row r="10" spans="1:14" ht="12.75">
      <c r="A10" s="96" t="s">
        <v>168</v>
      </c>
      <c r="B10" s="217" t="s">
        <v>122</v>
      </c>
      <c r="C10" s="218">
        <v>41582</v>
      </c>
      <c r="D10" s="220">
        <v>0</v>
      </c>
      <c r="E10" s="221">
        <v>0</v>
      </c>
      <c r="F10" s="218">
        <v>0</v>
      </c>
      <c r="G10" s="220">
        <v>0</v>
      </c>
      <c r="H10" s="221">
        <v>0</v>
      </c>
      <c r="I10" s="218">
        <v>0</v>
      </c>
      <c r="J10" s="220">
        <v>0</v>
      </c>
      <c r="K10" s="221">
        <v>0</v>
      </c>
      <c r="L10" s="119">
        <f aca="true" t="shared" si="0" ref="L10:N11">SUM(I10,F10,C10)</f>
        <v>41582</v>
      </c>
      <c r="M10" s="120">
        <f t="shared" si="0"/>
        <v>0</v>
      </c>
      <c r="N10" s="328">
        <f t="shared" si="0"/>
        <v>0</v>
      </c>
    </row>
    <row r="11" spans="1:14" ht="12.75">
      <c r="A11" s="96" t="s">
        <v>169</v>
      </c>
      <c r="B11" s="96" t="s">
        <v>122</v>
      </c>
      <c r="C11" s="100">
        <v>5866</v>
      </c>
      <c r="D11" s="98">
        <v>1392</v>
      </c>
      <c r="E11" s="99">
        <v>1392</v>
      </c>
      <c r="F11" s="100">
        <v>0</v>
      </c>
      <c r="G11" s="98">
        <v>0</v>
      </c>
      <c r="H11" s="99">
        <v>0</v>
      </c>
      <c r="I11" s="100">
        <v>0</v>
      </c>
      <c r="J11" s="98">
        <v>0</v>
      </c>
      <c r="K11" s="99">
        <v>0</v>
      </c>
      <c r="L11" s="100">
        <f t="shared" si="0"/>
        <v>5866</v>
      </c>
      <c r="M11" s="98">
        <f t="shared" si="0"/>
        <v>1392</v>
      </c>
      <c r="N11" s="101">
        <f t="shared" si="0"/>
        <v>1392</v>
      </c>
    </row>
    <row r="12" spans="1:14" ht="12.75">
      <c r="A12" s="96" t="s">
        <v>170</v>
      </c>
      <c r="B12" s="96" t="s">
        <v>122</v>
      </c>
      <c r="C12" s="100">
        <v>0</v>
      </c>
      <c r="D12" s="98">
        <v>46671</v>
      </c>
      <c r="E12" s="99">
        <v>46671</v>
      </c>
      <c r="F12" s="100">
        <v>0</v>
      </c>
      <c r="G12" s="98">
        <v>0</v>
      </c>
      <c r="H12" s="99">
        <v>0</v>
      </c>
      <c r="I12" s="100">
        <v>0</v>
      </c>
      <c r="J12" s="98">
        <v>0</v>
      </c>
      <c r="K12" s="99">
        <v>0</v>
      </c>
      <c r="L12" s="100">
        <v>0</v>
      </c>
      <c r="M12" s="106">
        <f>SUM(D12,G12,I12)</f>
        <v>46671</v>
      </c>
      <c r="N12" s="107">
        <f>SUM(E12,H12,K12)</f>
        <v>46671</v>
      </c>
    </row>
    <row r="13" spans="1:14" ht="12.75">
      <c r="A13" s="65" t="s">
        <v>728</v>
      </c>
      <c r="B13" s="96" t="s">
        <v>122</v>
      </c>
      <c r="C13" s="229">
        <v>0</v>
      </c>
      <c r="D13" s="227">
        <v>6036</v>
      </c>
      <c r="E13" s="228">
        <v>6036</v>
      </c>
      <c r="F13" s="229">
        <v>0</v>
      </c>
      <c r="G13" s="227">
        <v>0</v>
      </c>
      <c r="H13" s="228">
        <v>0</v>
      </c>
      <c r="I13" s="229">
        <v>0</v>
      </c>
      <c r="J13" s="227">
        <v>0</v>
      </c>
      <c r="K13" s="228">
        <v>0</v>
      </c>
      <c r="L13" s="329">
        <v>0</v>
      </c>
      <c r="M13" s="177">
        <f>SUM(D13,G13,J13)</f>
        <v>6036</v>
      </c>
      <c r="N13" s="330">
        <f>SUM(E13,H13,K13)</f>
        <v>6036</v>
      </c>
    </row>
    <row r="14" spans="1:14" ht="12.75">
      <c r="A14" s="65" t="s">
        <v>171</v>
      </c>
      <c r="B14" s="96" t="s">
        <v>122</v>
      </c>
      <c r="C14" s="229">
        <v>0</v>
      </c>
      <c r="D14" s="227">
        <v>138560</v>
      </c>
      <c r="E14" s="228">
        <v>138560</v>
      </c>
      <c r="F14" s="229">
        <v>0</v>
      </c>
      <c r="G14" s="227">
        <v>0</v>
      </c>
      <c r="H14" s="228">
        <v>0</v>
      </c>
      <c r="I14" s="229">
        <v>0</v>
      </c>
      <c r="J14" s="227">
        <v>0</v>
      </c>
      <c r="K14" s="228">
        <v>0</v>
      </c>
      <c r="L14" s="329">
        <v>0</v>
      </c>
      <c r="M14" s="177">
        <f>SUM(E14,H14,K14)</f>
        <v>138560</v>
      </c>
      <c r="N14" s="330">
        <f>SUM(E14,H14,K14)</f>
        <v>138560</v>
      </c>
    </row>
    <row r="15" spans="1:14" ht="12.75">
      <c r="A15" s="9" t="s">
        <v>172</v>
      </c>
      <c r="B15" s="9"/>
      <c r="C15" s="79">
        <f>SUM(C10:C14)</f>
        <v>47448</v>
      </c>
      <c r="D15" s="80">
        <f>SUM(D10:D14)</f>
        <v>192659</v>
      </c>
      <c r="E15" s="79">
        <f>SUM(E10:E14)</f>
        <v>192659</v>
      </c>
      <c r="F15" s="79">
        <f>SUM(F10:F13)</f>
        <v>0</v>
      </c>
      <c r="G15" s="80">
        <v>0</v>
      </c>
      <c r="H15" s="152">
        <v>0</v>
      </c>
      <c r="I15" s="79">
        <f>SUM(I10:I13)</f>
        <v>0</v>
      </c>
      <c r="J15" s="80">
        <v>0</v>
      </c>
      <c r="K15" s="152">
        <v>0</v>
      </c>
      <c r="L15" s="331">
        <f>SUM(L10:L13)</f>
        <v>47448</v>
      </c>
      <c r="M15" s="332">
        <f>SUM(M10:M14)</f>
        <v>192659</v>
      </c>
      <c r="N15" s="333">
        <f>SUM(N10:N14)</f>
        <v>192659</v>
      </c>
    </row>
  </sheetData>
  <sheetProtection selectLockedCells="1" selectUnlockedCells="1"/>
  <mergeCells count="4">
    <mergeCell ref="C8:E8"/>
    <mergeCell ref="F8:H8"/>
    <mergeCell ref="I8:K8"/>
    <mergeCell ref="L8:N8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3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8515625" style="0" customWidth="1"/>
    <col min="2" max="2" width="56.8515625" style="0" customWidth="1"/>
    <col min="3" max="3" width="7.00390625" style="0" customWidth="1"/>
    <col min="4" max="4" width="9.28125" style="0" customWidth="1"/>
    <col min="6" max="6" width="7.421875" style="0" customWidth="1"/>
  </cols>
  <sheetData>
    <row r="3" spans="2:3" ht="12.75">
      <c r="B3" s="5" t="s">
        <v>748</v>
      </c>
      <c r="C3" s="5"/>
    </row>
    <row r="6" spans="2:3" ht="12.75">
      <c r="B6" s="2" t="s">
        <v>173</v>
      </c>
      <c r="C6" s="2"/>
    </row>
    <row r="8" spans="2:3" ht="12.75">
      <c r="B8" s="199"/>
      <c r="C8" s="199"/>
    </row>
    <row r="10" spans="2:6" ht="12.75">
      <c r="B10" s="58" t="s">
        <v>174</v>
      </c>
      <c r="C10" s="68" t="s">
        <v>12</v>
      </c>
      <c r="D10" s="956" t="s">
        <v>175</v>
      </c>
      <c r="E10" s="956"/>
      <c r="F10" s="956"/>
    </row>
    <row r="11" spans="2:6" ht="12.75">
      <c r="B11" s="200"/>
      <c r="C11" s="200"/>
      <c r="D11" s="280" t="s">
        <v>13</v>
      </c>
      <c r="E11" s="279" t="s">
        <v>14</v>
      </c>
      <c r="F11" s="334" t="s">
        <v>15</v>
      </c>
    </row>
    <row r="12" spans="2:6" ht="12.75">
      <c r="B12" s="335" t="s">
        <v>176</v>
      </c>
      <c r="C12" s="335" t="s">
        <v>177</v>
      </c>
      <c r="D12" s="336">
        <v>4364</v>
      </c>
      <c r="E12" s="337">
        <v>4716</v>
      </c>
      <c r="F12" s="338">
        <f>SUM(F13+F14)</f>
        <v>4463</v>
      </c>
    </row>
    <row r="13" spans="2:6" ht="12.75">
      <c r="B13" s="155" t="s">
        <v>178</v>
      </c>
      <c r="C13" s="155" t="s">
        <v>177</v>
      </c>
      <c r="D13" s="339">
        <v>0</v>
      </c>
      <c r="E13" s="222">
        <v>0</v>
      </c>
      <c r="F13" s="49">
        <v>250</v>
      </c>
    </row>
    <row r="14" spans="2:6" ht="12.75">
      <c r="B14" s="155" t="s">
        <v>179</v>
      </c>
      <c r="C14" s="155" t="s">
        <v>177</v>
      </c>
      <c r="D14" s="339">
        <v>0</v>
      </c>
      <c r="E14" s="222">
        <v>0</v>
      </c>
      <c r="F14" s="49">
        <v>4213</v>
      </c>
    </row>
    <row r="15" spans="2:6" ht="25.5">
      <c r="B15" s="335" t="s">
        <v>180</v>
      </c>
      <c r="C15" s="335" t="s">
        <v>181</v>
      </c>
      <c r="D15" s="336">
        <v>1283</v>
      </c>
      <c r="E15" s="337">
        <v>1283</v>
      </c>
      <c r="F15" s="338">
        <f>SUM(F16:F17)</f>
        <v>397</v>
      </c>
    </row>
    <row r="16" spans="2:6" ht="12.75">
      <c r="B16" s="155" t="s">
        <v>182</v>
      </c>
      <c r="C16" s="155" t="s">
        <v>181</v>
      </c>
      <c r="D16" s="339">
        <v>0</v>
      </c>
      <c r="E16" s="222">
        <v>0</v>
      </c>
      <c r="F16" s="49">
        <v>372</v>
      </c>
    </row>
    <row r="17" spans="2:6" ht="12.75">
      <c r="B17" s="155" t="s">
        <v>183</v>
      </c>
      <c r="C17" s="155" t="s">
        <v>181</v>
      </c>
      <c r="D17" s="339">
        <v>0</v>
      </c>
      <c r="E17" s="222">
        <v>0</v>
      </c>
      <c r="F17" s="49">
        <v>25</v>
      </c>
    </row>
    <row r="18" spans="2:6" ht="25.5" customHeight="1">
      <c r="B18" s="340" t="s">
        <v>184</v>
      </c>
      <c r="C18" s="340" t="s">
        <v>185</v>
      </c>
      <c r="D18" s="142">
        <v>3500</v>
      </c>
      <c r="E18" s="341">
        <v>3500</v>
      </c>
      <c r="F18" s="342">
        <f>F19</f>
        <v>2590</v>
      </c>
    </row>
    <row r="19" spans="2:6" ht="12.75">
      <c r="B19" s="96" t="s">
        <v>186</v>
      </c>
      <c r="C19" s="96" t="s">
        <v>185</v>
      </c>
      <c r="D19" s="343">
        <v>0</v>
      </c>
      <c r="E19" s="222">
        <v>0</v>
      </c>
      <c r="F19" s="49">
        <v>2590</v>
      </c>
    </row>
    <row r="20" spans="2:6" ht="12.75">
      <c r="B20" s="240" t="s">
        <v>187</v>
      </c>
      <c r="C20" s="240" t="s">
        <v>188</v>
      </c>
      <c r="D20" s="311">
        <v>5627</v>
      </c>
      <c r="E20" s="245">
        <v>2600</v>
      </c>
      <c r="F20" s="344">
        <f>SUM(F21+F22)</f>
        <v>2580</v>
      </c>
    </row>
    <row r="21" spans="2:6" ht="12.75">
      <c r="B21" s="322" t="s">
        <v>189</v>
      </c>
      <c r="C21" s="217" t="s">
        <v>188</v>
      </c>
      <c r="D21" s="168">
        <v>0</v>
      </c>
      <c r="E21" s="222">
        <v>0</v>
      </c>
      <c r="F21" s="49">
        <v>22</v>
      </c>
    </row>
    <row r="22" spans="2:6" ht="12.75">
      <c r="B22" s="322" t="s">
        <v>190</v>
      </c>
      <c r="C22" s="217" t="s">
        <v>188</v>
      </c>
      <c r="D22" s="168">
        <v>0</v>
      </c>
      <c r="E22" s="222">
        <v>0</v>
      </c>
      <c r="F22" s="49">
        <v>2558</v>
      </c>
    </row>
    <row r="23" spans="2:6" ht="12.75">
      <c r="B23" s="245" t="s">
        <v>191</v>
      </c>
      <c r="C23" s="344" t="s">
        <v>192</v>
      </c>
      <c r="D23" s="311">
        <v>5650</v>
      </c>
      <c r="E23" s="245">
        <v>12019</v>
      </c>
      <c r="F23" s="344">
        <f>SUM(F24:F28)</f>
        <v>14088</v>
      </c>
    </row>
    <row r="24" spans="2:6" ht="12.75">
      <c r="B24" s="322" t="s">
        <v>193</v>
      </c>
      <c r="C24" s="217" t="s">
        <v>192</v>
      </c>
      <c r="D24" s="168">
        <v>0</v>
      </c>
      <c r="E24" s="222">
        <v>0</v>
      </c>
      <c r="F24" s="49">
        <v>1951</v>
      </c>
    </row>
    <row r="25" spans="2:6" ht="12.75">
      <c r="B25" s="217" t="s">
        <v>194</v>
      </c>
      <c r="C25" s="217" t="s">
        <v>192</v>
      </c>
      <c r="D25" s="168">
        <v>0</v>
      </c>
      <c r="E25" s="222">
        <v>0</v>
      </c>
      <c r="F25" s="49">
        <v>210</v>
      </c>
    </row>
    <row r="26" spans="2:6" ht="12.75">
      <c r="B26" s="322" t="s">
        <v>195</v>
      </c>
      <c r="C26" s="217" t="s">
        <v>192</v>
      </c>
      <c r="D26" s="168">
        <v>0</v>
      </c>
      <c r="E26" s="222">
        <v>0</v>
      </c>
      <c r="F26" s="49">
        <v>7293</v>
      </c>
    </row>
    <row r="27" spans="2:6" ht="12.75">
      <c r="B27" s="96" t="s">
        <v>196</v>
      </c>
      <c r="C27" s="96" t="s">
        <v>192</v>
      </c>
      <c r="D27" s="168">
        <v>0</v>
      </c>
      <c r="E27" s="345">
        <v>0</v>
      </c>
      <c r="F27" s="346">
        <v>409</v>
      </c>
    </row>
    <row r="28" spans="2:6" ht="12.75">
      <c r="B28" s="347" t="s">
        <v>197</v>
      </c>
      <c r="C28" s="347" t="s">
        <v>192</v>
      </c>
      <c r="D28" s="348">
        <v>0</v>
      </c>
      <c r="E28" s="74">
        <v>0</v>
      </c>
      <c r="F28" s="349">
        <v>4225</v>
      </c>
    </row>
    <row r="29" spans="2:6" ht="12.75">
      <c r="B29" s="9" t="s">
        <v>198</v>
      </c>
      <c r="C29" s="9"/>
      <c r="D29" s="350">
        <f>SUM(D12+D15+D18+D20+D23)</f>
        <v>20424</v>
      </c>
      <c r="E29" s="25">
        <f>SUM(E12+E15+E18+E20+E23)</f>
        <v>24118</v>
      </c>
      <c r="F29" s="26">
        <f>SUM(F12+F15+F18+F20+F23)</f>
        <v>24118</v>
      </c>
    </row>
    <row r="32" spans="2:6" ht="12.75">
      <c r="B32" s="9" t="s">
        <v>199</v>
      </c>
      <c r="C32" s="9"/>
      <c r="D32" s="26">
        <f>SUM(D29)</f>
        <v>20424</v>
      </c>
      <c r="E32" s="26">
        <f>SUM(E29)</f>
        <v>24118</v>
      </c>
      <c r="F32" s="26">
        <f>SUM(F29)</f>
        <v>24118</v>
      </c>
    </row>
  </sheetData>
  <sheetProtection selectLockedCells="1" selectUnlockedCells="1"/>
  <mergeCells count="1">
    <mergeCell ref="D10:F10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34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37.8515625" style="0" customWidth="1"/>
    <col min="3" max="3" width="11.421875" style="0" customWidth="1"/>
    <col min="4" max="4" width="12.7109375" style="0" customWidth="1"/>
    <col min="5" max="5" width="13.7109375" style="0" customWidth="1"/>
    <col min="6" max="6" width="11.421875" style="0" customWidth="1"/>
    <col min="8" max="8" width="16.140625" style="0" customWidth="1"/>
  </cols>
  <sheetData>
    <row r="2" spans="1:2" ht="12.75">
      <c r="A2" s="5" t="s">
        <v>749</v>
      </c>
      <c r="B2" s="5"/>
    </row>
    <row r="5" spans="1:2" ht="12.75">
      <c r="A5" s="2" t="s">
        <v>200</v>
      </c>
      <c r="B5" s="2"/>
    </row>
    <row r="6" spans="1:2" ht="12.75">
      <c r="A6" s="2"/>
      <c r="B6" s="2"/>
    </row>
    <row r="7" spans="1:5" ht="12.75">
      <c r="A7" s="351">
        <v>2015</v>
      </c>
      <c r="B7" s="351"/>
      <c r="C7" s="4"/>
      <c r="D7" s="4"/>
      <c r="E7" s="4"/>
    </row>
    <row r="8" spans="1:5" ht="12.75">
      <c r="A8" s="351"/>
      <c r="B8" s="351"/>
      <c r="C8" s="4"/>
      <c r="D8" s="4"/>
      <c r="E8" s="4" t="s">
        <v>647</v>
      </c>
    </row>
    <row r="9" spans="1:5" ht="18.75" customHeight="1">
      <c r="A9" s="300" t="s">
        <v>201</v>
      </c>
      <c r="B9" s="352" t="s">
        <v>12</v>
      </c>
      <c r="C9" s="12" t="s">
        <v>202</v>
      </c>
      <c r="D9" s="12" t="s">
        <v>203</v>
      </c>
      <c r="E9" s="806" t="s">
        <v>37</v>
      </c>
    </row>
    <row r="10" spans="1:5" ht="16.5" customHeight="1">
      <c r="A10" s="353"/>
      <c r="B10" s="354"/>
      <c r="C10" s="915"/>
      <c r="D10" s="915"/>
      <c r="E10" s="72"/>
    </row>
    <row r="11" spans="1:5" ht="12.75">
      <c r="A11" s="355"/>
      <c r="B11" s="356"/>
      <c r="C11" s="659"/>
      <c r="D11" s="921"/>
      <c r="E11" s="918"/>
    </row>
    <row r="12" spans="1:5" ht="12.75">
      <c r="A12" s="297"/>
      <c r="B12" s="296"/>
      <c r="C12" s="36"/>
      <c r="D12" s="23"/>
      <c r="E12" s="814"/>
    </row>
    <row r="13" spans="1:5" ht="30" customHeight="1">
      <c r="A13" s="914" t="s">
        <v>726</v>
      </c>
      <c r="B13" s="359" t="s">
        <v>120</v>
      </c>
      <c r="C13" s="916">
        <v>59516</v>
      </c>
      <c r="D13" s="916">
        <v>0</v>
      </c>
      <c r="E13" s="919">
        <f>SUM(C13:D13)</f>
        <v>59516</v>
      </c>
    </row>
    <row r="14" spans="1:5" ht="13.5" thickBot="1">
      <c r="A14" s="52"/>
      <c r="B14" s="52"/>
      <c r="C14" s="52" t="s">
        <v>0</v>
      </c>
      <c r="D14" s="52"/>
      <c r="E14" s="469"/>
    </row>
    <row r="15" spans="1:5" ht="12.75">
      <c r="A15" s="61"/>
      <c r="B15" s="61"/>
      <c r="C15" s="61"/>
      <c r="D15" s="61"/>
      <c r="E15" s="478"/>
    </row>
    <row r="16" spans="1:5" ht="25.5">
      <c r="A16" s="360" t="s">
        <v>729</v>
      </c>
      <c r="B16" s="47" t="s">
        <v>120</v>
      </c>
      <c r="C16" s="15">
        <v>73563</v>
      </c>
      <c r="D16" s="15">
        <v>0</v>
      </c>
      <c r="E16" s="735">
        <f>SUM(C16:D16)</f>
        <v>73563</v>
      </c>
    </row>
    <row r="17" spans="1:5" ht="12.75">
      <c r="A17" s="65"/>
      <c r="B17" s="36"/>
      <c r="C17" s="23"/>
      <c r="D17" s="36"/>
      <c r="E17" s="920"/>
    </row>
    <row r="18" spans="1:5" ht="38.25">
      <c r="A18" s="361" t="s">
        <v>727</v>
      </c>
      <c r="B18" s="362" t="s">
        <v>120</v>
      </c>
      <c r="C18" s="917">
        <v>149949</v>
      </c>
      <c r="D18" s="917">
        <v>0</v>
      </c>
      <c r="E18" s="738">
        <f>SUM(C18:D18)</f>
        <v>149949</v>
      </c>
    </row>
    <row r="19" spans="1:6" ht="20.25" customHeight="1">
      <c r="A19" s="363" t="s">
        <v>204</v>
      </c>
      <c r="B19" s="364"/>
      <c r="C19" s="729">
        <f>SUM(C11:C18)</f>
        <v>283028</v>
      </c>
      <c r="D19" s="729">
        <f>SUM(D11:D18)</f>
        <v>0</v>
      </c>
      <c r="E19" s="320">
        <f>SUM(E11:E18)</f>
        <v>283028</v>
      </c>
      <c r="F19" s="28"/>
    </row>
    <row r="20" spans="1:8" ht="12.75">
      <c r="A20" s="4"/>
      <c r="B20" s="4"/>
      <c r="C20" s="4"/>
      <c r="D20" s="4"/>
      <c r="E20" s="4"/>
      <c r="H20" t="s">
        <v>0</v>
      </c>
    </row>
    <row r="22" spans="1:2" ht="12.75">
      <c r="A22" s="368">
        <v>2016</v>
      </c>
      <c r="B22" s="368"/>
    </row>
    <row r="23" spans="1:2" ht="12.75">
      <c r="A23" s="368"/>
      <c r="B23" s="368"/>
    </row>
    <row r="24" spans="1:5" ht="12.75">
      <c r="A24" s="369" t="s">
        <v>201</v>
      </c>
      <c r="B24" s="370"/>
      <c r="C24" s="371" t="s">
        <v>202</v>
      </c>
      <c r="D24" s="372" t="s">
        <v>205</v>
      </c>
      <c r="E24" s="281" t="s">
        <v>37</v>
      </c>
    </row>
    <row r="25" spans="1:5" ht="12.75">
      <c r="A25" s="215"/>
      <c r="B25" s="45"/>
      <c r="C25" s="373"/>
      <c r="D25" s="373"/>
      <c r="E25" s="46">
        <v>0</v>
      </c>
    </row>
    <row r="26" spans="1:5" ht="12.75">
      <c r="A26" s="168"/>
      <c r="B26" s="51"/>
      <c r="C26" s="169"/>
      <c r="D26" s="169"/>
      <c r="E26" s="49"/>
    </row>
    <row r="27" spans="1:5" ht="12.75">
      <c r="A27" s="374"/>
      <c r="B27" s="53"/>
      <c r="C27" s="316"/>
      <c r="D27" s="316"/>
      <c r="E27" s="54"/>
    </row>
    <row r="29" spans="1:2" ht="12.75">
      <c r="A29" s="368">
        <v>2017</v>
      </c>
      <c r="B29" s="368"/>
    </row>
    <row r="30" spans="1:2" ht="12.75">
      <c r="A30" s="368"/>
      <c r="B30" s="368"/>
    </row>
    <row r="31" spans="1:5" ht="12.75">
      <c r="A31" s="369" t="s">
        <v>201</v>
      </c>
      <c r="B31" s="370"/>
      <c r="C31" s="371" t="s">
        <v>202</v>
      </c>
      <c r="D31" s="372" t="s">
        <v>205</v>
      </c>
      <c r="E31" s="281" t="s">
        <v>37</v>
      </c>
    </row>
    <row r="32" spans="1:5" ht="12.75">
      <c r="A32" s="215"/>
      <c r="B32" s="45"/>
      <c r="C32" s="373"/>
      <c r="D32" s="373"/>
      <c r="E32" s="46">
        <v>0</v>
      </c>
    </row>
    <row r="33" spans="1:5" ht="12.75">
      <c r="A33" s="168"/>
      <c r="B33" s="51"/>
      <c r="C33" s="169"/>
      <c r="D33" s="169"/>
      <c r="E33" s="49"/>
    </row>
    <row r="34" spans="1:5" ht="12.75">
      <c r="A34" s="374"/>
      <c r="B34" s="53"/>
      <c r="C34" s="316"/>
      <c r="D34" s="316"/>
      <c r="E34" s="5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Ibolya</cp:lastModifiedBy>
  <cp:lastPrinted>2016-05-31T07:57:52Z</cp:lastPrinted>
  <dcterms:modified xsi:type="dcterms:W3CDTF">2016-05-31T09:44:08Z</dcterms:modified>
  <cp:category/>
  <cp:version/>
  <cp:contentType/>
  <cp:contentStatus/>
</cp:coreProperties>
</file>