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2900" tabRatio="727" firstSheet="11" activeTab="22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9.1. sz. mell" sheetId="3" r:id="rId12"/>
    <sheet name="9.1.1. sz. mell " sheetId="119" r:id="rId13"/>
    <sheet name="9.1.2. sz. mell " sheetId="120" r:id="rId14"/>
    <sheet name="9.1.3. sz. mell" sheetId="121" r:id="rId15"/>
    <sheet name="9.2. sz. mell" sheetId="79" r:id="rId16"/>
    <sheet name="9.2.1. sz. mell" sheetId="122" r:id="rId17"/>
    <sheet name="9.2.2. sz.  mell" sheetId="123" r:id="rId18"/>
    <sheet name="9.2.3. sz. mell" sheetId="124" r:id="rId19"/>
    <sheet name="9.3. sz. mell" sheetId="105" r:id="rId20"/>
    <sheet name="9.3.1. sz. mell" sheetId="125" r:id="rId21"/>
    <sheet name="9.3.2. sz. mell" sheetId="126" r:id="rId22"/>
    <sheet name="9.3.3. sz. mell" sheetId="127" r:id="rId23"/>
    <sheet name="Munka1" sheetId="94" r:id="rId24"/>
  </sheets>
  <definedNames>
    <definedName name="_xlnm.Print_Titles" localSheetId="11">'9.1. sz. mell'!$1:$6</definedName>
    <definedName name="_xlnm.Print_Titles" localSheetId="12">'9.1.1. sz. mell '!$1:$6</definedName>
    <definedName name="_xlnm.Print_Titles" localSheetId="13">'9.1.2. sz. mell '!$1:$6</definedName>
    <definedName name="_xlnm.Print_Titles" localSheetId="14">'9.1.3. sz. mell'!$1:$6</definedName>
    <definedName name="_xlnm.Print_Titles" localSheetId="15">'9.2. sz. mell'!$1:$6</definedName>
    <definedName name="_xlnm.Print_Titles" localSheetId="16">'9.2.1. sz. mell'!$1:$6</definedName>
    <definedName name="_xlnm.Print_Titles" localSheetId="17">'9.2.2. sz.  mell'!$1:$6</definedName>
    <definedName name="_xlnm.Print_Titles" localSheetId="18">'9.2.3. sz. mell'!$1:$6</definedName>
    <definedName name="_xlnm.Print_Titles" localSheetId="19">'9.3. sz. mell'!$1:$6</definedName>
    <definedName name="_xlnm.Print_Titles" localSheetId="20">'9.3.1. sz. mell'!$1:$6</definedName>
    <definedName name="_xlnm.Print_Titles" localSheetId="21">'9.3.2. sz. mell'!$1:$6</definedName>
    <definedName name="_xlnm.Print_Titles" localSheetId="22">'9.3.3. sz. mell'!$1:$6</definedName>
    <definedName name="_xlnm.Print_Area" localSheetId="1">'1.1.sz.mell.'!$A$1:$C$159</definedName>
  </definedNames>
  <calcPr calcId="125725"/>
</workbook>
</file>

<file path=xl/calcChain.xml><?xml version="1.0" encoding="utf-8"?>
<calcChain xmlns="http://schemas.openxmlformats.org/spreadsheetml/2006/main">
  <c r="C1" i="127"/>
  <c r="C1" i="126"/>
  <c r="C1" i="125"/>
  <c r="C1" i="105"/>
  <c r="C1" i="124"/>
  <c r="C1" i="123"/>
  <c r="C1" i="122"/>
  <c r="C1" i="79"/>
  <c r="C1" i="121"/>
  <c r="C1" i="120"/>
  <c r="C1" i="119"/>
  <c r="C1" i="3"/>
  <c r="F1" i="61"/>
  <c r="F1" i="73"/>
  <c r="C18"/>
  <c r="C146" i="121"/>
  <c r="C140"/>
  <c r="C146" i="120"/>
  <c r="C140"/>
  <c r="C146" i="119"/>
  <c r="C140"/>
  <c r="C140" i="3"/>
  <c r="C154" s="1"/>
  <c r="C51" i="127"/>
  <c r="C45"/>
  <c r="C57"/>
  <c r="C51" i="126"/>
  <c r="C45"/>
  <c r="C51" i="125"/>
  <c r="C45"/>
  <c r="C57" s="1"/>
  <c r="C51" i="105"/>
  <c r="C45"/>
  <c r="C52" i="124"/>
  <c r="C46"/>
  <c r="C58" s="1"/>
  <c r="C52" i="123"/>
  <c r="C46"/>
  <c r="C58" s="1"/>
  <c r="C52" i="122"/>
  <c r="C46"/>
  <c r="C58" s="1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38" i="124"/>
  <c r="C31"/>
  <c r="C26"/>
  <c r="C20"/>
  <c r="C8"/>
  <c r="C37"/>
  <c r="C42" s="1"/>
  <c r="C38" i="123"/>
  <c r="C31"/>
  <c r="C26"/>
  <c r="C20"/>
  <c r="C8"/>
  <c r="C37" s="1"/>
  <c r="C42" s="1"/>
  <c r="C31" i="122"/>
  <c r="C26"/>
  <c r="C20"/>
  <c r="C8"/>
  <c r="C37" s="1"/>
  <c r="C42" s="1"/>
  <c r="C133" i="121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/>
  <c r="C22"/>
  <c r="C15"/>
  <c r="C8"/>
  <c r="C65"/>
  <c r="C90" s="1"/>
  <c r="C133" i="119"/>
  <c r="C129"/>
  <c r="C154" s="1"/>
  <c r="C114"/>
  <c r="C93"/>
  <c r="C128" s="1"/>
  <c r="C82"/>
  <c r="C78"/>
  <c r="C75"/>
  <c r="C70"/>
  <c r="C66"/>
  <c r="C89" s="1"/>
  <c r="C60"/>
  <c r="C55"/>
  <c r="C49"/>
  <c r="C37"/>
  <c r="C30"/>
  <c r="C29"/>
  <c r="C22"/>
  <c r="C15"/>
  <c r="C8"/>
  <c r="C26" i="79"/>
  <c r="C146" i="3"/>
  <c r="C133"/>
  <c r="C93"/>
  <c r="C30"/>
  <c r="C29" s="1"/>
  <c r="F3" i="64"/>
  <c r="E29" i="73"/>
  <c r="C145" i="1"/>
  <c r="C133"/>
  <c r="C93"/>
  <c r="C128" s="1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 s="1"/>
  <c r="C3" i="1"/>
  <c r="C4" i="73" s="1"/>
  <c r="A4" i="76"/>
  <c r="C37" i="105"/>
  <c r="C30"/>
  <c r="C26"/>
  <c r="C20"/>
  <c r="C8"/>
  <c r="C36" s="1"/>
  <c r="C41" s="1"/>
  <c r="C52" i="79"/>
  <c r="C38"/>
  <c r="C31"/>
  <c r="C20"/>
  <c r="C129" i="3"/>
  <c r="C114"/>
  <c r="C128" s="1"/>
  <c r="C82"/>
  <c r="C78"/>
  <c r="C75"/>
  <c r="C70"/>
  <c r="C66"/>
  <c r="C89" s="1"/>
  <c r="C60"/>
  <c r="C55"/>
  <c r="C49"/>
  <c r="C37"/>
  <c r="C22"/>
  <c r="C15"/>
  <c r="C8"/>
  <c r="E17" i="61"/>
  <c r="E32" s="1"/>
  <c r="C17"/>
  <c r="C140" i="1"/>
  <c r="C129"/>
  <c r="C114"/>
  <c r="C79"/>
  <c r="C75"/>
  <c r="C72"/>
  <c r="C67"/>
  <c r="C86"/>
  <c r="C159" s="1"/>
  <c r="C63"/>
  <c r="C57"/>
  <c r="C52"/>
  <c r="C46"/>
  <c r="C34"/>
  <c r="C26"/>
  <c r="C19"/>
  <c r="C12"/>
  <c r="C5"/>
  <c r="E30" i="61"/>
  <c r="C18"/>
  <c r="E18" i="73"/>
  <c r="C19"/>
  <c r="C24" i="61"/>
  <c r="C24" i="73"/>
  <c r="C46" i="79"/>
  <c r="C8"/>
  <c r="C37" s="1"/>
  <c r="C8" i="78"/>
  <c r="C11" i="77"/>
  <c r="C11" i="62"/>
  <c r="D11"/>
  <c r="E11"/>
  <c r="F8"/>
  <c r="F9"/>
  <c r="F10"/>
  <c r="F7"/>
  <c r="F6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3"/>
  <c r="F14"/>
  <c r="F15"/>
  <c r="F16"/>
  <c r="F17"/>
  <c r="F18"/>
  <c r="F19"/>
  <c r="F20"/>
  <c r="F21"/>
  <c r="F22"/>
  <c r="B23"/>
  <c r="D23"/>
  <c r="E23"/>
  <c r="C30" i="61"/>
  <c r="C31" s="1"/>
  <c r="C91" i="1"/>
  <c r="C57" i="105"/>
  <c r="F11" i="62"/>
  <c r="E31" i="61"/>
  <c r="D14" i="76"/>
  <c r="C153" i="1"/>
  <c r="B14" i="76"/>
  <c r="E14" s="1"/>
  <c r="C31" i="73"/>
  <c r="C32" i="61"/>
  <c r="D13" i="76" l="1"/>
  <c r="E30" i="73"/>
  <c r="D15" i="76" s="1"/>
  <c r="C33" i="61"/>
  <c r="E33"/>
  <c r="D6" i="76"/>
  <c r="C29" i="73"/>
  <c r="E31"/>
  <c r="B7" i="76"/>
  <c r="C62" i="1"/>
  <c r="C158" s="1"/>
  <c r="C155" i="119"/>
  <c r="C65"/>
  <c r="C90" s="1"/>
  <c r="C155" i="3"/>
  <c r="C65"/>
  <c r="C90" s="1"/>
  <c r="F23" i="63"/>
  <c r="C57" i="126"/>
  <c r="C42" i="79"/>
  <c r="C58"/>
  <c r="C154" i="1"/>
  <c r="B15" i="76" s="1"/>
  <c r="E15" s="1"/>
  <c r="B13"/>
  <c r="E13" s="1"/>
  <c r="D7"/>
  <c r="E32" i="73"/>
  <c r="C32"/>
  <c r="C30"/>
  <c r="D8" i="76" s="1"/>
  <c r="B6"/>
  <c r="E6" s="1"/>
  <c r="C87" i="1"/>
  <c r="B8" i="76" s="1"/>
  <c r="E8" s="1"/>
  <c r="E7"/>
  <c r="E4" i="73"/>
  <c r="C4" i="61"/>
  <c r="E4"/>
  <c r="C3" i="77"/>
  <c r="E3" i="63"/>
  <c r="E3" i="64" s="1"/>
</calcChain>
</file>

<file path=xl/sharedStrings.xml><?xml version="1.0" encoding="utf-8"?>
<sst xmlns="http://schemas.openxmlformats.org/spreadsheetml/2006/main" count="2773" uniqueCount="502">
  <si>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</si>
  <si>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</si>
  <si>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</si>
  <si>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</si>
  <si>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</si>
  <si>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</si>
  <si>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</si>
  <si>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</si>
  <si>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</si>
  <si>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</si>
  <si>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</si>
  <si>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</si>
  <si>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</si>
  <si>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</si>
  <si>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</si>
  <si>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</si>
  <si>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</si>
  <si>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</si>
  <si>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</si>
  <si>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</si>
  <si>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</si>
  <si>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</si>
  <si>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</si>
  <si>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</si>
  <si>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</si>
  <si>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</si>
  <si>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</si>
  <si>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</si>
  <si>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</si>
  <si>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</si>
  <si>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</si>
  <si>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</si>
  <si>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</si>
  <si>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</si>
  <si>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</si>
  <si>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</si>
  <si>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</si>
  <si>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</si>
  <si>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</si>
  <si>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</si>
  <si>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</si>
  <si>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</si>
  <si>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</si>
  <si>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</si>
  <si>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</si>
  <si>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</si>
  <si>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</si>
  <si>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</si>
  <si>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</si>
  <si>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</si>
  <si>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</si>
  <si>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</si>
  <si>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</si>
  <si>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</si>
  <si>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</si>
  <si>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</si>
  <si>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</si>
  <si>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</si>
  <si>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</si>
  <si>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</si>
  <si>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</si>
  <si>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</si>
  <si>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</si>
  <si>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</si>
  <si>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</si>
  <si>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</si>
  <si>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</si>
  <si>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</si>
  <si>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</si>
  <si>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</si>
  <si>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</si>
  <si>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</si>
  <si>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</si>
  <si>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</si>
  <si>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</si>
  <si>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</si>
  <si>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</si>
  <si>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</si>
  <si>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</si>
  <si>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</si>
  <si>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</si>
  <si>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</si>
  <si>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</si>
  <si>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</si>
  <si>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</si>
  <si>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</si>
  <si>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</si>
  <si>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</si>
  <si>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</si>
  <si>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</si>
  <si>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</si>
  <si>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</si>
  <si>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</si>
  <si>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</si>
  <si>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</si>
  <si>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</si>
  <si>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</si>
  <si>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</si>
  <si>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</si>
  <si>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</si>
  <si>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</si>
  <si>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</si>
  <si>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</si>
  <si>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</si>
  <si>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</si>
  <si>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</si>
  <si>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</si>
  <si>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</si>
  <si>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</si>
  <si>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</si>
  <si>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</si>
  <si>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</si>
  <si>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</si>
  <si>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</si>
  <si>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</si>
  <si>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</si>
  <si>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</si>
  <si>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</si>
  <si>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</si>
  <si>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</si>
  <si>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</si>
  <si>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</si>
  <si>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</si>
  <si>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</si>
  <si>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</si>
  <si>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</si>
  <si>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</si>
  <si>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</si>
  <si>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</si>
  <si>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</si>
  <si>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</si>
  <si>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</si>
  <si>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</si>
  <si>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</si>
  <si>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</si>
  <si>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</si>
  <si>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</si>
  <si>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</si>
  <si>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</si>
  <si>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</si>
  <si>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</si>
  <si>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</si>
  <si>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</si>
  <si>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</si>
  <si>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</si>
  <si>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</si>
  <si>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</si>
  <si>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</si>
  <si>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</si>
  <si>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</si>
  <si>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</si>
  <si>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</si>
  <si>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</si>
  <si>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</si>
  <si>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</si>
  <si>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</si>
  <si>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</si>
  <si>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</si>
  <si>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</si>
  <si>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</si>
  <si>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</si>
  <si>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</si>
  <si>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</si>
  <si>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</si>
  <si>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</si>
  <si>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</si>
  <si>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</si>
  <si>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</si>
  <si>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</si>
  <si>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</si>
  <si>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</si>
  <si>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</si>
  <si>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</si>
  <si>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</si>
  <si>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</si>
  <si>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</si>
  <si>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</si>
  <si>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</si>
  <si>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</si>
  <si>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</si>
  <si>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</si>
  <si>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</si>
  <si>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</si>
  <si>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</si>
  <si>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</si>
  <si>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</si>
  <si>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</si>
  <si>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</si>
  <si>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</si>
  <si>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</si>
  <si>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</si>
  <si>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</si>
  <si>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</si>
  <si>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</si>
  <si>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</si>
  <si>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</si>
  <si>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</si>
  <si>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</si>
  <si>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</si>
  <si>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</si>
  <si>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</si>
  <si>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</si>
  <si>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</si>
  <si>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</si>
  <si>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</si>
  <si>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</si>
  <si>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</si>
  <si>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</si>
  <si>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</si>
  <si>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</si>
  <si>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</si>
  <si>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</si>
  <si>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</si>
  <si>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</si>
  <si>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</si>
  <si>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</si>
  <si>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</si>
  <si>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</si>
  <si>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</si>
  <si>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</si>
  <si>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</si>
  <si>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</si>
  <si>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</si>
  <si>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</si>
  <si>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</si>
  <si>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</si>
  <si>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</si>
  <si>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</si>
  <si>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</si>
  <si>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</si>
  <si>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</si>
  <si>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</si>
  <si>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</si>
  <si>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</si>
  <si>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</si>
  <si>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</si>
  <si>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</si>
  <si>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</si>
  <si>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</si>
  <si>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</si>
  <si>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</si>
  <si>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</si>
  <si>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</si>
  <si>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</si>
  <si>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</si>
  <si>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</si>
  <si>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</si>
  <si>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</si>
  <si>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</si>
  <si>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</si>
  <si>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</si>
  <si>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</si>
  <si>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</si>
  <si>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</si>
  <si>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</si>
  <si>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</si>
  <si>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</si>
  <si>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</si>
  <si>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</si>
  <si>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</si>
  <si>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</si>
  <si>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</si>
  <si>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</si>
  <si>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</si>
  <si>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</si>
  <si>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</si>
  <si>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</si>
  <si>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</si>
  <si>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</si>
  <si>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</si>
  <si>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</si>
  <si>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</si>
  <si>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</si>
  <si>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</si>
  <si>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</si>
  <si>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</si>
  <si>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</si>
  <si>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</si>
  <si>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</si>
  <si>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</si>
  <si>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</si>
  <si>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</si>
  <si>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</si>
  <si>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</si>
  <si>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</si>
  <si>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</si>
  <si>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</si>
  <si>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</si>
  <si>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</si>
  <si>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</si>
  <si>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</si>
  <si>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</si>
  <si>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</si>
  <si>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</si>
  <si>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</si>
  <si>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</si>
  <si>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</si>
  <si>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</si>
  <si>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</si>
  <si>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</si>
  <si>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</si>
  <si>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</si>
  <si>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</si>
  <si>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</si>
  <si>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</si>
  <si>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</si>
  <si>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</si>
  <si>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</si>
  <si>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</si>
  <si>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</si>
  <si>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</si>
  <si>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</si>
  <si>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</si>
  <si>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</si>
  <si>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</si>
  <si>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</si>
  <si>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</si>
  <si>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</si>
  <si>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</si>
  <si>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</si>
  <si>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</si>
  <si>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</si>
  <si>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</si>
  <si>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</si>
  <si>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</si>
  <si>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</si>
  <si>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</si>
  <si>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</si>
  <si>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</si>
  <si>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</si>
  <si>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</si>
  <si>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</si>
  <si>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</si>
  <si>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</si>
  <si>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</si>
  <si>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</si>
  <si>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</si>
  <si>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</si>
  <si>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</si>
  <si>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</si>
  <si>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</si>
  <si>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</si>
  <si>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</si>
  <si>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</si>
  <si>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</si>
  <si>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</si>
  <si>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</si>
  <si>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</si>
  <si>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</si>
  <si>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</si>
  <si>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</si>
  <si>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</si>
  <si>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</si>
  <si>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</si>
  <si>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</si>
  <si>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</si>
  <si>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</si>
  <si>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</si>
  <si>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</si>
  <si>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</si>
  <si>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</si>
  <si>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</si>
  <si>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</si>
  <si>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</si>
  <si>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</si>
  <si>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</si>
  <si>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</si>
  <si>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</si>
  <si>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</si>
  <si>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</si>
  <si>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</si>
  <si>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</si>
  <si>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</si>
  <si>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</si>
  <si>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</si>
  <si>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</si>
  <si>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</si>
  <si>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</si>
  <si>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</si>
  <si>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</si>
  <si>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</si>
  <si>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</si>
  <si>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</si>
  <si>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</si>
  <si>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</si>
  <si>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</si>
  <si>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</si>
  <si>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</si>
  <si>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</si>
  <si>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</si>
  <si>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</si>
  <si>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</si>
  <si>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</si>
  <si>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</si>
  <si>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</si>
  <si>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</si>
  <si>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</si>
  <si>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</si>
  <si>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</si>
  <si>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</si>
  <si>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</si>
  <si>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</si>
  <si>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</si>
  <si>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</si>
  <si>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</si>
  <si>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</si>
  <si>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</si>
  <si>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</si>
  <si>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</si>
  <si>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</si>
  <si>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</si>
  <si>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</si>
  <si>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</si>
  <si>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</si>
  <si>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</si>
  <si>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</si>
  <si>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</si>
  <si>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</si>
  <si>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</si>
  <si>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</si>
  <si>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</si>
  <si>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</si>
  <si>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</si>
  <si>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</si>
  <si>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</si>
  <si>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</si>
  <si>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</si>
  <si>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</si>
  <si>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</si>
  <si>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</si>
  <si>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</si>
  <si>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</si>
  <si>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</si>
  <si>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</si>
  <si>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</si>
  <si>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</si>
  <si>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</si>
  <si>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</si>
  <si>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</si>
  <si>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</si>
  <si>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</si>
  <si>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</si>
  <si>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</si>
  <si>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</si>
  <si>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</si>
  <si>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</si>
  <si>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</si>
  <si>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</si>
  <si>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</si>
  <si>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</si>
  <si>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</si>
  <si>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</si>
  <si>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</si>
  <si>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</si>
  <si>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</si>
  <si>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</si>
  <si>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</si>
  <si>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</si>
  <si>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</si>
  <si>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</si>
  <si>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</si>
  <si>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</si>
  <si>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</si>
  <si>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</si>
  <si>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</si>
  <si>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</si>
  <si>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</si>
  <si>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</si>
  <si>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</si>
  <si>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</si>
  <si>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</si>
  <si>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</si>
  <si>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</si>
  <si>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</si>
  <si>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</si>
  <si>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</si>
  <si>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</si>
  <si>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</si>
  <si>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</si>
  <si>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</si>
  <si>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Várgesztes Község Önkormányzata 2015. évi adósságot keletkeztető fejlesztési céljai</t>
  </si>
  <si>
    <t>Várgesztes Község Önkormányzata saját bevételeinek részletezése az adósságot keletkeztető ügyletből származó tárgyévi fizetési kötelezettség megállapításához</t>
  </si>
  <si>
    <t>Várgesztes Község Önkormányzata adósságot keletkeztető ügyletekből és kezességvállalásokból fennálló kötelezettségei</t>
  </si>
  <si>
    <t>Pályázatok megvalósítása</t>
  </si>
  <si>
    <t>Közvilágítás</t>
  </si>
  <si>
    <t>Tó rendezése (partfal javítás, engedélyeztetés)</t>
  </si>
  <si>
    <t>Defibrillátor vásárlása</t>
  </si>
  <si>
    <t>Várgesztesi Német Nemzetiségi Óvoda</t>
  </si>
  <si>
    <t>Várgesztes Faluház</t>
  </si>
  <si>
    <t>2016. évi előirányzat BEVÉTELEK</t>
  </si>
  <si>
    <t>Beruházások (tárgyi eszköz beszerzés)</t>
  </si>
  <si>
    <t>Forintban !</t>
  </si>
  <si>
    <t>Forintban</t>
  </si>
  <si>
    <t xml:space="preserve"> Forintban !</t>
  </si>
  <si>
    <t>Forintban!</t>
  </si>
  <si>
    <t>TOP Pályázat</t>
  </si>
  <si>
    <t>2016</t>
  </si>
  <si>
    <t>Várgesztes Széna utca kiviteli terv, megvalósítás</t>
  </si>
  <si>
    <t>Útépítés, csapadékvíz elvezetés kiviteli és megval.terv</t>
  </si>
  <si>
    <t>Összekötő utca melletti ároképítés</t>
  </si>
  <si>
    <t>Sthil és egyéb gép vásárlás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</si>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</sst>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1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5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3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7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165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165" fontId="29" fillId="0" borderId="32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2" borderId="19" xfId="0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0" fillId="0" borderId="2" xfId="0" applyNumberFormat="1" applyFill="1" applyBorder="1" applyAlignment="1" applyProtection="1">
      <alignment horizontal="center" vertical="center" wrapText="1"/>
    </xf>
    <xf numFmtId="164" fontId="0" fillId="0" borderId="2" xfId="0" applyNumberForma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right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Border="1" applyProtection="1">
      <protection locked="0"/>
    </xf>
    <xf numFmtId="164" fontId="21" fillId="0" borderId="2" xfId="0" applyNumberFormat="1" applyFont="1" applyFill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5" xfId="4" applyNumberFormat="1" applyFont="1" applyFill="1" applyBorder="1" applyAlignment="1" applyProtection="1">
      <alignment horizontal="left" vertical="center"/>
    </xf>
    <xf numFmtId="164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4" fillId="0" borderId="51" xfId="0" applyNumberFormat="1" applyFont="1" applyFill="1" applyBorder="1" applyAlignment="1" applyProtection="1">
      <alignment horizontal="center" vertical="center" wrapText="1"/>
    </xf>
    <xf numFmtId="164" fontId="30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1" xfId="4" applyFont="1" applyFill="1" applyBorder="1" applyAlignment="1">
      <alignment horizontal="justify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4" xfId="0" applyFont="1" applyFill="1" applyBorder="1" applyAlignment="1" applyProtection="1">
      <alignment horizontal="left" indent="1"/>
    </xf>
    <xf numFmtId="0" fontId="30" fillId="0" borderId="35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7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51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108</v>
      </c>
    </row>
    <row r="4" spans="1:2">
      <c r="A4" s="79"/>
      <c r="B4" s="79"/>
    </row>
    <row r="5" spans="1:2" s="90" customFormat="1" ht="15.75">
      <c r="A5" s="57" t="s">
        <v>489</v>
      </c>
      <c r="B5" s="89"/>
    </row>
    <row r="6" spans="1:2">
      <c r="A6" s="79"/>
      <c r="B6" s="79"/>
    </row>
    <row r="7" spans="1:2">
      <c r="A7" s="79" t="s">
        <v>474</v>
      </c>
      <c r="B7" s="79" t="s">
        <v>429</v>
      </c>
    </row>
    <row r="8" spans="1:2">
      <c r="A8" s="79" t="s">
        <v>475</v>
      </c>
      <c r="B8" s="79" t="s">
        <v>430</v>
      </c>
    </row>
    <row r="9" spans="1:2">
      <c r="A9" s="79" t="s">
        <v>476</v>
      </c>
      <c r="B9" s="79" t="s">
        <v>431</v>
      </c>
    </row>
    <row r="10" spans="1:2">
      <c r="A10" s="79"/>
      <c r="B10" s="79"/>
    </row>
    <row r="11" spans="1:2">
      <c r="A11" s="79"/>
      <c r="B11" s="79"/>
    </row>
    <row r="12" spans="1:2" s="90" customFormat="1" ht="15.75">
      <c r="A12" s="57" t="str">
        <f>+CONCATENATE(LEFT(A5,4),". évi előirányzat KIADÁSOK")</f>
        <v>2016. évi előirányzat KIADÁSOK</v>
      </c>
      <c r="B12" s="89"/>
    </row>
    <row r="13" spans="1:2">
      <c r="A13" s="79"/>
      <c r="B13" s="79"/>
    </row>
    <row r="14" spans="1:2">
      <c r="A14" s="79" t="s">
        <v>477</v>
      </c>
      <c r="B14" s="79" t="s">
        <v>432</v>
      </c>
    </row>
    <row r="15" spans="1:2">
      <c r="A15" s="79" t="s">
        <v>478</v>
      </c>
      <c r="B15" s="79" t="s">
        <v>433</v>
      </c>
    </row>
    <row r="16" spans="1:2">
      <c r="A16" s="79" t="s">
        <v>479</v>
      </c>
      <c r="B16" s="79" t="s">
        <v>434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F2" sqref="F2"/>
    </sheetView>
  </sheetViews>
  <sheetFormatPr defaultRowHeight="12.75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>
      <c r="A1" s="392" t="s">
        <v>1</v>
      </c>
      <c r="B1" s="392"/>
      <c r="C1" s="392"/>
      <c r="D1" s="392"/>
      <c r="E1" s="392"/>
      <c r="F1" s="392"/>
    </row>
    <row r="2" spans="1:6" ht="23.25" customHeight="1" thickBot="1">
      <c r="A2" s="126"/>
      <c r="B2" s="42"/>
      <c r="C2" s="42"/>
      <c r="D2" s="42"/>
      <c r="E2" s="42"/>
      <c r="F2" s="37" t="s">
        <v>493</v>
      </c>
    </row>
    <row r="3" spans="1:6" s="32" customFormat="1" ht="48.75" customHeight="1" thickBot="1">
      <c r="A3" s="127" t="s">
        <v>56</v>
      </c>
      <c r="B3" s="128" t="s">
        <v>54</v>
      </c>
      <c r="C3" s="128" t="s">
        <v>55</v>
      </c>
      <c r="D3" s="128" t="str">
        <f>+'6.sz.mell.'!D3</f>
        <v>Felhasználás   2015. XII. 31-ig</v>
      </c>
      <c r="E3" s="128" t="str">
        <f>+'6.sz.mell.'!E3</f>
        <v>2016. évi előirányzat</v>
      </c>
      <c r="F3" s="38" t="str">
        <f>+CONCATENATE(LEFT(ÖSSZEFÜGGÉSEK!A5,4),". utáni szükséglet ",CHAR(10),"(F=B - D - E)")</f>
        <v>2016. utáni szükséglet 
(F=B - D - E)</v>
      </c>
    </row>
    <row r="4" spans="1:6" s="42" customFormat="1" ht="15" customHeight="1" thickBot="1">
      <c r="A4" s="39" t="s">
        <v>435</v>
      </c>
      <c r="B4" s="40" t="s">
        <v>436</v>
      </c>
      <c r="C4" s="40" t="s">
        <v>437</v>
      </c>
      <c r="D4" s="40" t="s">
        <v>439</v>
      </c>
      <c r="E4" s="40" t="s">
        <v>438</v>
      </c>
      <c r="F4" s="41" t="s">
        <v>440</v>
      </c>
    </row>
    <row r="5" spans="1:6" ht="15.95" customHeight="1">
      <c r="A5" s="45"/>
      <c r="B5" s="46"/>
      <c r="C5" s="341"/>
      <c r="D5" s="46"/>
      <c r="E5" s="46"/>
      <c r="F5" s="47">
        <f t="shared" ref="F5:F23" si="0">B5-D5-E5</f>
        <v>0</v>
      </c>
    </row>
    <row r="6" spans="1:6" ht="15.95" customHeight="1">
      <c r="A6" s="45"/>
      <c r="B6" s="46"/>
      <c r="C6" s="341"/>
      <c r="D6" s="46"/>
      <c r="E6" s="46"/>
      <c r="F6" s="47">
        <f t="shared" si="0"/>
        <v>0</v>
      </c>
    </row>
    <row r="7" spans="1:6" ht="15.95" customHeight="1">
      <c r="A7" s="45"/>
      <c r="B7" s="46"/>
      <c r="C7" s="341"/>
      <c r="D7" s="46"/>
      <c r="E7" s="46"/>
      <c r="F7" s="47">
        <f t="shared" si="0"/>
        <v>0</v>
      </c>
    </row>
    <row r="8" spans="1:6" ht="15.95" customHeight="1">
      <c r="A8" s="45"/>
      <c r="B8" s="46"/>
      <c r="C8" s="341"/>
      <c r="D8" s="46"/>
      <c r="E8" s="46"/>
      <c r="F8" s="47">
        <f t="shared" si="0"/>
        <v>0</v>
      </c>
    </row>
    <row r="9" spans="1:6" ht="15.95" customHeight="1">
      <c r="A9" s="45"/>
      <c r="B9" s="46"/>
      <c r="C9" s="341"/>
      <c r="D9" s="46"/>
      <c r="E9" s="46"/>
      <c r="F9" s="47">
        <f t="shared" si="0"/>
        <v>0</v>
      </c>
    </row>
    <row r="10" spans="1:6" ht="15.95" customHeight="1">
      <c r="A10" s="45"/>
      <c r="B10" s="46"/>
      <c r="C10" s="341"/>
      <c r="D10" s="46"/>
      <c r="E10" s="46"/>
      <c r="F10" s="47">
        <f t="shared" si="0"/>
        <v>0</v>
      </c>
    </row>
    <row r="11" spans="1:6" ht="15.95" customHeight="1">
      <c r="A11" s="45"/>
      <c r="B11" s="46"/>
      <c r="C11" s="341"/>
      <c r="D11" s="46"/>
      <c r="E11" s="46"/>
      <c r="F11" s="47">
        <f t="shared" si="0"/>
        <v>0</v>
      </c>
    </row>
    <row r="12" spans="1:6" ht="15.95" customHeight="1">
      <c r="A12" s="45"/>
      <c r="B12" s="46"/>
      <c r="C12" s="341"/>
      <c r="D12" s="46"/>
      <c r="E12" s="46"/>
      <c r="F12" s="47">
        <f t="shared" si="0"/>
        <v>0</v>
      </c>
    </row>
    <row r="13" spans="1:6" ht="15.95" customHeight="1">
      <c r="A13" s="45"/>
      <c r="B13" s="46"/>
      <c r="C13" s="341"/>
      <c r="D13" s="46"/>
      <c r="E13" s="46"/>
      <c r="F13" s="47">
        <f t="shared" si="0"/>
        <v>0</v>
      </c>
    </row>
    <row r="14" spans="1:6" ht="15.95" customHeight="1">
      <c r="A14" s="45"/>
      <c r="B14" s="46"/>
      <c r="C14" s="341"/>
      <c r="D14" s="46"/>
      <c r="E14" s="46"/>
      <c r="F14" s="47">
        <f t="shared" si="0"/>
        <v>0</v>
      </c>
    </row>
    <row r="15" spans="1:6" ht="15.95" customHeight="1">
      <c r="A15" s="45"/>
      <c r="B15" s="46"/>
      <c r="C15" s="341"/>
      <c r="D15" s="46"/>
      <c r="E15" s="46"/>
      <c r="F15" s="47">
        <f t="shared" si="0"/>
        <v>0</v>
      </c>
    </row>
    <row r="16" spans="1:6" ht="15.95" customHeight="1">
      <c r="A16" s="45"/>
      <c r="B16" s="46"/>
      <c r="C16" s="341"/>
      <c r="D16" s="46"/>
      <c r="E16" s="46"/>
      <c r="F16" s="47">
        <f t="shared" si="0"/>
        <v>0</v>
      </c>
    </row>
    <row r="17" spans="1:6" ht="15.95" customHeight="1">
      <c r="A17" s="45"/>
      <c r="B17" s="46"/>
      <c r="C17" s="341"/>
      <c r="D17" s="46"/>
      <c r="E17" s="46"/>
      <c r="F17" s="47">
        <f t="shared" si="0"/>
        <v>0</v>
      </c>
    </row>
    <row r="18" spans="1:6" ht="15.95" customHeight="1">
      <c r="A18" s="45"/>
      <c r="B18" s="46"/>
      <c r="C18" s="341"/>
      <c r="D18" s="46"/>
      <c r="E18" s="46"/>
      <c r="F18" s="47">
        <f t="shared" si="0"/>
        <v>0</v>
      </c>
    </row>
    <row r="19" spans="1:6" ht="15.95" customHeight="1">
      <c r="A19" s="45"/>
      <c r="B19" s="46"/>
      <c r="C19" s="341"/>
      <c r="D19" s="46"/>
      <c r="E19" s="46"/>
      <c r="F19" s="47">
        <f t="shared" si="0"/>
        <v>0</v>
      </c>
    </row>
    <row r="20" spans="1:6" ht="15.95" customHeight="1">
      <c r="A20" s="45"/>
      <c r="B20" s="46"/>
      <c r="C20" s="341"/>
      <c r="D20" s="46"/>
      <c r="E20" s="46"/>
      <c r="F20" s="47">
        <f t="shared" si="0"/>
        <v>0</v>
      </c>
    </row>
    <row r="21" spans="1:6" ht="15.95" customHeight="1">
      <c r="A21" s="45"/>
      <c r="B21" s="46"/>
      <c r="C21" s="341"/>
      <c r="D21" s="46"/>
      <c r="E21" s="46"/>
      <c r="F21" s="47">
        <f t="shared" si="0"/>
        <v>0</v>
      </c>
    </row>
    <row r="22" spans="1:6" ht="15.95" customHeight="1">
      <c r="A22" s="45"/>
      <c r="B22" s="46"/>
      <c r="C22" s="341"/>
      <c r="D22" s="46"/>
      <c r="E22" s="46"/>
      <c r="F22" s="47">
        <f t="shared" si="0"/>
        <v>0</v>
      </c>
    </row>
    <row r="23" spans="1:6" ht="15.95" customHeight="1" thickBot="1">
      <c r="A23" s="48"/>
      <c r="B23" s="49"/>
      <c r="C23" s="342"/>
      <c r="D23" s="49"/>
      <c r="E23" s="49"/>
      <c r="F23" s="50">
        <f t="shared" si="0"/>
        <v>0</v>
      </c>
    </row>
    <row r="24" spans="1:6" s="44" customFormat="1" ht="18" customHeight="1" thickBot="1">
      <c r="A24" s="129" t="s">
        <v>52</v>
      </c>
      <c r="B24" s="130">
        <f>SUM(B5:B23)</f>
        <v>0</v>
      </c>
      <c r="C24" s="69"/>
      <c r="D24" s="130">
        <f>SUM(D5:D23)</f>
        <v>0</v>
      </c>
      <c r="E24" s="130">
        <f>SUM(E5:E23)</f>
        <v>0</v>
      </c>
      <c r="F24" s="51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1/2016. (II.17.)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zoomScaleNormal="100" workbookViewId="0">
      <selection activeCell="J14" sqref="J14"/>
    </sheetView>
  </sheetViews>
  <sheetFormatPr defaultRowHeight="12.75"/>
  <cols>
    <col min="1" max="1" width="38.6640625" style="34" customWidth="1"/>
    <col min="2" max="5" width="13.83203125" style="34" customWidth="1"/>
    <col min="6" max="16384" width="9.33203125" style="34"/>
  </cols>
  <sheetData>
    <row r="1" spans="1:5">
      <c r="A1" s="135"/>
      <c r="B1" s="135"/>
      <c r="C1" s="135"/>
      <c r="D1" s="135"/>
      <c r="E1" s="135"/>
    </row>
    <row r="2" spans="1:5" ht="15.75">
      <c r="A2" s="136" t="s">
        <v>95</v>
      </c>
      <c r="B2" s="393"/>
      <c r="C2" s="393"/>
      <c r="D2" s="393"/>
      <c r="E2" s="393"/>
    </row>
    <row r="3" spans="1:5" ht="14.25" thickBot="1">
      <c r="A3" s="135"/>
      <c r="B3" s="135"/>
      <c r="C3" s="135"/>
      <c r="D3" s="394" t="s">
        <v>494</v>
      </c>
      <c r="E3" s="394"/>
    </row>
    <row r="4" spans="1:5" ht="15" customHeight="1" thickBot="1">
      <c r="A4" s="137" t="s">
        <v>88</v>
      </c>
      <c r="B4" s="138" t="str">
        <f>CONCATENATE((LEFT(ÖSSZEFÜGGÉSEK!A5,4)),".")</f>
        <v>2016.</v>
      </c>
      <c r="C4" s="138" t="str">
        <f>CONCATENATE((LEFT(ÖSSZEFÜGGÉSEK!A5,4))+1,".")</f>
        <v>2017.</v>
      </c>
      <c r="D4" s="138" t="str">
        <f>CONCATENATE((LEFT(ÖSSZEFÜGGÉSEK!A5,4))+1,". után")</f>
        <v>2017. után</v>
      </c>
      <c r="E4" s="139" t="s">
        <v>40</v>
      </c>
    </row>
    <row r="5" spans="1:5">
      <c r="A5" s="140" t="s">
        <v>89</v>
      </c>
      <c r="B5" s="58"/>
      <c r="C5" s="58"/>
      <c r="D5" s="58"/>
      <c r="E5" s="141">
        <f t="shared" ref="E5:E11" si="0">SUM(B5:D5)</f>
        <v>0</v>
      </c>
    </row>
    <row r="6" spans="1:5">
      <c r="A6" s="142" t="s">
        <v>102</v>
      </c>
      <c r="B6" s="59"/>
      <c r="C6" s="59"/>
      <c r="D6" s="59"/>
      <c r="E6" s="143">
        <f t="shared" si="0"/>
        <v>0</v>
      </c>
    </row>
    <row r="7" spans="1:5">
      <c r="A7" s="144" t="s">
        <v>90</v>
      </c>
      <c r="B7" s="60"/>
      <c r="C7" s="60"/>
      <c r="D7" s="60"/>
      <c r="E7" s="145">
        <f t="shared" si="0"/>
        <v>0</v>
      </c>
    </row>
    <row r="8" spans="1:5">
      <c r="A8" s="144" t="s">
        <v>103</v>
      </c>
      <c r="B8" s="60"/>
      <c r="C8" s="60"/>
      <c r="D8" s="60"/>
      <c r="E8" s="145">
        <f t="shared" si="0"/>
        <v>0</v>
      </c>
    </row>
    <row r="9" spans="1:5">
      <c r="A9" s="144" t="s">
        <v>91</v>
      </c>
      <c r="B9" s="60"/>
      <c r="C9" s="60"/>
      <c r="D9" s="60"/>
      <c r="E9" s="145">
        <f t="shared" si="0"/>
        <v>0</v>
      </c>
    </row>
    <row r="10" spans="1:5">
      <c r="A10" s="144" t="s">
        <v>92</v>
      </c>
      <c r="B10" s="60"/>
      <c r="C10" s="60"/>
      <c r="D10" s="60"/>
      <c r="E10" s="145">
        <f t="shared" si="0"/>
        <v>0</v>
      </c>
    </row>
    <row r="11" spans="1:5" ht="13.5" thickBot="1">
      <c r="A11" s="61"/>
      <c r="B11" s="62"/>
      <c r="C11" s="62"/>
      <c r="D11" s="62"/>
      <c r="E11" s="145">
        <f t="shared" si="0"/>
        <v>0</v>
      </c>
    </row>
    <row r="12" spans="1:5" ht="13.5" thickBot="1">
      <c r="A12" s="146" t="s">
        <v>94</v>
      </c>
      <c r="B12" s="147">
        <f>B5+SUM(B7:B11)</f>
        <v>0</v>
      </c>
      <c r="C12" s="147">
        <f>C5+SUM(C7:C11)</f>
        <v>0</v>
      </c>
      <c r="D12" s="147">
        <f>D5+SUM(D7:D11)</f>
        <v>0</v>
      </c>
      <c r="E12" s="148">
        <f>E5+SUM(E7:E11)</f>
        <v>0</v>
      </c>
    </row>
    <row r="13" spans="1:5" ht="13.5" thickBot="1">
      <c r="A13" s="36"/>
      <c r="B13" s="36"/>
      <c r="C13" s="36"/>
      <c r="D13" s="36"/>
      <c r="E13" s="36"/>
    </row>
    <row r="14" spans="1:5" ht="15" customHeight="1" thickBot="1">
      <c r="A14" s="137" t="s">
        <v>93</v>
      </c>
      <c r="B14" s="138" t="str">
        <f>+B4</f>
        <v>2016.</v>
      </c>
      <c r="C14" s="138" t="str">
        <f>+C4</f>
        <v>2017.</v>
      </c>
      <c r="D14" s="138" t="str">
        <f>+D4</f>
        <v>2017. után</v>
      </c>
      <c r="E14" s="139" t="s">
        <v>40</v>
      </c>
    </row>
    <row r="15" spans="1:5">
      <c r="A15" s="140" t="s">
        <v>98</v>
      </c>
      <c r="B15" s="58"/>
      <c r="C15" s="58"/>
      <c r="D15" s="58"/>
      <c r="E15" s="141">
        <f t="shared" ref="E15:E21" si="1">SUM(B15:D15)</f>
        <v>0</v>
      </c>
    </row>
    <row r="16" spans="1:5">
      <c r="A16" s="149" t="s">
        <v>99</v>
      </c>
      <c r="B16" s="60"/>
      <c r="C16" s="60"/>
      <c r="D16" s="60"/>
      <c r="E16" s="145">
        <f t="shared" si="1"/>
        <v>0</v>
      </c>
    </row>
    <row r="17" spans="1:5">
      <c r="A17" s="144" t="s">
        <v>100</v>
      </c>
      <c r="B17" s="60"/>
      <c r="C17" s="60"/>
      <c r="D17" s="60"/>
      <c r="E17" s="145">
        <f t="shared" si="1"/>
        <v>0</v>
      </c>
    </row>
    <row r="18" spans="1:5">
      <c r="A18" s="144" t="s">
        <v>101</v>
      </c>
      <c r="B18" s="60"/>
      <c r="C18" s="60"/>
      <c r="D18" s="60"/>
      <c r="E18" s="145">
        <f t="shared" si="1"/>
        <v>0</v>
      </c>
    </row>
    <row r="19" spans="1:5">
      <c r="A19" s="63"/>
      <c r="B19" s="60"/>
      <c r="C19" s="60"/>
      <c r="D19" s="60"/>
      <c r="E19" s="145">
        <f t="shared" si="1"/>
        <v>0</v>
      </c>
    </row>
    <row r="20" spans="1:5">
      <c r="A20" s="63"/>
      <c r="B20" s="60"/>
      <c r="C20" s="60"/>
      <c r="D20" s="60"/>
      <c r="E20" s="145">
        <f t="shared" si="1"/>
        <v>0</v>
      </c>
    </row>
    <row r="21" spans="1:5" ht="13.5" thickBot="1">
      <c r="A21" s="61"/>
      <c r="B21" s="62"/>
      <c r="C21" s="62"/>
      <c r="D21" s="62"/>
      <c r="E21" s="145">
        <f t="shared" si="1"/>
        <v>0</v>
      </c>
    </row>
    <row r="22" spans="1:5" ht="13.5" thickBot="1">
      <c r="A22" s="146" t="s">
        <v>41</v>
      </c>
      <c r="B22" s="147">
        <f>SUM(B15:B21)</f>
        <v>0</v>
      </c>
      <c r="C22" s="147">
        <f>SUM(C15:C21)</f>
        <v>0</v>
      </c>
      <c r="D22" s="147">
        <f>SUM(D15:D21)</f>
        <v>0</v>
      </c>
      <c r="E22" s="148">
        <f>SUM(E15:E21)</f>
        <v>0</v>
      </c>
    </row>
    <row r="23" spans="1:5">
      <c r="A23" s="135"/>
      <c r="B23" s="135"/>
      <c r="C23" s="135"/>
      <c r="D23" s="135"/>
      <c r="E23" s="135"/>
    </row>
    <row r="24" spans="1:5">
      <c r="A24" s="135"/>
      <c r="B24" s="135"/>
      <c r="C24" s="135"/>
      <c r="D24" s="135"/>
      <c r="E24" s="135"/>
    </row>
    <row r="25" spans="1:5" ht="15.75">
      <c r="A25" s="136" t="s">
        <v>95</v>
      </c>
      <c r="B25" s="393"/>
      <c r="C25" s="393"/>
      <c r="D25" s="393"/>
      <c r="E25" s="393"/>
    </row>
    <row r="26" spans="1:5" ht="14.25" thickBot="1">
      <c r="A26" s="135"/>
      <c r="B26" s="135"/>
      <c r="C26" s="135"/>
      <c r="D26" s="394" t="s">
        <v>494</v>
      </c>
      <c r="E26" s="394"/>
    </row>
    <row r="27" spans="1:5" ht="13.5" thickBot="1">
      <c r="A27" s="137" t="s">
        <v>88</v>
      </c>
      <c r="B27" s="138" t="str">
        <f>+B14</f>
        <v>2016.</v>
      </c>
      <c r="C27" s="138" t="str">
        <f>+C14</f>
        <v>2017.</v>
      </c>
      <c r="D27" s="138" t="str">
        <f>+D14</f>
        <v>2017. után</v>
      </c>
      <c r="E27" s="139" t="s">
        <v>40</v>
      </c>
    </row>
    <row r="28" spans="1:5">
      <c r="A28" s="140" t="s">
        <v>89</v>
      </c>
      <c r="B28" s="58"/>
      <c r="C28" s="58"/>
      <c r="D28" s="58"/>
      <c r="E28" s="141">
        <f t="shared" ref="E28:E34" si="2">SUM(B28:D28)</f>
        <v>0</v>
      </c>
    </row>
    <row r="29" spans="1:5">
      <c r="A29" s="142" t="s">
        <v>102</v>
      </c>
      <c r="B29" s="59"/>
      <c r="C29" s="59"/>
      <c r="D29" s="59"/>
      <c r="E29" s="143">
        <f t="shared" si="2"/>
        <v>0</v>
      </c>
    </row>
    <row r="30" spans="1:5">
      <c r="A30" s="144" t="s">
        <v>90</v>
      </c>
      <c r="B30" s="60"/>
      <c r="C30" s="60"/>
      <c r="D30" s="60"/>
      <c r="E30" s="145">
        <f t="shared" si="2"/>
        <v>0</v>
      </c>
    </row>
    <row r="31" spans="1:5">
      <c r="A31" s="144" t="s">
        <v>103</v>
      </c>
      <c r="B31" s="60"/>
      <c r="C31" s="60"/>
      <c r="D31" s="60"/>
      <c r="E31" s="145">
        <f t="shared" si="2"/>
        <v>0</v>
      </c>
    </row>
    <row r="32" spans="1:5">
      <c r="A32" s="144" t="s">
        <v>91</v>
      </c>
      <c r="B32" s="60"/>
      <c r="C32" s="60"/>
      <c r="D32" s="60"/>
      <c r="E32" s="145">
        <f t="shared" si="2"/>
        <v>0</v>
      </c>
    </row>
    <row r="33" spans="1:5">
      <c r="A33" s="144" t="s">
        <v>92</v>
      </c>
      <c r="B33" s="60"/>
      <c r="C33" s="60"/>
      <c r="D33" s="60"/>
      <c r="E33" s="145">
        <f t="shared" si="2"/>
        <v>0</v>
      </c>
    </row>
    <row r="34" spans="1:5" ht="13.5" thickBot="1">
      <c r="A34" s="61"/>
      <c r="B34" s="62"/>
      <c r="C34" s="62"/>
      <c r="D34" s="62"/>
      <c r="E34" s="145">
        <f t="shared" si="2"/>
        <v>0</v>
      </c>
    </row>
    <row r="35" spans="1:5" ht="13.5" thickBot="1">
      <c r="A35" s="146" t="s">
        <v>94</v>
      </c>
      <c r="B35" s="147">
        <f>B28+SUM(B30:B34)</f>
        <v>0</v>
      </c>
      <c r="C35" s="147">
        <f>C28+SUM(C30:C34)</f>
        <v>0</v>
      </c>
      <c r="D35" s="147">
        <f>D28+SUM(D30:D34)</f>
        <v>0</v>
      </c>
      <c r="E35" s="148">
        <f>E28+SUM(E30:E34)</f>
        <v>0</v>
      </c>
    </row>
    <row r="36" spans="1:5" ht="13.5" thickBot="1">
      <c r="A36" s="36"/>
      <c r="B36" s="36"/>
      <c r="C36" s="36"/>
      <c r="D36" s="36"/>
      <c r="E36" s="36"/>
    </row>
    <row r="37" spans="1:5" ht="13.5" thickBot="1">
      <c r="A37" s="137" t="s">
        <v>93</v>
      </c>
      <c r="B37" s="138" t="str">
        <f>+B27</f>
        <v>2016.</v>
      </c>
      <c r="C37" s="138" t="str">
        <f>+C27</f>
        <v>2017.</v>
      </c>
      <c r="D37" s="138" t="str">
        <f>+D27</f>
        <v>2017. után</v>
      </c>
      <c r="E37" s="139" t="s">
        <v>40</v>
      </c>
    </row>
    <row r="38" spans="1:5">
      <c r="A38" s="140" t="s">
        <v>98</v>
      </c>
      <c r="B38" s="58"/>
      <c r="C38" s="58"/>
      <c r="D38" s="58"/>
      <c r="E38" s="141">
        <f t="shared" ref="E38:E44" si="3">SUM(B38:D38)</f>
        <v>0</v>
      </c>
    </row>
    <row r="39" spans="1:5">
      <c r="A39" s="149" t="s">
        <v>99</v>
      </c>
      <c r="B39" s="60"/>
      <c r="C39" s="60"/>
      <c r="D39" s="60"/>
      <c r="E39" s="145">
        <f t="shared" si="3"/>
        <v>0</v>
      </c>
    </row>
    <row r="40" spans="1:5">
      <c r="A40" s="144" t="s">
        <v>100</v>
      </c>
      <c r="B40" s="60"/>
      <c r="C40" s="60"/>
      <c r="D40" s="60"/>
      <c r="E40" s="145">
        <f t="shared" si="3"/>
        <v>0</v>
      </c>
    </row>
    <row r="41" spans="1:5">
      <c r="A41" s="144" t="s">
        <v>101</v>
      </c>
      <c r="B41" s="60"/>
      <c r="C41" s="60"/>
      <c r="D41" s="60"/>
      <c r="E41" s="145">
        <f t="shared" si="3"/>
        <v>0</v>
      </c>
    </row>
    <row r="42" spans="1:5">
      <c r="A42" s="63"/>
      <c r="B42" s="60"/>
      <c r="C42" s="60"/>
      <c r="D42" s="60"/>
      <c r="E42" s="145">
        <f t="shared" si="3"/>
        <v>0</v>
      </c>
    </row>
    <row r="43" spans="1:5">
      <c r="A43" s="63"/>
      <c r="B43" s="60"/>
      <c r="C43" s="60"/>
      <c r="D43" s="60"/>
      <c r="E43" s="145">
        <f t="shared" si="3"/>
        <v>0</v>
      </c>
    </row>
    <row r="44" spans="1:5" ht="13.5" thickBot="1">
      <c r="A44" s="61"/>
      <c r="B44" s="62"/>
      <c r="C44" s="62"/>
      <c r="D44" s="62"/>
      <c r="E44" s="145">
        <f t="shared" si="3"/>
        <v>0</v>
      </c>
    </row>
    <row r="45" spans="1:5" ht="13.5" thickBot="1">
      <c r="A45" s="146" t="s">
        <v>41</v>
      </c>
      <c r="B45" s="147">
        <f>SUM(B38:B44)</f>
        <v>0</v>
      </c>
      <c r="C45" s="147">
        <f>SUM(C38:C44)</f>
        <v>0</v>
      </c>
      <c r="D45" s="147">
        <f>SUM(D38:D44)</f>
        <v>0</v>
      </c>
      <c r="E45" s="148">
        <f>SUM(E38:E44)</f>
        <v>0</v>
      </c>
    </row>
    <row r="46" spans="1:5">
      <c r="A46" s="135"/>
      <c r="B46" s="135"/>
      <c r="C46" s="135"/>
      <c r="D46" s="135"/>
      <c r="E46" s="135"/>
    </row>
    <row r="47" spans="1:5" ht="15.75">
      <c r="A47" s="402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7" s="402"/>
      <c r="C47" s="402"/>
      <c r="D47" s="402"/>
      <c r="E47" s="402"/>
    </row>
    <row r="48" spans="1:5" ht="13.5" thickBot="1">
      <c r="A48" s="135"/>
      <c r="B48" s="135"/>
      <c r="C48" s="135"/>
      <c r="D48" s="135"/>
      <c r="E48" s="135"/>
    </row>
    <row r="49" spans="1:8" ht="13.5" thickBot="1">
      <c r="A49" s="407" t="s">
        <v>96</v>
      </c>
      <c r="B49" s="408"/>
      <c r="C49" s="409"/>
      <c r="D49" s="405" t="s">
        <v>104</v>
      </c>
      <c r="E49" s="406"/>
      <c r="H49" s="35"/>
    </row>
    <row r="50" spans="1:8">
      <c r="A50" s="410"/>
      <c r="B50" s="411"/>
      <c r="C50" s="412"/>
      <c r="D50" s="398"/>
      <c r="E50" s="399"/>
    </row>
    <row r="51" spans="1:8" ht="13.5" thickBot="1">
      <c r="A51" s="413"/>
      <c r="B51" s="414"/>
      <c r="C51" s="415"/>
      <c r="D51" s="400"/>
      <c r="E51" s="401"/>
    </row>
    <row r="52" spans="1:8" ht="13.5" thickBot="1">
      <c r="A52" s="395" t="s">
        <v>41</v>
      </c>
      <c r="B52" s="396"/>
      <c r="C52" s="397"/>
      <c r="D52" s="403">
        <f>SUM(D50:E51)</f>
        <v>0</v>
      </c>
      <c r="E52" s="404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1/2016. (II.17.)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J19" sqref="J19"/>
    </sheetView>
  </sheetViews>
  <sheetFormatPr defaultRowHeight="12.75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>
      <c r="A1" s="150"/>
      <c r="B1" s="152"/>
      <c r="C1" s="175" t="str">
        <f>+CONCATENATE("9.1. melléklet a 1/",LEFT(ÖSSZEFÜGGÉSEK!A5,4),". (II.17.) önkormányzati rendelethez")</f>
        <v>9.1. melléklet a 1/2016. (II.17.) önkormányzati rendelethez</v>
      </c>
    </row>
    <row r="2" spans="1:3" s="64" customFormat="1" ht="21" customHeight="1">
      <c r="A2" s="278" t="s">
        <v>50</v>
      </c>
      <c r="B2" s="245" t="s">
        <v>155</v>
      </c>
      <c r="C2" s="247" t="s">
        <v>42</v>
      </c>
    </row>
    <row r="3" spans="1:3" s="64" customFormat="1" ht="16.5" thickBot="1">
      <c r="A3" s="153" t="s">
        <v>150</v>
      </c>
      <c r="B3" s="246" t="s">
        <v>339</v>
      </c>
      <c r="C3" s="352" t="s">
        <v>42</v>
      </c>
    </row>
    <row r="4" spans="1:3" s="65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52" customFormat="1" ht="15.95" customHeight="1" thickBot="1">
      <c r="A7" s="158"/>
      <c r="B7" s="159" t="s">
        <v>45</v>
      </c>
      <c r="C7" s="249"/>
    </row>
    <row r="8" spans="1:3" s="52" customFormat="1" ht="12" customHeight="1" thickBot="1">
      <c r="A8" s="26" t="s">
        <v>8</v>
      </c>
      <c r="B8" s="19" t="s">
        <v>185</v>
      </c>
      <c r="C8" s="184">
        <f>+C9+C10+C11+C12+C13+C14</f>
        <v>54965747</v>
      </c>
    </row>
    <row r="9" spans="1:3" s="66" customFormat="1" ht="12" customHeight="1">
      <c r="A9" s="307" t="s">
        <v>69</v>
      </c>
      <c r="B9" s="288" t="s">
        <v>186</v>
      </c>
      <c r="C9" s="187">
        <v>31540379</v>
      </c>
    </row>
    <row r="10" spans="1:3" s="67" customFormat="1" ht="12" customHeight="1">
      <c r="A10" s="308" t="s">
        <v>70</v>
      </c>
      <c r="B10" s="289" t="s">
        <v>187</v>
      </c>
      <c r="C10" s="186">
        <v>13084833</v>
      </c>
    </row>
    <row r="11" spans="1:3" s="67" customFormat="1" ht="12" customHeight="1">
      <c r="A11" s="308" t="s">
        <v>71</v>
      </c>
      <c r="B11" s="289" t="s">
        <v>188</v>
      </c>
      <c r="C11" s="186">
        <v>9140535</v>
      </c>
    </row>
    <row r="12" spans="1:3" s="67" customFormat="1" ht="12" customHeight="1">
      <c r="A12" s="308" t="s">
        <v>72</v>
      </c>
      <c r="B12" s="289" t="s">
        <v>189</v>
      </c>
      <c r="C12" s="186">
        <v>1200000</v>
      </c>
    </row>
    <row r="13" spans="1:3" s="67" customFormat="1" ht="12" customHeight="1">
      <c r="A13" s="308" t="s">
        <v>105</v>
      </c>
      <c r="B13" s="289" t="s">
        <v>446</v>
      </c>
      <c r="C13" s="186"/>
    </row>
    <row r="14" spans="1:3" s="66" customFormat="1" ht="12" customHeight="1" thickBot="1">
      <c r="A14" s="309" t="s">
        <v>73</v>
      </c>
      <c r="B14" s="290" t="s">
        <v>372</v>
      </c>
      <c r="C14" s="186"/>
    </row>
    <row r="15" spans="1:3" s="66" customFormat="1" ht="12" customHeight="1" thickBot="1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>
      <c r="A16" s="307" t="s">
        <v>75</v>
      </c>
      <c r="B16" s="288" t="s">
        <v>191</v>
      </c>
      <c r="C16" s="187"/>
    </row>
    <row r="17" spans="1:3" s="66" customFormat="1" ht="12" customHeight="1">
      <c r="A17" s="308" t="s">
        <v>76</v>
      </c>
      <c r="B17" s="289" t="s">
        <v>192</v>
      </c>
      <c r="C17" s="186"/>
    </row>
    <row r="18" spans="1:3" s="66" customFormat="1" ht="12" customHeight="1">
      <c r="A18" s="308" t="s">
        <v>77</v>
      </c>
      <c r="B18" s="289" t="s">
        <v>361</v>
      </c>
      <c r="C18" s="186"/>
    </row>
    <row r="19" spans="1:3" s="66" customFormat="1" ht="12" customHeight="1">
      <c r="A19" s="308" t="s">
        <v>78</v>
      </c>
      <c r="B19" s="289" t="s">
        <v>362</v>
      </c>
      <c r="C19" s="186"/>
    </row>
    <row r="20" spans="1:3" s="66" customFormat="1" ht="12" customHeight="1">
      <c r="A20" s="308" t="s">
        <v>79</v>
      </c>
      <c r="B20" s="289" t="s">
        <v>193</v>
      </c>
      <c r="C20" s="186"/>
    </row>
    <row r="21" spans="1:3" s="67" customFormat="1" ht="12" customHeight="1" thickBot="1">
      <c r="A21" s="309" t="s">
        <v>85</v>
      </c>
      <c r="B21" s="290" t="s">
        <v>194</v>
      </c>
      <c r="C21" s="188"/>
    </row>
    <row r="22" spans="1:3" s="67" customFormat="1" ht="12" customHeight="1" thickBot="1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>
      <c r="A23" s="307" t="s">
        <v>58</v>
      </c>
      <c r="B23" s="288" t="s">
        <v>196</v>
      </c>
      <c r="C23" s="187"/>
    </row>
    <row r="24" spans="1:3" s="66" customFormat="1" ht="12" customHeight="1">
      <c r="A24" s="308" t="s">
        <v>59</v>
      </c>
      <c r="B24" s="289" t="s">
        <v>197</v>
      </c>
      <c r="C24" s="186"/>
    </row>
    <row r="25" spans="1:3" s="67" customFormat="1" ht="12" customHeight="1">
      <c r="A25" s="308" t="s">
        <v>60</v>
      </c>
      <c r="B25" s="289" t="s">
        <v>363</v>
      </c>
      <c r="C25" s="186"/>
    </row>
    <row r="26" spans="1:3" s="67" customFormat="1" ht="12" customHeight="1">
      <c r="A26" s="308" t="s">
        <v>61</v>
      </c>
      <c r="B26" s="289" t="s">
        <v>364</v>
      </c>
      <c r="C26" s="186"/>
    </row>
    <row r="27" spans="1:3" s="67" customFormat="1" ht="12" customHeight="1">
      <c r="A27" s="308" t="s">
        <v>119</v>
      </c>
      <c r="B27" s="289" t="s">
        <v>198</v>
      </c>
      <c r="C27" s="186"/>
    </row>
    <row r="28" spans="1:3" s="67" customFormat="1" ht="12" customHeight="1" thickBot="1">
      <c r="A28" s="309" t="s">
        <v>120</v>
      </c>
      <c r="B28" s="290" t="s">
        <v>199</v>
      </c>
      <c r="C28" s="188"/>
    </row>
    <row r="29" spans="1:3" s="67" customFormat="1" ht="12" customHeight="1" thickBot="1">
      <c r="A29" s="26" t="s">
        <v>121</v>
      </c>
      <c r="B29" s="19" t="s">
        <v>200</v>
      </c>
      <c r="C29" s="190">
        <f>+C30+C34+C35+C36</f>
        <v>22500000</v>
      </c>
    </row>
    <row r="30" spans="1:3" s="67" customFormat="1" ht="12" customHeight="1">
      <c r="A30" s="307" t="s">
        <v>201</v>
      </c>
      <c r="B30" s="288" t="s">
        <v>447</v>
      </c>
      <c r="C30" s="283">
        <f>+C31+C32+C33</f>
        <v>8300000</v>
      </c>
    </row>
    <row r="31" spans="1:3" s="67" customFormat="1" ht="12" customHeight="1">
      <c r="A31" s="308" t="s">
        <v>202</v>
      </c>
      <c r="B31" s="289" t="s">
        <v>207</v>
      </c>
      <c r="C31" s="186">
        <v>1100000</v>
      </c>
    </row>
    <row r="32" spans="1:3" s="67" customFormat="1" ht="12" customHeight="1">
      <c r="A32" s="308" t="s">
        <v>203</v>
      </c>
      <c r="B32" s="289" t="s">
        <v>208</v>
      </c>
      <c r="C32" s="186"/>
    </row>
    <row r="33" spans="1:3" s="67" customFormat="1" ht="12" customHeight="1">
      <c r="A33" s="308" t="s">
        <v>376</v>
      </c>
      <c r="B33" s="344" t="s">
        <v>377</v>
      </c>
      <c r="C33" s="186">
        <v>7200000</v>
      </c>
    </row>
    <row r="34" spans="1:3" s="67" customFormat="1" ht="12" customHeight="1">
      <c r="A34" s="308" t="s">
        <v>204</v>
      </c>
      <c r="B34" s="289" t="s">
        <v>209</v>
      </c>
      <c r="C34" s="186">
        <v>1800000</v>
      </c>
    </row>
    <row r="35" spans="1:3" s="67" customFormat="1" ht="12" customHeight="1">
      <c r="A35" s="308" t="s">
        <v>205</v>
      </c>
      <c r="B35" s="289" t="s">
        <v>210</v>
      </c>
      <c r="C35" s="186">
        <v>12000000</v>
      </c>
    </row>
    <row r="36" spans="1:3" s="67" customFormat="1" ht="12" customHeight="1" thickBot="1">
      <c r="A36" s="309" t="s">
        <v>206</v>
      </c>
      <c r="B36" s="290" t="s">
        <v>211</v>
      </c>
      <c r="C36" s="188">
        <v>400000</v>
      </c>
    </row>
    <row r="37" spans="1:3" s="67" customFormat="1" ht="12" customHeight="1" thickBot="1">
      <c r="A37" s="26" t="s">
        <v>12</v>
      </c>
      <c r="B37" s="19" t="s">
        <v>373</v>
      </c>
      <c r="C37" s="184">
        <f>SUM(C38:C48)</f>
        <v>4500000</v>
      </c>
    </row>
    <row r="38" spans="1:3" s="67" customFormat="1" ht="12" customHeight="1">
      <c r="A38" s="307" t="s">
        <v>62</v>
      </c>
      <c r="B38" s="288" t="s">
        <v>214</v>
      </c>
      <c r="C38" s="187"/>
    </row>
    <row r="39" spans="1:3" s="67" customFormat="1" ht="12" customHeight="1">
      <c r="A39" s="308" t="s">
        <v>63</v>
      </c>
      <c r="B39" s="289" t="s">
        <v>215</v>
      </c>
      <c r="C39" s="186">
        <v>40000</v>
      </c>
    </row>
    <row r="40" spans="1:3" s="67" customFormat="1" ht="12" customHeight="1">
      <c r="A40" s="308" t="s">
        <v>64</v>
      </c>
      <c r="B40" s="289" t="s">
        <v>216</v>
      </c>
      <c r="C40" s="186"/>
    </row>
    <row r="41" spans="1:3" s="67" customFormat="1" ht="12" customHeight="1">
      <c r="A41" s="308" t="s">
        <v>123</v>
      </c>
      <c r="B41" s="289" t="s">
        <v>217</v>
      </c>
      <c r="C41" s="186">
        <v>200000</v>
      </c>
    </row>
    <row r="42" spans="1:3" s="67" customFormat="1" ht="12" customHeight="1">
      <c r="A42" s="308" t="s">
        <v>124</v>
      </c>
      <c r="B42" s="289" t="s">
        <v>218</v>
      </c>
      <c r="C42" s="186">
        <v>760000</v>
      </c>
    </row>
    <row r="43" spans="1:3" s="67" customFormat="1" ht="12" customHeight="1">
      <c r="A43" s="308" t="s">
        <v>125</v>
      </c>
      <c r="B43" s="289" t="s">
        <v>219</v>
      </c>
      <c r="C43" s="186"/>
    </row>
    <row r="44" spans="1:3" s="67" customFormat="1" ht="12" customHeight="1">
      <c r="A44" s="308" t="s">
        <v>126</v>
      </c>
      <c r="B44" s="289" t="s">
        <v>220</v>
      </c>
      <c r="C44" s="186"/>
    </row>
    <row r="45" spans="1:3" s="67" customFormat="1" ht="12" customHeight="1">
      <c r="A45" s="308" t="s">
        <v>127</v>
      </c>
      <c r="B45" s="289" t="s">
        <v>221</v>
      </c>
      <c r="C45" s="186"/>
    </row>
    <row r="46" spans="1:3" s="67" customFormat="1" ht="12" customHeight="1">
      <c r="A46" s="308" t="s">
        <v>212</v>
      </c>
      <c r="B46" s="289" t="s">
        <v>222</v>
      </c>
      <c r="C46" s="189"/>
    </row>
    <row r="47" spans="1:3" s="67" customFormat="1" ht="12" customHeight="1">
      <c r="A47" s="309" t="s">
        <v>213</v>
      </c>
      <c r="B47" s="290" t="s">
        <v>375</v>
      </c>
      <c r="C47" s="277"/>
    </row>
    <row r="48" spans="1:3" s="67" customFormat="1" ht="12" customHeight="1" thickBot="1">
      <c r="A48" s="309" t="s">
        <v>374</v>
      </c>
      <c r="B48" s="290" t="s">
        <v>223</v>
      </c>
      <c r="C48" s="277">
        <v>3500000</v>
      </c>
    </row>
    <row r="49" spans="1:3" s="67" customFormat="1" ht="12" customHeight="1" thickBot="1">
      <c r="A49" s="26" t="s">
        <v>13</v>
      </c>
      <c r="B49" s="19" t="s">
        <v>224</v>
      </c>
      <c r="C49" s="184">
        <f>SUM(C50:C54)</f>
        <v>5000000</v>
      </c>
    </row>
    <row r="50" spans="1:3" s="67" customFormat="1" ht="12" customHeight="1">
      <c r="A50" s="307" t="s">
        <v>65</v>
      </c>
      <c r="B50" s="288" t="s">
        <v>228</v>
      </c>
      <c r="C50" s="331"/>
    </row>
    <row r="51" spans="1:3" s="67" customFormat="1" ht="12" customHeight="1">
      <c r="A51" s="308" t="s">
        <v>66</v>
      </c>
      <c r="B51" s="289" t="s">
        <v>229</v>
      </c>
      <c r="C51" s="189">
        <v>5000000</v>
      </c>
    </row>
    <row r="52" spans="1:3" s="67" customFormat="1" ht="12" customHeight="1">
      <c r="A52" s="308" t="s">
        <v>225</v>
      </c>
      <c r="B52" s="289" t="s">
        <v>230</v>
      </c>
      <c r="C52" s="189"/>
    </row>
    <row r="53" spans="1:3" s="67" customFormat="1" ht="12" customHeight="1">
      <c r="A53" s="308" t="s">
        <v>226</v>
      </c>
      <c r="B53" s="289" t="s">
        <v>231</v>
      </c>
      <c r="C53" s="189"/>
    </row>
    <row r="54" spans="1:3" s="67" customFormat="1" ht="12" customHeight="1" thickBot="1">
      <c r="A54" s="309" t="s">
        <v>227</v>
      </c>
      <c r="B54" s="290" t="s">
        <v>232</v>
      </c>
      <c r="C54" s="277"/>
    </row>
    <row r="55" spans="1:3" s="67" customFormat="1" ht="12" customHeight="1" thickBot="1">
      <c r="A55" s="26" t="s">
        <v>128</v>
      </c>
      <c r="B55" s="19" t="s">
        <v>233</v>
      </c>
      <c r="C55" s="184">
        <f>SUM(C56:C58)</f>
        <v>230000</v>
      </c>
    </row>
    <row r="56" spans="1:3" s="67" customFormat="1" ht="12" customHeight="1">
      <c r="A56" s="307" t="s">
        <v>67</v>
      </c>
      <c r="B56" s="288" t="s">
        <v>234</v>
      </c>
      <c r="C56" s="187"/>
    </row>
    <row r="57" spans="1:3" s="67" customFormat="1" ht="12" customHeight="1">
      <c r="A57" s="308" t="s">
        <v>68</v>
      </c>
      <c r="B57" s="289" t="s">
        <v>365</v>
      </c>
      <c r="C57" s="186">
        <v>230000</v>
      </c>
    </row>
    <row r="58" spans="1:3" s="67" customFormat="1" ht="12" customHeight="1">
      <c r="A58" s="308" t="s">
        <v>237</v>
      </c>
      <c r="B58" s="289" t="s">
        <v>235</v>
      </c>
      <c r="C58" s="186"/>
    </row>
    <row r="59" spans="1:3" s="67" customFormat="1" ht="12" customHeight="1" thickBot="1">
      <c r="A59" s="309" t="s">
        <v>238</v>
      </c>
      <c r="B59" s="290" t="s">
        <v>236</v>
      </c>
      <c r="C59" s="188"/>
    </row>
    <row r="60" spans="1:3" s="67" customFormat="1" ht="12" customHeight="1" thickBot="1">
      <c r="A60" s="26" t="s">
        <v>15</v>
      </c>
      <c r="B60" s="179" t="s">
        <v>239</v>
      </c>
      <c r="C60" s="184">
        <f>SUM(C61:C63)</f>
        <v>110000000</v>
      </c>
    </row>
    <row r="61" spans="1:3" s="67" customFormat="1" ht="12" customHeight="1">
      <c r="A61" s="307" t="s">
        <v>129</v>
      </c>
      <c r="B61" s="288" t="s">
        <v>241</v>
      </c>
      <c r="C61" s="189"/>
    </row>
    <row r="62" spans="1:3" s="67" customFormat="1" ht="12" customHeight="1">
      <c r="A62" s="308" t="s">
        <v>130</v>
      </c>
      <c r="B62" s="289" t="s">
        <v>366</v>
      </c>
      <c r="C62" s="189"/>
    </row>
    <row r="63" spans="1:3" s="67" customFormat="1" ht="12" customHeight="1">
      <c r="A63" s="308" t="s">
        <v>161</v>
      </c>
      <c r="B63" s="289" t="s">
        <v>242</v>
      </c>
      <c r="C63" s="189">
        <v>110000000</v>
      </c>
    </row>
    <row r="64" spans="1:3" s="67" customFormat="1" ht="12" customHeight="1" thickBot="1">
      <c r="A64" s="309" t="s">
        <v>240</v>
      </c>
      <c r="B64" s="290" t="s">
        <v>243</v>
      </c>
      <c r="C64" s="189"/>
    </row>
    <row r="65" spans="1:3" s="67" customFormat="1" ht="12" customHeight="1" thickBot="1">
      <c r="A65" s="26" t="s">
        <v>16</v>
      </c>
      <c r="B65" s="19" t="s">
        <v>244</v>
      </c>
      <c r="C65" s="190">
        <f>+C8+C15+C22+C29+C37+C49+C55+C60</f>
        <v>197195747</v>
      </c>
    </row>
    <row r="66" spans="1:3" s="67" customFormat="1" ht="12" customHeight="1" thickBot="1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>
      <c r="A67" s="307" t="s">
        <v>277</v>
      </c>
      <c r="B67" s="288" t="s">
        <v>247</v>
      </c>
      <c r="C67" s="189"/>
    </row>
    <row r="68" spans="1:3" s="67" customFormat="1" ht="12" customHeight="1">
      <c r="A68" s="308" t="s">
        <v>286</v>
      </c>
      <c r="B68" s="289" t="s">
        <v>248</v>
      </c>
      <c r="C68" s="189"/>
    </row>
    <row r="69" spans="1:3" s="67" customFormat="1" ht="12" customHeight="1" thickBot="1">
      <c r="A69" s="309" t="s">
        <v>287</v>
      </c>
      <c r="B69" s="291" t="s">
        <v>249</v>
      </c>
      <c r="C69" s="189"/>
    </row>
    <row r="70" spans="1:3" s="67" customFormat="1" ht="12" customHeight="1" thickBot="1">
      <c r="A70" s="310" t="s">
        <v>250</v>
      </c>
      <c r="B70" s="179" t="s">
        <v>251</v>
      </c>
      <c r="C70" s="184">
        <f>SUM(C71:C74)</f>
        <v>31497000</v>
      </c>
    </row>
    <row r="71" spans="1:3" s="67" customFormat="1" ht="12" customHeight="1">
      <c r="A71" s="307" t="s">
        <v>106</v>
      </c>
      <c r="B71" s="288" t="s">
        <v>252</v>
      </c>
      <c r="C71" s="189">
        <v>31497000</v>
      </c>
    </row>
    <row r="72" spans="1:3" s="67" customFormat="1" ht="12" customHeight="1">
      <c r="A72" s="308" t="s">
        <v>107</v>
      </c>
      <c r="B72" s="289" t="s">
        <v>253</v>
      </c>
      <c r="C72" s="189"/>
    </row>
    <row r="73" spans="1:3" s="67" customFormat="1" ht="12" customHeight="1">
      <c r="A73" s="308" t="s">
        <v>278</v>
      </c>
      <c r="B73" s="289" t="s">
        <v>254</v>
      </c>
      <c r="C73" s="189"/>
    </row>
    <row r="74" spans="1:3" s="67" customFormat="1" ht="12" customHeight="1" thickBot="1">
      <c r="A74" s="309" t="s">
        <v>279</v>
      </c>
      <c r="B74" s="290" t="s">
        <v>255</v>
      </c>
      <c r="C74" s="189"/>
    </row>
    <row r="75" spans="1:3" s="67" customFormat="1" ht="12" customHeight="1" thickBot="1">
      <c r="A75" s="310" t="s">
        <v>256</v>
      </c>
      <c r="B75" s="179" t="s">
        <v>257</v>
      </c>
      <c r="C75" s="184">
        <f>SUM(C76:C77)</f>
        <v>1000000</v>
      </c>
    </row>
    <row r="76" spans="1:3" s="67" customFormat="1" ht="12" customHeight="1">
      <c r="A76" s="307" t="s">
        <v>280</v>
      </c>
      <c r="B76" s="288" t="s">
        <v>258</v>
      </c>
      <c r="C76" s="189">
        <v>1000000</v>
      </c>
    </row>
    <row r="77" spans="1:3" s="67" customFormat="1" ht="12" customHeight="1" thickBot="1">
      <c r="A77" s="309" t="s">
        <v>281</v>
      </c>
      <c r="B77" s="290" t="s">
        <v>259</v>
      </c>
      <c r="C77" s="189"/>
    </row>
    <row r="78" spans="1:3" s="66" customFormat="1" ht="12" customHeight="1" thickBot="1">
      <c r="A78" s="310" t="s">
        <v>260</v>
      </c>
      <c r="B78" s="179" t="s">
        <v>261</v>
      </c>
      <c r="C78" s="184">
        <f>SUM(C79:C81)</f>
        <v>0</v>
      </c>
    </row>
    <row r="79" spans="1:3" s="67" customFormat="1" ht="12" customHeight="1">
      <c r="A79" s="307" t="s">
        <v>282</v>
      </c>
      <c r="B79" s="288" t="s">
        <v>262</v>
      </c>
      <c r="C79" s="189"/>
    </row>
    <row r="80" spans="1:3" s="67" customFormat="1" ht="12" customHeight="1">
      <c r="A80" s="308" t="s">
        <v>283</v>
      </c>
      <c r="B80" s="289" t="s">
        <v>263</v>
      </c>
      <c r="C80" s="189"/>
    </row>
    <row r="81" spans="1:3" s="67" customFormat="1" ht="12" customHeight="1" thickBot="1">
      <c r="A81" s="309" t="s">
        <v>284</v>
      </c>
      <c r="B81" s="290" t="s">
        <v>264</v>
      </c>
      <c r="C81" s="189"/>
    </row>
    <row r="82" spans="1:3" s="67" customFormat="1" ht="12" customHeight="1" thickBot="1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>
      <c r="A83" s="311" t="s">
        <v>266</v>
      </c>
      <c r="B83" s="288" t="s">
        <v>267</v>
      </c>
      <c r="C83" s="189"/>
    </row>
    <row r="84" spans="1:3" s="67" customFormat="1" ht="12" customHeight="1">
      <c r="A84" s="312" t="s">
        <v>268</v>
      </c>
      <c r="B84" s="289" t="s">
        <v>269</v>
      </c>
      <c r="C84" s="189"/>
    </row>
    <row r="85" spans="1:3" s="67" customFormat="1" ht="12" customHeight="1">
      <c r="A85" s="312" t="s">
        <v>270</v>
      </c>
      <c r="B85" s="289" t="s">
        <v>271</v>
      </c>
      <c r="C85" s="189"/>
    </row>
    <row r="86" spans="1:3" s="66" customFormat="1" ht="12" customHeight="1" thickBot="1">
      <c r="A86" s="313" t="s">
        <v>272</v>
      </c>
      <c r="B86" s="290" t="s">
        <v>273</v>
      </c>
      <c r="C86" s="189"/>
    </row>
    <row r="87" spans="1:3" s="66" customFormat="1" ht="12" customHeight="1" thickBot="1">
      <c r="A87" s="310" t="s">
        <v>274</v>
      </c>
      <c r="B87" s="179" t="s">
        <v>417</v>
      </c>
      <c r="C87" s="332"/>
    </row>
    <row r="88" spans="1:3" s="66" customFormat="1" ht="12" customHeight="1" thickBot="1">
      <c r="A88" s="310" t="s">
        <v>448</v>
      </c>
      <c r="B88" s="179" t="s">
        <v>275</v>
      </c>
      <c r="C88" s="332"/>
    </row>
    <row r="89" spans="1:3" s="66" customFormat="1" ht="12" customHeight="1" thickBot="1">
      <c r="A89" s="310" t="s">
        <v>449</v>
      </c>
      <c r="B89" s="295" t="s">
        <v>420</v>
      </c>
      <c r="C89" s="190">
        <f>+C66+C70+C75+C78+C82+C88+C87</f>
        <v>32497000</v>
      </c>
    </row>
    <row r="90" spans="1:3" s="66" customFormat="1" ht="12" customHeight="1" thickBot="1">
      <c r="A90" s="314" t="s">
        <v>450</v>
      </c>
      <c r="B90" s="296" t="s">
        <v>451</v>
      </c>
      <c r="C90" s="190">
        <f>+C65+C89</f>
        <v>229692747</v>
      </c>
    </row>
    <row r="91" spans="1:3" s="67" customFormat="1" ht="15" customHeight="1" thickBot="1">
      <c r="A91" s="164"/>
      <c r="B91" s="165"/>
      <c r="C91" s="254"/>
    </row>
    <row r="92" spans="1:3" s="52" customFormat="1" ht="16.5" customHeight="1" thickBot="1">
      <c r="A92" s="168"/>
      <c r="B92" s="169" t="s">
        <v>46</v>
      </c>
      <c r="C92" s="256"/>
    </row>
    <row r="93" spans="1:3" s="68" customFormat="1" ht="12" customHeight="1" thickBot="1">
      <c r="A93" s="280" t="s">
        <v>8</v>
      </c>
      <c r="B93" s="25" t="s">
        <v>455</v>
      </c>
      <c r="C93" s="183">
        <f>+C94+C95+C96+C97+C98+C111</f>
        <v>63842747</v>
      </c>
    </row>
    <row r="94" spans="1:3" ht="12" customHeight="1">
      <c r="A94" s="315" t="s">
        <v>69</v>
      </c>
      <c r="B94" s="8" t="s">
        <v>38</v>
      </c>
      <c r="C94" s="185">
        <v>11382000</v>
      </c>
    </row>
    <row r="95" spans="1:3" ht="12" customHeight="1">
      <c r="A95" s="308" t="s">
        <v>70</v>
      </c>
      <c r="B95" s="6" t="s">
        <v>131</v>
      </c>
      <c r="C95" s="186">
        <v>3480000</v>
      </c>
    </row>
    <row r="96" spans="1:3" ht="12" customHeight="1">
      <c r="A96" s="308" t="s">
        <v>71</v>
      </c>
      <c r="B96" s="6" t="s">
        <v>97</v>
      </c>
      <c r="C96" s="188">
        <v>33113000</v>
      </c>
    </row>
    <row r="97" spans="1:3" ht="12" customHeight="1">
      <c r="A97" s="308" t="s">
        <v>72</v>
      </c>
      <c r="B97" s="9" t="s">
        <v>132</v>
      </c>
      <c r="C97" s="188">
        <v>3350000</v>
      </c>
    </row>
    <row r="98" spans="1:3" ht="12" customHeight="1">
      <c r="A98" s="308" t="s">
        <v>80</v>
      </c>
      <c r="B98" s="17" t="s">
        <v>133</v>
      </c>
      <c r="C98" s="188">
        <v>4300000</v>
      </c>
    </row>
    <row r="99" spans="1:3" ht="12" customHeight="1">
      <c r="A99" s="308" t="s">
        <v>73</v>
      </c>
      <c r="B99" s="6" t="s">
        <v>452</v>
      </c>
      <c r="C99" s="188"/>
    </row>
    <row r="100" spans="1:3" ht="12" customHeight="1">
      <c r="A100" s="308" t="s">
        <v>74</v>
      </c>
      <c r="B100" s="85" t="s">
        <v>383</v>
      </c>
      <c r="C100" s="188"/>
    </row>
    <row r="101" spans="1:3" ht="12" customHeight="1">
      <c r="A101" s="308" t="s">
        <v>81</v>
      </c>
      <c r="B101" s="85" t="s">
        <v>382</v>
      </c>
      <c r="C101" s="188"/>
    </row>
    <row r="102" spans="1:3" ht="12" customHeight="1">
      <c r="A102" s="308" t="s">
        <v>82</v>
      </c>
      <c r="B102" s="85" t="s">
        <v>291</v>
      </c>
      <c r="C102" s="188"/>
    </row>
    <row r="103" spans="1:3" ht="12" customHeight="1">
      <c r="A103" s="308" t="s">
        <v>83</v>
      </c>
      <c r="B103" s="86" t="s">
        <v>292</v>
      </c>
      <c r="C103" s="188"/>
    </row>
    <row r="104" spans="1:3" ht="12" customHeight="1">
      <c r="A104" s="308" t="s">
        <v>84</v>
      </c>
      <c r="B104" s="86" t="s">
        <v>293</v>
      </c>
      <c r="C104" s="188"/>
    </row>
    <row r="105" spans="1:3" ht="12" customHeight="1">
      <c r="A105" s="308" t="s">
        <v>86</v>
      </c>
      <c r="B105" s="85" t="s">
        <v>294</v>
      </c>
      <c r="C105" s="188">
        <v>200000</v>
      </c>
    </row>
    <row r="106" spans="1:3" ht="12" customHeight="1">
      <c r="A106" s="308" t="s">
        <v>134</v>
      </c>
      <c r="B106" s="85" t="s">
        <v>295</v>
      </c>
      <c r="C106" s="188"/>
    </row>
    <row r="107" spans="1:3" ht="12" customHeight="1">
      <c r="A107" s="308" t="s">
        <v>289</v>
      </c>
      <c r="B107" s="86" t="s">
        <v>296</v>
      </c>
      <c r="C107" s="188"/>
    </row>
    <row r="108" spans="1:3" ht="12" customHeight="1">
      <c r="A108" s="316" t="s">
        <v>290</v>
      </c>
      <c r="B108" s="87" t="s">
        <v>297</v>
      </c>
      <c r="C108" s="188"/>
    </row>
    <row r="109" spans="1:3" ht="12" customHeight="1">
      <c r="A109" s="308" t="s">
        <v>380</v>
      </c>
      <c r="B109" s="87" t="s">
        <v>298</v>
      </c>
      <c r="C109" s="188"/>
    </row>
    <row r="110" spans="1:3" ht="12" customHeight="1">
      <c r="A110" s="308" t="s">
        <v>381</v>
      </c>
      <c r="B110" s="86" t="s">
        <v>299</v>
      </c>
      <c r="C110" s="186">
        <v>4100000</v>
      </c>
    </row>
    <row r="111" spans="1:3" ht="12" customHeight="1">
      <c r="A111" s="308" t="s">
        <v>385</v>
      </c>
      <c r="B111" s="9" t="s">
        <v>39</v>
      </c>
      <c r="C111" s="186">
        <v>8217747</v>
      </c>
    </row>
    <row r="112" spans="1:3" ht="12" customHeight="1">
      <c r="A112" s="309" t="s">
        <v>386</v>
      </c>
      <c r="B112" s="6" t="s">
        <v>453</v>
      </c>
      <c r="C112" s="188">
        <v>3217747</v>
      </c>
    </row>
    <row r="113" spans="1:3" ht="12" customHeight="1" thickBot="1">
      <c r="A113" s="317" t="s">
        <v>387</v>
      </c>
      <c r="B113" s="88" t="s">
        <v>454</v>
      </c>
      <c r="C113" s="192">
        <v>5000000</v>
      </c>
    </row>
    <row r="114" spans="1:3" ht="12" customHeight="1" thickBot="1">
      <c r="A114" s="26" t="s">
        <v>9</v>
      </c>
      <c r="B114" s="24" t="s">
        <v>300</v>
      </c>
      <c r="C114" s="184">
        <f>+C115+C117+C119</f>
        <v>128600000</v>
      </c>
    </row>
    <row r="115" spans="1:3" ht="12" customHeight="1">
      <c r="A115" s="307" t="s">
        <v>75</v>
      </c>
      <c r="B115" s="6" t="s">
        <v>159</v>
      </c>
      <c r="C115" s="187">
        <v>128600000</v>
      </c>
    </row>
    <row r="116" spans="1:3" ht="12" customHeight="1">
      <c r="A116" s="307" t="s">
        <v>76</v>
      </c>
      <c r="B116" s="10" t="s">
        <v>304</v>
      </c>
      <c r="C116" s="187"/>
    </row>
    <row r="117" spans="1:3" ht="12" customHeight="1">
      <c r="A117" s="307" t="s">
        <v>77</v>
      </c>
      <c r="B117" s="10" t="s">
        <v>135</v>
      </c>
      <c r="C117" s="186"/>
    </row>
    <row r="118" spans="1:3" ht="12" customHeight="1">
      <c r="A118" s="307" t="s">
        <v>78</v>
      </c>
      <c r="B118" s="10" t="s">
        <v>305</v>
      </c>
      <c r="C118" s="177"/>
    </row>
    <row r="119" spans="1:3" ht="12" customHeight="1">
      <c r="A119" s="307" t="s">
        <v>79</v>
      </c>
      <c r="B119" s="181" t="s">
        <v>162</v>
      </c>
      <c r="C119" s="177"/>
    </row>
    <row r="120" spans="1:3" ht="12" customHeight="1">
      <c r="A120" s="307" t="s">
        <v>85</v>
      </c>
      <c r="B120" s="180" t="s">
        <v>367</v>
      </c>
      <c r="C120" s="177"/>
    </row>
    <row r="121" spans="1:3" ht="12" customHeight="1">
      <c r="A121" s="307" t="s">
        <v>87</v>
      </c>
      <c r="B121" s="284" t="s">
        <v>310</v>
      </c>
      <c r="C121" s="177"/>
    </row>
    <row r="122" spans="1:3" ht="12" customHeight="1">
      <c r="A122" s="307" t="s">
        <v>136</v>
      </c>
      <c r="B122" s="86" t="s">
        <v>293</v>
      </c>
      <c r="C122" s="177"/>
    </row>
    <row r="123" spans="1:3" ht="12" customHeight="1">
      <c r="A123" s="307" t="s">
        <v>137</v>
      </c>
      <c r="B123" s="86" t="s">
        <v>309</v>
      </c>
      <c r="C123" s="177"/>
    </row>
    <row r="124" spans="1:3" ht="12" customHeight="1">
      <c r="A124" s="307" t="s">
        <v>138</v>
      </c>
      <c r="B124" s="86" t="s">
        <v>308</v>
      </c>
      <c r="C124" s="177"/>
    </row>
    <row r="125" spans="1:3" ht="12" customHeight="1">
      <c r="A125" s="307" t="s">
        <v>301</v>
      </c>
      <c r="B125" s="86" t="s">
        <v>296</v>
      </c>
      <c r="C125" s="177"/>
    </row>
    <row r="126" spans="1:3" ht="12" customHeight="1">
      <c r="A126" s="307" t="s">
        <v>302</v>
      </c>
      <c r="B126" s="86" t="s">
        <v>307</v>
      </c>
      <c r="C126" s="177"/>
    </row>
    <row r="127" spans="1:3" ht="12" customHeight="1" thickBot="1">
      <c r="A127" s="316" t="s">
        <v>303</v>
      </c>
      <c r="B127" s="86" t="s">
        <v>306</v>
      </c>
      <c r="C127" s="178"/>
    </row>
    <row r="128" spans="1:3" ht="12" customHeight="1" thickBot="1">
      <c r="A128" s="26" t="s">
        <v>10</v>
      </c>
      <c r="B128" s="72" t="s">
        <v>390</v>
      </c>
      <c r="C128" s="184">
        <f>+C93+C114</f>
        <v>192442747</v>
      </c>
    </row>
    <row r="129" spans="1:11" ht="12" customHeight="1" thickBot="1">
      <c r="A129" s="26" t="s">
        <v>11</v>
      </c>
      <c r="B129" s="72" t="s">
        <v>391</v>
      </c>
      <c r="C129" s="184">
        <f>+C130+C131+C132</f>
        <v>0</v>
      </c>
    </row>
    <row r="130" spans="1:11" s="68" customFormat="1" ht="12" customHeight="1">
      <c r="A130" s="307" t="s">
        <v>201</v>
      </c>
      <c r="B130" s="7" t="s">
        <v>458</v>
      </c>
      <c r="C130" s="177"/>
    </row>
    <row r="131" spans="1:11" ht="12" customHeight="1">
      <c r="A131" s="307" t="s">
        <v>204</v>
      </c>
      <c r="B131" s="7" t="s">
        <v>399</v>
      </c>
      <c r="C131" s="177"/>
    </row>
    <row r="132" spans="1:11" ht="12" customHeight="1" thickBot="1">
      <c r="A132" s="316" t="s">
        <v>205</v>
      </c>
      <c r="B132" s="5" t="s">
        <v>457</v>
      </c>
      <c r="C132" s="177"/>
    </row>
    <row r="133" spans="1:11" ht="12" customHeight="1" thickBot="1">
      <c r="A133" s="26" t="s">
        <v>12</v>
      </c>
      <c r="B133" s="72" t="s">
        <v>392</v>
      </c>
      <c r="C133" s="184">
        <f>+C134+C135+C136+C137+C138+C139</f>
        <v>0</v>
      </c>
    </row>
    <row r="134" spans="1:11" ht="12" customHeight="1">
      <c r="A134" s="307" t="s">
        <v>62</v>
      </c>
      <c r="B134" s="7" t="s">
        <v>401</v>
      </c>
      <c r="C134" s="177"/>
    </row>
    <row r="135" spans="1:11" ht="12" customHeight="1">
      <c r="A135" s="307" t="s">
        <v>63</v>
      </c>
      <c r="B135" s="7" t="s">
        <v>393</v>
      </c>
      <c r="C135" s="177"/>
    </row>
    <row r="136" spans="1:11" ht="12" customHeight="1">
      <c r="A136" s="307" t="s">
        <v>64</v>
      </c>
      <c r="B136" s="7" t="s">
        <v>394</v>
      </c>
      <c r="C136" s="177"/>
    </row>
    <row r="137" spans="1:11" ht="12" customHeight="1">
      <c r="A137" s="307" t="s">
        <v>123</v>
      </c>
      <c r="B137" s="7" t="s">
        <v>456</v>
      </c>
      <c r="C137" s="177"/>
    </row>
    <row r="138" spans="1:11" ht="12" customHeight="1">
      <c r="A138" s="307" t="s">
        <v>124</v>
      </c>
      <c r="B138" s="7" t="s">
        <v>396</v>
      </c>
      <c r="C138" s="177"/>
    </row>
    <row r="139" spans="1:11" s="68" customFormat="1" ht="12" customHeight="1" thickBot="1">
      <c r="A139" s="316" t="s">
        <v>125</v>
      </c>
      <c r="B139" s="5" t="s">
        <v>397</v>
      </c>
      <c r="C139" s="177"/>
    </row>
    <row r="140" spans="1:11" ht="12" customHeight="1" thickBot="1">
      <c r="A140" s="26" t="s">
        <v>13</v>
      </c>
      <c r="B140" s="72" t="s">
        <v>473</v>
      </c>
      <c r="C140" s="190">
        <f>+C141+C142+C144+C145+C143</f>
        <v>37250000</v>
      </c>
      <c r="K140" s="176"/>
    </row>
    <row r="141" spans="1:11">
      <c r="A141" s="307" t="s">
        <v>65</v>
      </c>
      <c r="B141" s="7" t="s">
        <v>311</v>
      </c>
      <c r="C141" s="177"/>
    </row>
    <row r="142" spans="1:11" ht="12" customHeight="1">
      <c r="A142" s="307" t="s">
        <v>66</v>
      </c>
      <c r="B142" s="7" t="s">
        <v>312</v>
      </c>
      <c r="C142" s="177"/>
    </row>
    <row r="143" spans="1:11" ht="12" customHeight="1">
      <c r="A143" s="307" t="s">
        <v>225</v>
      </c>
      <c r="B143" s="7" t="s">
        <v>472</v>
      </c>
      <c r="C143" s="177">
        <v>37250000</v>
      </c>
    </row>
    <row r="144" spans="1:11" s="68" customFormat="1" ht="12" customHeight="1">
      <c r="A144" s="307" t="s">
        <v>226</v>
      </c>
      <c r="B144" s="7" t="s">
        <v>406</v>
      </c>
      <c r="C144" s="177"/>
    </row>
    <row r="145" spans="1:3" s="68" customFormat="1" ht="12" customHeight="1" thickBot="1">
      <c r="A145" s="316" t="s">
        <v>227</v>
      </c>
      <c r="B145" s="5" t="s">
        <v>331</v>
      </c>
      <c r="C145" s="177"/>
    </row>
    <row r="146" spans="1:3" s="68" customFormat="1" ht="12" customHeight="1" thickBot="1">
      <c r="A146" s="26" t="s">
        <v>14</v>
      </c>
      <c r="B146" s="72" t="s">
        <v>407</v>
      </c>
      <c r="C146" s="193">
        <f>+C147+C148+C149+C150+C151</f>
        <v>0</v>
      </c>
    </row>
    <row r="147" spans="1:3" s="68" customFormat="1" ht="12" customHeight="1">
      <c r="A147" s="307" t="s">
        <v>67</v>
      </c>
      <c r="B147" s="7" t="s">
        <v>402</v>
      </c>
      <c r="C147" s="177"/>
    </row>
    <row r="148" spans="1:3" s="68" customFormat="1" ht="12" customHeight="1">
      <c r="A148" s="307" t="s">
        <v>68</v>
      </c>
      <c r="B148" s="7" t="s">
        <v>409</v>
      </c>
      <c r="C148" s="177"/>
    </row>
    <row r="149" spans="1:3" s="68" customFormat="1" ht="12" customHeight="1">
      <c r="A149" s="307" t="s">
        <v>237</v>
      </c>
      <c r="B149" s="7" t="s">
        <v>404</v>
      </c>
      <c r="C149" s="177"/>
    </row>
    <row r="150" spans="1:3" s="68" customFormat="1" ht="12" customHeight="1">
      <c r="A150" s="307" t="s">
        <v>238</v>
      </c>
      <c r="B150" s="7" t="s">
        <v>459</v>
      </c>
      <c r="C150" s="177"/>
    </row>
    <row r="151" spans="1:3" ht="12.75" customHeight="1" thickBot="1">
      <c r="A151" s="316" t="s">
        <v>408</v>
      </c>
      <c r="B151" s="5" t="s">
        <v>411</v>
      </c>
      <c r="C151" s="178"/>
    </row>
    <row r="152" spans="1:3" ht="12.75" customHeight="1" thickBot="1">
      <c r="A152" s="353" t="s">
        <v>15</v>
      </c>
      <c r="B152" s="72" t="s">
        <v>412</v>
      </c>
      <c r="C152" s="193"/>
    </row>
    <row r="153" spans="1:3" ht="12.75" customHeight="1" thickBot="1">
      <c r="A153" s="353" t="s">
        <v>16</v>
      </c>
      <c r="B153" s="72" t="s">
        <v>413</v>
      </c>
      <c r="C153" s="193"/>
    </row>
    <row r="154" spans="1:3" ht="12" customHeight="1" thickBot="1">
      <c r="A154" s="26" t="s">
        <v>17</v>
      </c>
      <c r="B154" s="72" t="s">
        <v>415</v>
      </c>
      <c r="C154" s="298">
        <f>+C129+C133+C140+C146+C152+C153</f>
        <v>37250000</v>
      </c>
    </row>
    <row r="155" spans="1:3" ht="15" customHeight="1" thickBot="1">
      <c r="A155" s="318" t="s">
        <v>18</v>
      </c>
      <c r="B155" s="262" t="s">
        <v>414</v>
      </c>
      <c r="C155" s="298">
        <f>+C128+C154</f>
        <v>229692747</v>
      </c>
    </row>
    <row r="156" spans="1:3" ht="13.5" thickBot="1">
      <c r="A156" s="268"/>
      <c r="B156" s="269"/>
      <c r="C156" s="270"/>
    </row>
    <row r="157" spans="1:3" ht="15" customHeight="1" thickBot="1">
      <c r="A157" s="173" t="s">
        <v>460</v>
      </c>
      <c r="B157" s="174"/>
      <c r="C157" s="70">
        <v>3</v>
      </c>
    </row>
    <row r="158" spans="1:3" ht="14.25" customHeight="1" thickBot="1">
      <c r="A158" s="173" t="s">
        <v>153</v>
      </c>
      <c r="B158" s="174"/>
      <c r="C158" s="7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G21" sqref="G21"/>
    </sheetView>
  </sheetViews>
  <sheetFormatPr defaultRowHeight="12.75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>
      <c r="A1" s="150"/>
      <c r="B1" s="152"/>
      <c r="C1" s="175" t="str">
        <f>+CONCATENATE("9.1.1. melléklet a 1/",LEFT(ÖSSZEFÜGGÉSEK!A5,4),". (II.17.) önkormányzati rendelethez")</f>
        <v>9.1.1. melléklet a 1/2016. (II.17.) önkormányzati rendelethez</v>
      </c>
    </row>
    <row r="2" spans="1:3" s="64" customFormat="1" ht="21" customHeight="1">
      <c r="A2" s="278" t="s">
        <v>50</v>
      </c>
      <c r="B2" s="245" t="s">
        <v>155</v>
      </c>
      <c r="C2" s="247" t="s">
        <v>42</v>
      </c>
    </row>
    <row r="3" spans="1:3" s="64" customFormat="1" ht="16.5" thickBot="1">
      <c r="A3" s="153" t="s">
        <v>150</v>
      </c>
      <c r="B3" s="246" t="s">
        <v>368</v>
      </c>
      <c r="C3" s="352" t="s">
        <v>48</v>
      </c>
    </row>
    <row r="4" spans="1:3" s="65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52" customFormat="1" ht="15.95" customHeight="1" thickBot="1">
      <c r="A7" s="158"/>
      <c r="B7" s="159" t="s">
        <v>45</v>
      </c>
      <c r="C7" s="249"/>
    </row>
    <row r="8" spans="1:3" s="52" customFormat="1" ht="12" customHeight="1" thickBot="1">
      <c r="A8" s="26" t="s">
        <v>8</v>
      </c>
      <c r="B8" s="19" t="s">
        <v>185</v>
      </c>
      <c r="C8" s="184">
        <f>+C9+C10+C11+C12+C13+C14</f>
        <v>54965747</v>
      </c>
    </row>
    <row r="9" spans="1:3" s="66" customFormat="1" ht="12" customHeight="1">
      <c r="A9" s="307" t="s">
        <v>69</v>
      </c>
      <c r="B9" s="288" t="s">
        <v>186</v>
      </c>
      <c r="C9" s="187">
        <v>31540379</v>
      </c>
    </row>
    <row r="10" spans="1:3" s="67" customFormat="1" ht="12" customHeight="1">
      <c r="A10" s="308" t="s">
        <v>70</v>
      </c>
      <c r="B10" s="289" t="s">
        <v>187</v>
      </c>
      <c r="C10" s="186">
        <v>13084833</v>
      </c>
    </row>
    <row r="11" spans="1:3" s="67" customFormat="1" ht="12" customHeight="1">
      <c r="A11" s="308" t="s">
        <v>71</v>
      </c>
      <c r="B11" s="289" t="s">
        <v>188</v>
      </c>
      <c r="C11" s="186">
        <v>9140535</v>
      </c>
    </row>
    <row r="12" spans="1:3" s="67" customFormat="1" ht="12" customHeight="1">
      <c r="A12" s="308" t="s">
        <v>72</v>
      </c>
      <c r="B12" s="289" t="s">
        <v>189</v>
      </c>
      <c r="C12" s="186">
        <v>1200000</v>
      </c>
    </row>
    <row r="13" spans="1:3" s="67" customFormat="1" ht="12" customHeight="1">
      <c r="A13" s="308" t="s">
        <v>105</v>
      </c>
      <c r="B13" s="289" t="s">
        <v>446</v>
      </c>
      <c r="C13" s="186"/>
    </row>
    <row r="14" spans="1:3" s="66" customFormat="1" ht="12" customHeight="1" thickBot="1">
      <c r="A14" s="309" t="s">
        <v>73</v>
      </c>
      <c r="B14" s="290" t="s">
        <v>372</v>
      </c>
      <c r="C14" s="186"/>
    </row>
    <row r="15" spans="1:3" s="66" customFormat="1" ht="12" customHeight="1" thickBot="1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>
      <c r="A16" s="307" t="s">
        <v>75</v>
      </c>
      <c r="B16" s="288" t="s">
        <v>191</v>
      </c>
      <c r="C16" s="187"/>
    </row>
    <row r="17" spans="1:3" s="66" customFormat="1" ht="12" customHeight="1">
      <c r="A17" s="308" t="s">
        <v>76</v>
      </c>
      <c r="B17" s="289" t="s">
        <v>192</v>
      </c>
      <c r="C17" s="186"/>
    </row>
    <row r="18" spans="1:3" s="66" customFormat="1" ht="12" customHeight="1">
      <c r="A18" s="308" t="s">
        <v>77</v>
      </c>
      <c r="B18" s="289" t="s">
        <v>361</v>
      </c>
      <c r="C18" s="186"/>
    </row>
    <row r="19" spans="1:3" s="66" customFormat="1" ht="12" customHeight="1">
      <c r="A19" s="308" t="s">
        <v>78</v>
      </c>
      <c r="B19" s="289" t="s">
        <v>362</v>
      </c>
      <c r="C19" s="186"/>
    </row>
    <row r="20" spans="1:3" s="66" customFormat="1" ht="12" customHeight="1">
      <c r="A20" s="308" t="s">
        <v>79</v>
      </c>
      <c r="B20" s="289" t="s">
        <v>193</v>
      </c>
      <c r="C20" s="186"/>
    </row>
    <row r="21" spans="1:3" s="67" customFormat="1" ht="12" customHeight="1" thickBot="1">
      <c r="A21" s="309" t="s">
        <v>85</v>
      </c>
      <c r="B21" s="290" t="s">
        <v>194</v>
      </c>
      <c r="C21" s="188"/>
    </row>
    <row r="22" spans="1:3" s="67" customFormat="1" ht="12" customHeight="1" thickBot="1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>
      <c r="A23" s="307" t="s">
        <v>58</v>
      </c>
      <c r="B23" s="288" t="s">
        <v>196</v>
      </c>
      <c r="C23" s="187"/>
    </row>
    <row r="24" spans="1:3" s="66" customFormat="1" ht="12" customHeight="1">
      <c r="A24" s="308" t="s">
        <v>59</v>
      </c>
      <c r="B24" s="289" t="s">
        <v>197</v>
      </c>
      <c r="C24" s="186"/>
    </row>
    <row r="25" spans="1:3" s="67" customFormat="1" ht="12" customHeight="1">
      <c r="A25" s="308" t="s">
        <v>60</v>
      </c>
      <c r="B25" s="289" t="s">
        <v>363</v>
      </c>
      <c r="C25" s="186"/>
    </row>
    <row r="26" spans="1:3" s="67" customFormat="1" ht="12" customHeight="1">
      <c r="A26" s="308" t="s">
        <v>61</v>
      </c>
      <c r="B26" s="289" t="s">
        <v>364</v>
      </c>
      <c r="C26" s="186"/>
    </row>
    <row r="27" spans="1:3" s="67" customFormat="1" ht="12" customHeight="1">
      <c r="A27" s="308" t="s">
        <v>119</v>
      </c>
      <c r="B27" s="289" t="s">
        <v>198</v>
      </c>
      <c r="C27" s="186"/>
    </row>
    <row r="28" spans="1:3" s="67" customFormat="1" ht="12" customHeight="1" thickBot="1">
      <c r="A28" s="309" t="s">
        <v>120</v>
      </c>
      <c r="B28" s="290" t="s">
        <v>199</v>
      </c>
      <c r="C28" s="188"/>
    </row>
    <row r="29" spans="1:3" s="67" customFormat="1" ht="12" customHeight="1" thickBot="1">
      <c r="A29" s="26" t="s">
        <v>121</v>
      </c>
      <c r="B29" s="19" t="s">
        <v>200</v>
      </c>
      <c r="C29" s="190">
        <f>+C30+C34+C35+C36</f>
        <v>22500000</v>
      </c>
    </row>
    <row r="30" spans="1:3" s="67" customFormat="1" ht="12" customHeight="1">
      <c r="A30" s="307" t="s">
        <v>201</v>
      </c>
      <c r="B30" s="288" t="s">
        <v>447</v>
      </c>
      <c r="C30" s="283">
        <f>+C31+C32+C33</f>
        <v>8300000</v>
      </c>
    </row>
    <row r="31" spans="1:3" s="67" customFormat="1" ht="12" customHeight="1">
      <c r="A31" s="308" t="s">
        <v>202</v>
      </c>
      <c r="B31" s="289" t="s">
        <v>207</v>
      </c>
      <c r="C31" s="186">
        <v>1100000</v>
      </c>
    </row>
    <row r="32" spans="1:3" s="67" customFormat="1" ht="12" customHeight="1">
      <c r="A32" s="308" t="s">
        <v>203</v>
      </c>
      <c r="B32" s="289" t="s">
        <v>208</v>
      </c>
      <c r="C32" s="186"/>
    </row>
    <row r="33" spans="1:3" s="67" customFormat="1" ht="12" customHeight="1">
      <c r="A33" s="308" t="s">
        <v>376</v>
      </c>
      <c r="B33" s="344" t="s">
        <v>377</v>
      </c>
      <c r="C33" s="186">
        <v>7200000</v>
      </c>
    </row>
    <row r="34" spans="1:3" s="67" customFormat="1" ht="12" customHeight="1">
      <c r="A34" s="308" t="s">
        <v>204</v>
      </c>
      <c r="B34" s="289" t="s">
        <v>209</v>
      </c>
      <c r="C34" s="186">
        <v>1800000</v>
      </c>
    </row>
    <row r="35" spans="1:3" s="67" customFormat="1" ht="12" customHeight="1">
      <c r="A35" s="308" t="s">
        <v>205</v>
      </c>
      <c r="B35" s="289" t="s">
        <v>210</v>
      </c>
      <c r="C35" s="186">
        <v>12000000</v>
      </c>
    </row>
    <row r="36" spans="1:3" s="67" customFormat="1" ht="12" customHeight="1" thickBot="1">
      <c r="A36" s="309" t="s">
        <v>206</v>
      </c>
      <c r="B36" s="290" t="s">
        <v>211</v>
      </c>
      <c r="C36" s="188">
        <v>400000</v>
      </c>
    </row>
    <row r="37" spans="1:3" s="67" customFormat="1" ht="12" customHeight="1" thickBot="1">
      <c r="A37" s="26" t="s">
        <v>12</v>
      </c>
      <c r="B37" s="19" t="s">
        <v>373</v>
      </c>
      <c r="C37" s="184">
        <f>SUM(C38:C48)</f>
        <v>4300000</v>
      </c>
    </row>
    <row r="38" spans="1:3" s="67" customFormat="1" ht="12" customHeight="1">
      <c r="A38" s="307" t="s">
        <v>62</v>
      </c>
      <c r="B38" s="288" t="s">
        <v>214</v>
      </c>
      <c r="C38" s="187"/>
    </row>
    <row r="39" spans="1:3" s="67" customFormat="1" ht="12" customHeight="1">
      <c r="A39" s="308" t="s">
        <v>63</v>
      </c>
      <c r="B39" s="289" t="s">
        <v>215</v>
      </c>
      <c r="C39" s="186">
        <v>40000</v>
      </c>
    </row>
    <row r="40" spans="1:3" s="67" customFormat="1" ht="12" customHeight="1">
      <c r="A40" s="308" t="s">
        <v>64</v>
      </c>
      <c r="B40" s="289" t="s">
        <v>216</v>
      </c>
      <c r="C40" s="186"/>
    </row>
    <row r="41" spans="1:3" s="67" customFormat="1" ht="12" customHeight="1">
      <c r="A41" s="308" t="s">
        <v>123</v>
      </c>
      <c r="B41" s="289" t="s">
        <v>217</v>
      </c>
      <c r="C41" s="186"/>
    </row>
    <row r="42" spans="1:3" s="67" customFormat="1" ht="12" customHeight="1">
      <c r="A42" s="308" t="s">
        <v>124</v>
      </c>
      <c r="B42" s="289" t="s">
        <v>218</v>
      </c>
      <c r="C42" s="186">
        <v>760000</v>
      </c>
    </row>
    <row r="43" spans="1:3" s="67" customFormat="1" ht="12" customHeight="1">
      <c r="A43" s="308" t="s">
        <v>125</v>
      </c>
      <c r="B43" s="289" t="s">
        <v>219</v>
      </c>
      <c r="C43" s="186"/>
    </row>
    <row r="44" spans="1:3" s="67" customFormat="1" ht="12" customHeight="1">
      <c r="A44" s="308" t="s">
        <v>126</v>
      </c>
      <c r="B44" s="289" t="s">
        <v>220</v>
      </c>
      <c r="C44" s="186"/>
    </row>
    <row r="45" spans="1:3" s="67" customFormat="1" ht="12" customHeight="1">
      <c r="A45" s="308" t="s">
        <v>127</v>
      </c>
      <c r="B45" s="289" t="s">
        <v>221</v>
      </c>
      <c r="C45" s="186"/>
    </row>
    <row r="46" spans="1:3" s="67" customFormat="1" ht="12" customHeight="1">
      <c r="A46" s="308" t="s">
        <v>212</v>
      </c>
      <c r="B46" s="289" t="s">
        <v>222</v>
      </c>
      <c r="C46" s="189"/>
    </row>
    <row r="47" spans="1:3" s="67" customFormat="1" ht="12" customHeight="1">
      <c r="A47" s="309" t="s">
        <v>213</v>
      </c>
      <c r="B47" s="290" t="s">
        <v>375</v>
      </c>
      <c r="C47" s="277"/>
    </row>
    <row r="48" spans="1:3" s="67" customFormat="1" ht="12" customHeight="1" thickBot="1">
      <c r="A48" s="309" t="s">
        <v>374</v>
      </c>
      <c r="B48" s="290" t="s">
        <v>223</v>
      </c>
      <c r="C48" s="277">
        <v>3500000</v>
      </c>
    </row>
    <row r="49" spans="1:3" s="67" customFormat="1" ht="12" customHeight="1" thickBot="1">
      <c r="A49" s="26" t="s">
        <v>13</v>
      </c>
      <c r="B49" s="19" t="s">
        <v>224</v>
      </c>
      <c r="C49" s="184">
        <f>SUM(C50:C54)</f>
        <v>0</v>
      </c>
    </row>
    <row r="50" spans="1:3" s="67" customFormat="1" ht="12" customHeight="1">
      <c r="A50" s="307" t="s">
        <v>65</v>
      </c>
      <c r="B50" s="288" t="s">
        <v>228</v>
      </c>
      <c r="C50" s="331"/>
    </row>
    <row r="51" spans="1:3" s="67" customFormat="1" ht="12" customHeight="1">
      <c r="A51" s="308" t="s">
        <v>66</v>
      </c>
      <c r="B51" s="289" t="s">
        <v>229</v>
      </c>
      <c r="C51" s="189"/>
    </row>
    <row r="52" spans="1:3" s="67" customFormat="1" ht="12" customHeight="1">
      <c r="A52" s="308" t="s">
        <v>225</v>
      </c>
      <c r="B52" s="289" t="s">
        <v>230</v>
      </c>
      <c r="C52" s="189"/>
    </row>
    <row r="53" spans="1:3" s="67" customFormat="1" ht="12" customHeight="1">
      <c r="A53" s="308" t="s">
        <v>226</v>
      </c>
      <c r="B53" s="289" t="s">
        <v>231</v>
      </c>
      <c r="C53" s="189"/>
    </row>
    <row r="54" spans="1:3" s="67" customFormat="1" ht="12" customHeight="1" thickBot="1">
      <c r="A54" s="309" t="s">
        <v>227</v>
      </c>
      <c r="B54" s="290" t="s">
        <v>232</v>
      </c>
      <c r="C54" s="277"/>
    </row>
    <row r="55" spans="1:3" s="67" customFormat="1" ht="12" customHeight="1" thickBot="1">
      <c r="A55" s="26" t="s">
        <v>128</v>
      </c>
      <c r="B55" s="19" t="s">
        <v>233</v>
      </c>
      <c r="C55" s="184">
        <f>SUM(C56:C58)</f>
        <v>0</v>
      </c>
    </row>
    <row r="56" spans="1:3" s="67" customFormat="1" ht="12" customHeight="1">
      <c r="A56" s="307" t="s">
        <v>67</v>
      </c>
      <c r="B56" s="288" t="s">
        <v>234</v>
      </c>
      <c r="C56" s="187"/>
    </row>
    <row r="57" spans="1:3" s="67" customFormat="1" ht="12" customHeight="1">
      <c r="A57" s="308" t="s">
        <v>68</v>
      </c>
      <c r="B57" s="289" t="s">
        <v>365</v>
      </c>
      <c r="C57" s="186"/>
    </row>
    <row r="58" spans="1:3" s="67" customFormat="1" ht="12" customHeight="1">
      <c r="A58" s="308" t="s">
        <v>237</v>
      </c>
      <c r="B58" s="289" t="s">
        <v>235</v>
      </c>
      <c r="C58" s="186"/>
    </row>
    <row r="59" spans="1:3" s="67" customFormat="1" ht="12" customHeight="1" thickBot="1">
      <c r="A59" s="309" t="s">
        <v>238</v>
      </c>
      <c r="B59" s="290" t="s">
        <v>236</v>
      </c>
      <c r="C59" s="188"/>
    </row>
    <row r="60" spans="1:3" s="67" customFormat="1" ht="12" customHeight="1" thickBot="1">
      <c r="A60" s="26" t="s">
        <v>15</v>
      </c>
      <c r="B60" s="179" t="s">
        <v>239</v>
      </c>
      <c r="C60" s="184">
        <f>SUM(C61:C63)</f>
        <v>0</v>
      </c>
    </row>
    <row r="61" spans="1:3" s="67" customFormat="1" ht="12" customHeight="1">
      <c r="A61" s="307" t="s">
        <v>129</v>
      </c>
      <c r="B61" s="288" t="s">
        <v>241</v>
      </c>
      <c r="C61" s="189"/>
    </row>
    <row r="62" spans="1:3" s="67" customFormat="1" ht="12" customHeight="1">
      <c r="A62" s="308" t="s">
        <v>130</v>
      </c>
      <c r="B62" s="289" t="s">
        <v>366</v>
      </c>
      <c r="C62" s="189"/>
    </row>
    <row r="63" spans="1:3" s="67" customFormat="1" ht="12" customHeight="1">
      <c r="A63" s="308" t="s">
        <v>161</v>
      </c>
      <c r="B63" s="289" t="s">
        <v>242</v>
      </c>
      <c r="C63" s="189"/>
    </row>
    <row r="64" spans="1:3" s="67" customFormat="1" ht="12" customHeight="1" thickBot="1">
      <c r="A64" s="309" t="s">
        <v>240</v>
      </c>
      <c r="B64" s="290" t="s">
        <v>243</v>
      </c>
      <c r="C64" s="189"/>
    </row>
    <row r="65" spans="1:3" s="67" customFormat="1" ht="12" customHeight="1" thickBot="1">
      <c r="A65" s="26" t="s">
        <v>16</v>
      </c>
      <c r="B65" s="19" t="s">
        <v>244</v>
      </c>
      <c r="C65" s="190">
        <f>+C8+C15+C22+C29+C37+C49+C55+C60</f>
        <v>81765747</v>
      </c>
    </row>
    <row r="66" spans="1:3" s="67" customFormat="1" ht="12" customHeight="1" thickBot="1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>
      <c r="A67" s="307" t="s">
        <v>277</v>
      </c>
      <c r="B67" s="288" t="s">
        <v>247</v>
      </c>
      <c r="C67" s="189"/>
    </row>
    <row r="68" spans="1:3" s="67" customFormat="1" ht="12" customHeight="1">
      <c r="A68" s="308" t="s">
        <v>286</v>
      </c>
      <c r="B68" s="289" t="s">
        <v>248</v>
      </c>
      <c r="C68" s="189"/>
    </row>
    <row r="69" spans="1:3" s="67" customFormat="1" ht="12" customHeight="1" thickBot="1">
      <c r="A69" s="309" t="s">
        <v>287</v>
      </c>
      <c r="B69" s="291" t="s">
        <v>249</v>
      </c>
      <c r="C69" s="189"/>
    </row>
    <row r="70" spans="1:3" s="67" customFormat="1" ht="12" customHeight="1" thickBot="1">
      <c r="A70" s="310" t="s">
        <v>250</v>
      </c>
      <c r="B70" s="179" t="s">
        <v>251</v>
      </c>
      <c r="C70" s="184">
        <f>SUM(C71:C74)</f>
        <v>0</v>
      </c>
    </row>
    <row r="71" spans="1:3" s="67" customFormat="1" ht="12" customHeight="1">
      <c r="A71" s="307" t="s">
        <v>106</v>
      </c>
      <c r="B71" s="288" t="s">
        <v>252</v>
      </c>
      <c r="C71" s="189"/>
    </row>
    <row r="72" spans="1:3" s="67" customFormat="1" ht="12" customHeight="1">
      <c r="A72" s="308" t="s">
        <v>107</v>
      </c>
      <c r="B72" s="289" t="s">
        <v>253</v>
      </c>
      <c r="C72" s="189"/>
    </row>
    <row r="73" spans="1:3" s="67" customFormat="1" ht="12" customHeight="1">
      <c r="A73" s="308" t="s">
        <v>278</v>
      </c>
      <c r="B73" s="289" t="s">
        <v>254</v>
      </c>
      <c r="C73" s="189"/>
    </row>
    <row r="74" spans="1:3" s="67" customFormat="1" ht="12" customHeight="1" thickBot="1">
      <c r="A74" s="309" t="s">
        <v>279</v>
      </c>
      <c r="B74" s="290" t="s">
        <v>255</v>
      </c>
      <c r="C74" s="189"/>
    </row>
    <row r="75" spans="1:3" s="67" customFormat="1" ht="12" customHeight="1" thickBot="1">
      <c r="A75" s="310" t="s">
        <v>256</v>
      </c>
      <c r="B75" s="179" t="s">
        <v>257</v>
      </c>
      <c r="C75" s="184">
        <f>SUM(C76:C77)</f>
        <v>1000000</v>
      </c>
    </row>
    <row r="76" spans="1:3" s="67" customFormat="1" ht="12" customHeight="1">
      <c r="A76" s="307" t="s">
        <v>280</v>
      </c>
      <c r="B76" s="288" t="s">
        <v>258</v>
      </c>
      <c r="C76" s="189">
        <v>1000000</v>
      </c>
    </row>
    <row r="77" spans="1:3" s="67" customFormat="1" ht="12" customHeight="1" thickBot="1">
      <c r="A77" s="309" t="s">
        <v>281</v>
      </c>
      <c r="B77" s="290" t="s">
        <v>259</v>
      </c>
      <c r="C77" s="189"/>
    </row>
    <row r="78" spans="1:3" s="66" customFormat="1" ht="12" customHeight="1" thickBot="1">
      <c r="A78" s="310" t="s">
        <v>260</v>
      </c>
      <c r="B78" s="179" t="s">
        <v>261</v>
      </c>
      <c r="C78" s="184">
        <f>SUM(C79:C81)</f>
        <v>0</v>
      </c>
    </row>
    <row r="79" spans="1:3" s="67" customFormat="1" ht="12" customHeight="1">
      <c r="A79" s="307" t="s">
        <v>282</v>
      </c>
      <c r="B79" s="288" t="s">
        <v>262</v>
      </c>
      <c r="C79" s="189"/>
    </row>
    <row r="80" spans="1:3" s="67" customFormat="1" ht="12" customHeight="1">
      <c r="A80" s="308" t="s">
        <v>283</v>
      </c>
      <c r="B80" s="289" t="s">
        <v>263</v>
      </c>
      <c r="C80" s="189"/>
    </row>
    <row r="81" spans="1:3" s="67" customFormat="1" ht="12" customHeight="1" thickBot="1">
      <c r="A81" s="309" t="s">
        <v>284</v>
      </c>
      <c r="B81" s="290" t="s">
        <v>264</v>
      </c>
      <c r="C81" s="189"/>
    </row>
    <row r="82" spans="1:3" s="67" customFormat="1" ht="12" customHeight="1" thickBot="1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>
      <c r="A83" s="311" t="s">
        <v>266</v>
      </c>
      <c r="B83" s="288" t="s">
        <v>267</v>
      </c>
      <c r="C83" s="189"/>
    </row>
    <row r="84" spans="1:3" s="67" customFormat="1" ht="12" customHeight="1">
      <c r="A84" s="312" t="s">
        <v>268</v>
      </c>
      <c r="B84" s="289" t="s">
        <v>269</v>
      </c>
      <c r="C84" s="189"/>
    </row>
    <row r="85" spans="1:3" s="67" customFormat="1" ht="12" customHeight="1">
      <c r="A85" s="312" t="s">
        <v>270</v>
      </c>
      <c r="B85" s="289" t="s">
        <v>271</v>
      </c>
      <c r="C85" s="189"/>
    </row>
    <row r="86" spans="1:3" s="66" customFormat="1" ht="12" customHeight="1" thickBot="1">
      <c r="A86" s="313" t="s">
        <v>272</v>
      </c>
      <c r="B86" s="290" t="s">
        <v>273</v>
      </c>
      <c r="C86" s="189"/>
    </row>
    <row r="87" spans="1:3" s="66" customFormat="1" ht="12" customHeight="1" thickBot="1">
      <c r="A87" s="310" t="s">
        <v>274</v>
      </c>
      <c r="B87" s="179" t="s">
        <v>417</v>
      </c>
      <c r="C87" s="332"/>
    </row>
    <row r="88" spans="1:3" s="66" customFormat="1" ht="12" customHeight="1" thickBot="1">
      <c r="A88" s="310" t="s">
        <v>448</v>
      </c>
      <c r="B88" s="179" t="s">
        <v>275</v>
      </c>
      <c r="C88" s="332"/>
    </row>
    <row r="89" spans="1:3" s="66" customFormat="1" ht="12" customHeight="1" thickBot="1">
      <c r="A89" s="310" t="s">
        <v>449</v>
      </c>
      <c r="B89" s="295" t="s">
        <v>420</v>
      </c>
      <c r="C89" s="190">
        <f>+C66+C70+C75+C78+C82+C88+C87</f>
        <v>1000000</v>
      </c>
    </row>
    <row r="90" spans="1:3" s="66" customFormat="1" ht="12" customHeight="1" thickBot="1">
      <c r="A90" s="314" t="s">
        <v>450</v>
      </c>
      <c r="B90" s="296" t="s">
        <v>451</v>
      </c>
      <c r="C90" s="190">
        <f>+C65+C89</f>
        <v>82765747</v>
      </c>
    </row>
    <row r="91" spans="1:3" s="67" customFormat="1" ht="15" customHeight="1" thickBot="1">
      <c r="A91" s="164"/>
      <c r="B91" s="165"/>
      <c r="C91" s="254"/>
    </row>
    <row r="92" spans="1:3" s="52" customFormat="1" ht="16.5" customHeight="1" thickBot="1">
      <c r="A92" s="168"/>
      <c r="B92" s="169" t="s">
        <v>46</v>
      </c>
      <c r="C92" s="256"/>
    </row>
    <row r="93" spans="1:3" s="68" customFormat="1" ht="12" customHeight="1" thickBot="1">
      <c r="A93" s="280" t="s">
        <v>8</v>
      </c>
      <c r="B93" s="25" t="s">
        <v>455</v>
      </c>
      <c r="C93" s="183">
        <f>+C94+C95+C96+C97+C98+C111</f>
        <v>54042747</v>
      </c>
    </row>
    <row r="94" spans="1:3" ht="12" customHeight="1">
      <c r="A94" s="315" t="s">
        <v>69</v>
      </c>
      <c r="B94" s="8" t="s">
        <v>38</v>
      </c>
      <c r="C94" s="185">
        <v>10882000</v>
      </c>
    </row>
    <row r="95" spans="1:3" ht="12" customHeight="1">
      <c r="A95" s="308" t="s">
        <v>70</v>
      </c>
      <c r="B95" s="6" t="s">
        <v>131</v>
      </c>
      <c r="C95" s="186">
        <v>3480000</v>
      </c>
    </row>
    <row r="96" spans="1:3" ht="12" customHeight="1">
      <c r="A96" s="308" t="s">
        <v>71</v>
      </c>
      <c r="B96" s="6" t="s">
        <v>97</v>
      </c>
      <c r="C96" s="188">
        <v>33113000</v>
      </c>
    </row>
    <row r="97" spans="1:3" ht="12" customHeight="1">
      <c r="A97" s="308" t="s">
        <v>72</v>
      </c>
      <c r="B97" s="9" t="s">
        <v>132</v>
      </c>
      <c r="C97" s="188">
        <v>3350000</v>
      </c>
    </row>
    <row r="98" spans="1:3" ht="12" customHeight="1">
      <c r="A98" s="308" t="s">
        <v>80</v>
      </c>
      <c r="B98" s="17" t="s">
        <v>133</v>
      </c>
      <c r="C98" s="188"/>
    </row>
    <row r="99" spans="1:3" ht="12" customHeight="1">
      <c r="A99" s="308" t="s">
        <v>73</v>
      </c>
      <c r="B99" s="6" t="s">
        <v>452</v>
      </c>
      <c r="C99" s="188"/>
    </row>
    <row r="100" spans="1:3" ht="12" customHeight="1">
      <c r="A100" s="308" t="s">
        <v>74</v>
      </c>
      <c r="B100" s="85" t="s">
        <v>383</v>
      </c>
      <c r="C100" s="188"/>
    </row>
    <row r="101" spans="1:3" ht="12" customHeight="1">
      <c r="A101" s="308" t="s">
        <v>81</v>
      </c>
      <c r="B101" s="85" t="s">
        <v>382</v>
      </c>
      <c r="C101" s="188"/>
    </row>
    <row r="102" spans="1:3" ht="12" customHeight="1">
      <c r="A102" s="308" t="s">
        <v>82</v>
      </c>
      <c r="B102" s="85" t="s">
        <v>291</v>
      </c>
      <c r="C102" s="188"/>
    </row>
    <row r="103" spans="1:3" ht="12" customHeight="1">
      <c r="A103" s="308" t="s">
        <v>83</v>
      </c>
      <c r="B103" s="86" t="s">
        <v>292</v>
      </c>
      <c r="C103" s="188"/>
    </row>
    <row r="104" spans="1:3" ht="12" customHeight="1">
      <c r="A104" s="308" t="s">
        <v>84</v>
      </c>
      <c r="B104" s="86" t="s">
        <v>293</v>
      </c>
      <c r="C104" s="188"/>
    </row>
    <row r="105" spans="1:3" ht="12" customHeight="1">
      <c r="A105" s="308" t="s">
        <v>86</v>
      </c>
      <c r="B105" s="85" t="s">
        <v>294</v>
      </c>
      <c r="C105" s="188"/>
    </row>
    <row r="106" spans="1:3" ht="12" customHeight="1">
      <c r="A106" s="308" t="s">
        <v>134</v>
      </c>
      <c r="B106" s="85" t="s">
        <v>295</v>
      </c>
      <c r="C106" s="188"/>
    </row>
    <row r="107" spans="1:3" ht="12" customHeight="1">
      <c r="A107" s="308" t="s">
        <v>289</v>
      </c>
      <c r="B107" s="86" t="s">
        <v>296</v>
      </c>
      <c r="C107" s="188"/>
    </row>
    <row r="108" spans="1:3" ht="12" customHeight="1">
      <c r="A108" s="316" t="s">
        <v>290</v>
      </c>
      <c r="B108" s="87" t="s">
        <v>297</v>
      </c>
      <c r="C108" s="188"/>
    </row>
    <row r="109" spans="1:3" ht="12" customHeight="1">
      <c r="A109" s="308" t="s">
        <v>380</v>
      </c>
      <c r="B109" s="87" t="s">
        <v>298</v>
      </c>
      <c r="C109" s="188"/>
    </row>
    <row r="110" spans="1:3" ht="12" customHeight="1">
      <c r="A110" s="308" t="s">
        <v>381</v>
      </c>
      <c r="B110" s="86" t="s">
        <v>299</v>
      </c>
      <c r="C110" s="186"/>
    </row>
    <row r="111" spans="1:3" ht="12" customHeight="1">
      <c r="A111" s="308" t="s">
        <v>385</v>
      </c>
      <c r="B111" s="9" t="s">
        <v>39</v>
      </c>
      <c r="C111" s="186">
        <v>3217747</v>
      </c>
    </row>
    <row r="112" spans="1:3" ht="12" customHeight="1">
      <c r="A112" s="309" t="s">
        <v>386</v>
      </c>
      <c r="B112" s="6" t="s">
        <v>453</v>
      </c>
      <c r="C112" s="188">
        <v>3217747</v>
      </c>
    </row>
    <row r="113" spans="1:3" ht="12" customHeight="1" thickBot="1">
      <c r="A113" s="317" t="s">
        <v>387</v>
      </c>
      <c r="B113" s="88" t="s">
        <v>454</v>
      </c>
      <c r="C113" s="192"/>
    </row>
    <row r="114" spans="1:3" ht="12" customHeight="1" thickBot="1">
      <c r="A114" s="26" t="s">
        <v>9</v>
      </c>
      <c r="B114" s="24" t="s">
        <v>300</v>
      </c>
      <c r="C114" s="184">
        <f>+C115+C117+C119</f>
        <v>0</v>
      </c>
    </row>
    <row r="115" spans="1:3" ht="12" customHeight="1">
      <c r="A115" s="307" t="s">
        <v>75</v>
      </c>
      <c r="B115" s="6" t="s">
        <v>159</v>
      </c>
      <c r="C115" s="187"/>
    </row>
    <row r="116" spans="1:3" ht="12" customHeight="1">
      <c r="A116" s="307" t="s">
        <v>76</v>
      </c>
      <c r="B116" s="10" t="s">
        <v>304</v>
      </c>
      <c r="C116" s="187"/>
    </row>
    <row r="117" spans="1:3" ht="12" customHeight="1">
      <c r="A117" s="307" t="s">
        <v>77</v>
      </c>
      <c r="B117" s="10" t="s">
        <v>135</v>
      </c>
      <c r="C117" s="186"/>
    </row>
    <row r="118" spans="1:3" ht="12" customHeight="1">
      <c r="A118" s="307" t="s">
        <v>78</v>
      </c>
      <c r="B118" s="10" t="s">
        <v>305</v>
      </c>
      <c r="C118" s="177"/>
    </row>
    <row r="119" spans="1:3" ht="12" customHeight="1">
      <c r="A119" s="307" t="s">
        <v>79</v>
      </c>
      <c r="B119" s="181" t="s">
        <v>162</v>
      </c>
      <c r="C119" s="177"/>
    </row>
    <row r="120" spans="1:3" ht="12" customHeight="1">
      <c r="A120" s="307" t="s">
        <v>85</v>
      </c>
      <c r="B120" s="180" t="s">
        <v>367</v>
      </c>
      <c r="C120" s="177"/>
    </row>
    <row r="121" spans="1:3" ht="12" customHeight="1">
      <c r="A121" s="307" t="s">
        <v>87</v>
      </c>
      <c r="B121" s="284" t="s">
        <v>310</v>
      </c>
      <c r="C121" s="177"/>
    </row>
    <row r="122" spans="1:3" ht="12" customHeight="1">
      <c r="A122" s="307" t="s">
        <v>136</v>
      </c>
      <c r="B122" s="86" t="s">
        <v>293</v>
      </c>
      <c r="C122" s="177"/>
    </row>
    <row r="123" spans="1:3" ht="12" customHeight="1">
      <c r="A123" s="307" t="s">
        <v>137</v>
      </c>
      <c r="B123" s="86" t="s">
        <v>309</v>
      </c>
      <c r="C123" s="177"/>
    </row>
    <row r="124" spans="1:3" ht="12" customHeight="1">
      <c r="A124" s="307" t="s">
        <v>138</v>
      </c>
      <c r="B124" s="86" t="s">
        <v>308</v>
      </c>
      <c r="C124" s="177"/>
    </row>
    <row r="125" spans="1:3" ht="12" customHeight="1">
      <c r="A125" s="307" t="s">
        <v>301</v>
      </c>
      <c r="B125" s="86" t="s">
        <v>296</v>
      </c>
      <c r="C125" s="177"/>
    </row>
    <row r="126" spans="1:3" ht="12" customHeight="1">
      <c r="A126" s="307" t="s">
        <v>302</v>
      </c>
      <c r="B126" s="86" t="s">
        <v>307</v>
      </c>
      <c r="C126" s="177"/>
    </row>
    <row r="127" spans="1:3" ht="12" customHeight="1" thickBot="1">
      <c r="A127" s="316" t="s">
        <v>303</v>
      </c>
      <c r="B127" s="86" t="s">
        <v>306</v>
      </c>
      <c r="C127" s="178"/>
    </row>
    <row r="128" spans="1:3" ht="12" customHeight="1" thickBot="1">
      <c r="A128" s="26" t="s">
        <v>10</v>
      </c>
      <c r="B128" s="72" t="s">
        <v>390</v>
      </c>
      <c r="C128" s="184">
        <f>+C93+C114</f>
        <v>54042747</v>
      </c>
    </row>
    <row r="129" spans="1:11" ht="12" customHeight="1" thickBot="1">
      <c r="A129" s="26" t="s">
        <v>11</v>
      </c>
      <c r="B129" s="72" t="s">
        <v>391</v>
      </c>
      <c r="C129" s="184">
        <f>+C130+C131+C132</f>
        <v>0</v>
      </c>
    </row>
    <row r="130" spans="1:11" s="68" customFormat="1" ht="12" customHeight="1">
      <c r="A130" s="307" t="s">
        <v>201</v>
      </c>
      <c r="B130" s="7" t="s">
        <v>458</v>
      </c>
      <c r="C130" s="177"/>
    </row>
    <row r="131" spans="1:11" ht="12" customHeight="1">
      <c r="A131" s="307" t="s">
        <v>204</v>
      </c>
      <c r="B131" s="7" t="s">
        <v>399</v>
      </c>
      <c r="C131" s="177"/>
    </row>
    <row r="132" spans="1:11" ht="12" customHeight="1" thickBot="1">
      <c r="A132" s="316" t="s">
        <v>205</v>
      </c>
      <c r="B132" s="5" t="s">
        <v>457</v>
      </c>
      <c r="C132" s="177"/>
    </row>
    <row r="133" spans="1:11" ht="12" customHeight="1" thickBot="1">
      <c r="A133" s="26" t="s">
        <v>12</v>
      </c>
      <c r="B133" s="72" t="s">
        <v>392</v>
      </c>
      <c r="C133" s="184">
        <f>+C134+C135+C136+C137+C138+C139</f>
        <v>0</v>
      </c>
    </row>
    <row r="134" spans="1:11" ht="12" customHeight="1">
      <c r="A134" s="307" t="s">
        <v>62</v>
      </c>
      <c r="B134" s="7" t="s">
        <v>401</v>
      </c>
      <c r="C134" s="177"/>
    </row>
    <row r="135" spans="1:11" ht="12" customHeight="1">
      <c r="A135" s="307" t="s">
        <v>63</v>
      </c>
      <c r="B135" s="7" t="s">
        <v>393</v>
      </c>
      <c r="C135" s="177"/>
    </row>
    <row r="136" spans="1:11" ht="12" customHeight="1">
      <c r="A136" s="307" t="s">
        <v>64</v>
      </c>
      <c r="B136" s="7" t="s">
        <v>394</v>
      </c>
      <c r="C136" s="177"/>
    </row>
    <row r="137" spans="1:11" ht="12" customHeight="1">
      <c r="A137" s="307" t="s">
        <v>123</v>
      </c>
      <c r="B137" s="7" t="s">
        <v>456</v>
      </c>
      <c r="C137" s="177"/>
    </row>
    <row r="138" spans="1:11" ht="12" customHeight="1">
      <c r="A138" s="307" t="s">
        <v>124</v>
      </c>
      <c r="B138" s="7" t="s">
        <v>396</v>
      </c>
      <c r="C138" s="177"/>
    </row>
    <row r="139" spans="1:11" s="68" customFormat="1" ht="12" customHeight="1" thickBot="1">
      <c r="A139" s="316" t="s">
        <v>125</v>
      </c>
      <c r="B139" s="5" t="s">
        <v>397</v>
      </c>
      <c r="C139" s="177"/>
    </row>
    <row r="140" spans="1:11" ht="12" customHeight="1" thickBot="1">
      <c r="A140" s="26" t="s">
        <v>13</v>
      </c>
      <c r="B140" s="72" t="s">
        <v>473</v>
      </c>
      <c r="C140" s="190">
        <f>+C141+C142+C144+C145+C143</f>
        <v>37250000</v>
      </c>
      <c r="K140" s="176"/>
    </row>
    <row r="141" spans="1:11">
      <c r="A141" s="307" t="s">
        <v>65</v>
      </c>
      <c r="B141" s="7" t="s">
        <v>311</v>
      </c>
      <c r="C141" s="177">
        <v>37250000</v>
      </c>
    </row>
    <row r="142" spans="1:11" ht="12" customHeight="1">
      <c r="A142" s="307" t="s">
        <v>66</v>
      </c>
      <c r="B142" s="7" t="s">
        <v>312</v>
      </c>
      <c r="C142" s="177"/>
    </row>
    <row r="143" spans="1:11" s="68" customFormat="1" ht="12" customHeight="1">
      <c r="A143" s="307" t="s">
        <v>225</v>
      </c>
      <c r="B143" s="7" t="s">
        <v>472</v>
      </c>
      <c r="C143" s="177"/>
    </row>
    <row r="144" spans="1:11" s="68" customFormat="1" ht="12" customHeight="1">
      <c r="A144" s="307" t="s">
        <v>226</v>
      </c>
      <c r="B144" s="7" t="s">
        <v>406</v>
      </c>
      <c r="C144" s="177"/>
    </row>
    <row r="145" spans="1:3" s="68" customFormat="1" ht="12" customHeight="1" thickBot="1">
      <c r="A145" s="316" t="s">
        <v>227</v>
      </c>
      <c r="B145" s="5" t="s">
        <v>331</v>
      </c>
      <c r="C145" s="177"/>
    </row>
    <row r="146" spans="1:3" s="68" customFormat="1" ht="12" customHeight="1" thickBot="1">
      <c r="A146" s="26" t="s">
        <v>14</v>
      </c>
      <c r="B146" s="72" t="s">
        <v>407</v>
      </c>
      <c r="C146" s="193">
        <f>+C147+C148+C149+C150+C151</f>
        <v>0</v>
      </c>
    </row>
    <row r="147" spans="1:3" s="68" customFormat="1" ht="12" customHeight="1">
      <c r="A147" s="307" t="s">
        <v>67</v>
      </c>
      <c r="B147" s="7" t="s">
        <v>402</v>
      </c>
      <c r="C147" s="177"/>
    </row>
    <row r="148" spans="1:3" s="68" customFormat="1" ht="12" customHeight="1">
      <c r="A148" s="307" t="s">
        <v>68</v>
      </c>
      <c r="B148" s="7" t="s">
        <v>409</v>
      </c>
      <c r="C148" s="177"/>
    </row>
    <row r="149" spans="1:3" s="68" customFormat="1" ht="12" customHeight="1">
      <c r="A149" s="307" t="s">
        <v>237</v>
      </c>
      <c r="B149" s="7" t="s">
        <v>404</v>
      </c>
      <c r="C149" s="177"/>
    </row>
    <row r="150" spans="1:3" ht="12.75" customHeight="1">
      <c r="A150" s="307" t="s">
        <v>238</v>
      </c>
      <c r="B150" s="7" t="s">
        <v>459</v>
      </c>
      <c r="C150" s="177"/>
    </row>
    <row r="151" spans="1:3" ht="12.75" customHeight="1" thickBot="1">
      <c r="A151" s="316" t="s">
        <v>408</v>
      </c>
      <c r="B151" s="5" t="s">
        <v>411</v>
      </c>
      <c r="C151" s="178"/>
    </row>
    <row r="152" spans="1:3" ht="12.75" customHeight="1" thickBot="1">
      <c r="A152" s="353" t="s">
        <v>15</v>
      </c>
      <c r="B152" s="72" t="s">
        <v>412</v>
      </c>
      <c r="C152" s="193"/>
    </row>
    <row r="153" spans="1:3" ht="12" customHeight="1" thickBot="1">
      <c r="A153" s="353" t="s">
        <v>16</v>
      </c>
      <c r="B153" s="72" t="s">
        <v>413</v>
      </c>
      <c r="C153" s="193"/>
    </row>
    <row r="154" spans="1:3" ht="15" customHeight="1" thickBot="1">
      <c r="A154" s="26" t="s">
        <v>17</v>
      </c>
      <c r="B154" s="72" t="s">
        <v>415</v>
      </c>
      <c r="C154" s="298">
        <f>+C129+C133+C140+C146+C152+C153</f>
        <v>37250000</v>
      </c>
    </row>
    <row r="155" spans="1:3" ht="13.5" thickBot="1">
      <c r="A155" s="318" t="s">
        <v>18</v>
      </c>
      <c r="B155" s="262" t="s">
        <v>414</v>
      </c>
      <c r="C155" s="298">
        <f>+C128+C154</f>
        <v>91292747</v>
      </c>
    </row>
    <row r="156" spans="1:3" ht="15" customHeight="1" thickBot="1">
      <c r="A156" s="268"/>
      <c r="B156" s="269"/>
      <c r="C156" s="270"/>
    </row>
    <row r="157" spans="1:3" ht="14.25" customHeight="1" thickBot="1">
      <c r="A157" s="173" t="s">
        <v>460</v>
      </c>
      <c r="B157" s="174"/>
      <c r="C157" s="70">
        <v>3</v>
      </c>
    </row>
    <row r="158" spans="1:3" ht="13.5" thickBot="1">
      <c r="A158" s="173" t="s">
        <v>153</v>
      </c>
      <c r="B158" s="174"/>
      <c r="C1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Layout" zoomScaleNormal="130" zoomScaleSheetLayoutView="85" workbookViewId="0">
      <selection activeCell="G25" sqref="F25:G25"/>
    </sheetView>
  </sheetViews>
  <sheetFormatPr defaultRowHeight="12.75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>
      <c r="A1" s="150"/>
      <c r="B1" s="152"/>
      <c r="C1" s="175" t="str">
        <f>+CONCATENATE("9.1.2. melléklet a 1/",LEFT(ÖSSZEFÜGGÉSEK!A5,4),". (II.17.) önkormányzati rendelethez")</f>
        <v>9.1.2. melléklet a 1/2016. (II.17.) önkormányzati rendelethez</v>
      </c>
    </row>
    <row r="2" spans="1:3" s="64" customFormat="1" ht="21" customHeight="1">
      <c r="A2" s="278" t="s">
        <v>50</v>
      </c>
      <c r="B2" s="245" t="s">
        <v>155</v>
      </c>
      <c r="C2" s="247" t="s">
        <v>42</v>
      </c>
    </row>
    <row r="3" spans="1:3" s="64" customFormat="1" ht="16.5" thickBot="1">
      <c r="A3" s="153" t="s">
        <v>150</v>
      </c>
      <c r="B3" s="246" t="s">
        <v>369</v>
      </c>
      <c r="C3" s="352" t="s">
        <v>49</v>
      </c>
    </row>
    <row r="4" spans="1:3" s="65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52" customFormat="1" ht="15.95" customHeight="1" thickBot="1">
      <c r="A7" s="158"/>
      <c r="B7" s="159" t="s">
        <v>45</v>
      </c>
      <c r="C7" s="249"/>
    </row>
    <row r="8" spans="1:3" s="52" customFormat="1" ht="12" customHeight="1" thickBot="1">
      <c r="A8" s="26" t="s">
        <v>8</v>
      </c>
      <c r="B8" s="19" t="s">
        <v>185</v>
      </c>
      <c r="C8" s="184">
        <f>+C9+C10+C11+C12+C13+C14</f>
        <v>0</v>
      </c>
    </row>
    <row r="9" spans="1:3" s="66" customFormat="1" ht="12" customHeight="1">
      <c r="A9" s="307" t="s">
        <v>69</v>
      </c>
      <c r="B9" s="288" t="s">
        <v>186</v>
      </c>
      <c r="C9" s="187"/>
    </row>
    <row r="10" spans="1:3" s="67" customFormat="1" ht="12" customHeight="1">
      <c r="A10" s="308" t="s">
        <v>70</v>
      </c>
      <c r="B10" s="289" t="s">
        <v>187</v>
      </c>
      <c r="C10" s="186"/>
    </row>
    <row r="11" spans="1:3" s="67" customFormat="1" ht="12" customHeight="1">
      <c r="A11" s="308" t="s">
        <v>71</v>
      </c>
      <c r="B11" s="289" t="s">
        <v>188</v>
      </c>
      <c r="C11" s="186"/>
    </row>
    <row r="12" spans="1:3" s="67" customFormat="1" ht="12" customHeight="1">
      <c r="A12" s="308" t="s">
        <v>72</v>
      </c>
      <c r="B12" s="289" t="s">
        <v>189</v>
      </c>
      <c r="C12" s="186"/>
    </row>
    <row r="13" spans="1:3" s="67" customFormat="1" ht="12" customHeight="1">
      <c r="A13" s="308" t="s">
        <v>105</v>
      </c>
      <c r="B13" s="289" t="s">
        <v>446</v>
      </c>
      <c r="C13" s="186"/>
    </row>
    <row r="14" spans="1:3" s="66" customFormat="1" ht="12" customHeight="1" thickBot="1">
      <c r="A14" s="309" t="s">
        <v>73</v>
      </c>
      <c r="B14" s="290" t="s">
        <v>372</v>
      </c>
      <c r="C14" s="186"/>
    </row>
    <row r="15" spans="1:3" s="66" customFormat="1" ht="12" customHeight="1" thickBot="1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>
      <c r="A16" s="307" t="s">
        <v>75</v>
      </c>
      <c r="B16" s="288" t="s">
        <v>191</v>
      </c>
      <c r="C16" s="187"/>
    </row>
    <row r="17" spans="1:3" s="66" customFormat="1" ht="12" customHeight="1">
      <c r="A17" s="308" t="s">
        <v>76</v>
      </c>
      <c r="B17" s="289" t="s">
        <v>192</v>
      </c>
      <c r="C17" s="186"/>
    </row>
    <row r="18" spans="1:3" s="66" customFormat="1" ht="12" customHeight="1">
      <c r="A18" s="308" t="s">
        <v>77</v>
      </c>
      <c r="B18" s="289" t="s">
        <v>361</v>
      </c>
      <c r="C18" s="186"/>
    </row>
    <row r="19" spans="1:3" s="66" customFormat="1" ht="12" customHeight="1">
      <c r="A19" s="308" t="s">
        <v>78</v>
      </c>
      <c r="B19" s="289" t="s">
        <v>362</v>
      </c>
      <c r="C19" s="186"/>
    </row>
    <row r="20" spans="1:3" s="66" customFormat="1" ht="12" customHeight="1">
      <c r="A20" s="308" t="s">
        <v>79</v>
      </c>
      <c r="B20" s="289" t="s">
        <v>193</v>
      </c>
      <c r="C20" s="186"/>
    </row>
    <row r="21" spans="1:3" s="67" customFormat="1" ht="12" customHeight="1" thickBot="1">
      <c r="A21" s="309" t="s">
        <v>85</v>
      </c>
      <c r="B21" s="290" t="s">
        <v>194</v>
      </c>
      <c r="C21" s="188"/>
    </row>
    <row r="22" spans="1:3" s="67" customFormat="1" ht="12" customHeight="1" thickBot="1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>
      <c r="A23" s="307" t="s">
        <v>58</v>
      </c>
      <c r="B23" s="288" t="s">
        <v>196</v>
      </c>
      <c r="C23" s="187"/>
    </row>
    <row r="24" spans="1:3" s="66" customFormat="1" ht="12" customHeight="1">
      <c r="A24" s="308" t="s">
        <v>59</v>
      </c>
      <c r="B24" s="289" t="s">
        <v>197</v>
      </c>
      <c r="C24" s="186"/>
    </row>
    <row r="25" spans="1:3" s="67" customFormat="1" ht="12" customHeight="1">
      <c r="A25" s="308" t="s">
        <v>60</v>
      </c>
      <c r="B25" s="289" t="s">
        <v>363</v>
      </c>
      <c r="C25" s="186"/>
    </row>
    <row r="26" spans="1:3" s="67" customFormat="1" ht="12" customHeight="1">
      <c r="A26" s="308" t="s">
        <v>61</v>
      </c>
      <c r="B26" s="289" t="s">
        <v>364</v>
      </c>
      <c r="C26" s="186"/>
    </row>
    <row r="27" spans="1:3" s="67" customFormat="1" ht="12" customHeight="1">
      <c r="A27" s="308" t="s">
        <v>119</v>
      </c>
      <c r="B27" s="289" t="s">
        <v>198</v>
      </c>
      <c r="C27" s="186"/>
    </row>
    <row r="28" spans="1:3" s="67" customFormat="1" ht="12" customHeight="1" thickBot="1">
      <c r="A28" s="309" t="s">
        <v>120</v>
      </c>
      <c r="B28" s="290" t="s">
        <v>199</v>
      </c>
      <c r="C28" s="188"/>
    </row>
    <row r="29" spans="1:3" s="67" customFormat="1" ht="12" customHeight="1" thickBot="1">
      <c r="A29" s="26" t="s">
        <v>121</v>
      </c>
      <c r="B29" s="19" t="s">
        <v>200</v>
      </c>
      <c r="C29" s="190">
        <f>+C30+C34+C35+C36</f>
        <v>0</v>
      </c>
    </row>
    <row r="30" spans="1:3" s="67" customFormat="1" ht="12" customHeight="1">
      <c r="A30" s="307" t="s">
        <v>201</v>
      </c>
      <c r="B30" s="288" t="s">
        <v>447</v>
      </c>
      <c r="C30" s="283">
        <f>+C31+C32+C33</f>
        <v>0</v>
      </c>
    </row>
    <row r="31" spans="1:3" s="67" customFormat="1" ht="12" customHeight="1">
      <c r="A31" s="308" t="s">
        <v>202</v>
      </c>
      <c r="B31" s="289" t="s">
        <v>207</v>
      </c>
      <c r="C31" s="186"/>
    </row>
    <row r="32" spans="1:3" s="67" customFormat="1" ht="12" customHeight="1">
      <c r="A32" s="308" t="s">
        <v>203</v>
      </c>
      <c r="B32" s="289" t="s">
        <v>208</v>
      </c>
      <c r="C32" s="186"/>
    </row>
    <row r="33" spans="1:3" s="67" customFormat="1" ht="12" customHeight="1">
      <c r="A33" s="308" t="s">
        <v>376</v>
      </c>
      <c r="B33" s="344" t="s">
        <v>377</v>
      </c>
      <c r="C33" s="186"/>
    </row>
    <row r="34" spans="1:3" s="67" customFormat="1" ht="12" customHeight="1">
      <c r="A34" s="308" t="s">
        <v>204</v>
      </c>
      <c r="B34" s="289" t="s">
        <v>209</v>
      </c>
      <c r="C34" s="186"/>
    </row>
    <row r="35" spans="1:3" s="67" customFormat="1" ht="12" customHeight="1">
      <c r="A35" s="308" t="s">
        <v>205</v>
      </c>
      <c r="B35" s="289" t="s">
        <v>210</v>
      </c>
      <c r="C35" s="186"/>
    </row>
    <row r="36" spans="1:3" s="67" customFormat="1" ht="12" customHeight="1" thickBot="1">
      <c r="A36" s="309" t="s">
        <v>206</v>
      </c>
      <c r="B36" s="290" t="s">
        <v>211</v>
      </c>
      <c r="C36" s="188"/>
    </row>
    <row r="37" spans="1:3" s="67" customFormat="1" ht="12" customHeight="1" thickBot="1">
      <c r="A37" s="26" t="s">
        <v>12</v>
      </c>
      <c r="B37" s="19" t="s">
        <v>373</v>
      </c>
      <c r="C37" s="184">
        <f>SUM(C38:C48)</f>
        <v>200000</v>
      </c>
    </row>
    <row r="38" spans="1:3" s="67" customFormat="1" ht="12" customHeight="1">
      <c r="A38" s="307" t="s">
        <v>62</v>
      </c>
      <c r="B38" s="288" t="s">
        <v>214</v>
      </c>
      <c r="C38" s="187"/>
    </row>
    <row r="39" spans="1:3" s="67" customFormat="1" ht="12" customHeight="1">
      <c r="A39" s="308" t="s">
        <v>63</v>
      </c>
      <c r="B39" s="289" t="s">
        <v>215</v>
      </c>
      <c r="C39" s="186"/>
    </row>
    <row r="40" spans="1:3" s="67" customFormat="1" ht="12" customHeight="1">
      <c r="A40" s="308" t="s">
        <v>64</v>
      </c>
      <c r="B40" s="289" t="s">
        <v>216</v>
      </c>
      <c r="C40" s="186"/>
    </row>
    <row r="41" spans="1:3" s="67" customFormat="1" ht="12" customHeight="1">
      <c r="A41" s="308" t="s">
        <v>123</v>
      </c>
      <c r="B41" s="289" t="s">
        <v>217</v>
      </c>
      <c r="C41" s="186">
        <v>200000</v>
      </c>
    </row>
    <row r="42" spans="1:3" s="67" customFormat="1" ht="12" customHeight="1">
      <c r="A42" s="308" t="s">
        <v>124</v>
      </c>
      <c r="B42" s="289" t="s">
        <v>218</v>
      </c>
      <c r="C42" s="186"/>
    </row>
    <row r="43" spans="1:3" s="67" customFormat="1" ht="12" customHeight="1">
      <c r="A43" s="308" t="s">
        <v>125</v>
      </c>
      <c r="B43" s="289" t="s">
        <v>219</v>
      </c>
      <c r="C43" s="186"/>
    </row>
    <row r="44" spans="1:3" s="67" customFormat="1" ht="12" customHeight="1">
      <c r="A44" s="308" t="s">
        <v>126</v>
      </c>
      <c r="B44" s="289" t="s">
        <v>220</v>
      </c>
      <c r="C44" s="186"/>
    </row>
    <row r="45" spans="1:3" s="67" customFormat="1" ht="12" customHeight="1">
      <c r="A45" s="308" t="s">
        <v>127</v>
      </c>
      <c r="B45" s="289" t="s">
        <v>221</v>
      </c>
      <c r="C45" s="186"/>
    </row>
    <row r="46" spans="1:3" s="67" customFormat="1" ht="12" customHeight="1">
      <c r="A46" s="308" t="s">
        <v>212</v>
      </c>
      <c r="B46" s="289" t="s">
        <v>222</v>
      </c>
      <c r="C46" s="189"/>
    </row>
    <row r="47" spans="1:3" s="67" customFormat="1" ht="12" customHeight="1">
      <c r="A47" s="309" t="s">
        <v>213</v>
      </c>
      <c r="B47" s="290" t="s">
        <v>375</v>
      </c>
      <c r="C47" s="277"/>
    </row>
    <row r="48" spans="1:3" s="67" customFormat="1" ht="12" customHeight="1" thickBot="1">
      <c r="A48" s="309" t="s">
        <v>374</v>
      </c>
      <c r="B48" s="290" t="s">
        <v>223</v>
      </c>
      <c r="C48" s="277"/>
    </row>
    <row r="49" spans="1:3" s="67" customFormat="1" ht="12" customHeight="1" thickBot="1">
      <c r="A49" s="26" t="s">
        <v>13</v>
      </c>
      <c r="B49" s="19" t="s">
        <v>224</v>
      </c>
      <c r="C49" s="184">
        <f>SUM(C50:C54)</f>
        <v>5000000</v>
      </c>
    </row>
    <row r="50" spans="1:3" s="67" customFormat="1" ht="12" customHeight="1">
      <c r="A50" s="307" t="s">
        <v>65</v>
      </c>
      <c r="B50" s="288" t="s">
        <v>228</v>
      </c>
      <c r="C50" s="331"/>
    </row>
    <row r="51" spans="1:3" s="67" customFormat="1" ht="12" customHeight="1">
      <c r="A51" s="308" t="s">
        <v>66</v>
      </c>
      <c r="B51" s="289" t="s">
        <v>229</v>
      </c>
      <c r="C51" s="189">
        <v>5000000</v>
      </c>
    </row>
    <row r="52" spans="1:3" s="67" customFormat="1" ht="12" customHeight="1">
      <c r="A52" s="308" t="s">
        <v>225</v>
      </c>
      <c r="B52" s="289" t="s">
        <v>230</v>
      </c>
      <c r="C52" s="189"/>
    </row>
    <row r="53" spans="1:3" s="67" customFormat="1" ht="12" customHeight="1">
      <c r="A53" s="308" t="s">
        <v>226</v>
      </c>
      <c r="B53" s="289" t="s">
        <v>231</v>
      </c>
      <c r="C53" s="189"/>
    </row>
    <row r="54" spans="1:3" s="67" customFormat="1" ht="12" customHeight="1" thickBot="1">
      <c r="A54" s="309" t="s">
        <v>227</v>
      </c>
      <c r="B54" s="290" t="s">
        <v>232</v>
      </c>
      <c r="C54" s="277"/>
    </row>
    <row r="55" spans="1:3" s="67" customFormat="1" ht="12" customHeight="1" thickBot="1">
      <c r="A55" s="26" t="s">
        <v>128</v>
      </c>
      <c r="B55" s="19" t="s">
        <v>233</v>
      </c>
      <c r="C55" s="184">
        <f>SUM(C56:C58)</f>
        <v>230000</v>
      </c>
    </row>
    <row r="56" spans="1:3" s="67" customFormat="1" ht="12" customHeight="1">
      <c r="A56" s="307" t="s">
        <v>67</v>
      </c>
      <c r="B56" s="288" t="s">
        <v>234</v>
      </c>
      <c r="C56" s="187"/>
    </row>
    <row r="57" spans="1:3" s="67" customFormat="1" ht="12" customHeight="1">
      <c r="A57" s="308" t="s">
        <v>68</v>
      </c>
      <c r="B57" s="289" t="s">
        <v>365</v>
      </c>
      <c r="C57" s="186">
        <v>230000</v>
      </c>
    </row>
    <row r="58" spans="1:3" s="67" customFormat="1" ht="12" customHeight="1">
      <c r="A58" s="308" t="s">
        <v>237</v>
      </c>
      <c r="B58" s="289" t="s">
        <v>235</v>
      </c>
      <c r="C58" s="186"/>
    </row>
    <row r="59" spans="1:3" s="67" customFormat="1" ht="12" customHeight="1" thickBot="1">
      <c r="A59" s="309" t="s">
        <v>238</v>
      </c>
      <c r="B59" s="290" t="s">
        <v>236</v>
      </c>
      <c r="C59" s="188"/>
    </row>
    <row r="60" spans="1:3" s="67" customFormat="1" ht="12" customHeight="1" thickBot="1">
      <c r="A60" s="26" t="s">
        <v>15</v>
      </c>
      <c r="B60" s="179" t="s">
        <v>239</v>
      </c>
      <c r="C60" s="184">
        <f>SUM(C61:C63)</f>
        <v>110000000</v>
      </c>
    </row>
    <row r="61" spans="1:3" s="67" customFormat="1" ht="12" customHeight="1">
      <c r="A61" s="307" t="s">
        <v>129</v>
      </c>
      <c r="B61" s="288" t="s">
        <v>241</v>
      </c>
      <c r="C61" s="189"/>
    </row>
    <row r="62" spans="1:3" s="67" customFormat="1" ht="12" customHeight="1">
      <c r="A62" s="308" t="s">
        <v>130</v>
      </c>
      <c r="B62" s="289" t="s">
        <v>366</v>
      </c>
      <c r="C62" s="189"/>
    </row>
    <row r="63" spans="1:3" s="67" customFormat="1" ht="12" customHeight="1">
      <c r="A63" s="308" t="s">
        <v>161</v>
      </c>
      <c r="B63" s="289" t="s">
        <v>242</v>
      </c>
      <c r="C63" s="189">
        <v>110000000</v>
      </c>
    </row>
    <row r="64" spans="1:3" s="67" customFormat="1" ht="12" customHeight="1" thickBot="1">
      <c r="A64" s="309" t="s">
        <v>240</v>
      </c>
      <c r="B64" s="290" t="s">
        <v>243</v>
      </c>
      <c r="C64" s="189"/>
    </row>
    <row r="65" spans="1:3" s="67" customFormat="1" ht="12" customHeight="1" thickBot="1">
      <c r="A65" s="26" t="s">
        <v>16</v>
      </c>
      <c r="B65" s="19" t="s">
        <v>244</v>
      </c>
      <c r="C65" s="190">
        <f>+C8+C15+C22+C29+C37+C49+C55+C60</f>
        <v>115430000</v>
      </c>
    </row>
    <row r="66" spans="1:3" s="67" customFormat="1" ht="12" customHeight="1" thickBot="1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>
      <c r="A67" s="307" t="s">
        <v>277</v>
      </c>
      <c r="B67" s="288" t="s">
        <v>247</v>
      </c>
      <c r="C67" s="189"/>
    </row>
    <row r="68" spans="1:3" s="67" customFormat="1" ht="12" customHeight="1">
      <c r="A68" s="308" t="s">
        <v>286</v>
      </c>
      <c r="B68" s="289" t="s">
        <v>248</v>
      </c>
      <c r="C68" s="189"/>
    </row>
    <row r="69" spans="1:3" s="67" customFormat="1" ht="12" customHeight="1" thickBot="1">
      <c r="A69" s="309" t="s">
        <v>287</v>
      </c>
      <c r="B69" s="291" t="s">
        <v>249</v>
      </c>
      <c r="C69" s="189"/>
    </row>
    <row r="70" spans="1:3" s="67" customFormat="1" ht="12" customHeight="1" thickBot="1">
      <c r="A70" s="310" t="s">
        <v>250</v>
      </c>
      <c r="B70" s="179" t="s">
        <v>251</v>
      </c>
      <c r="C70" s="184">
        <f>SUM(C71:C74)</f>
        <v>31497000</v>
      </c>
    </row>
    <row r="71" spans="1:3" s="67" customFormat="1" ht="12" customHeight="1">
      <c r="A71" s="307" t="s">
        <v>106</v>
      </c>
      <c r="B71" s="288" t="s">
        <v>252</v>
      </c>
      <c r="C71" s="189">
        <v>31497000</v>
      </c>
    </row>
    <row r="72" spans="1:3" s="67" customFormat="1" ht="12" customHeight="1">
      <c r="A72" s="308" t="s">
        <v>107</v>
      </c>
      <c r="B72" s="289" t="s">
        <v>253</v>
      </c>
      <c r="C72" s="189"/>
    </row>
    <row r="73" spans="1:3" s="67" customFormat="1" ht="12" customHeight="1">
      <c r="A73" s="308" t="s">
        <v>278</v>
      </c>
      <c r="B73" s="289" t="s">
        <v>254</v>
      </c>
      <c r="C73" s="189"/>
    </row>
    <row r="74" spans="1:3" s="67" customFormat="1" ht="12" customHeight="1" thickBot="1">
      <c r="A74" s="309" t="s">
        <v>279</v>
      </c>
      <c r="B74" s="290" t="s">
        <v>255</v>
      </c>
      <c r="C74" s="189"/>
    </row>
    <row r="75" spans="1:3" s="67" customFormat="1" ht="12" customHeight="1" thickBot="1">
      <c r="A75" s="310" t="s">
        <v>256</v>
      </c>
      <c r="B75" s="179" t="s">
        <v>257</v>
      </c>
      <c r="C75" s="184">
        <f>SUM(C76:C77)</f>
        <v>0</v>
      </c>
    </row>
    <row r="76" spans="1:3" s="67" customFormat="1" ht="12" customHeight="1">
      <c r="A76" s="307" t="s">
        <v>280</v>
      </c>
      <c r="B76" s="288" t="s">
        <v>258</v>
      </c>
      <c r="C76" s="189"/>
    </row>
    <row r="77" spans="1:3" s="67" customFormat="1" ht="12" customHeight="1" thickBot="1">
      <c r="A77" s="309" t="s">
        <v>281</v>
      </c>
      <c r="B77" s="290" t="s">
        <v>259</v>
      </c>
      <c r="C77" s="189"/>
    </row>
    <row r="78" spans="1:3" s="66" customFormat="1" ht="12" customHeight="1" thickBot="1">
      <c r="A78" s="310" t="s">
        <v>260</v>
      </c>
      <c r="B78" s="179" t="s">
        <v>261</v>
      </c>
      <c r="C78" s="184">
        <f>SUM(C79:C81)</f>
        <v>0</v>
      </c>
    </row>
    <row r="79" spans="1:3" s="67" customFormat="1" ht="12" customHeight="1">
      <c r="A79" s="307" t="s">
        <v>282</v>
      </c>
      <c r="B79" s="288" t="s">
        <v>262</v>
      </c>
      <c r="C79" s="189"/>
    </row>
    <row r="80" spans="1:3" s="67" customFormat="1" ht="12" customHeight="1">
      <c r="A80" s="308" t="s">
        <v>283</v>
      </c>
      <c r="B80" s="289" t="s">
        <v>263</v>
      </c>
      <c r="C80" s="189"/>
    </row>
    <row r="81" spans="1:3" s="67" customFormat="1" ht="12" customHeight="1" thickBot="1">
      <c r="A81" s="309" t="s">
        <v>284</v>
      </c>
      <c r="B81" s="290" t="s">
        <v>264</v>
      </c>
      <c r="C81" s="189"/>
    </row>
    <row r="82" spans="1:3" s="67" customFormat="1" ht="12" customHeight="1" thickBot="1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>
      <c r="A83" s="311" t="s">
        <v>266</v>
      </c>
      <c r="B83" s="288" t="s">
        <v>267</v>
      </c>
      <c r="C83" s="189"/>
    </row>
    <row r="84" spans="1:3" s="67" customFormat="1" ht="12" customHeight="1">
      <c r="A84" s="312" t="s">
        <v>268</v>
      </c>
      <c r="B84" s="289" t="s">
        <v>269</v>
      </c>
      <c r="C84" s="189"/>
    </row>
    <row r="85" spans="1:3" s="67" customFormat="1" ht="12" customHeight="1">
      <c r="A85" s="312" t="s">
        <v>270</v>
      </c>
      <c r="B85" s="289" t="s">
        <v>271</v>
      </c>
      <c r="C85" s="189"/>
    </row>
    <row r="86" spans="1:3" s="66" customFormat="1" ht="12" customHeight="1" thickBot="1">
      <c r="A86" s="313" t="s">
        <v>272</v>
      </c>
      <c r="B86" s="290" t="s">
        <v>273</v>
      </c>
      <c r="C86" s="189"/>
    </row>
    <row r="87" spans="1:3" s="66" customFormat="1" ht="12" customHeight="1" thickBot="1">
      <c r="A87" s="310" t="s">
        <v>274</v>
      </c>
      <c r="B87" s="179" t="s">
        <v>417</v>
      </c>
      <c r="C87" s="332"/>
    </row>
    <row r="88" spans="1:3" s="66" customFormat="1" ht="12" customHeight="1" thickBot="1">
      <c r="A88" s="310" t="s">
        <v>448</v>
      </c>
      <c r="B88" s="179" t="s">
        <v>275</v>
      </c>
      <c r="C88" s="332"/>
    </row>
    <row r="89" spans="1:3" s="66" customFormat="1" ht="12" customHeight="1" thickBot="1">
      <c r="A89" s="310" t="s">
        <v>449</v>
      </c>
      <c r="B89" s="295" t="s">
        <v>420</v>
      </c>
      <c r="C89" s="190">
        <f>+C66+C70+C75+C78+C82+C88+C87</f>
        <v>31497000</v>
      </c>
    </row>
    <row r="90" spans="1:3" s="66" customFormat="1" ht="12" customHeight="1" thickBot="1">
      <c r="A90" s="314" t="s">
        <v>450</v>
      </c>
      <c r="B90" s="296" t="s">
        <v>451</v>
      </c>
      <c r="C90" s="190">
        <f>+C65+C89</f>
        <v>146927000</v>
      </c>
    </row>
    <row r="91" spans="1:3" s="67" customFormat="1" ht="15" customHeight="1" thickBot="1">
      <c r="A91" s="164"/>
      <c r="B91" s="165"/>
      <c r="C91" s="254"/>
    </row>
    <row r="92" spans="1:3" s="52" customFormat="1" ht="16.5" customHeight="1" thickBot="1">
      <c r="A92" s="168"/>
      <c r="B92" s="169" t="s">
        <v>46</v>
      </c>
      <c r="C92" s="256"/>
    </row>
    <row r="93" spans="1:3" s="68" customFormat="1" ht="12" customHeight="1" thickBot="1">
      <c r="A93" s="280" t="s">
        <v>8</v>
      </c>
      <c r="B93" s="25" t="s">
        <v>455</v>
      </c>
      <c r="C93" s="183">
        <f>+C94+C95+C96+C97+C98+C111</f>
        <v>9800000</v>
      </c>
    </row>
    <row r="94" spans="1:3" ht="12" customHeight="1">
      <c r="A94" s="315" t="s">
        <v>69</v>
      </c>
      <c r="B94" s="8" t="s">
        <v>38</v>
      </c>
      <c r="C94" s="185">
        <v>500000</v>
      </c>
    </row>
    <row r="95" spans="1:3" ht="12" customHeight="1">
      <c r="A95" s="308" t="s">
        <v>70</v>
      </c>
      <c r="B95" s="6" t="s">
        <v>131</v>
      </c>
      <c r="C95" s="186"/>
    </row>
    <row r="96" spans="1:3" ht="12" customHeight="1">
      <c r="A96" s="308" t="s">
        <v>71</v>
      </c>
      <c r="B96" s="6" t="s">
        <v>97</v>
      </c>
      <c r="C96" s="188"/>
    </row>
    <row r="97" spans="1:3" ht="12" customHeight="1">
      <c r="A97" s="308" t="s">
        <v>72</v>
      </c>
      <c r="B97" s="9" t="s">
        <v>132</v>
      </c>
      <c r="C97" s="188"/>
    </row>
    <row r="98" spans="1:3" ht="12" customHeight="1">
      <c r="A98" s="308" t="s">
        <v>80</v>
      </c>
      <c r="B98" s="17" t="s">
        <v>133</v>
      </c>
      <c r="C98" s="188">
        <v>4300000</v>
      </c>
    </row>
    <row r="99" spans="1:3" ht="12" customHeight="1">
      <c r="A99" s="308" t="s">
        <v>73</v>
      </c>
      <c r="B99" s="6" t="s">
        <v>452</v>
      </c>
      <c r="C99" s="188"/>
    </row>
    <row r="100" spans="1:3" ht="12" customHeight="1">
      <c r="A100" s="308" t="s">
        <v>74</v>
      </c>
      <c r="B100" s="85" t="s">
        <v>383</v>
      </c>
      <c r="C100" s="188"/>
    </row>
    <row r="101" spans="1:3" ht="12" customHeight="1">
      <c r="A101" s="308" t="s">
        <v>81</v>
      </c>
      <c r="B101" s="85" t="s">
        <v>382</v>
      </c>
      <c r="C101" s="188"/>
    </row>
    <row r="102" spans="1:3" ht="12" customHeight="1">
      <c r="A102" s="308" t="s">
        <v>82</v>
      </c>
      <c r="B102" s="85" t="s">
        <v>291</v>
      </c>
      <c r="C102" s="188"/>
    </row>
    <row r="103" spans="1:3" ht="12" customHeight="1">
      <c r="A103" s="308" t="s">
        <v>83</v>
      </c>
      <c r="B103" s="86" t="s">
        <v>292</v>
      </c>
      <c r="C103" s="188"/>
    </row>
    <row r="104" spans="1:3" ht="12" customHeight="1">
      <c r="A104" s="308" t="s">
        <v>84</v>
      </c>
      <c r="B104" s="86" t="s">
        <v>293</v>
      </c>
      <c r="C104" s="188"/>
    </row>
    <row r="105" spans="1:3" ht="12" customHeight="1">
      <c r="A105" s="308" t="s">
        <v>86</v>
      </c>
      <c r="B105" s="85" t="s">
        <v>294</v>
      </c>
      <c r="C105" s="188">
        <v>200000</v>
      </c>
    </row>
    <row r="106" spans="1:3" ht="12" customHeight="1">
      <c r="A106" s="308" t="s">
        <v>134</v>
      </c>
      <c r="B106" s="85" t="s">
        <v>295</v>
      </c>
      <c r="C106" s="188"/>
    </row>
    <row r="107" spans="1:3" ht="12" customHeight="1">
      <c r="A107" s="308" t="s">
        <v>289</v>
      </c>
      <c r="B107" s="86" t="s">
        <v>296</v>
      </c>
      <c r="C107" s="188"/>
    </row>
    <row r="108" spans="1:3" ht="12" customHeight="1">
      <c r="A108" s="316" t="s">
        <v>290</v>
      </c>
      <c r="B108" s="87" t="s">
        <v>297</v>
      </c>
      <c r="C108" s="188"/>
    </row>
    <row r="109" spans="1:3" ht="12" customHeight="1">
      <c r="A109" s="308" t="s">
        <v>380</v>
      </c>
      <c r="B109" s="87" t="s">
        <v>298</v>
      </c>
      <c r="C109" s="188"/>
    </row>
    <row r="110" spans="1:3" ht="12" customHeight="1">
      <c r="A110" s="308" t="s">
        <v>381</v>
      </c>
      <c r="B110" s="86" t="s">
        <v>299</v>
      </c>
      <c r="C110" s="186">
        <v>4100000</v>
      </c>
    </row>
    <row r="111" spans="1:3" ht="12" customHeight="1">
      <c r="A111" s="308" t="s">
        <v>385</v>
      </c>
      <c r="B111" s="9" t="s">
        <v>39</v>
      </c>
      <c r="C111" s="186">
        <v>5000000</v>
      </c>
    </row>
    <row r="112" spans="1:3" ht="12" customHeight="1">
      <c r="A112" s="309" t="s">
        <v>386</v>
      </c>
      <c r="B112" s="6" t="s">
        <v>453</v>
      </c>
      <c r="C112" s="188"/>
    </row>
    <row r="113" spans="1:3" ht="12" customHeight="1" thickBot="1">
      <c r="A113" s="317" t="s">
        <v>387</v>
      </c>
      <c r="B113" s="88" t="s">
        <v>454</v>
      </c>
      <c r="C113" s="192">
        <v>5000000</v>
      </c>
    </row>
    <row r="114" spans="1:3" ht="12" customHeight="1" thickBot="1">
      <c r="A114" s="26" t="s">
        <v>9</v>
      </c>
      <c r="B114" s="24" t="s">
        <v>300</v>
      </c>
      <c r="C114" s="184">
        <f>+C115+C117+C119</f>
        <v>128600000</v>
      </c>
    </row>
    <row r="115" spans="1:3" ht="12" customHeight="1">
      <c r="A115" s="307" t="s">
        <v>75</v>
      </c>
      <c r="B115" s="6" t="s">
        <v>159</v>
      </c>
      <c r="C115" s="187">
        <v>128600000</v>
      </c>
    </row>
    <row r="116" spans="1:3" ht="12" customHeight="1">
      <c r="A116" s="307" t="s">
        <v>76</v>
      </c>
      <c r="B116" s="10" t="s">
        <v>304</v>
      </c>
      <c r="C116" s="187"/>
    </row>
    <row r="117" spans="1:3" ht="12" customHeight="1">
      <c r="A117" s="307" t="s">
        <v>77</v>
      </c>
      <c r="B117" s="10" t="s">
        <v>135</v>
      </c>
      <c r="C117" s="186"/>
    </row>
    <row r="118" spans="1:3" ht="12" customHeight="1">
      <c r="A118" s="307" t="s">
        <v>78</v>
      </c>
      <c r="B118" s="10" t="s">
        <v>305</v>
      </c>
      <c r="C118" s="177"/>
    </row>
    <row r="119" spans="1:3" ht="12" customHeight="1">
      <c r="A119" s="307" t="s">
        <v>79</v>
      </c>
      <c r="B119" s="181" t="s">
        <v>162</v>
      </c>
      <c r="C119" s="177"/>
    </row>
    <row r="120" spans="1:3" ht="12" customHeight="1">
      <c r="A120" s="307" t="s">
        <v>85</v>
      </c>
      <c r="B120" s="180" t="s">
        <v>367</v>
      </c>
      <c r="C120" s="177"/>
    </row>
    <row r="121" spans="1:3" ht="12" customHeight="1">
      <c r="A121" s="307" t="s">
        <v>87</v>
      </c>
      <c r="B121" s="284" t="s">
        <v>310</v>
      </c>
      <c r="C121" s="177"/>
    </row>
    <row r="122" spans="1:3" ht="12" customHeight="1">
      <c r="A122" s="307" t="s">
        <v>136</v>
      </c>
      <c r="B122" s="86" t="s">
        <v>293</v>
      </c>
      <c r="C122" s="177"/>
    </row>
    <row r="123" spans="1:3" ht="12" customHeight="1">
      <c r="A123" s="307" t="s">
        <v>137</v>
      </c>
      <c r="B123" s="86" t="s">
        <v>309</v>
      </c>
      <c r="C123" s="177"/>
    </row>
    <row r="124" spans="1:3" ht="12" customHeight="1">
      <c r="A124" s="307" t="s">
        <v>138</v>
      </c>
      <c r="B124" s="86" t="s">
        <v>308</v>
      </c>
      <c r="C124" s="177"/>
    </row>
    <row r="125" spans="1:3" ht="12" customHeight="1">
      <c r="A125" s="307" t="s">
        <v>301</v>
      </c>
      <c r="B125" s="86" t="s">
        <v>296</v>
      </c>
      <c r="C125" s="177"/>
    </row>
    <row r="126" spans="1:3" ht="12" customHeight="1">
      <c r="A126" s="307" t="s">
        <v>302</v>
      </c>
      <c r="B126" s="86" t="s">
        <v>307</v>
      </c>
      <c r="C126" s="177"/>
    </row>
    <row r="127" spans="1:3" ht="12" customHeight="1" thickBot="1">
      <c r="A127" s="316" t="s">
        <v>303</v>
      </c>
      <c r="B127" s="86" t="s">
        <v>306</v>
      </c>
      <c r="C127" s="178"/>
    </row>
    <row r="128" spans="1:3" ht="12" customHeight="1" thickBot="1">
      <c r="A128" s="26" t="s">
        <v>10</v>
      </c>
      <c r="B128" s="72" t="s">
        <v>390</v>
      </c>
      <c r="C128" s="184">
        <f>+C93+C114</f>
        <v>138400000</v>
      </c>
    </row>
    <row r="129" spans="1:11" ht="12" customHeight="1" thickBot="1">
      <c r="A129" s="26" t="s">
        <v>11</v>
      </c>
      <c r="B129" s="72" t="s">
        <v>391</v>
      </c>
      <c r="C129" s="184">
        <f>+C130+C131+C132</f>
        <v>0</v>
      </c>
    </row>
    <row r="130" spans="1:11" s="68" customFormat="1" ht="12" customHeight="1">
      <c r="A130" s="307" t="s">
        <v>201</v>
      </c>
      <c r="B130" s="7" t="s">
        <v>458</v>
      </c>
      <c r="C130" s="177"/>
    </row>
    <row r="131" spans="1:11" ht="12" customHeight="1">
      <c r="A131" s="307" t="s">
        <v>204</v>
      </c>
      <c r="B131" s="7" t="s">
        <v>399</v>
      </c>
      <c r="C131" s="177"/>
    </row>
    <row r="132" spans="1:11" ht="12" customHeight="1" thickBot="1">
      <c r="A132" s="316" t="s">
        <v>205</v>
      </c>
      <c r="B132" s="5" t="s">
        <v>457</v>
      </c>
      <c r="C132" s="177"/>
    </row>
    <row r="133" spans="1:11" ht="12" customHeight="1" thickBot="1">
      <c r="A133" s="26" t="s">
        <v>12</v>
      </c>
      <c r="B133" s="72" t="s">
        <v>392</v>
      </c>
      <c r="C133" s="184">
        <f>+C134+C135+C136+C137+C138+C139</f>
        <v>0</v>
      </c>
    </row>
    <row r="134" spans="1:11" ht="12" customHeight="1">
      <c r="A134" s="307" t="s">
        <v>62</v>
      </c>
      <c r="B134" s="7" t="s">
        <v>401</v>
      </c>
      <c r="C134" s="177"/>
    </row>
    <row r="135" spans="1:11" ht="12" customHeight="1">
      <c r="A135" s="307" t="s">
        <v>63</v>
      </c>
      <c r="B135" s="7" t="s">
        <v>393</v>
      </c>
      <c r="C135" s="177"/>
    </row>
    <row r="136" spans="1:11" ht="12" customHeight="1">
      <c r="A136" s="307" t="s">
        <v>64</v>
      </c>
      <c r="B136" s="7" t="s">
        <v>394</v>
      </c>
      <c r="C136" s="177"/>
    </row>
    <row r="137" spans="1:11" ht="12" customHeight="1">
      <c r="A137" s="307" t="s">
        <v>123</v>
      </c>
      <c r="B137" s="7" t="s">
        <v>456</v>
      </c>
      <c r="C137" s="177"/>
    </row>
    <row r="138" spans="1:11" ht="12" customHeight="1">
      <c r="A138" s="307" t="s">
        <v>124</v>
      </c>
      <c r="B138" s="7" t="s">
        <v>396</v>
      </c>
      <c r="C138" s="177"/>
    </row>
    <row r="139" spans="1:11" s="68" customFormat="1" ht="12" customHeight="1" thickBot="1">
      <c r="A139" s="316" t="s">
        <v>125</v>
      </c>
      <c r="B139" s="5" t="s">
        <v>397</v>
      </c>
      <c r="C139" s="177"/>
    </row>
    <row r="140" spans="1:11" ht="12" customHeight="1" thickBot="1">
      <c r="A140" s="26" t="s">
        <v>13</v>
      </c>
      <c r="B140" s="72" t="s">
        <v>473</v>
      </c>
      <c r="C140" s="190">
        <f>+C141+C142+C144+C145+C143</f>
        <v>0</v>
      </c>
      <c r="K140" s="176"/>
    </row>
    <row r="141" spans="1:11">
      <c r="A141" s="307" t="s">
        <v>65</v>
      </c>
      <c r="B141" s="7" t="s">
        <v>311</v>
      </c>
      <c r="C141" s="177"/>
    </row>
    <row r="142" spans="1:11" ht="12" customHeight="1">
      <c r="A142" s="307" t="s">
        <v>66</v>
      </c>
      <c r="B142" s="7" t="s">
        <v>312</v>
      </c>
      <c r="C142" s="177"/>
    </row>
    <row r="143" spans="1:11" s="68" customFormat="1" ht="12" customHeight="1">
      <c r="A143" s="307" t="s">
        <v>225</v>
      </c>
      <c r="B143" s="7" t="s">
        <v>472</v>
      </c>
      <c r="C143" s="177"/>
    </row>
    <row r="144" spans="1:11" s="68" customFormat="1" ht="12" customHeight="1">
      <c r="A144" s="307" t="s">
        <v>226</v>
      </c>
      <c r="B144" s="7" t="s">
        <v>406</v>
      </c>
      <c r="C144" s="177"/>
    </row>
    <row r="145" spans="1:3" s="68" customFormat="1" ht="12" customHeight="1" thickBot="1">
      <c r="A145" s="316" t="s">
        <v>227</v>
      </c>
      <c r="B145" s="5" t="s">
        <v>331</v>
      </c>
      <c r="C145" s="177"/>
    </row>
    <row r="146" spans="1:3" s="68" customFormat="1" ht="12" customHeight="1" thickBot="1">
      <c r="A146" s="26" t="s">
        <v>14</v>
      </c>
      <c r="B146" s="72" t="s">
        <v>407</v>
      </c>
      <c r="C146" s="193">
        <f>+C147+C148+C149+C150+C151</f>
        <v>0</v>
      </c>
    </row>
    <row r="147" spans="1:3" s="68" customFormat="1" ht="12" customHeight="1">
      <c r="A147" s="307" t="s">
        <v>67</v>
      </c>
      <c r="B147" s="7" t="s">
        <v>402</v>
      </c>
      <c r="C147" s="177"/>
    </row>
    <row r="148" spans="1:3" s="68" customFormat="1" ht="12" customHeight="1">
      <c r="A148" s="307" t="s">
        <v>68</v>
      </c>
      <c r="B148" s="7" t="s">
        <v>409</v>
      </c>
      <c r="C148" s="177"/>
    </row>
    <row r="149" spans="1:3" s="68" customFormat="1" ht="12" customHeight="1">
      <c r="A149" s="307" t="s">
        <v>237</v>
      </c>
      <c r="B149" s="7" t="s">
        <v>404</v>
      </c>
      <c r="C149" s="177"/>
    </row>
    <row r="150" spans="1:3" ht="12.75" customHeight="1">
      <c r="A150" s="307" t="s">
        <v>238</v>
      </c>
      <c r="B150" s="7" t="s">
        <v>459</v>
      </c>
      <c r="C150" s="177"/>
    </row>
    <row r="151" spans="1:3" ht="12.75" customHeight="1" thickBot="1">
      <c r="A151" s="316" t="s">
        <v>408</v>
      </c>
      <c r="B151" s="5" t="s">
        <v>411</v>
      </c>
      <c r="C151" s="178"/>
    </row>
    <row r="152" spans="1:3" ht="12.75" customHeight="1" thickBot="1">
      <c r="A152" s="353" t="s">
        <v>15</v>
      </c>
      <c r="B152" s="72" t="s">
        <v>412</v>
      </c>
      <c r="C152" s="193"/>
    </row>
    <row r="153" spans="1:3" ht="12" customHeight="1" thickBot="1">
      <c r="A153" s="353" t="s">
        <v>16</v>
      </c>
      <c r="B153" s="72" t="s">
        <v>413</v>
      </c>
      <c r="C153" s="193"/>
    </row>
    <row r="154" spans="1:3" ht="15" customHeight="1" thickBot="1">
      <c r="A154" s="26" t="s">
        <v>17</v>
      </c>
      <c r="B154" s="72" t="s">
        <v>415</v>
      </c>
      <c r="C154" s="298">
        <f>+C129+C133+C140+C146+C152+C153</f>
        <v>0</v>
      </c>
    </row>
    <row r="155" spans="1:3" ht="13.5" thickBot="1">
      <c r="A155" s="318" t="s">
        <v>18</v>
      </c>
      <c r="B155" s="262" t="s">
        <v>414</v>
      </c>
      <c r="C155" s="298">
        <f>+C128+C154</f>
        <v>138400000</v>
      </c>
    </row>
    <row r="156" spans="1:3" ht="15" customHeight="1" thickBot="1">
      <c r="A156" s="268"/>
      <c r="B156" s="269"/>
      <c r="C156" s="270"/>
    </row>
    <row r="157" spans="1:3" ht="14.25" customHeight="1" thickBot="1">
      <c r="A157" s="173" t="s">
        <v>460</v>
      </c>
      <c r="B157" s="174"/>
      <c r="C157" s="70"/>
    </row>
    <row r="158" spans="1:3" ht="13.5" thickBot="1">
      <c r="A158" s="173" t="s">
        <v>153</v>
      </c>
      <c r="B158" s="174"/>
      <c r="C1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9" sqref="F9"/>
    </sheetView>
  </sheetViews>
  <sheetFormatPr defaultRowHeight="12.75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>
      <c r="A1" s="150"/>
      <c r="B1" s="152"/>
      <c r="C1" s="175" t="str">
        <f>+CONCATENATE("9.1.3. melléklet a 1/",LEFT(ÖSSZEFÜGGÉSEK!A5,4),". (II.17.) önkormányzati rendelethez")</f>
        <v>9.1.3. melléklet a 1/2016. (II.17.) önkormányzati rendelethez</v>
      </c>
    </row>
    <row r="2" spans="1:3" s="64" customFormat="1" ht="21" customHeight="1">
      <c r="A2" s="278" t="s">
        <v>50</v>
      </c>
      <c r="B2" s="245" t="s">
        <v>155</v>
      </c>
      <c r="C2" s="247" t="s">
        <v>42</v>
      </c>
    </row>
    <row r="3" spans="1:3" s="64" customFormat="1" ht="16.5" thickBot="1">
      <c r="A3" s="153" t="s">
        <v>150</v>
      </c>
      <c r="B3" s="246" t="s">
        <v>469</v>
      </c>
      <c r="C3" s="352" t="s">
        <v>370</v>
      </c>
    </row>
    <row r="4" spans="1:3" s="65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52" customFormat="1" ht="15.95" customHeight="1" thickBot="1">
      <c r="A7" s="158"/>
      <c r="B7" s="159" t="s">
        <v>45</v>
      </c>
      <c r="C7" s="249"/>
    </row>
    <row r="8" spans="1:3" s="52" customFormat="1" ht="12" customHeight="1" thickBot="1">
      <c r="A8" s="26" t="s">
        <v>8</v>
      </c>
      <c r="B8" s="19" t="s">
        <v>185</v>
      </c>
      <c r="C8" s="184">
        <f>+C9+C10+C11+C12+C13+C14</f>
        <v>0</v>
      </c>
    </row>
    <row r="9" spans="1:3" s="66" customFormat="1" ht="12" customHeight="1">
      <c r="A9" s="307" t="s">
        <v>69</v>
      </c>
      <c r="B9" s="288" t="s">
        <v>186</v>
      </c>
      <c r="C9" s="187"/>
    </row>
    <row r="10" spans="1:3" s="67" customFormat="1" ht="12" customHeight="1">
      <c r="A10" s="308" t="s">
        <v>70</v>
      </c>
      <c r="B10" s="289" t="s">
        <v>187</v>
      </c>
      <c r="C10" s="186"/>
    </row>
    <row r="11" spans="1:3" s="67" customFormat="1" ht="12" customHeight="1">
      <c r="A11" s="308" t="s">
        <v>71</v>
      </c>
      <c r="B11" s="289" t="s">
        <v>188</v>
      </c>
      <c r="C11" s="186"/>
    </row>
    <row r="12" spans="1:3" s="67" customFormat="1" ht="12" customHeight="1">
      <c r="A12" s="308" t="s">
        <v>72</v>
      </c>
      <c r="B12" s="289" t="s">
        <v>189</v>
      </c>
      <c r="C12" s="186"/>
    </row>
    <row r="13" spans="1:3" s="67" customFormat="1" ht="12" customHeight="1">
      <c r="A13" s="308" t="s">
        <v>105</v>
      </c>
      <c r="B13" s="289" t="s">
        <v>446</v>
      </c>
      <c r="C13" s="186"/>
    </row>
    <row r="14" spans="1:3" s="66" customFormat="1" ht="12" customHeight="1" thickBot="1">
      <c r="A14" s="309" t="s">
        <v>73</v>
      </c>
      <c r="B14" s="290" t="s">
        <v>372</v>
      </c>
      <c r="C14" s="186"/>
    </row>
    <row r="15" spans="1:3" s="66" customFormat="1" ht="12" customHeight="1" thickBot="1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>
      <c r="A16" s="307" t="s">
        <v>75</v>
      </c>
      <c r="B16" s="288" t="s">
        <v>191</v>
      </c>
      <c r="C16" s="187"/>
    </row>
    <row r="17" spans="1:3" s="66" customFormat="1" ht="12" customHeight="1">
      <c r="A17" s="308" t="s">
        <v>76</v>
      </c>
      <c r="B17" s="289" t="s">
        <v>192</v>
      </c>
      <c r="C17" s="186"/>
    </row>
    <row r="18" spans="1:3" s="66" customFormat="1" ht="12" customHeight="1">
      <c r="A18" s="308" t="s">
        <v>77</v>
      </c>
      <c r="B18" s="289" t="s">
        <v>361</v>
      </c>
      <c r="C18" s="186"/>
    </row>
    <row r="19" spans="1:3" s="66" customFormat="1" ht="12" customHeight="1">
      <c r="A19" s="308" t="s">
        <v>78</v>
      </c>
      <c r="B19" s="289" t="s">
        <v>362</v>
      </c>
      <c r="C19" s="186"/>
    </row>
    <row r="20" spans="1:3" s="66" customFormat="1" ht="12" customHeight="1">
      <c r="A20" s="308" t="s">
        <v>79</v>
      </c>
      <c r="B20" s="289" t="s">
        <v>193</v>
      </c>
      <c r="C20" s="186"/>
    </row>
    <row r="21" spans="1:3" s="67" customFormat="1" ht="12" customHeight="1" thickBot="1">
      <c r="A21" s="309" t="s">
        <v>85</v>
      </c>
      <c r="B21" s="290" t="s">
        <v>194</v>
      </c>
      <c r="C21" s="188"/>
    </row>
    <row r="22" spans="1:3" s="67" customFormat="1" ht="12" customHeight="1" thickBot="1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>
      <c r="A23" s="307" t="s">
        <v>58</v>
      </c>
      <c r="B23" s="288" t="s">
        <v>196</v>
      </c>
      <c r="C23" s="187"/>
    </row>
    <row r="24" spans="1:3" s="66" customFormat="1" ht="12" customHeight="1">
      <c r="A24" s="308" t="s">
        <v>59</v>
      </c>
      <c r="B24" s="289" t="s">
        <v>197</v>
      </c>
      <c r="C24" s="186"/>
    </row>
    <row r="25" spans="1:3" s="67" customFormat="1" ht="12" customHeight="1">
      <c r="A25" s="308" t="s">
        <v>60</v>
      </c>
      <c r="B25" s="289" t="s">
        <v>363</v>
      </c>
      <c r="C25" s="186"/>
    </row>
    <row r="26" spans="1:3" s="67" customFormat="1" ht="12" customHeight="1">
      <c r="A26" s="308" t="s">
        <v>61</v>
      </c>
      <c r="B26" s="289" t="s">
        <v>364</v>
      </c>
      <c r="C26" s="186"/>
    </row>
    <row r="27" spans="1:3" s="67" customFormat="1" ht="12" customHeight="1">
      <c r="A27" s="308" t="s">
        <v>119</v>
      </c>
      <c r="B27" s="289" t="s">
        <v>198</v>
      </c>
      <c r="C27" s="186"/>
    </row>
    <row r="28" spans="1:3" s="67" customFormat="1" ht="12" customHeight="1" thickBot="1">
      <c r="A28" s="309" t="s">
        <v>120</v>
      </c>
      <c r="B28" s="290" t="s">
        <v>199</v>
      </c>
      <c r="C28" s="188"/>
    </row>
    <row r="29" spans="1:3" s="67" customFormat="1" ht="12" customHeight="1" thickBot="1">
      <c r="A29" s="26" t="s">
        <v>121</v>
      </c>
      <c r="B29" s="19" t="s">
        <v>200</v>
      </c>
      <c r="C29" s="190">
        <f>+C30+C34+C35+C36</f>
        <v>0</v>
      </c>
    </row>
    <row r="30" spans="1:3" s="67" customFormat="1" ht="12" customHeight="1">
      <c r="A30" s="307" t="s">
        <v>201</v>
      </c>
      <c r="B30" s="288" t="s">
        <v>447</v>
      </c>
      <c r="C30" s="283">
        <f>+C31+C32+C33</f>
        <v>0</v>
      </c>
    </row>
    <row r="31" spans="1:3" s="67" customFormat="1" ht="12" customHeight="1">
      <c r="A31" s="308" t="s">
        <v>202</v>
      </c>
      <c r="B31" s="289" t="s">
        <v>207</v>
      </c>
      <c r="C31" s="186"/>
    </row>
    <row r="32" spans="1:3" s="67" customFormat="1" ht="12" customHeight="1">
      <c r="A32" s="308" t="s">
        <v>203</v>
      </c>
      <c r="B32" s="289" t="s">
        <v>208</v>
      </c>
      <c r="C32" s="186"/>
    </row>
    <row r="33" spans="1:3" s="67" customFormat="1" ht="12" customHeight="1">
      <c r="A33" s="308" t="s">
        <v>376</v>
      </c>
      <c r="B33" s="344" t="s">
        <v>377</v>
      </c>
      <c r="C33" s="186"/>
    </row>
    <row r="34" spans="1:3" s="67" customFormat="1" ht="12" customHeight="1">
      <c r="A34" s="308" t="s">
        <v>204</v>
      </c>
      <c r="B34" s="289" t="s">
        <v>209</v>
      </c>
      <c r="C34" s="186"/>
    </row>
    <row r="35" spans="1:3" s="67" customFormat="1" ht="12" customHeight="1">
      <c r="A35" s="308" t="s">
        <v>205</v>
      </c>
      <c r="B35" s="289" t="s">
        <v>210</v>
      </c>
      <c r="C35" s="186"/>
    </row>
    <row r="36" spans="1:3" s="67" customFormat="1" ht="12" customHeight="1" thickBot="1">
      <c r="A36" s="309" t="s">
        <v>206</v>
      </c>
      <c r="B36" s="290" t="s">
        <v>211</v>
      </c>
      <c r="C36" s="188"/>
    </row>
    <row r="37" spans="1:3" s="67" customFormat="1" ht="12" customHeight="1" thickBot="1">
      <c r="A37" s="26" t="s">
        <v>12</v>
      </c>
      <c r="B37" s="19" t="s">
        <v>373</v>
      </c>
      <c r="C37" s="184">
        <f>SUM(C38:C48)</f>
        <v>0</v>
      </c>
    </row>
    <row r="38" spans="1:3" s="67" customFormat="1" ht="12" customHeight="1">
      <c r="A38" s="307" t="s">
        <v>62</v>
      </c>
      <c r="B38" s="288" t="s">
        <v>214</v>
      </c>
      <c r="C38" s="187"/>
    </row>
    <row r="39" spans="1:3" s="67" customFormat="1" ht="12" customHeight="1">
      <c r="A39" s="308" t="s">
        <v>63</v>
      </c>
      <c r="B39" s="289" t="s">
        <v>215</v>
      </c>
      <c r="C39" s="186"/>
    </row>
    <row r="40" spans="1:3" s="67" customFormat="1" ht="12" customHeight="1">
      <c r="A40" s="308" t="s">
        <v>64</v>
      </c>
      <c r="B40" s="289" t="s">
        <v>216</v>
      </c>
      <c r="C40" s="186"/>
    </row>
    <row r="41" spans="1:3" s="67" customFormat="1" ht="12" customHeight="1">
      <c r="A41" s="308" t="s">
        <v>123</v>
      </c>
      <c r="B41" s="289" t="s">
        <v>217</v>
      </c>
      <c r="C41" s="186"/>
    </row>
    <row r="42" spans="1:3" s="67" customFormat="1" ht="12" customHeight="1">
      <c r="A42" s="308" t="s">
        <v>124</v>
      </c>
      <c r="B42" s="289" t="s">
        <v>218</v>
      </c>
      <c r="C42" s="186"/>
    </row>
    <row r="43" spans="1:3" s="67" customFormat="1" ht="12" customHeight="1">
      <c r="A43" s="308" t="s">
        <v>125</v>
      </c>
      <c r="B43" s="289" t="s">
        <v>219</v>
      </c>
      <c r="C43" s="186"/>
    </row>
    <row r="44" spans="1:3" s="67" customFormat="1" ht="12" customHeight="1">
      <c r="A44" s="308" t="s">
        <v>126</v>
      </c>
      <c r="B44" s="289" t="s">
        <v>220</v>
      </c>
      <c r="C44" s="186"/>
    </row>
    <row r="45" spans="1:3" s="67" customFormat="1" ht="12" customHeight="1">
      <c r="A45" s="308" t="s">
        <v>127</v>
      </c>
      <c r="B45" s="289" t="s">
        <v>221</v>
      </c>
      <c r="C45" s="186"/>
    </row>
    <row r="46" spans="1:3" s="67" customFormat="1" ht="12" customHeight="1">
      <c r="A46" s="308" t="s">
        <v>212</v>
      </c>
      <c r="B46" s="289" t="s">
        <v>222</v>
      </c>
      <c r="C46" s="189"/>
    </row>
    <row r="47" spans="1:3" s="67" customFormat="1" ht="12" customHeight="1">
      <c r="A47" s="309" t="s">
        <v>213</v>
      </c>
      <c r="B47" s="290" t="s">
        <v>375</v>
      </c>
      <c r="C47" s="277"/>
    </row>
    <row r="48" spans="1:3" s="67" customFormat="1" ht="12" customHeight="1" thickBot="1">
      <c r="A48" s="309" t="s">
        <v>374</v>
      </c>
      <c r="B48" s="290" t="s">
        <v>223</v>
      </c>
      <c r="C48" s="277"/>
    </row>
    <row r="49" spans="1:3" s="67" customFormat="1" ht="12" customHeight="1" thickBot="1">
      <c r="A49" s="26" t="s">
        <v>13</v>
      </c>
      <c r="B49" s="19" t="s">
        <v>224</v>
      </c>
      <c r="C49" s="184">
        <f>SUM(C50:C54)</f>
        <v>0</v>
      </c>
    </row>
    <row r="50" spans="1:3" s="67" customFormat="1" ht="12" customHeight="1">
      <c r="A50" s="307" t="s">
        <v>65</v>
      </c>
      <c r="B50" s="288" t="s">
        <v>228</v>
      </c>
      <c r="C50" s="331"/>
    </row>
    <row r="51" spans="1:3" s="67" customFormat="1" ht="12" customHeight="1">
      <c r="A51" s="308" t="s">
        <v>66</v>
      </c>
      <c r="B51" s="289" t="s">
        <v>229</v>
      </c>
      <c r="C51" s="189"/>
    </row>
    <row r="52" spans="1:3" s="67" customFormat="1" ht="12" customHeight="1">
      <c r="A52" s="308" t="s">
        <v>225</v>
      </c>
      <c r="B52" s="289" t="s">
        <v>230</v>
      </c>
      <c r="C52" s="189"/>
    </row>
    <row r="53" spans="1:3" s="67" customFormat="1" ht="12" customHeight="1">
      <c r="A53" s="308" t="s">
        <v>226</v>
      </c>
      <c r="B53" s="289" t="s">
        <v>231</v>
      </c>
      <c r="C53" s="189"/>
    </row>
    <row r="54" spans="1:3" s="67" customFormat="1" ht="12" customHeight="1" thickBot="1">
      <c r="A54" s="309" t="s">
        <v>227</v>
      </c>
      <c r="B54" s="290" t="s">
        <v>232</v>
      </c>
      <c r="C54" s="277"/>
    </row>
    <row r="55" spans="1:3" s="67" customFormat="1" ht="12" customHeight="1" thickBot="1">
      <c r="A55" s="26" t="s">
        <v>128</v>
      </c>
      <c r="B55" s="19" t="s">
        <v>233</v>
      </c>
      <c r="C55" s="184">
        <f>SUM(C56:C58)</f>
        <v>0</v>
      </c>
    </row>
    <row r="56" spans="1:3" s="67" customFormat="1" ht="12" customHeight="1">
      <c r="A56" s="307" t="s">
        <v>67</v>
      </c>
      <c r="B56" s="288" t="s">
        <v>234</v>
      </c>
      <c r="C56" s="187"/>
    </row>
    <row r="57" spans="1:3" s="67" customFormat="1" ht="12" customHeight="1">
      <c r="A57" s="308" t="s">
        <v>68</v>
      </c>
      <c r="B57" s="289" t="s">
        <v>365</v>
      </c>
      <c r="C57" s="186"/>
    </row>
    <row r="58" spans="1:3" s="67" customFormat="1" ht="12" customHeight="1">
      <c r="A58" s="308" t="s">
        <v>237</v>
      </c>
      <c r="B58" s="289" t="s">
        <v>235</v>
      </c>
      <c r="C58" s="186"/>
    </row>
    <row r="59" spans="1:3" s="67" customFormat="1" ht="12" customHeight="1" thickBot="1">
      <c r="A59" s="309" t="s">
        <v>238</v>
      </c>
      <c r="B59" s="290" t="s">
        <v>236</v>
      </c>
      <c r="C59" s="188"/>
    </row>
    <row r="60" spans="1:3" s="67" customFormat="1" ht="12" customHeight="1" thickBot="1">
      <c r="A60" s="26" t="s">
        <v>15</v>
      </c>
      <c r="B60" s="179" t="s">
        <v>239</v>
      </c>
      <c r="C60" s="184">
        <f>SUM(C61:C63)</f>
        <v>0</v>
      </c>
    </row>
    <row r="61" spans="1:3" s="67" customFormat="1" ht="12" customHeight="1">
      <c r="A61" s="307" t="s">
        <v>129</v>
      </c>
      <c r="B61" s="288" t="s">
        <v>241</v>
      </c>
      <c r="C61" s="189"/>
    </row>
    <row r="62" spans="1:3" s="67" customFormat="1" ht="12" customHeight="1">
      <c r="A62" s="308" t="s">
        <v>130</v>
      </c>
      <c r="B62" s="289" t="s">
        <v>366</v>
      </c>
      <c r="C62" s="189"/>
    </row>
    <row r="63" spans="1:3" s="67" customFormat="1" ht="12" customHeight="1">
      <c r="A63" s="308" t="s">
        <v>161</v>
      </c>
      <c r="B63" s="289" t="s">
        <v>242</v>
      </c>
      <c r="C63" s="189"/>
    </row>
    <row r="64" spans="1:3" s="67" customFormat="1" ht="12" customHeight="1" thickBot="1">
      <c r="A64" s="309" t="s">
        <v>240</v>
      </c>
      <c r="B64" s="290" t="s">
        <v>243</v>
      </c>
      <c r="C64" s="189"/>
    </row>
    <row r="65" spans="1:3" s="67" customFormat="1" ht="12" customHeight="1" thickBot="1">
      <c r="A65" s="26" t="s">
        <v>16</v>
      </c>
      <c r="B65" s="19" t="s">
        <v>244</v>
      </c>
      <c r="C65" s="190">
        <f>+C8+C15+C22+C29+C37+C49+C55+C60</f>
        <v>0</v>
      </c>
    </row>
    <row r="66" spans="1:3" s="67" customFormat="1" ht="12" customHeight="1" thickBot="1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>
      <c r="A67" s="307" t="s">
        <v>277</v>
      </c>
      <c r="B67" s="288" t="s">
        <v>247</v>
      </c>
      <c r="C67" s="189"/>
    </row>
    <row r="68" spans="1:3" s="67" customFormat="1" ht="12" customHeight="1">
      <c r="A68" s="308" t="s">
        <v>286</v>
      </c>
      <c r="B68" s="289" t="s">
        <v>248</v>
      </c>
      <c r="C68" s="189"/>
    </row>
    <row r="69" spans="1:3" s="67" customFormat="1" ht="12" customHeight="1" thickBot="1">
      <c r="A69" s="309" t="s">
        <v>287</v>
      </c>
      <c r="B69" s="291" t="s">
        <v>249</v>
      </c>
      <c r="C69" s="189"/>
    </row>
    <row r="70" spans="1:3" s="67" customFormat="1" ht="12" customHeight="1" thickBot="1">
      <c r="A70" s="310" t="s">
        <v>250</v>
      </c>
      <c r="B70" s="179" t="s">
        <v>251</v>
      </c>
      <c r="C70" s="184">
        <f>SUM(C71:C74)</f>
        <v>0</v>
      </c>
    </row>
    <row r="71" spans="1:3" s="67" customFormat="1" ht="12" customHeight="1">
      <c r="A71" s="307" t="s">
        <v>106</v>
      </c>
      <c r="B71" s="288" t="s">
        <v>252</v>
      </c>
      <c r="C71" s="189"/>
    </row>
    <row r="72" spans="1:3" s="67" customFormat="1" ht="12" customHeight="1">
      <c r="A72" s="308" t="s">
        <v>107</v>
      </c>
      <c r="B72" s="289" t="s">
        <v>253</v>
      </c>
      <c r="C72" s="189"/>
    </row>
    <row r="73" spans="1:3" s="67" customFormat="1" ht="12" customHeight="1">
      <c r="A73" s="308" t="s">
        <v>278</v>
      </c>
      <c r="B73" s="289" t="s">
        <v>254</v>
      </c>
      <c r="C73" s="189"/>
    </row>
    <row r="74" spans="1:3" s="67" customFormat="1" ht="12" customHeight="1" thickBot="1">
      <c r="A74" s="309" t="s">
        <v>279</v>
      </c>
      <c r="B74" s="290" t="s">
        <v>255</v>
      </c>
      <c r="C74" s="189"/>
    </row>
    <row r="75" spans="1:3" s="67" customFormat="1" ht="12" customHeight="1" thickBot="1">
      <c r="A75" s="310" t="s">
        <v>256</v>
      </c>
      <c r="B75" s="179" t="s">
        <v>257</v>
      </c>
      <c r="C75" s="184">
        <f>SUM(C76:C77)</f>
        <v>0</v>
      </c>
    </row>
    <row r="76" spans="1:3" s="67" customFormat="1" ht="12" customHeight="1">
      <c r="A76" s="307" t="s">
        <v>280</v>
      </c>
      <c r="B76" s="288" t="s">
        <v>258</v>
      </c>
      <c r="C76" s="189"/>
    </row>
    <row r="77" spans="1:3" s="67" customFormat="1" ht="12" customHeight="1" thickBot="1">
      <c r="A77" s="309" t="s">
        <v>281</v>
      </c>
      <c r="B77" s="290" t="s">
        <v>259</v>
      </c>
      <c r="C77" s="189"/>
    </row>
    <row r="78" spans="1:3" s="66" customFormat="1" ht="12" customHeight="1" thickBot="1">
      <c r="A78" s="310" t="s">
        <v>260</v>
      </c>
      <c r="B78" s="179" t="s">
        <v>261</v>
      </c>
      <c r="C78" s="184">
        <f>SUM(C79:C81)</f>
        <v>0</v>
      </c>
    </row>
    <row r="79" spans="1:3" s="67" customFormat="1" ht="12" customHeight="1">
      <c r="A79" s="307" t="s">
        <v>282</v>
      </c>
      <c r="B79" s="288" t="s">
        <v>262</v>
      </c>
      <c r="C79" s="189"/>
    </row>
    <row r="80" spans="1:3" s="67" customFormat="1" ht="12" customHeight="1">
      <c r="A80" s="308" t="s">
        <v>283</v>
      </c>
      <c r="B80" s="289" t="s">
        <v>263</v>
      </c>
      <c r="C80" s="189"/>
    </row>
    <row r="81" spans="1:3" s="67" customFormat="1" ht="12" customHeight="1" thickBot="1">
      <c r="A81" s="309" t="s">
        <v>284</v>
      </c>
      <c r="B81" s="290" t="s">
        <v>264</v>
      </c>
      <c r="C81" s="189"/>
    </row>
    <row r="82" spans="1:3" s="67" customFormat="1" ht="12" customHeight="1" thickBot="1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>
      <c r="A83" s="311" t="s">
        <v>266</v>
      </c>
      <c r="B83" s="288" t="s">
        <v>267</v>
      </c>
      <c r="C83" s="189"/>
    </row>
    <row r="84" spans="1:3" s="67" customFormat="1" ht="12" customHeight="1">
      <c r="A84" s="312" t="s">
        <v>268</v>
      </c>
      <c r="B84" s="289" t="s">
        <v>269</v>
      </c>
      <c r="C84" s="189"/>
    </row>
    <row r="85" spans="1:3" s="67" customFormat="1" ht="12" customHeight="1">
      <c r="A85" s="312" t="s">
        <v>270</v>
      </c>
      <c r="B85" s="289" t="s">
        <v>271</v>
      </c>
      <c r="C85" s="189"/>
    </row>
    <row r="86" spans="1:3" s="66" customFormat="1" ht="12" customHeight="1" thickBot="1">
      <c r="A86" s="313" t="s">
        <v>272</v>
      </c>
      <c r="B86" s="290" t="s">
        <v>273</v>
      </c>
      <c r="C86" s="189"/>
    </row>
    <row r="87" spans="1:3" s="66" customFormat="1" ht="12" customHeight="1" thickBot="1">
      <c r="A87" s="310" t="s">
        <v>274</v>
      </c>
      <c r="B87" s="179" t="s">
        <v>417</v>
      </c>
      <c r="C87" s="332"/>
    </row>
    <row r="88" spans="1:3" s="66" customFormat="1" ht="12" customHeight="1" thickBot="1">
      <c r="A88" s="310" t="s">
        <v>448</v>
      </c>
      <c r="B88" s="179" t="s">
        <v>275</v>
      </c>
      <c r="C88" s="332"/>
    </row>
    <row r="89" spans="1:3" s="66" customFormat="1" ht="12" customHeight="1" thickBot="1">
      <c r="A89" s="310" t="s">
        <v>449</v>
      </c>
      <c r="B89" s="295" t="s">
        <v>420</v>
      </c>
      <c r="C89" s="190">
        <f>+C66+C70+C75+C78+C82+C88+C87</f>
        <v>0</v>
      </c>
    </row>
    <row r="90" spans="1:3" s="66" customFormat="1" ht="12" customHeight="1" thickBot="1">
      <c r="A90" s="314" t="s">
        <v>450</v>
      </c>
      <c r="B90" s="296" t="s">
        <v>451</v>
      </c>
      <c r="C90" s="190">
        <f>+C65+C89</f>
        <v>0</v>
      </c>
    </row>
    <row r="91" spans="1:3" s="67" customFormat="1" ht="15" customHeight="1" thickBot="1">
      <c r="A91" s="164"/>
      <c r="B91" s="165"/>
      <c r="C91" s="254"/>
    </row>
    <row r="92" spans="1:3" s="52" customFormat="1" ht="16.5" customHeight="1" thickBot="1">
      <c r="A92" s="168"/>
      <c r="B92" s="169" t="s">
        <v>46</v>
      </c>
      <c r="C92" s="256"/>
    </row>
    <row r="93" spans="1:3" s="68" customFormat="1" ht="12" customHeight="1" thickBot="1">
      <c r="A93" s="280" t="s">
        <v>8</v>
      </c>
      <c r="B93" s="25" t="s">
        <v>455</v>
      </c>
      <c r="C93" s="183">
        <f>+C94+C95+C96+C97+C98+C111</f>
        <v>0</v>
      </c>
    </row>
    <row r="94" spans="1:3" ht="12" customHeight="1">
      <c r="A94" s="315" t="s">
        <v>69</v>
      </c>
      <c r="B94" s="8" t="s">
        <v>38</v>
      </c>
      <c r="C94" s="185"/>
    </row>
    <row r="95" spans="1:3" ht="12" customHeight="1">
      <c r="A95" s="308" t="s">
        <v>70</v>
      </c>
      <c r="B95" s="6" t="s">
        <v>131</v>
      </c>
      <c r="C95" s="186"/>
    </row>
    <row r="96" spans="1:3" ht="12" customHeight="1">
      <c r="A96" s="308" t="s">
        <v>71</v>
      </c>
      <c r="B96" s="6" t="s">
        <v>97</v>
      </c>
      <c r="C96" s="188"/>
    </row>
    <row r="97" spans="1:3" ht="12" customHeight="1">
      <c r="A97" s="308" t="s">
        <v>72</v>
      </c>
      <c r="B97" s="9" t="s">
        <v>132</v>
      </c>
      <c r="C97" s="188"/>
    </row>
    <row r="98" spans="1:3" ht="12" customHeight="1">
      <c r="A98" s="308" t="s">
        <v>80</v>
      </c>
      <c r="B98" s="17" t="s">
        <v>133</v>
      </c>
      <c r="C98" s="188"/>
    </row>
    <row r="99" spans="1:3" ht="12" customHeight="1">
      <c r="A99" s="308" t="s">
        <v>73</v>
      </c>
      <c r="B99" s="6" t="s">
        <v>452</v>
      </c>
      <c r="C99" s="188"/>
    </row>
    <row r="100" spans="1:3" ht="12" customHeight="1">
      <c r="A100" s="308" t="s">
        <v>74</v>
      </c>
      <c r="B100" s="85" t="s">
        <v>383</v>
      </c>
      <c r="C100" s="188"/>
    </row>
    <row r="101" spans="1:3" ht="12" customHeight="1">
      <c r="A101" s="308" t="s">
        <v>81</v>
      </c>
      <c r="B101" s="85" t="s">
        <v>382</v>
      </c>
      <c r="C101" s="188"/>
    </row>
    <row r="102" spans="1:3" ht="12" customHeight="1">
      <c r="A102" s="308" t="s">
        <v>82</v>
      </c>
      <c r="B102" s="85" t="s">
        <v>291</v>
      </c>
      <c r="C102" s="188"/>
    </row>
    <row r="103" spans="1:3" ht="12" customHeight="1">
      <c r="A103" s="308" t="s">
        <v>83</v>
      </c>
      <c r="B103" s="86" t="s">
        <v>292</v>
      </c>
      <c r="C103" s="188"/>
    </row>
    <row r="104" spans="1:3" ht="12" customHeight="1">
      <c r="A104" s="308" t="s">
        <v>84</v>
      </c>
      <c r="B104" s="86" t="s">
        <v>293</v>
      </c>
      <c r="C104" s="188"/>
    </row>
    <row r="105" spans="1:3" ht="12" customHeight="1">
      <c r="A105" s="308" t="s">
        <v>86</v>
      </c>
      <c r="B105" s="85" t="s">
        <v>294</v>
      </c>
      <c r="C105" s="188"/>
    </row>
    <row r="106" spans="1:3" ht="12" customHeight="1">
      <c r="A106" s="308" t="s">
        <v>134</v>
      </c>
      <c r="B106" s="85" t="s">
        <v>295</v>
      </c>
      <c r="C106" s="188"/>
    </row>
    <row r="107" spans="1:3" ht="12" customHeight="1">
      <c r="A107" s="308" t="s">
        <v>289</v>
      </c>
      <c r="B107" s="86" t="s">
        <v>296</v>
      </c>
      <c r="C107" s="188"/>
    </row>
    <row r="108" spans="1:3" ht="12" customHeight="1">
      <c r="A108" s="316" t="s">
        <v>290</v>
      </c>
      <c r="B108" s="87" t="s">
        <v>297</v>
      </c>
      <c r="C108" s="188"/>
    </row>
    <row r="109" spans="1:3" ht="12" customHeight="1">
      <c r="A109" s="308" t="s">
        <v>380</v>
      </c>
      <c r="B109" s="87" t="s">
        <v>298</v>
      </c>
      <c r="C109" s="188"/>
    </row>
    <row r="110" spans="1:3" ht="12" customHeight="1">
      <c r="A110" s="308" t="s">
        <v>381</v>
      </c>
      <c r="B110" s="86" t="s">
        <v>299</v>
      </c>
      <c r="C110" s="186"/>
    </row>
    <row r="111" spans="1:3" ht="12" customHeight="1">
      <c r="A111" s="308" t="s">
        <v>385</v>
      </c>
      <c r="B111" s="9" t="s">
        <v>39</v>
      </c>
      <c r="C111" s="186"/>
    </row>
    <row r="112" spans="1:3" ht="12" customHeight="1">
      <c r="A112" s="309" t="s">
        <v>386</v>
      </c>
      <c r="B112" s="6" t="s">
        <v>453</v>
      </c>
      <c r="C112" s="188"/>
    </row>
    <row r="113" spans="1:3" ht="12" customHeight="1" thickBot="1">
      <c r="A113" s="317" t="s">
        <v>387</v>
      </c>
      <c r="B113" s="88" t="s">
        <v>454</v>
      </c>
      <c r="C113" s="192"/>
    </row>
    <row r="114" spans="1:3" ht="12" customHeight="1" thickBot="1">
      <c r="A114" s="26" t="s">
        <v>9</v>
      </c>
      <c r="B114" s="24" t="s">
        <v>300</v>
      </c>
      <c r="C114" s="184">
        <f>+C115+C117+C119</f>
        <v>0</v>
      </c>
    </row>
    <row r="115" spans="1:3" ht="12" customHeight="1">
      <c r="A115" s="307" t="s">
        <v>75</v>
      </c>
      <c r="B115" s="6" t="s">
        <v>159</v>
      </c>
      <c r="C115" s="187"/>
    </row>
    <row r="116" spans="1:3" ht="12" customHeight="1">
      <c r="A116" s="307" t="s">
        <v>76</v>
      </c>
      <c r="B116" s="10" t="s">
        <v>304</v>
      </c>
      <c r="C116" s="187"/>
    </row>
    <row r="117" spans="1:3" ht="12" customHeight="1">
      <c r="A117" s="307" t="s">
        <v>77</v>
      </c>
      <c r="B117" s="10" t="s">
        <v>135</v>
      </c>
      <c r="C117" s="186"/>
    </row>
    <row r="118" spans="1:3" ht="12" customHeight="1">
      <c r="A118" s="307" t="s">
        <v>78</v>
      </c>
      <c r="B118" s="10" t="s">
        <v>305</v>
      </c>
      <c r="C118" s="177"/>
    </row>
    <row r="119" spans="1:3" ht="12" customHeight="1">
      <c r="A119" s="307" t="s">
        <v>79</v>
      </c>
      <c r="B119" s="181" t="s">
        <v>162</v>
      </c>
      <c r="C119" s="177"/>
    </row>
    <row r="120" spans="1:3" ht="12" customHeight="1">
      <c r="A120" s="307" t="s">
        <v>85</v>
      </c>
      <c r="B120" s="180" t="s">
        <v>367</v>
      </c>
      <c r="C120" s="177"/>
    </row>
    <row r="121" spans="1:3" ht="12" customHeight="1">
      <c r="A121" s="307" t="s">
        <v>87</v>
      </c>
      <c r="B121" s="284" t="s">
        <v>310</v>
      </c>
      <c r="C121" s="177"/>
    </row>
    <row r="122" spans="1:3" ht="12" customHeight="1">
      <c r="A122" s="307" t="s">
        <v>136</v>
      </c>
      <c r="B122" s="86" t="s">
        <v>293</v>
      </c>
      <c r="C122" s="177"/>
    </row>
    <row r="123" spans="1:3" ht="12" customHeight="1">
      <c r="A123" s="307" t="s">
        <v>137</v>
      </c>
      <c r="B123" s="86" t="s">
        <v>309</v>
      </c>
      <c r="C123" s="177"/>
    </row>
    <row r="124" spans="1:3" ht="12" customHeight="1">
      <c r="A124" s="307" t="s">
        <v>138</v>
      </c>
      <c r="B124" s="86" t="s">
        <v>308</v>
      </c>
      <c r="C124" s="177"/>
    </row>
    <row r="125" spans="1:3" ht="12" customHeight="1">
      <c r="A125" s="307" t="s">
        <v>301</v>
      </c>
      <c r="B125" s="86" t="s">
        <v>296</v>
      </c>
      <c r="C125" s="177"/>
    </row>
    <row r="126" spans="1:3" ht="12" customHeight="1">
      <c r="A126" s="307" t="s">
        <v>302</v>
      </c>
      <c r="B126" s="86" t="s">
        <v>307</v>
      </c>
      <c r="C126" s="177"/>
    </row>
    <row r="127" spans="1:3" ht="12" customHeight="1" thickBot="1">
      <c r="A127" s="316" t="s">
        <v>303</v>
      </c>
      <c r="B127" s="86" t="s">
        <v>306</v>
      </c>
      <c r="C127" s="178"/>
    </row>
    <row r="128" spans="1:3" ht="12" customHeight="1" thickBot="1">
      <c r="A128" s="26" t="s">
        <v>10</v>
      </c>
      <c r="B128" s="72" t="s">
        <v>390</v>
      </c>
      <c r="C128" s="184">
        <f>+C93+C114</f>
        <v>0</v>
      </c>
    </row>
    <row r="129" spans="1:11" ht="12" customHeight="1" thickBot="1">
      <c r="A129" s="26" t="s">
        <v>11</v>
      </c>
      <c r="B129" s="72" t="s">
        <v>391</v>
      </c>
      <c r="C129" s="184">
        <f>+C130+C131+C132</f>
        <v>0</v>
      </c>
    </row>
    <row r="130" spans="1:11" s="68" customFormat="1" ht="12" customHeight="1">
      <c r="A130" s="307" t="s">
        <v>201</v>
      </c>
      <c r="B130" s="7" t="s">
        <v>458</v>
      </c>
      <c r="C130" s="177"/>
    </row>
    <row r="131" spans="1:11" ht="12" customHeight="1">
      <c r="A131" s="307" t="s">
        <v>204</v>
      </c>
      <c r="B131" s="7" t="s">
        <v>399</v>
      </c>
      <c r="C131" s="177"/>
    </row>
    <row r="132" spans="1:11" ht="12" customHeight="1" thickBot="1">
      <c r="A132" s="316" t="s">
        <v>205</v>
      </c>
      <c r="B132" s="5" t="s">
        <v>457</v>
      </c>
      <c r="C132" s="177"/>
    </row>
    <row r="133" spans="1:11" ht="12" customHeight="1" thickBot="1">
      <c r="A133" s="26" t="s">
        <v>12</v>
      </c>
      <c r="B133" s="72" t="s">
        <v>392</v>
      </c>
      <c r="C133" s="184">
        <f>+C134+C135+C136+C137+C138+C139</f>
        <v>0</v>
      </c>
    </row>
    <row r="134" spans="1:11" ht="12" customHeight="1">
      <c r="A134" s="307" t="s">
        <v>62</v>
      </c>
      <c r="B134" s="7" t="s">
        <v>401</v>
      </c>
      <c r="C134" s="177"/>
    </row>
    <row r="135" spans="1:11" ht="12" customHeight="1">
      <c r="A135" s="307" t="s">
        <v>63</v>
      </c>
      <c r="B135" s="7" t="s">
        <v>393</v>
      </c>
      <c r="C135" s="177"/>
    </row>
    <row r="136" spans="1:11" ht="12" customHeight="1">
      <c r="A136" s="307" t="s">
        <v>64</v>
      </c>
      <c r="B136" s="7" t="s">
        <v>394</v>
      </c>
      <c r="C136" s="177"/>
    </row>
    <row r="137" spans="1:11" ht="12" customHeight="1">
      <c r="A137" s="307" t="s">
        <v>123</v>
      </c>
      <c r="B137" s="7" t="s">
        <v>456</v>
      </c>
      <c r="C137" s="177"/>
    </row>
    <row r="138" spans="1:11" ht="12" customHeight="1">
      <c r="A138" s="307" t="s">
        <v>124</v>
      </c>
      <c r="B138" s="7" t="s">
        <v>396</v>
      </c>
      <c r="C138" s="177"/>
    </row>
    <row r="139" spans="1:11" s="68" customFormat="1" ht="12" customHeight="1" thickBot="1">
      <c r="A139" s="316" t="s">
        <v>125</v>
      </c>
      <c r="B139" s="5" t="s">
        <v>397</v>
      </c>
      <c r="C139" s="177"/>
    </row>
    <row r="140" spans="1:11" ht="12" customHeight="1" thickBot="1">
      <c r="A140" s="26" t="s">
        <v>13</v>
      </c>
      <c r="B140" s="72" t="s">
        <v>473</v>
      </c>
      <c r="C140" s="190">
        <f>+C141+C142+C144+C145+C143</f>
        <v>0</v>
      </c>
      <c r="K140" s="176"/>
    </row>
    <row r="141" spans="1:11">
      <c r="A141" s="307" t="s">
        <v>65</v>
      </c>
      <c r="B141" s="7" t="s">
        <v>311</v>
      </c>
      <c r="C141" s="177"/>
    </row>
    <row r="142" spans="1:11" ht="12" customHeight="1">
      <c r="A142" s="307" t="s">
        <v>66</v>
      </c>
      <c r="B142" s="7" t="s">
        <v>312</v>
      </c>
      <c r="C142" s="177"/>
    </row>
    <row r="143" spans="1:11" s="68" customFormat="1" ht="12" customHeight="1">
      <c r="A143" s="307" t="s">
        <v>225</v>
      </c>
      <c r="B143" s="7" t="s">
        <v>472</v>
      </c>
      <c r="C143" s="177"/>
    </row>
    <row r="144" spans="1:11" s="68" customFormat="1" ht="12" customHeight="1">
      <c r="A144" s="307" t="s">
        <v>226</v>
      </c>
      <c r="B144" s="7" t="s">
        <v>406</v>
      </c>
      <c r="C144" s="177"/>
    </row>
    <row r="145" spans="1:3" s="68" customFormat="1" ht="12" customHeight="1" thickBot="1">
      <c r="A145" s="316" t="s">
        <v>227</v>
      </c>
      <c r="B145" s="5" t="s">
        <v>331</v>
      </c>
      <c r="C145" s="177"/>
    </row>
    <row r="146" spans="1:3" s="68" customFormat="1" ht="12" customHeight="1" thickBot="1">
      <c r="A146" s="26" t="s">
        <v>14</v>
      </c>
      <c r="B146" s="72" t="s">
        <v>407</v>
      </c>
      <c r="C146" s="193">
        <f>+C147+C148+C149+C150+C151</f>
        <v>0</v>
      </c>
    </row>
    <row r="147" spans="1:3" s="68" customFormat="1" ht="12" customHeight="1">
      <c r="A147" s="307" t="s">
        <v>67</v>
      </c>
      <c r="B147" s="7" t="s">
        <v>402</v>
      </c>
      <c r="C147" s="177"/>
    </row>
    <row r="148" spans="1:3" s="68" customFormat="1" ht="12" customHeight="1">
      <c r="A148" s="307" t="s">
        <v>68</v>
      </c>
      <c r="B148" s="7" t="s">
        <v>409</v>
      </c>
      <c r="C148" s="177"/>
    </row>
    <row r="149" spans="1:3" s="68" customFormat="1" ht="12" customHeight="1">
      <c r="A149" s="307" t="s">
        <v>237</v>
      </c>
      <c r="B149" s="7" t="s">
        <v>404</v>
      </c>
      <c r="C149" s="177"/>
    </row>
    <row r="150" spans="1:3" ht="12.75" customHeight="1">
      <c r="A150" s="307" t="s">
        <v>238</v>
      </c>
      <c r="B150" s="7" t="s">
        <v>459</v>
      </c>
      <c r="C150" s="177"/>
    </row>
    <row r="151" spans="1:3" ht="12.75" customHeight="1" thickBot="1">
      <c r="A151" s="316" t="s">
        <v>408</v>
      </c>
      <c r="B151" s="5" t="s">
        <v>411</v>
      </c>
      <c r="C151" s="178"/>
    </row>
    <row r="152" spans="1:3" ht="12.75" customHeight="1" thickBot="1">
      <c r="A152" s="353" t="s">
        <v>15</v>
      </c>
      <c r="B152" s="72" t="s">
        <v>412</v>
      </c>
      <c r="C152" s="193"/>
    </row>
    <row r="153" spans="1:3" ht="12" customHeight="1" thickBot="1">
      <c r="A153" s="353" t="s">
        <v>16</v>
      </c>
      <c r="B153" s="72" t="s">
        <v>413</v>
      </c>
      <c r="C153" s="193"/>
    </row>
    <row r="154" spans="1:3" ht="15" customHeight="1" thickBot="1">
      <c r="A154" s="26" t="s">
        <v>17</v>
      </c>
      <c r="B154" s="72" t="s">
        <v>415</v>
      </c>
      <c r="C154" s="298">
        <f>+C129+C133+C140+C146+C152+C153</f>
        <v>0</v>
      </c>
    </row>
    <row r="155" spans="1:3" ht="13.5" thickBot="1">
      <c r="A155" s="318" t="s">
        <v>18</v>
      </c>
      <c r="B155" s="262" t="s">
        <v>414</v>
      </c>
      <c r="C155" s="298">
        <f>+C128+C154</f>
        <v>0</v>
      </c>
    </row>
    <row r="156" spans="1:3" ht="15" customHeight="1" thickBot="1">
      <c r="A156" s="268"/>
      <c r="B156" s="269"/>
      <c r="C156" s="270"/>
    </row>
    <row r="157" spans="1:3" ht="14.25" customHeight="1" thickBot="1">
      <c r="A157" s="173" t="s">
        <v>460</v>
      </c>
      <c r="B157" s="174"/>
      <c r="C157" s="70"/>
    </row>
    <row r="158" spans="1:3" ht="13.5" thickBot="1">
      <c r="A158" s="173" t="s">
        <v>153</v>
      </c>
      <c r="B158" s="174"/>
      <c r="C1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+CONCATENATE("9.2. melléklet a 1/",LEFT(ÖSSZEFÜGGÉSEK!A5,4),". (II.17.) önkormányzati rendelethez")</f>
        <v>9.2. melléklet a 1/2016. (II.17.) önkormányzati rendelethez</v>
      </c>
    </row>
    <row r="2" spans="1:3" s="326" customFormat="1" ht="25.5" customHeight="1">
      <c r="A2" s="278" t="s">
        <v>151</v>
      </c>
      <c r="B2" s="245" t="s">
        <v>487</v>
      </c>
      <c r="C2" s="259" t="s">
        <v>48</v>
      </c>
    </row>
    <row r="3" spans="1:3" s="326" customFormat="1" ht="24.75" thickBot="1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462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463</v>
      </c>
      <c r="C26" s="204">
        <f>+C27+C28+C29</f>
        <v>0</v>
      </c>
    </row>
    <row r="27" spans="1:3" s="329" customFormat="1" ht="12" customHeight="1">
      <c r="A27" s="322" t="s">
        <v>201</v>
      </c>
      <c r="B27" s="323" t="s">
        <v>196</v>
      </c>
      <c r="C27" s="53"/>
    </row>
    <row r="28" spans="1:3" s="329" customFormat="1" ht="12" customHeight="1">
      <c r="A28" s="322" t="s">
        <v>204</v>
      </c>
      <c r="B28" s="323" t="s">
        <v>343</v>
      </c>
      <c r="C28" s="202"/>
    </row>
    <row r="29" spans="1:3" s="329" customFormat="1" ht="12" customHeight="1">
      <c r="A29" s="322" t="s">
        <v>205</v>
      </c>
      <c r="B29" s="324" t="s">
        <v>346</v>
      </c>
      <c r="C29" s="202"/>
    </row>
    <row r="30" spans="1:3" s="329" customFormat="1" ht="12" customHeight="1" thickBot="1">
      <c r="A30" s="321" t="s">
        <v>206</v>
      </c>
      <c r="B30" s="84" t="s">
        <v>464</v>
      </c>
      <c r="C30" s="56"/>
    </row>
    <row r="31" spans="1:3" s="329" customFormat="1" ht="12" customHeight="1" thickBot="1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>
      <c r="A32" s="322" t="s">
        <v>62</v>
      </c>
      <c r="B32" s="323" t="s">
        <v>228</v>
      </c>
      <c r="C32" s="53"/>
    </row>
    <row r="33" spans="1:3" s="329" customFormat="1" ht="12" customHeight="1">
      <c r="A33" s="322" t="s">
        <v>63</v>
      </c>
      <c r="B33" s="324" t="s">
        <v>229</v>
      </c>
      <c r="C33" s="205"/>
    </row>
    <row r="34" spans="1:3" s="329" customFormat="1" ht="12" customHeight="1" thickBot="1">
      <c r="A34" s="321" t="s">
        <v>64</v>
      </c>
      <c r="B34" s="84" t="s">
        <v>230</v>
      </c>
      <c r="C34" s="56"/>
    </row>
    <row r="35" spans="1:3" s="261" customFormat="1" ht="12" customHeight="1" thickBot="1">
      <c r="A35" s="134" t="s">
        <v>13</v>
      </c>
      <c r="B35" s="72" t="s">
        <v>316</v>
      </c>
      <c r="C35" s="231"/>
    </row>
    <row r="36" spans="1:3" s="261" customFormat="1" ht="12" customHeight="1" thickBot="1">
      <c r="A36" s="134" t="s">
        <v>14</v>
      </c>
      <c r="B36" s="72" t="s">
        <v>348</v>
      </c>
      <c r="C36" s="252"/>
    </row>
    <row r="37" spans="1:3" s="261" customFormat="1" ht="12" customHeight="1" thickBot="1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>
      <c r="A38" s="162" t="s">
        <v>16</v>
      </c>
      <c r="B38" s="72" t="s">
        <v>350</v>
      </c>
      <c r="C38" s="253">
        <f>+C39+C40+C41</f>
        <v>14645000</v>
      </c>
    </row>
    <row r="39" spans="1:3" s="261" customFormat="1" ht="12" customHeight="1">
      <c r="A39" s="322" t="s">
        <v>351</v>
      </c>
      <c r="B39" s="323" t="s">
        <v>169</v>
      </c>
      <c r="C39" s="53"/>
    </row>
    <row r="40" spans="1:3" s="261" customFormat="1" ht="12" customHeight="1">
      <c r="A40" s="322" t="s">
        <v>352</v>
      </c>
      <c r="B40" s="324" t="s">
        <v>2</v>
      </c>
      <c r="C40" s="205"/>
    </row>
    <row r="41" spans="1:3" s="329" customFormat="1" ht="12" customHeight="1" thickBot="1">
      <c r="A41" s="321" t="s">
        <v>353</v>
      </c>
      <c r="B41" s="84" t="s">
        <v>354</v>
      </c>
      <c r="C41" s="56">
        <v>14645000</v>
      </c>
    </row>
    <row r="42" spans="1:3" s="329" customFormat="1" ht="15" customHeight="1" thickBot="1">
      <c r="A42" s="162" t="s">
        <v>17</v>
      </c>
      <c r="B42" s="163" t="s">
        <v>355</v>
      </c>
      <c r="C42" s="256">
        <f>+C37+C38</f>
        <v>14645000</v>
      </c>
    </row>
    <row r="43" spans="1:3" s="329" customFormat="1" ht="15" customHeight="1">
      <c r="A43" s="164"/>
      <c r="B43" s="165"/>
      <c r="C43" s="254"/>
    </row>
    <row r="44" spans="1:3" ht="13.5" thickBot="1">
      <c r="A44" s="166"/>
      <c r="B44" s="167"/>
      <c r="C44" s="255"/>
    </row>
    <row r="45" spans="1:3" s="328" customFormat="1" ht="16.5" customHeight="1" thickBot="1">
      <c r="A45" s="168"/>
      <c r="B45" s="169" t="s">
        <v>46</v>
      </c>
      <c r="C45" s="256"/>
    </row>
    <row r="46" spans="1:3" s="330" customFormat="1" ht="12" customHeight="1" thickBot="1">
      <c r="A46" s="134" t="s">
        <v>8</v>
      </c>
      <c r="B46" s="72" t="s">
        <v>356</v>
      </c>
      <c r="C46" s="204">
        <f>SUM(C47:C51)</f>
        <v>14380000</v>
      </c>
    </row>
    <row r="47" spans="1:3" ht="12" customHeight="1">
      <c r="A47" s="321" t="s">
        <v>69</v>
      </c>
      <c r="B47" s="7" t="s">
        <v>38</v>
      </c>
      <c r="C47" s="53">
        <v>10288000</v>
      </c>
    </row>
    <row r="48" spans="1:3" ht="12" customHeight="1">
      <c r="A48" s="321" t="s">
        <v>70</v>
      </c>
      <c r="B48" s="6" t="s">
        <v>131</v>
      </c>
      <c r="C48" s="55">
        <v>2863000</v>
      </c>
    </row>
    <row r="49" spans="1:3" ht="12" customHeight="1">
      <c r="A49" s="321" t="s">
        <v>71</v>
      </c>
      <c r="B49" s="6" t="s">
        <v>97</v>
      </c>
      <c r="C49" s="55">
        <v>1229000</v>
      </c>
    </row>
    <row r="50" spans="1:3" ht="12" customHeight="1">
      <c r="A50" s="321" t="s">
        <v>72</v>
      </c>
      <c r="B50" s="6" t="s">
        <v>132</v>
      </c>
      <c r="C50" s="55"/>
    </row>
    <row r="51" spans="1:3" ht="12" customHeight="1" thickBot="1">
      <c r="A51" s="321" t="s">
        <v>105</v>
      </c>
      <c r="B51" s="6" t="s">
        <v>133</v>
      </c>
      <c r="C51" s="55"/>
    </row>
    <row r="52" spans="1:3" ht="12" customHeight="1" thickBot="1">
      <c r="A52" s="134" t="s">
        <v>9</v>
      </c>
      <c r="B52" s="72" t="s">
        <v>357</v>
      </c>
      <c r="C52" s="204">
        <f>SUM(C53:C55)</f>
        <v>265000</v>
      </c>
    </row>
    <row r="53" spans="1:3" s="330" customFormat="1" ht="12" customHeight="1">
      <c r="A53" s="321" t="s">
        <v>75</v>
      </c>
      <c r="B53" s="7" t="s">
        <v>490</v>
      </c>
      <c r="C53" s="53">
        <v>265000</v>
      </c>
    </row>
    <row r="54" spans="1:3" ht="12" customHeight="1">
      <c r="A54" s="321" t="s">
        <v>76</v>
      </c>
      <c r="B54" s="6" t="s">
        <v>135</v>
      </c>
      <c r="C54" s="55"/>
    </row>
    <row r="55" spans="1:3" ht="12" customHeight="1">
      <c r="A55" s="321" t="s">
        <v>77</v>
      </c>
      <c r="B55" s="6" t="s">
        <v>47</v>
      </c>
      <c r="C55" s="55"/>
    </row>
    <row r="56" spans="1:3" ht="12" customHeight="1" thickBot="1">
      <c r="A56" s="321" t="s">
        <v>78</v>
      </c>
      <c r="B56" s="6" t="s">
        <v>465</v>
      </c>
      <c r="C56" s="55"/>
    </row>
    <row r="57" spans="1:3" ht="12" customHeight="1" thickBot="1">
      <c r="A57" s="134" t="s">
        <v>10</v>
      </c>
      <c r="B57" s="72" t="s">
        <v>4</v>
      </c>
      <c r="C57" s="231"/>
    </row>
    <row r="58" spans="1:3" ht="15" customHeight="1" thickBot="1">
      <c r="A58" s="134" t="s">
        <v>11</v>
      </c>
      <c r="B58" s="170" t="s">
        <v>470</v>
      </c>
      <c r="C58" s="257">
        <f>+C46+C52+C57</f>
        <v>14645000</v>
      </c>
    </row>
    <row r="59" spans="1:3" ht="13.5" thickBot="1">
      <c r="C59" s="258"/>
    </row>
    <row r="60" spans="1:3" ht="15" customHeight="1" thickBot="1">
      <c r="A60" s="173" t="s">
        <v>460</v>
      </c>
      <c r="B60" s="174"/>
      <c r="C60" s="70">
        <v>3</v>
      </c>
    </row>
    <row r="61" spans="1:3" ht="14.25" customHeight="1" thickBot="1">
      <c r="A61" s="173" t="s">
        <v>153</v>
      </c>
      <c r="B61" s="174"/>
      <c r="C61" s="70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+CONCATENATE("9.2.1. melléklet a 1/",LEFT(ÖSSZEFÜGGÉSEK!A5,4),". (II.17.) önkormányzati rendelethez")</f>
        <v>9.2.1. melléklet a 1/2016. (II.17.) önkormányzati rendelethez</v>
      </c>
    </row>
    <row r="2" spans="1:3" s="326" customFormat="1" ht="25.5" customHeight="1">
      <c r="A2" s="278" t="s">
        <v>151</v>
      </c>
      <c r="B2" s="245" t="s">
        <v>487</v>
      </c>
      <c r="C2" s="259" t="s">
        <v>48</v>
      </c>
    </row>
    <row r="3" spans="1:3" s="326" customFormat="1" ht="24.75" thickBot="1">
      <c r="A3" s="319" t="s">
        <v>150</v>
      </c>
      <c r="B3" s="246" t="s">
        <v>358</v>
      </c>
      <c r="C3" s="260" t="s">
        <v>48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462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463</v>
      </c>
      <c r="C26" s="204">
        <f>+C27+C28+C29</f>
        <v>0</v>
      </c>
    </row>
    <row r="27" spans="1:3" s="329" customFormat="1" ht="12" customHeight="1">
      <c r="A27" s="322" t="s">
        <v>201</v>
      </c>
      <c r="B27" s="323" t="s">
        <v>196</v>
      </c>
      <c r="C27" s="53"/>
    </row>
    <row r="28" spans="1:3" s="329" customFormat="1" ht="12" customHeight="1">
      <c r="A28" s="322" t="s">
        <v>204</v>
      </c>
      <c r="B28" s="323" t="s">
        <v>343</v>
      </c>
      <c r="C28" s="202"/>
    </row>
    <row r="29" spans="1:3" s="329" customFormat="1" ht="12" customHeight="1">
      <c r="A29" s="322" t="s">
        <v>205</v>
      </c>
      <c r="B29" s="324" t="s">
        <v>346</v>
      </c>
      <c r="C29" s="202"/>
    </row>
    <row r="30" spans="1:3" s="329" customFormat="1" ht="12" customHeight="1" thickBot="1">
      <c r="A30" s="321" t="s">
        <v>206</v>
      </c>
      <c r="B30" s="84" t="s">
        <v>464</v>
      </c>
      <c r="C30" s="56"/>
    </row>
    <row r="31" spans="1:3" s="329" customFormat="1" ht="12" customHeight="1" thickBot="1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>
      <c r="A32" s="322" t="s">
        <v>62</v>
      </c>
      <c r="B32" s="323" t="s">
        <v>228</v>
      </c>
      <c r="C32" s="53"/>
    </row>
    <row r="33" spans="1:3" s="329" customFormat="1" ht="12" customHeight="1">
      <c r="A33" s="322" t="s">
        <v>63</v>
      </c>
      <c r="B33" s="324" t="s">
        <v>229</v>
      </c>
      <c r="C33" s="205"/>
    </row>
    <row r="34" spans="1:3" s="329" customFormat="1" ht="12" customHeight="1" thickBot="1">
      <c r="A34" s="321" t="s">
        <v>64</v>
      </c>
      <c r="B34" s="84" t="s">
        <v>230</v>
      </c>
      <c r="C34" s="56"/>
    </row>
    <row r="35" spans="1:3" s="261" customFormat="1" ht="12" customHeight="1" thickBot="1">
      <c r="A35" s="134" t="s">
        <v>13</v>
      </c>
      <c r="B35" s="72" t="s">
        <v>316</v>
      </c>
      <c r="C35" s="231"/>
    </row>
    <row r="36" spans="1:3" s="261" customFormat="1" ht="12" customHeight="1" thickBot="1">
      <c r="A36" s="134" t="s">
        <v>14</v>
      </c>
      <c r="B36" s="72" t="s">
        <v>348</v>
      </c>
      <c r="C36" s="252"/>
    </row>
    <row r="37" spans="1:3" s="261" customFormat="1" ht="12" customHeight="1" thickBot="1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>
      <c r="A38" s="162" t="s">
        <v>16</v>
      </c>
      <c r="B38" s="72" t="s">
        <v>350</v>
      </c>
      <c r="C38" s="253">
        <v>14360000</v>
      </c>
    </row>
    <row r="39" spans="1:3" s="261" customFormat="1" ht="12" customHeight="1">
      <c r="A39" s="322" t="s">
        <v>351</v>
      </c>
      <c r="B39" s="323" t="s">
        <v>169</v>
      </c>
      <c r="C39" s="53"/>
    </row>
    <row r="40" spans="1:3" s="261" customFormat="1" ht="12" customHeight="1">
      <c r="A40" s="322" t="s">
        <v>352</v>
      </c>
      <c r="B40" s="324" t="s">
        <v>2</v>
      </c>
      <c r="C40" s="205"/>
    </row>
    <row r="41" spans="1:3" s="329" customFormat="1" ht="12" customHeight="1" thickBot="1">
      <c r="A41" s="321" t="s">
        <v>353</v>
      </c>
      <c r="B41" s="84" t="s">
        <v>354</v>
      </c>
      <c r="C41" s="56">
        <v>14360000</v>
      </c>
    </row>
    <row r="42" spans="1:3" s="329" customFormat="1" ht="15" customHeight="1" thickBot="1">
      <c r="A42" s="162" t="s">
        <v>17</v>
      </c>
      <c r="B42" s="163" t="s">
        <v>355</v>
      </c>
      <c r="C42" s="256">
        <f>+C37+C38</f>
        <v>14360000</v>
      </c>
    </row>
    <row r="43" spans="1:3" s="329" customFormat="1" ht="15" customHeight="1">
      <c r="A43" s="164"/>
      <c r="B43" s="165"/>
      <c r="C43" s="254"/>
    </row>
    <row r="44" spans="1:3" ht="13.5" thickBot="1">
      <c r="A44" s="166"/>
      <c r="B44" s="167"/>
      <c r="C44" s="255"/>
    </row>
    <row r="45" spans="1:3" s="328" customFormat="1" ht="16.5" customHeight="1" thickBot="1">
      <c r="A45" s="168"/>
      <c r="B45" s="169" t="s">
        <v>46</v>
      </c>
      <c r="C45" s="256"/>
    </row>
    <row r="46" spans="1:3" s="330" customFormat="1" ht="12" customHeight="1" thickBot="1">
      <c r="A46" s="134" t="s">
        <v>8</v>
      </c>
      <c r="B46" s="72" t="s">
        <v>356</v>
      </c>
      <c r="C46" s="204">
        <f>SUM(C47:C51)</f>
        <v>14360000</v>
      </c>
    </row>
    <row r="47" spans="1:3" ht="12" customHeight="1">
      <c r="A47" s="321" t="s">
        <v>69</v>
      </c>
      <c r="B47" s="7" t="s">
        <v>38</v>
      </c>
      <c r="C47" s="53">
        <v>10268000</v>
      </c>
    </row>
    <row r="48" spans="1:3" ht="12" customHeight="1">
      <c r="A48" s="321" t="s">
        <v>70</v>
      </c>
      <c r="B48" s="6" t="s">
        <v>131</v>
      </c>
      <c r="C48" s="55">
        <v>2863000</v>
      </c>
    </row>
    <row r="49" spans="1:3" ht="12" customHeight="1">
      <c r="A49" s="321" t="s">
        <v>71</v>
      </c>
      <c r="B49" s="6" t="s">
        <v>97</v>
      </c>
      <c r="C49" s="55">
        <v>1229000</v>
      </c>
    </row>
    <row r="50" spans="1:3" ht="12" customHeight="1">
      <c r="A50" s="321" t="s">
        <v>72</v>
      </c>
      <c r="B50" s="6" t="s">
        <v>132</v>
      </c>
      <c r="C50" s="55"/>
    </row>
    <row r="51" spans="1:3" ht="12" customHeight="1" thickBot="1">
      <c r="A51" s="321" t="s">
        <v>105</v>
      </c>
      <c r="B51" s="6" t="s">
        <v>133</v>
      </c>
      <c r="C51" s="55"/>
    </row>
    <row r="52" spans="1:3" ht="12" customHeight="1" thickBot="1">
      <c r="A52" s="134" t="s">
        <v>9</v>
      </c>
      <c r="B52" s="72" t="s">
        <v>357</v>
      </c>
      <c r="C52" s="204">
        <f>SUM(C53:C55)</f>
        <v>0</v>
      </c>
    </row>
    <row r="53" spans="1:3" s="330" customFormat="1" ht="12" customHeight="1">
      <c r="A53" s="321" t="s">
        <v>75</v>
      </c>
      <c r="B53" s="7" t="s">
        <v>490</v>
      </c>
      <c r="C53" s="53"/>
    </row>
    <row r="54" spans="1:3" ht="12" customHeight="1">
      <c r="A54" s="321" t="s">
        <v>76</v>
      </c>
      <c r="B54" s="6" t="s">
        <v>135</v>
      </c>
      <c r="C54" s="55"/>
    </row>
    <row r="55" spans="1:3" ht="12" customHeight="1">
      <c r="A55" s="321" t="s">
        <v>77</v>
      </c>
      <c r="B55" s="6" t="s">
        <v>47</v>
      </c>
      <c r="C55" s="55"/>
    </row>
    <row r="56" spans="1:3" ht="12" customHeight="1" thickBot="1">
      <c r="A56" s="321" t="s">
        <v>78</v>
      </c>
      <c r="B56" s="6" t="s">
        <v>465</v>
      </c>
      <c r="C56" s="55"/>
    </row>
    <row r="57" spans="1:3" ht="15" customHeight="1" thickBot="1">
      <c r="A57" s="134" t="s">
        <v>10</v>
      </c>
      <c r="B57" s="72" t="s">
        <v>4</v>
      </c>
      <c r="C57" s="231"/>
    </row>
    <row r="58" spans="1:3" ht="13.5" thickBot="1">
      <c r="A58" s="134" t="s">
        <v>11</v>
      </c>
      <c r="B58" s="170" t="s">
        <v>470</v>
      </c>
      <c r="C58" s="257">
        <f>+C46+C52+C57</f>
        <v>14360000</v>
      </c>
    </row>
    <row r="59" spans="1:3" ht="15" customHeight="1" thickBot="1">
      <c r="C59" s="258"/>
    </row>
    <row r="60" spans="1:3" ht="14.25" customHeight="1" thickBot="1">
      <c r="A60" s="173" t="s">
        <v>460</v>
      </c>
      <c r="B60" s="174"/>
      <c r="C60" s="70">
        <v>3</v>
      </c>
    </row>
    <row r="61" spans="1:3" ht="13.5" thickBot="1">
      <c r="A61" s="173" t="s">
        <v>153</v>
      </c>
      <c r="B61" s="174"/>
      <c r="C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+CONCATENATE("9.2.2. melléklet a 1/",LEFT(ÖSSZEFÜGGÉSEK!A5,4),". (II.17.) önkormányzati rendelethez")</f>
        <v>9.2.2. melléklet a 1/2016. (II.17.) önkormányzati rendelethez</v>
      </c>
    </row>
    <row r="2" spans="1:3" s="326" customFormat="1" ht="25.5" customHeight="1">
      <c r="A2" s="278" t="s">
        <v>151</v>
      </c>
      <c r="B2" s="245" t="s">
        <v>487</v>
      </c>
      <c r="C2" s="259" t="s">
        <v>48</v>
      </c>
    </row>
    <row r="3" spans="1:3" s="326" customFormat="1" ht="24.75" thickBot="1">
      <c r="A3" s="319" t="s">
        <v>150</v>
      </c>
      <c r="B3" s="246" t="s">
        <v>359</v>
      </c>
      <c r="C3" s="260" t="s">
        <v>49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462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463</v>
      </c>
      <c r="C26" s="204">
        <f>+C27+C28+C29</f>
        <v>0</v>
      </c>
    </row>
    <row r="27" spans="1:3" s="329" customFormat="1" ht="12" customHeight="1">
      <c r="A27" s="322" t="s">
        <v>201</v>
      </c>
      <c r="B27" s="323" t="s">
        <v>196</v>
      </c>
      <c r="C27" s="53"/>
    </row>
    <row r="28" spans="1:3" s="329" customFormat="1" ht="12" customHeight="1">
      <c r="A28" s="322" t="s">
        <v>204</v>
      </c>
      <c r="B28" s="323" t="s">
        <v>343</v>
      </c>
      <c r="C28" s="202"/>
    </row>
    <row r="29" spans="1:3" s="329" customFormat="1" ht="12" customHeight="1">
      <c r="A29" s="322" t="s">
        <v>205</v>
      </c>
      <c r="B29" s="324" t="s">
        <v>346</v>
      </c>
      <c r="C29" s="202"/>
    </row>
    <row r="30" spans="1:3" s="329" customFormat="1" ht="12" customHeight="1" thickBot="1">
      <c r="A30" s="321" t="s">
        <v>206</v>
      </c>
      <c r="B30" s="84" t="s">
        <v>464</v>
      </c>
      <c r="C30" s="56"/>
    </row>
    <row r="31" spans="1:3" s="329" customFormat="1" ht="12" customHeight="1" thickBot="1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>
      <c r="A32" s="322" t="s">
        <v>62</v>
      </c>
      <c r="B32" s="323" t="s">
        <v>228</v>
      </c>
      <c r="C32" s="53"/>
    </row>
    <row r="33" spans="1:3" s="329" customFormat="1" ht="12" customHeight="1">
      <c r="A33" s="322" t="s">
        <v>63</v>
      </c>
      <c r="B33" s="324" t="s">
        <v>229</v>
      </c>
      <c r="C33" s="205"/>
    </row>
    <row r="34" spans="1:3" s="329" customFormat="1" ht="12" customHeight="1" thickBot="1">
      <c r="A34" s="321" t="s">
        <v>64</v>
      </c>
      <c r="B34" s="84" t="s">
        <v>230</v>
      </c>
      <c r="C34" s="56"/>
    </row>
    <row r="35" spans="1:3" s="261" customFormat="1" ht="12" customHeight="1" thickBot="1">
      <c r="A35" s="134" t="s">
        <v>13</v>
      </c>
      <c r="B35" s="72" t="s">
        <v>316</v>
      </c>
      <c r="C35" s="231"/>
    </row>
    <row r="36" spans="1:3" s="261" customFormat="1" ht="12" customHeight="1" thickBot="1">
      <c r="A36" s="134" t="s">
        <v>14</v>
      </c>
      <c r="B36" s="72" t="s">
        <v>348</v>
      </c>
      <c r="C36" s="252"/>
    </row>
    <row r="37" spans="1:3" s="261" customFormat="1" ht="12" customHeight="1" thickBot="1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>
      <c r="A38" s="162" t="s">
        <v>16</v>
      </c>
      <c r="B38" s="72" t="s">
        <v>350</v>
      </c>
      <c r="C38" s="253">
        <f>+C39+C40+C41</f>
        <v>285000</v>
      </c>
    </row>
    <row r="39" spans="1:3" s="261" customFormat="1" ht="12" customHeight="1">
      <c r="A39" s="322" t="s">
        <v>351</v>
      </c>
      <c r="B39" s="323" t="s">
        <v>169</v>
      </c>
      <c r="C39" s="53"/>
    </row>
    <row r="40" spans="1:3" s="261" customFormat="1" ht="12" customHeight="1">
      <c r="A40" s="322" t="s">
        <v>352</v>
      </c>
      <c r="B40" s="324" t="s">
        <v>2</v>
      </c>
      <c r="C40" s="205"/>
    </row>
    <row r="41" spans="1:3" s="329" customFormat="1" ht="12" customHeight="1" thickBot="1">
      <c r="A41" s="321" t="s">
        <v>353</v>
      </c>
      <c r="B41" s="84" t="s">
        <v>354</v>
      </c>
      <c r="C41" s="56">
        <v>285000</v>
      </c>
    </row>
    <row r="42" spans="1:3" s="329" customFormat="1" ht="15" customHeight="1" thickBot="1">
      <c r="A42" s="162" t="s">
        <v>17</v>
      </c>
      <c r="B42" s="163" t="s">
        <v>355</v>
      </c>
      <c r="C42" s="256">
        <f>+C37+C38</f>
        <v>285000</v>
      </c>
    </row>
    <row r="43" spans="1:3" s="329" customFormat="1" ht="15" customHeight="1">
      <c r="A43" s="164"/>
      <c r="B43" s="165"/>
      <c r="C43" s="254"/>
    </row>
    <row r="44" spans="1:3" ht="13.5" thickBot="1">
      <c r="A44" s="166"/>
      <c r="B44" s="167"/>
      <c r="C44" s="255"/>
    </row>
    <row r="45" spans="1:3" s="328" customFormat="1" ht="16.5" customHeight="1" thickBot="1">
      <c r="A45" s="168"/>
      <c r="B45" s="169" t="s">
        <v>46</v>
      </c>
      <c r="C45" s="256"/>
    </row>
    <row r="46" spans="1:3" s="330" customFormat="1" ht="12" customHeight="1" thickBot="1">
      <c r="A46" s="134" t="s">
        <v>8</v>
      </c>
      <c r="B46" s="72" t="s">
        <v>356</v>
      </c>
      <c r="C46" s="204">
        <f>SUM(C47:C51)</f>
        <v>20000</v>
      </c>
    </row>
    <row r="47" spans="1:3" ht="12" customHeight="1">
      <c r="A47" s="321" t="s">
        <v>69</v>
      </c>
      <c r="B47" s="7" t="s">
        <v>38</v>
      </c>
      <c r="C47" s="53">
        <v>20000</v>
      </c>
    </row>
    <row r="48" spans="1:3" ht="12" customHeight="1">
      <c r="A48" s="321" t="s">
        <v>70</v>
      </c>
      <c r="B48" s="6" t="s">
        <v>131</v>
      </c>
      <c r="C48" s="55"/>
    </row>
    <row r="49" spans="1:3" ht="12" customHeight="1">
      <c r="A49" s="321" t="s">
        <v>71</v>
      </c>
      <c r="B49" s="6" t="s">
        <v>97</v>
      </c>
      <c r="C49" s="55"/>
    </row>
    <row r="50" spans="1:3" ht="12" customHeight="1">
      <c r="A50" s="321" t="s">
        <v>72</v>
      </c>
      <c r="B50" s="6" t="s">
        <v>132</v>
      </c>
      <c r="C50" s="55"/>
    </row>
    <row r="51" spans="1:3" ht="12" customHeight="1" thickBot="1">
      <c r="A51" s="321" t="s">
        <v>105</v>
      </c>
      <c r="B51" s="6" t="s">
        <v>133</v>
      </c>
      <c r="C51" s="55"/>
    </row>
    <row r="52" spans="1:3" ht="12" customHeight="1" thickBot="1">
      <c r="A52" s="134" t="s">
        <v>9</v>
      </c>
      <c r="B52" s="72" t="s">
        <v>357</v>
      </c>
      <c r="C52" s="204">
        <f>SUM(C53:C55)</f>
        <v>265000</v>
      </c>
    </row>
    <row r="53" spans="1:3" s="330" customFormat="1" ht="12" customHeight="1">
      <c r="A53" s="321" t="s">
        <v>75</v>
      </c>
      <c r="B53" s="7" t="s">
        <v>490</v>
      </c>
      <c r="C53" s="53">
        <v>265000</v>
      </c>
    </row>
    <row r="54" spans="1:3" ht="12" customHeight="1">
      <c r="A54" s="321" t="s">
        <v>76</v>
      </c>
      <c r="B54" s="6" t="s">
        <v>135</v>
      </c>
      <c r="C54" s="55"/>
    </row>
    <row r="55" spans="1:3" ht="12" customHeight="1">
      <c r="A55" s="321" t="s">
        <v>77</v>
      </c>
      <c r="B55" s="6" t="s">
        <v>47</v>
      </c>
      <c r="C55" s="55"/>
    </row>
    <row r="56" spans="1:3" ht="12" customHeight="1" thickBot="1">
      <c r="A56" s="321" t="s">
        <v>78</v>
      </c>
      <c r="B56" s="6" t="s">
        <v>465</v>
      </c>
      <c r="C56" s="55"/>
    </row>
    <row r="57" spans="1:3" ht="15" customHeight="1" thickBot="1">
      <c r="A57" s="134" t="s">
        <v>10</v>
      </c>
      <c r="B57" s="72" t="s">
        <v>4</v>
      </c>
      <c r="C57" s="231"/>
    </row>
    <row r="58" spans="1:3" ht="13.5" thickBot="1">
      <c r="A58" s="134" t="s">
        <v>11</v>
      </c>
      <c r="B58" s="170" t="s">
        <v>470</v>
      </c>
      <c r="C58" s="257">
        <f>+C46+C52+C57</f>
        <v>285000</v>
      </c>
    </row>
    <row r="59" spans="1:3" ht="15" customHeight="1" thickBot="1">
      <c r="C59" s="258"/>
    </row>
    <row r="60" spans="1:3" ht="14.25" customHeight="1" thickBot="1">
      <c r="A60" s="173" t="s">
        <v>460</v>
      </c>
      <c r="B60" s="174"/>
      <c r="C60" s="70"/>
    </row>
    <row r="61" spans="1:3" ht="13.5" thickBot="1">
      <c r="A61" s="173" t="s">
        <v>153</v>
      </c>
      <c r="B61" s="174"/>
      <c r="C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+CONCATENATE("9.2.3. melléklet a 1/",LEFT(ÖSSZEFÜGGÉSEK!A5,4),". (II.17.) önkormányzati rendelethez")</f>
        <v>9.2.3. melléklet a 1/2016. (II.17.) önkormányzati rendelethez</v>
      </c>
    </row>
    <row r="2" spans="1:3" s="326" customFormat="1" ht="25.5" customHeight="1">
      <c r="A2" s="278" t="s">
        <v>151</v>
      </c>
      <c r="B2" s="245" t="s">
        <v>487</v>
      </c>
      <c r="C2" s="259" t="s">
        <v>48</v>
      </c>
    </row>
    <row r="3" spans="1:3" s="326" customFormat="1" ht="24.75" thickBot="1">
      <c r="A3" s="319" t="s">
        <v>150</v>
      </c>
      <c r="B3" s="246" t="s">
        <v>471</v>
      </c>
      <c r="C3" s="260" t="s">
        <v>370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462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463</v>
      </c>
      <c r="C26" s="204">
        <f>+C27+C28+C29</f>
        <v>0</v>
      </c>
    </row>
    <row r="27" spans="1:3" s="329" customFormat="1" ht="12" customHeight="1">
      <c r="A27" s="322" t="s">
        <v>201</v>
      </c>
      <c r="B27" s="323" t="s">
        <v>196</v>
      </c>
      <c r="C27" s="53"/>
    </row>
    <row r="28" spans="1:3" s="329" customFormat="1" ht="12" customHeight="1">
      <c r="A28" s="322" t="s">
        <v>204</v>
      </c>
      <c r="B28" s="323" t="s">
        <v>343</v>
      </c>
      <c r="C28" s="202"/>
    </row>
    <row r="29" spans="1:3" s="329" customFormat="1" ht="12" customHeight="1">
      <c r="A29" s="322" t="s">
        <v>205</v>
      </c>
      <c r="B29" s="324" t="s">
        <v>346</v>
      </c>
      <c r="C29" s="202"/>
    </row>
    <row r="30" spans="1:3" s="329" customFormat="1" ht="12" customHeight="1" thickBot="1">
      <c r="A30" s="321" t="s">
        <v>206</v>
      </c>
      <c r="B30" s="84" t="s">
        <v>464</v>
      </c>
      <c r="C30" s="56"/>
    </row>
    <row r="31" spans="1:3" s="329" customFormat="1" ht="12" customHeight="1" thickBot="1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>
      <c r="A32" s="322" t="s">
        <v>62</v>
      </c>
      <c r="B32" s="323" t="s">
        <v>228</v>
      </c>
      <c r="C32" s="53"/>
    </row>
    <row r="33" spans="1:3" s="329" customFormat="1" ht="12" customHeight="1">
      <c r="A33" s="322" t="s">
        <v>63</v>
      </c>
      <c r="B33" s="324" t="s">
        <v>229</v>
      </c>
      <c r="C33" s="205"/>
    </row>
    <row r="34" spans="1:3" s="329" customFormat="1" ht="12" customHeight="1" thickBot="1">
      <c r="A34" s="321" t="s">
        <v>64</v>
      </c>
      <c r="B34" s="84" t="s">
        <v>230</v>
      </c>
      <c r="C34" s="56"/>
    </row>
    <row r="35" spans="1:3" s="261" customFormat="1" ht="12" customHeight="1" thickBot="1">
      <c r="A35" s="134" t="s">
        <v>13</v>
      </c>
      <c r="B35" s="72" t="s">
        <v>316</v>
      </c>
      <c r="C35" s="231"/>
    </row>
    <row r="36" spans="1:3" s="261" customFormat="1" ht="12" customHeight="1" thickBot="1">
      <c r="A36" s="134" t="s">
        <v>14</v>
      </c>
      <c r="B36" s="72" t="s">
        <v>348</v>
      </c>
      <c r="C36" s="252"/>
    </row>
    <row r="37" spans="1:3" s="261" customFormat="1" ht="12" customHeight="1" thickBot="1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>
      <c r="A38" s="162" t="s">
        <v>16</v>
      </c>
      <c r="B38" s="72" t="s">
        <v>350</v>
      </c>
      <c r="C38" s="253">
        <f>+C39+C40+C41</f>
        <v>0</v>
      </c>
    </row>
    <row r="39" spans="1:3" s="261" customFormat="1" ht="12" customHeight="1">
      <c r="A39" s="322" t="s">
        <v>351</v>
      </c>
      <c r="B39" s="323" t="s">
        <v>169</v>
      </c>
      <c r="C39" s="53"/>
    </row>
    <row r="40" spans="1:3" s="261" customFormat="1" ht="12" customHeight="1">
      <c r="A40" s="322" t="s">
        <v>352</v>
      </c>
      <c r="B40" s="324" t="s">
        <v>2</v>
      </c>
      <c r="C40" s="205"/>
    </row>
    <row r="41" spans="1:3" s="329" customFormat="1" ht="12" customHeight="1" thickBot="1">
      <c r="A41" s="321" t="s">
        <v>353</v>
      </c>
      <c r="B41" s="84" t="s">
        <v>354</v>
      </c>
      <c r="C41" s="56"/>
    </row>
    <row r="42" spans="1:3" s="329" customFormat="1" ht="15" customHeight="1" thickBot="1">
      <c r="A42" s="162" t="s">
        <v>17</v>
      </c>
      <c r="B42" s="163" t="s">
        <v>355</v>
      </c>
      <c r="C42" s="256">
        <f>+C37+C38</f>
        <v>0</v>
      </c>
    </row>
    <row r="43" spans="1:3" s="329" customFormat="1" ht="15" customHeight="1">
      <c r="A43" s="164"/>
      <c r="B43" s="165"/>
      <c r="C43" s="254"/>
    </row>
    <row r="44" spans="1:3" ht="13.5" thickBot="1">
      <c r="A44" s="166"/>
      <c r="B44" s="167"/>
      <c r="C44" s="255"/>
    </row>
    <row r="45" spans="1:3" s="328" customFormat="1" ht="16.5" customHeight="1" thickBot="1">
      <c r="A45" s="168"/>
      <c r="B45" s="169" t="s">
        <v>46</v>
      </c>
      <c r="C45" s="256"/>
    </row>
    <row r="46" spans="1:3" s="330" customFormat="1" ht="12" customHeight="1" thickBot="1">
      <c r="A46" s="134" t="s">
        <v>8</v>
      </c>
      <c r="B46" s="72" t="s">
        <v>356</v>
      </c>
      <c r="C46" s="204">
        <f>SUM(C47:C51)</f>
        <v>0</v>
      </c>
    </row>
    <row r="47" spans="1:3" ht="12" customHeight="1">
      <c r="A47" s="321" t="s">
        <v>69</v>
      </c>
      <c r="B47" s="7" t="s">
        <v>38</v>
      </c>
      <c r="C47" s="53"/>
    </row>
    <row r="48" spans="1:3" ht="12" customHeight="1">
      <c r="A48" s="321" t="s">
        <v>70</v>
      </c>
      <c r="B48" s="6" t="s">
        <v>131</v>
      </c>
      <c r="C48" s="55"/>
    </row>
    <row r="49" spans="1:3" ht="12" customHeight="1">
      <c r="A49" s="321" t="s">
        <v>71</v>
      </c>
      <c r="B49" s="6" t="s">
        <v>97</v>
      </c>
      <c r="C49" s="55"/>
    </row>
    <row r="50" spans="1:3" ht="12" customHeight="1">
      <c r="A50" s="321" t="s">
        <v>72</v>
      </c>
      <c r="B50" s="6" t="s">
        <v>132</v>
      </c>
      <c r="C50" s="55"/>
    </row>
    <row r="51" spans="1:3" ht="12" customHeight="1" thickBot="1">
      <c r="A51" s="321" t="s">
        <v>105</v>
      </c>
      <c r="B51" s="6" t="s">
        <v>133</v>
      </c>
      <c r="C51" s="55"/>
    </row>
    <row r="52" spans="1:3" ht="12" customHeight="1" thickBot="1">
      <c r="A52" s="134" t="s">
        <v>9</v>
      </c>
      <c r="B52" s="72" t="s">
        <v>357</v>
      </c>
      <c r="C52" s="204">
        <f>SUM(C53:C55)</f>
        <v>0</v>
      </c>
    </row>
    <row r="53" spans="1:3" s="330" customFormat="1" ht="12" customHeight="1">
      <c r="A53" s="321" t="s">
        <v>75</v>
      </c>
      <c r="B53" s="7" t="s">
        <v>490</v>
      </c>
      <c r="C53" s="53"/>
    </row>
    <row r="54" spans="1:3" ht="12" customHeight="1">
      <c r="A54" s="321" t="s">
        <v>76</v>
      </c>
      <c r="B54" s="6" t="s">
        <v>135</v>
      </c>
      <c r="C54" s="55"/>
    </row>
    <row r="55" spans="1:3" ht="12" customHeight="1">
      <c r="A55" s="321" t="s">
        <v>77</v>
      </c>
      <c r="B55" s="6" t="s">
        <v>47</v>
      </c>
      <c r="C55" s="55"/>
    </row>
    <row r="56" spans="1:3" ht="12" customHeight="1" thickBot="1">
      <c r="A56" s="321" t="s">
        <v>78</v>
      </c>
      <c r="B56" s="6" t="s">
        <v>465</v>
      </c>
      <c r="C56" s="55"/>
    </row>
    <row r="57" spans="1:3" ht="15" customHeight="1" thickBot="1">
      <c r="A57" s="134" t="s">
        <v>10</v>
      </c>
      <c r="B57" s="72" t="s">
        <v>4</v>
      </c>
      <c r="C57" s="231"/>
    </row>
    <row r="58" spans="1:3" ht="13.5" thickBot="1">
      <c r="A58" s="134" t="s">
        <v>11</v>
      </c>
      <c r="B58" s="170" t="s">
        <v>470</v>
      </c>
      <c r="C58" s="257">
        <f>+C46+C52+C57</f>
        <v>0</v>
      </c>
    </row>
    <row r="59" spans="1:3" ht="15" customHeight="1" thickBot="1">
      <c r="C59" s="258"/>
    </row>
    <row r="60" spans="1:3" ht="14.25" customHeight="1" thickBot="1">
      <c r="A60" s="173" t="s">
        <v>460</v>
      </c>
      <c r="B60" s="174"/>
      <c r="C60" s="70"/>
    </row>
    <row r="61" spans="1:3" ht="13.5" thickBot="1">
      <c r="A61" s="173" t="s">
        <v>153</v>
      </c>
      <c r="B61" s="174"/>
      <c r="C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H79" sqref="H79"/>
    </sheetView>
  </sheetViews>
  <sheetFormatPr defaultRowHeight="15.75"/>
  <cols>
    <col min="1" max="1" width="9.5" style="263" customWidth="1"/>
    <col min="2" max="2" width="91.6640625" style="263" customWidth="1"/>
    <col min="3" max="3" width="21.6640625" style="264" customWidth="1"/>
    <col min="4" max="4" width="9" style="285" customWidth="1"/>
    <col min="5" max="16384" width="9.33203125" style="285"/>
  </cols>
  <sheetData>
    <row r="1" spans="1:3" ht="15.95" customHeight="1">
      <c r="A1" s="369" t="s">
        <v>5</v>
      </c>
      <c r="B1" s="369"/>
      <c r="C1" s="369"/>
    </row>
    <row r="2" spans="1:3" ht="15.95" customHeight="1" thickBot="1">
      <c r="A2" s="370" t="s">
        <v>109</v>
      </c>
      <c r="B2" s="370"/>
      <c r="C2" s="194" t="s">
        <v>492</v>
      </c>
    </row>
    <row r="3" spans="1:3" ht="38.1" customHeight="1" thickBot="1">
      <c r="A3" s="21" t="s">
        <v>57</v>
      </c>
      <c r="B3" s="22" t="s">
        <v>7</v>
      </c>
      <c r="C3" s="29" t="str">
        <f>+CONCATENATE(LEFT(ÖSSZEFÜGGÉSEK!A5,4),". évi előirányzat")</f>
        <v>2016. évi előirányzat</v>
      </c>
    </row>
    <row r="4" spans="1:3" s="286" customFormat="1" ht="12" customHeight="1" thickBot="1">
      <c r="A4" s="280" t="s">
        <v>435</v>
      </c>
      <c r="B4" s="281" t="s">
        <v>436</v>
      </c>
      <c r="C4" s="282" t="s">
        <v>437</v>
      </c>
    </row>
    <row r="5" spans="1:3" s="287" customFormat="1" ht="12" customHeight="1" thickBot="1">
      <c r="A5" s="18" t="s">
        <v>8</v>
      </c>
      <c r="B5" s="19" t="s">
        <v>185</v>
      </c>
      <c r="C5" s="184">
        <f>+C6+C7+C8+C9+C10+C11</f>
        <v>54965747</v>
      </c>
    </row>
    <row r="6" spans="1:3" s="287" customFormat="1" ht="12" customHeight="1">
      <c r="A6" s="13" t="s">
        <v>69</v>
      </c>
      <c r="B6" s="288" t="s">
        <v>186</v>
      </c>
      <c r="C6" s="187">
        <v>31540379</v>
      </c>
    </row>
    <row r="7" spans="1:3" s="287" customFormat="1" ht="12" customHeight="1">
      <c r="A7" s="12" t="s">
        <v>70</v>
      </c>
      <c r="B7" s="289" t="s">
        <v>187</v>
      </c>
      <c r="C7" s="186">
        <v>13084833</v>
      </c>
    </row>
    <row r="8" spans="1:3" s="287" customFormat="1" ht="12" customHeight="1">
      <c r="A8" s="12" t="s">
        <v>71</v>
      </c>
      <c r="B8" s="289" t="s">
        <v>188</v>
      </c>
      <c r="C8" s="186">
        <v>9140535</v>
      </c>
    </row>
    <row r="9" spans="1:3" s="287" customFormat="1" ht="12" customHeight="1">
      <c r="A9" s="12" t="s">
        <v>72</v>
      </c>
      <c r="B9" s="289" t="s">
        <v>189</v>
      </c>
      <c r="C9" s="186">
        <v>1200000</v>
      </c>
    </row>
    <row r="10" spans="1:3" s="287" customFormat="1" ht="12" customHeight="1">
      <c r="A10" s="12" t="s">
        <v>105</v>
      </c>
      <c r="B10" s="180" t="s">
        <v>371</v>
      </c>
      <c r="C10" s="186"/>
    </row>
    <row r="11" spans="1:3" s="287" customFormat="1" ht="12" customHeight="1" thickBot="1">
      <c r="A11" s="14" t="s">
        <v>73</v>
      </c>
      <c r="B11" s="181" t="s">
        <v>372</v>
      </c>
      <c r="C11" s="186"/>
    </row>
    <row r="12" spans="1:3" s="287" customFormat="1" ht="12" customHeight="1" thickBot="1">
      <c r="A12" s="18" t="s">
        <v>9</v>
      </c>
      <c r="B12" s="179" t="s">
        <v>190</v>
      </c>
      <c r="C12" s="184">
        <f>+C13+C14+C15+C16+C17</f>
        <v>0</v>
      </c>
    </row>
    <row r="13" spans="1:3" s="287" customFormat="1" ht="12" customHeight="1">
      <c r="A13" s="13" t="s">
        <v>75</v>
      </c>
      <c r="B13" s="288" t="s">
        <v>191</v>
      </c>
      <c r="C13" s="187"/>
    </row>
    <row r="14" spans="1:3" s="287" customFormat="1" ht="12" customHeight="1">
      <c r="A14" s="12" t="s">
        <v>76</v>
      </c>
      <c r="B14" s="289" t="s">
        <v>192</v>
      </c>
      <c r="C14" s="186"/>
    </row>
    <row r="15" spans="1:3" s="287" customFormat="1" ht="12" customHeight="1">
      <c r="A15" s="12" t="s">
        <v>77</v>
      </c>
      <c r="B15" s="289" t="s">
        <v>361</v>
      </c>
      <c r="C15" s="186"/>
    </row>
    <row r="16" spans="1:3" s="287" customFormat="1" ht="12" customHeight="1">
      <c r="A16" s="12" t="s">
        <v>78</v>
      </c>
      <c r="B16" s="289" t="s">
        <v>362</v>
      </c>
      <c r="C16" s="186"/>
    </row>
    <row r="17" spans="1:3" s="287" customFormat="1" ht="12" customHeight="1">
      <c r="A17" s="12" t="s">
        <v>79</v>
      </c>
      <c r="B17" s="289" t="s">
        <v>193</v>
      </c>
      <c r="C17" s="186"/>
    </row>
    <row r="18" spans="1:3" s="287" customFormat="1" ht="12" customHeight="1" thickBot="1">
      <c r="A18" s="14" t="s">
        <v>85</v>
      </c>
      <c r="B18" s="181" t="s">
        <v>194</v>
      </c>
      <c r="C18" s="188"/>
    </row>
    <row r="19" spans="1:3" s="287" customFormat="1" ht="12" customHeight="1" thickBot="1">
      <c r="A19" s="18" t="s">
        <v>10</v>
      </c>
      <c r="B19" s="19" t="s">
        <v>195</v>
      </c>
      <c r="C19" s="184">
        <f>+C20+C21+C22+C23+C24</f>
        <v>0</v>
      </c>
    </row>
    <row r="20" spans="1:3" s="287" customFormat="1" ht="12" customHeight="1">
      <c r="A20" s="13" t="s">
        <v>58</v>
      </c>
      <c r="B20" s="288" t="s">
        <v>196</v>
      </c>
      <c r="C20" s="187"/>
    </row>
    <row r="21" spans="1:3" s="287" customFormat="1" ht="12" customHeight="1">
      <c r="A21" s="12" t="s">
        <v>59</v>
      </c>
      <c r="B21" s="289" t="s">
        <v>197</v>
      </c>
      <c r="C21" s="186"/>
    </row>
    <row r="22" spans="1:3" s="287" customFormat="1" ht="12" customHeight="1">
      <c r="A22" s="12" t="s">
        <v>60</v>
      </c>
      <c r="B22" s="289" t="s">
        <v>363</v>
      </c>
      <c r="C22" s="186"/>
    </row>
    <row r="23" spans="1:3" s="287" customFormat="1" ht="12" customHeight="1">
      <c r="A23" s="12" t="s">
        <v>61</v>
      </c>
      <c r="B23" s="289" t="s">
        <v>364</v>
      </c>
      <c r="C23" s="186"/>
    </row>
    <row r="24" spans="1:3" s="287" customFormat="1" ht="12" customHeight="1">
      <c r="A24" s="12" t="s">
        <v>119</v>
      </c>
      <c r="B24" s="289" t="s">
        <v>198</v>
      </c>
      <c r="C24" s="186"/>
    </row>
    <row r="25" spans="1:3" s="287" customFormat="1" ht="12" customHeight="1" thickBot="1">
      <c r="A25" s="14" t="s">
        <v>120</v>
      </c>
      <c r="B25" s="290" t="s">
        <v>199</v>
      </c>
      <c r="C25" s="188"/>
    </row>
    <row r="26" spans="1:3" s="287" customFormat="1" ht="12" customHeight="1" thickBot="1">
      <c r="A26" s="18" t="s">
        <v>121</v>
      </c>
      <c r="B26" s="19" t="s">
        <v>200</v>
      </c>
      <c r="C26" s="190">
        <f>+C27+C31+C32+C33</f>
        <v>22500000</v>
      </c>
    </row>
    <row r="27" spans="1:3" s="287" customFormat="1" ht="12" customHeight="1">
      <c r="A27" s="13" t="s">
        <v>201</v>
      </c>
      <c r="B27" s="288" t="s">
        <v>378</v>
      </c>
      <c r="C27" s="283">
        <v>8300000</v>
      </c>
    </row>
    <row r="28" spans="1:3" s="287" customFormat="1" ht="12" customHeight="1">
      <c r="A28" s="12" t="s">
        <v>202</v>
      </c>
      <c r="B28" s="289" t="s">
        <v>207</v>
      </c>
      <c r="C28" s="186">
        <v>1100000</v>
      </c>
    </row>
    <row r="29" spans="1:3" s="287" customFormat="1" ht="12" customHeight="1">
      <c r="A29" s="12" t="s">
        <v>203</v>
      </c>
      <c r="B29" s="289" t="s">
        <v>208</v>
      </c>
      <c r="C29" s="186"/>
    </row>
    <row r="30" spans="1:3" s="287" customFormat="1" ht="12" customHeight="1">
      <c r="A30" s="12" t="s">
        <v>376</v>
      </c>
      <c r="B30" s="344" t="s">
        <v>377</v>
      </c>
      <c r="C30" s="186">
        <v>7200000</v>
      </c>
    </row>
    <row r="31" spans="1:3" s="287" customFormat="1" ht="12" customHeight="1">
      <c r="A31" s="12" t="s">
        <v>204</v>
      </c>
      <c r="B31" s="289" t="s">
        <v>209</v>
      </c>
      <c r="C31" s="186">
        <v>1800000</v>
      </c>
    </row>
    <row r="32" spans="1:3" s="287" customFormat="1" ht="12" customHeight="1">
      <c r="A32" s="12" t="s">
        <v>205</v>
      </c>
      <c r="B32" s="289" t="s">
        <v>210</v>
      </c>
      <c r="C32" s="186">
        <v>12000000</v>
      </c>
    </row>
    <row r="33" spans="1:3" s="287" customFormat="1" ht="12" customHeight="1" thickBot="1">
      <c r="A33" s="14" t="s">
        <v>206</v>
      </c>
      <c r="B33" s="290" t="s">
        <v>211</v>
      </c>
      <c r="C33" s="188">
        <v>400000</v>
      </c>
    </row>
    <row r="34" spans="1:3" s="287" customFormat="1" ht="12" customHeight="1" thickBot="1">
      <c r="A34" s="18" t="s">
        <v>12</v>
      </c>
      <c r="B34" s="19" t="s">
        <v>373</v>
      </c>
      <c r="C34" s="184">
        <f>SUM(C35:C45)</f>
        <v>4500000</v>
      </c>
    </row>
    <row r="35" spans="1:3" s="287" customFormat="1" ht="12" customHeight="1">
      <c r="A35" s="13" t="s">
        <v>62</v>
      </c>
      <c r="B35" s="288" t="s">
        <v>214</v>
      </c>
      <c r="C35" s="187"/>
    </row>
    <row r="36" spans="1:3" s="287" customFormat="1" ht="12" customHeight="1">
      <c r="A36" s="12" t="s">
        <v>63</v>
      </c>
      <c r="B36" s="289" t="s">
        <v>215</v>
      </c>
      <c r="C36" s="186">
        <v>40000</v>
      </c>
    </row>
    <row r="37" spans="1:3" s="287" customFormat="1" ht="12" customHeight="1">
      <c r="A37" s="12" t="s">
        <v>64</v>
      </c>
      <c r="B37" s="289" t="s">
        <v>216</v>
      </c>
      <c r="C37" s="186"/>
    </row>
    <row r="38" spans="1:3" s="287" customFormat="1" ht="12" customHeight="1">
      <c r="A38" s="12" t="s">
        <v>123</v>
      </c>
      <c r="B38" s="289" t="s">
        <v>217</v>
      </c>
      <c r="C38" s="186">
        <v>200000</v>
      </c>
    </row>
    <row r="39" spans="1:3" s="287" customFormat="1" ht="12" customHeight="1">
      <c r="A39" s="12" t="s">
        <v>124</v>
      </c>
      <c r="B39" s="289" t="s">
        <v>218</v>
      </c>
      <c r="C39" s="186">
        <v>760000</v>
      </c>
    </row>
    <row r="40" spans="1:3" s="287" customFormat="1" ht="12" customHeight="1">
      <c r="A40" s="12" t="s">
        <v>125</v>
      </c>
      <c r="B40" s="289" t="s">
        <v>219</v>
      </c>
      <c r="C40" s="186"/>
    </row>
    <row r="41" spans="1:3" s="287" customFormat="1" ht="12" customHeight="1">
      <c r="A41" s="12" t="s">
        <v>126</v>
      </c>
      <c r="B41" s="289" t="s">
        <v>220</v>
      </c>
      <c r="C41" s="186"/>
    </row>
    <row r="42" spans="1:3" s="287" customFormat="1" ht="12" customHeight="1">
      <c r="A42" s="12" t="s">
        <v>127</v>
      </c>
      <c r="B42" s="289" t="s">
        <v>221</v>
      </c>
      <c r="C42" s="186"/>
    </row>
    <row r="43" spans="1:3" s="287" customFormat="1" ht="12" customHeight="1">
      <c r="A43" s="12" t="s">
        <v>212</v>
      </c>
      <c r="B43" s="289" t="s">
        <v>222</v>
      </c>
      <c r="C43" s="189"/>
    </row>
    <row r="44" spans="1:3" s="287" customFormat="1" ht="12" customHeight="1">
      <c r="A44" s="14" t="s">
        <v>213</v>
      </c>
      <c r="B44" s="290" t="s">
        <v>375</v>
      </c>
      <c r="C44" s="277"/>
    </row>
    <row r="45" spans="1:3" s="287" customFormat="1" ht="12" customHeight="1" thickBot="1">
      <c r="A45" s="14" t="s">
        <v>374</v>
      </c>
      <c r="B45" s="181" t="s">
        <v>223</v>
      </c>
      <c r="C45" s="277">
        <v>3500000</v>
      </c>
    </row>
    <row r="46" spans="1:3" s="287" customFormat="1" ht="12" customHeight="1" thickBot="1">
      <c r="A46" s="18" t="s">
        <v>13</v>
      </c>
      <c r="B46" s="19" t="s">
        <v>224</v>
      </c>
      <c r="C46" s="184">
        <f>SUM(C47:C51)</f>
        <v>5000000</v>
      </c>
    </row>
    <row r="47" spans="1:3" s="287" customFormat="1" ht="12" customHeight="1">
      <c r="A47" s="13" t="s">
        <v>65</v>
      </c>
      <c r="B47" s="288" t="s">
        <v>228</v>
      </c>
      <c r="C47" s="331"/>
    </row>
    <row r="48" spans="1:3" s="287" customFormat="1" ht="12" customHeight="1">
      <c r="A48" s="12" t="s">
        <v>66</v>
      </c>
      <c r="B48" s="289" t="s">
        <v>229</v>
      </c>
      <c r="C48" s="189">
        <v>5000000</v>
      </c>
    </row>
    <row r="49" spans="1:3" s="287" customFormat="1" ht="12" customHeight="1">
      <c r="A49" s="12" t="s">
        <v>225</v>
      </c>
      <c r="B49" s="289" t="s">
        <v>230</v>
      </c>
      <c r="C49" s="189"/>
    </row>
    <row r="50" spans="1:3" s="287" customFormat="1" ht="12" customHeight="1">
      <c r="A50" s="12" t="s">
        <v>226</v>
      </c>
      <c r="B50" s="289" t="s">
        <v>231</v>
      </c>
      <c r="C50" s="189"/>
    </row>
    <row r="51" spans="1:3" s="287" customFormat="1" ht="12" customHeight="1" thickBot="1">
      <c r="A51" s="14" t="s">
        <v>227</v>
      </c>
      <c r="B51" s="181" t="s">
        <v>232</v>
      </c>
      <c r="C51" s="277"/>
    </row>
    <row r="52" spans="1:3" s="287" customFormat="1" ht="12" customHeight="1" thickBot="1">
      <c r="A52" s="18" t="s">
        <v>128</v>
      </c>
      <c r="B52" s="19" t="s">
        <v>233</v>
      </c>
      <c r="C52" s="184">
        <f>SUM(C53:C55)</f>
        <v>230000</v>
      </c>
    </row>
    <row r="53" spans="1:3" s="287" customFormat="1" ht="12" customHeight="1">
      <c r="A53" s="13" t="s">
        <v>67</v>
      </c>
      <c r="B53" s="288" t="s">
        <v>234</v>
      </c>
      <c r="C53" s="187"/>
    </row>
    <row r="54" spans="1:3" s="287" customFormat="1" ht="12" customHeight="1">
      <c r="A54" s="12" t="s">
        <v>68</v>
      </c>
      <c r="B54" s="289" t="s">
        <v>365</v>
      </c>
      <c r="C54" s="186">
        <v>230000</v>
      </c>
    </row>
    <row r="55" spans="1:3" s="287" customFormat="1" ht="12" customHeight="1">
      <c r="A55" s="12" t="s">
        <v>237</v>
      </c>
      <c r="B55" s="289" t="s">
        <v>235</v>
      </c>
      <c r="C55" s="186">
        <v>0</v>
      </c>
    </row>
    <row r="56" spans="1:3" s="287" customFormat="1" ht="12" customHeight="1" thickBot="1">
      <c r="A56" s="14" t="s">
        <v>238</v>
      </c>
      <c r="B56" s="181" t="s">
        <v>236</v>
      </c>
      <c r="C56" s="188"/>
    </row>
    <row r="57" spans="1:3" s="287" customFormat="1" ht="12" customHeight="1" thickBot="1">
      <c r="A57" s="18" t="s">
        <v>15</v>
      </c>
      <c r="B57" s="179" t="s">
        <v>239</v>
      </c>
      <c r="C57" s="184">
        <f>SUM(C58:C60)</f>
        <v>110000000</v>
      </c>
    </row>
    <row r="58" spans="1:3" s="287" customFormat="1" ht="12" customHeight="1">
      <c r="A58" s="13" t="s">
        <v>129</v>
      </c>
      <c r="B58" s="288" t="s">
        <v>241</v>
      </c>
      <c r="C58" s="189"/>
    </row>
    <row r="59" spans="1:3" s="287" customFormat="1" ht="12" customHeight="1">
      <c r="A59" s="12" t="s">
        <v>130</v>
      </c>
      <c r="B59" s="289" t="s">
        <v>366</v>
      </c>
      <c r="C59" s="189"/>
    </row>
    <row r="60" spans="1:3" s="287" customFormat="1" ht="12" customHeight="1">
      <c r="A60" s="12" t="s">
        <v>161</v>
      </c>
      <c r="B60" s="289" t="s">
        <v>242</v>
      </c>
      <c r="C60" s="189">
        <v>110000000</v>
      </c>
    </row>
    <row r="61" spans="1:3" s="287" customFormat="1" ht="12" customHeight="1" thickBot="1">
      <c r="A61" s="14" t="s">
        <v>240</v>
      </c>
      <c r="B61" s="181" t="s">
        <v>243</v>
      </c>
      <c r="C61" s="189"/>
    </row>
    <row r="62" spans="1:3" s="287" customFormat="1" ht="12" customHeight="1" thickBot="1">
      <c r="A62" s="351" t="s">
        <v>418</v>
      </c>
      <c r="B62" s="19" t="s">
        <v>244</v>
      </c>
      <c r="C62" s="190">
        <f>+C5+C12+C19+C26+C34+C46+C52+C57</f>
        <v>197195747</v>
      </c>
    </row>
    <row r="63" spans="1:3" s="287" customFormat="1" ht="12" customHeight="1" thickBot="1">
      <c r="A63" s="333" t="s">
        <v>245</v>
      </c>
      <c r="B63" s="179" t="s">
        <v>246</v>
      </c>
      <c r="C63" s="184">
        <f>SUM(C64:C66)</f>
        <v>0</v>
      </c>
    </row>
    <row r="64" spans="1:3" s="287" customFormat="1" ht="12" customHeight="1">
      <c r="A64" s="13" t="s">
        <v>277</v>
      </c>
      <c r="B64" s="288" t="s">
        <v>247</v>
      </c>
      <c r="C64" s="189"/>
    </row>
    <row r="65" spans="1:3" s="287" customFormat="1" ht="12" customHeight="1">
      <c r="A65" s="12" t="s">
        <v>286</v>
      </c>
      <c r="B65" s="289" t="s">
        <v>248</v>
      </c>
      <c r="C65" s="189"/>
    </row>
    <row r="66" spans="1:3" s="287" customFormat="1" ht="12" customHeight="1" thickBot="1">
      <c r="A66" s="14" t="s">
        <v>287</v>
      </c>
      <c r="B66" s="345" t="s">
        <v>403</v>
      </c>
      <c r="C66" s="189"/>
    </row>
    <row r="67" spans="1:3" s="287" customFormat="1" ht="12" customHeight="1" thickBot="1">
      <c r="A67" s="333" t="s">
        <v>250</v>
      </c>
      <c r="B67" s="179" t="s">
        <v>251</v>
      </c>
      <c r="C67" s="184">
        <f>SUM(C68:C71)</f>
        <v>31497000</v>
      </c>
    </row>
    <row r="68" spans="1:3" s="287" customFormat="1" ht="12" customHeight="1">
      <c r="A68" s="13" t="s">
        <v>106</v>
      </c>
      <c r="B68" s="288" t="s">
        <v>252</v>
      </c>
      <c r="C68" s="189">
        <v>31497000</v>
      </c>
    </row>
    <row r="69" spans="1:3" s="287" customFormat="1" ht="12" customHeight="1">
      <c r="A69" s="12" t="s">
        <v>107</v>
      </c>
      <c r="B69" s="289" t="s">
        <v>253</v>
      </c>
      <c r="C69" s="189"/>
    </row>
    <row r="70" spans="1:3" s="287" customFormat="1" ht="12" customHeight="1">
      <c r="A70" s="12" t="s">
        <v>278</v>
      </c>
      <c r="B70" s="289" t="s">
        <v>254</v>
      </c>
      <c r="C70" s="189"/>
    </row>
    <row r="71" spans="1:3" s="287" customFormat="1" ht="12" customHeight="1" thickBot="1">
      <c r="A71" s="14" t="s">
        <v>279</v>
      </c>
      <c r="B71" s="181" t="s">
        <v>255</v>
      </c>
      <c r="C71" s="189"/>
    </row>
    <row r="72" spans="1:3" s="287" customFormat="1" ht="12" customHeight="1" thickBot="1">
      <c r="A72" s="333" t="s">
        <v>256</v>
      </c>
      <c r="B72" s="179" t="s">
        <v>257</v>
      </c>
      <c r="C72" s="184">
        <f>SUM(C73:C74)</f>
        <v>1000000</v>
      </c>
    </row>
    <row r="73" spans="1:3" s="287" customFormat="1" ht="12" customHeight="1">
      <c r="A73" s="13" t="s">
        <v>280</v>
      </c>
      <c r="B73" s="288" t="s">
        <v>258</v>
      </c>
      <c r="C73" s="189">
        <v>1000000</v>
      </c>
    </row>
    <row r="74" spans="1:3" s="287" customFormat="1" ht="12" customHeight="1" thickBot="1">
      <c r="A74" s="14" t="s">
        <v>281</v>
      </c>
      <c r="B74" s="181" t="s">
        <v>259</v>
      </c>
      <c r="C74" s="189"/>
    </row>
    <row r="75" spans="1:3" s="287" customFormat="1" ht="12" customHeight="1" thickBot="1">
      <c r="A75" s="333" t="s">
        <v>260</v>
      </c>
      <c r="B75" s="179" t="s">
        <v>261</v>
      </c>
      <c r="C75" s="184">
        <f>SUM(C76:C78)</f>
        <v>0</v>
      </c>
    </row>
    <row r="76" spans="1:3" s="287" customFormat="1" ht="12" customHeight="1">
      <c r="A76" s="13" t="s">
        <v>282</v>
      </c>
      <c r="B76" s="288" t="s">
        <v>262</v>
      </c>
      <c r="C76" s="189"/>
    </row>
    <row r="77" spans="1:3" s="287" customFormat="1" ht="12" customHeight="1">
      <c r="A77" s="12" t="s">
        <v>283</v>
      </c>
      <c r="B77" s="289" t="s">
        <v>263</v>
      </c>
      <c r="C77" s="189"/>
    </row>
    <row r="78" spans="1:3" s="287" customFormat="1" ht="12" customHeight="1" thickBot="1">
      <c r="A78" s="14" t="s">
        <v>284</v>
      </c>
      <c r="B78" s="181" t="s">
        <v>264</v>
      </c>
      <c r="C78" s="189"/>
    </row>
    <row r="79" spans="1:3" s="287" customFormat="1" ht="12" customHeight="1" thickBot="1">
      <c r="A79" s="333" t="s">
        <v>265</v>
      </c>
      <c r="B79" s="179" t="s">
        <v>285</v>
      </c>
      <c r="C79" s="184">
        <f>SUM(C80:C83)</f>
        <v>0</v>
      </c>
    </row>
    <row r="80" spans="1:3" s="287" customFormat="1" ht="12" customHeight="1">
      <c r="A80" s="292" t="s">
        <v>266</v>
      </c>
      <c r="B80" s="288" t="s">
        <v>267</v>
      </c>
      <c r="C80" s="189"/>
    </row>
    <row r="81" spans="1:3" s="287" customFormat="1" ht="12" customHeight="1">
      <c r="A81" s="293" t="s">
        <v>268</v>
      </c>
      <c r="B81" s="289" t="s">
        <v>269</v>
      </c>
      <c r="C81" s="189"/>
    </row>
    <row r="82" spans="1:3" s="287" customFormat="1" ht="12" customHeight="1">
      <c r="A82" s="293" t="s">
        <v>270</v>
      </c>
      <c r="B82" s="289" t="s">
        <v>271</v>
      </c>
      <c r="C82" s="189"/>
    </row>
    <row r="83" spans="1:3" s="287" customFormat="1" ht="12" customHeight="1" thickBot="1">
      <c r="A83" s="294" t="s">
        <v>272</v>
      </c>
      <c r="B83" s="181" t="s">
        <v>273</v>
      </c>
      <c r="C83" s="189"/>
    </row>
    <row r="84" spans="1:3" s="287" customFormat="1" ht="12" customHeight="1" thickBot="1">
      <c r="A84" s="333" t="s">
        <v>274</v>
      </c>
      <c r="B84" s="179" t="s">
        <v>417</v>
      </c>
      <c r="C84" s="332"/>
    </row>
    <row r="85" spans="1:3" s="287" customFormat="1" ht="13.5" customHeight="1" thickBot="1">
      <c r="A85" s="333" t="s">
        <v>276</v>
      </c>
      <c r="B85" s="179" t="s">
        <v>275</v>
      </c>
      <c r="C85" s="332"/>
    </row>
    <row r="86" spans="1:3" s="287" customFormat="1" ht="15.75" customHeight="1" thickBot="1">
      <c r="A86" s="333" t="s">
        <v>288</v>
      </c>
      <c r="B86" s="295" t="s">
        <v>420</v>
      </c>
      <c r="C86" s="190">
        <f>+C63+C67+C72+C75+C79+C85+C84</f>
        <v>32497000</v>
      </c>
    </row>
    <row r="87" spans="1:3" s="287" customFormat="1" ht="16.5" customHeight="1" thickBot="1">
      <c r="A87" s="334" t="s">
        <v>419</v>
      </c>
      <c r="B87" s="296" t="s">
        <v>421</v>
      </c>
      <c r="C87" s="190">
        <f>+C62+C86</f>
        <v>229692747</v>
      </c>
    </row>
    <row r="88" spans="1:3" s="287" customFormat="1" ht="83.25" customHeight="1">
      <c r="A88" s="3"/>
      <c r="B88" s="4"/>
      <c r="C88" s="191"/>
    </row>
    <row r="89" spans="1:3" ht="16.5" customHeight="1">
      <c r="A89" s="369" t="s">
        <v>36</v>
      </c>
      <c r="B89" s="369"/>
      <c r="C89" s="369"/>
    </row>
    <row r="90" spans="1:3" s="297" customFormat="1" ht="16.5" customHeight="1" thickBot="1">
      <c r="A90" s="371" t="s">
        <v>110</v>
      </c>
      <c r="B90" s="371"/>
      <c r="C90" s="83" t="s">
        <v>160</v>
      </c>
    </row>
    <row r="91" spans="1:3" ht="38.1" customHeight="1" thickBot="1">
      <c r="A91" s="21" t="s">
        <v>57</v>
      </c>
      <c r="B91" s="22" t="s">
        <v>37</v>
      </c>
      <c r="C91" s="29" t="str">
        <f>+C3</f>
        <v>2016. évi előirányzat</v>
      </c>
    </row>
    <row r="92" spans="1:3" s="286" customFormat="1" ht="12" customHeight="1" thickBot="1">
      <c r="A92" s="26" t="s">
        <v>435</v>
      </c>
      <c r="B92" s="27" t="s">
        <v>436</v>
      </c>
      <c r="C92" s="28" t="s">
        <v>437</v>
      </c>
    </row>
    <row r="93" spans="1:3" ht="12" customHeight="1" thickBot="1">
      <c r="A93" s="20" t="s">
        <v>8</v>
      </c>
      <c r="B93" s="25" t="s">
        <v>379</v>
      </c>
      <c r="C93" s="183">
        <f>C94+C95+C96+C97+C98+C111</f>
        <v>100447747</v>
      </c>
    </row>
    <row r="94" spans="1:3" ht="12" customHeight="1">
      <c r="A94" s="15" t="s">
        <v>69</v>
      </c>
      <c r="B94" s="8" t="s">
        <v>38</v>
      </c>
      <c r="C94" s="185">
        <v>28361000</v>
      </c>
    </row>
    <row r="95" spans="1:3" ht="12" customHeight="1">
      <c r="A95" s="12" t="s">
        <v>70</v>
      </c>
      <c r="B95" s="6" t="s">
        <v>131</v>
      </c>
      <c r="C95" s="186">
        <v>8418000</v>
      </c>
    </row>
    <row r="96" spans="1:3" ht="12" customHeight="1">
      <c r="A96" s="12" t="s">
        <v>71</v>
      </c>
      <c r="B96" s="6" t="s">
        <v>97</v>
      </c>
      <c r="C96" s="188">
        <v>47801000</v>
      </c>
    </row>
    <row r="97" spans="1:3" ht="12" customHeight="1">
      <c r="A97" s="12" t="s">
        <v>72</v>
      </c>
      <c r="B97" s="9" t="s">
        <v>132</v>
      </c>
      <c r="C97" s="188">
        <v>3350000</v>
      </c>
    </row>
    <row r="98" spans="1:3" ht="12" customHeight="1">
      <c r="A98" s="12" t="s">
        <v>80</v>
      </c>
      <c r="B98" s="17" t="s">
        <v>133</v>
      </c>
      <c r="C98" s="188">
        <v>4300000</v>
      </c>
    </row>
    <row r="99" spans="1:3" ht="12" customHeight="1">
      <c r="A99" s="12" t="s">
        <v>73</v>
      </c>
      <c r="B99" s="6" t="s">
        <v>384</v>
      </c>
      <c r="C99" s="188"/>
    </row>
    <row r="100" spans="1:3" ht="12" customHeight="1">
      <c r="A100" s="12" t="s">
        <v>74</v>
      </c>
      <c r="B100" s="87" t="s">
        <v>383</v>
      </c>
      <c r="C100" s="188"/>
    </row>
    <row r="101" spans="1:3" ht="12" customHeight="1">
      <c r="A101" s="12" t="s">
        <v>81</v>
      </c>
      <c r="B101" s="87" t="s">
        <v>382</v>
      </c>
      <c r="C101" s="188"/>
    </row>
    <row r="102" spans="1:3" ht="12" customHeight="1">
      <c r="A102" s="12" t="s">
        <v>82</v>
      </c>
      <c r="B102" s="85" t="s">
        <v>291</v>
      </c>
      <c r="C102" s="188"/>
    </row>
    <row r="103" spans="1:3" ht="12" customHeight="1">
      <c r="A103" s="12" t="s">
        <v>83</v>
      </c>
      <c r="B103" s="86" t="s">
        <v>292</v>
      </c>
      <c r="C103" s="188"/>
    </row>
    <row r="104" spans="1:3" ht="12" customHeight="1">
      <c r="A104" s="12" t="s">
        <v>84</v>
      </c>
      <c r="B104" s="86" t="s">
        <v>293</v>
      </c>
      <c r="C104" s="188"/>
    </row>
    <row r="105" spans="1:3" ht="12" customHeight="1">
      <c r="A105" s="12" t="s">
        <v>86</v>
      </c>
      <c r="B105" s="85" t="s">
        <v>294</v>
      </c>
      <c r="C105" s="188">
        <v>200000</v>
      </c>
    </row>
    <row r="106" spans="1:3" ht="12" customHeight="1">
      <c r="A106" s="12" t="s">
        <v>134</v>
      </c>
      <c r="B106" s="85" t="s">
        <v>295</v>
      </c>
      <c r="C106" s="188"/>
    </row>
    <row r="107" spans="1:3" ht="12" customHeight="1">
      <c r="A107" s="12" t="s">
        <v>289</v>
      </c>
      <c r="B107" s="86" t="s">
        <v>296</v>
      </c>
      <c r="C107" s="188"/>
    </row>
    <row r="108" spans="1:3" ht="12" customHeight="1">
      <c r="A108" s="11" t="s">
        <v>290</v>
      </c>
      <c r="B108" s="87" t="s">
        <v>297</v>
      </c>
      <c r="C108" s="188"/>
    </row>
    <row r="109" spans="1:3" ht="12" customHeight="1">
      <c r="A109" s="12" t="s">
        <v>380</v>
      </c>
      <c r="B109" s="87" t="s">
        <v>298</v>
      </c>
      <c r="C109" s="188"/>
    </row>
    <row r="110" spans="1:3" ht="12" customHeight="1">
      <c r="A110" s="14" t="s">
        <v>381</v>
      </c>
      <c r="B110" s="87" t="s">
        <v>299</v>
      </c>
      <c r="C110" s="188">
        <v>4100000</v>
      </c>
    </row>
    <row r="111" spans="1:3" ht="12" customHeight="1">
      <c r="A111" s="12" t="s">
        <v>385</v>
      </c>
      <c r="B111" s="9" t="s">
        <v>39</v>
      </c>
      <c r="C111" s="186">
        <v>8217747</v>
      </c>
    </row>
    <row r="112" spans="1:3" ht="12" customHeight="1">
      <c r="A112" s="12" t="s">
        <v>386</v>
      </c>
      <c r="B112" s="6" t="s">
        <v>388</v>
      </c>
      <c r="C112" s="186">
        <v>3217747</v>
      </c>
    </row>
    <row r="113" spans="1:3" ht="12" customHeight="1" thickBot="1">
      <c r="A113" s="16" t="s">
        <v>387</v>
      </c>
      <c r="B113" s="349" t="s">
        <v>389</v>
      </c>
      <c r="C113" s="192">
        <v>5000000</v>
      </c>
    </row>
    <row r="114" spans="1:3" ht="12" customHeight="1" thickBot="1">
      <c r="A114" s="346" t="s">
        <v>9</v>
      </c>
      <c r="B114" s="347" t="s">
        <v>300</v>
      </c>
      <c r="C114" s="348">
        <f>+C115+C117+C119</f>
        <v>129245000</v>
      </c>
    </row>
    <row r="115" spans="1:3" ht="12" customHeight="1">
      <c r="A115" s="13" t="s">
        <v>75</v>
      </c>
      <c r="B115" s="6" t="s">
        <v>159</v>
      </c>
      <c r="C115" s="187">
        <v>129245000</v>
      </c>
    </row>
    <row r="116" spans="1:3" ht="12" customHeight="1">
      <c r="A116" s="13" t="s">
        <v>76</v>
      </c>
      <c r="B116" s="10" t="s">
        <v>304</v>
      </c>
      <c r="C116" s="187"/>
    </row>
    <row r="117" spans="1:3" ht="12" customHeight="1">
      <c r="A117" s="13" t="s">
        <v>77</v>
      </c>
      <c r="B117" s="10" t="s">
        <v>135</v>
      </c>
      <c r="C117" s="186"/>
    </row>
    <row r="118" spans="1:3" ht="12" customHeight="1">
      <c r="A118" s="13" t="s">
        <v>78</v>
      </c>
      <c r="B118" s="10" t="s">
        <v>305</v>
      </c>
      <c r="C118" s="177"/>
    </row>
    <row r="119" spans="1:3" ht="12" customHeight="1">
      <c r="A119" s="13" t="s">
        <v>79</v>
      </c>
      <c r="B119" s="181" t="s">
        <v>162</v>
      </c>
      <c r="C119" s="177"/>
    </row>
    <row r="120" spans="1:3" ht="12" customHeight="1">
      <c r="A120" s="13" t="s">
        <v>85</v>
      </c>
      <c r="B120" s="180" t="s">
        <v>367</v>
      </c>
      <c r="C120" s="177"/>
    </row>
    <row r="121" spans="1:3" ht="12" customHeight="1">
      <c r="A121" s="13" t="s">
        <v>87</v>
      </c>
      <c r="B121" s="284" t="s">
        <v>310</v>
      </c>
      <c r="C121" s="177"/>
    </row>
    <row r="122" spans="1:3">
      <c r="A122" s="13" t="s">
        <v>136</v>
      </c>
      <c r="B122" s="86" t="s">
        <v>293</v>
      </c>
      <c r="C122" s="177"/>
    </row>
    <row r="123" spans="1:3" ht="12" customHeight="1">
      <c r="A123" s="13" t="s">
        <v>137</v>
      </c>
      <c r="B123" s="86" t="s">
        <v>309</v>
      </c>
      <c r="C123" s="177"/>
    </row>
    <row r="124" spans="1:3" ht="12" customHeight="1">
      <c r="A124" s="13" t="s">
        <v>138</v>
      </c>
      <c r="B124" s="86" t="s">
        <v>308</v>
      </c>
      <c r="C124" s="177"/>
    </row>
    <row r="125" spans="1:3" ht="12" customHeight="1">
      <c r="A125" s="13" t="s">
        <v>301</v>
      </c>
      <c r="B125" s="86" t="s">
        <v>296</v>
      </c>
      <c r="C125" s="177"/>
    </row>
    <row r="126" spans="1:3" ht="12" customHeight="1">
      <c r="A126" s="13" t="s">
        <v>302</v>
      </c>
      <c r="B126" s="86" t="s">
        <v>307</v>
      </c>
      <c r="C126" s="177"/>
    </row>
    <row r="127" spans="1:3" ht="16.5" thickBot="1">
      <c r="A127" s="11" t="s">
        <v>303</v>
      </c>
      <c r="B127" s="86" t="s">
        <v>306</v>
      </c>
      <c r="C127" s="178"/>
    </row>
    <row r="128" spans="1:3" ht="12" customHeight="1" thickBot="1">
      <c r="A128" s="18" t="s">
        <v>10</v>
      </c>
      <c r="B128" s="72" t="s">
        <v>390</v>
      </c>
      <c r="C128" s="184">
        <f>+C93+C114</f>
        <v>229692747</v>
      </c>
    </row>
    <row r="129" spans="1:3" ht="12" customHeight="1" thickBot="1">
      <c r="A129" s="18" t="s">
        <v>11</v>
      </c>
      <c r="B129" s="72" t="s">
        <v>391</v>
      </c>
      <c r="C129" s="184">
        <f>+C130+C131+C132</f>
        <v>0</v>
      </c>
    </row>
    <row r="130" spans="1:3" ht="12" customHeight="1">
      <c r="A130" s="13" t="s">
        <v>201</v>
      </c>
      <c r="B130" s="10" t="s">
        <v>398</v>
      </c>
      <c r="C130" s="177"/>
    </row>
    <row r="131" spans="1:3" ht="12" customHeight="1">
      <c r="A131" s="13" t="s">
        <v>204</v>
      </c>
      <c r="B131" s="10" t="s">
        <v>399</v>
      </c>
      <c r="C131" s="177"/>
    </row>
    <row r="132" spans="1:3" ht="12" customHeight="1" thickBot="1">
      <c r="A132" s="11" t="s">
        <v>205</v>
      </c>
      <c r="B132" s="10" t="s">
        <v>400</v>
      </c>
      <c r="C132" s="177"/>
    </row>
    <row r="133" spans="1:3" ht="12" customHeight="1" thickBot="1">
      <c r="A133" s="18" t="s">
        <v>12</v>
      </c>
      <c r="B133" s="72" t="s">
        <v>392</v>
      </c>
      <c r="C133" s="184">
        <f>SUM(C134:C139)</f>
        <v>0</v>
      </c>
    </row>
    <row r="134" spans="1:3" ht="12" customHeight="1">
      <c r="A134" s="13" t="s">
        <v>62</v>
      </c>
      <c r="B134" s="7" t="s">
        <v>401</v>
      </c>
      <c r="C134" s="177"/>
    </row>
    <row r="135" spans="1:3" ht="12" customHeight="1">
      <c r="A135" s="13" t="s">
        <v>63</v>
      </c>
      <c r="B135" s="7" t="s">
        <v>393</v>
      </c>
      <c r="C135" s="177"/>
    </row>
    <row r="136" spans="1:3" ht="12" customHeight="1">
      <c r="A136" s="13" t="s">
        <v>64</v>
      </c>
      <c r="B136" s="7" t="s">
        <v>394</v>
      </c>
      <c r="C136" s="177"/>
    </row>
    <row r="137" spans="1:3" ht="12" customHeight="1">
      <c r="A137" s="13" t="s">
        <v>123</v>
      </c>
      <c r="B137" s="7" t="s">
        <v>395</v>
      </c>
      <c r="C137" s="177"/>
    </row>
    <row r="138" spans="1:3" ht="12" customHeight="1">
      <c r="A138" s="13" t="s">
        <v>124</v>
      </c>
      <c r="B138" s="7" t="s">
        <v>396</v>
      </c>
      <c r="C138" s="177"/>
    </row>
    <row r="139" spans="1:3" ht="12" customHeight="1" thickBot="1">
      <c r="A139" s="11" t="s">
        <v>125</v>
      </c>
      <c r="B139" s="7" t="s">
        <v>397</v>
      </c>
      <c r="C139" s="177"/>
    </row>
    <row r="140" spans="1:3" ht="12" customHeight="1" thickBot="1">
      <c r="A140" s="18" t="s">
        <v>13</v>
      </c>
      <c r="B140" s="72" t="s">
        <v>405</v>
      </c>
      <c r="C140" s="190">
        <f>+C141+C142+C143+C144</f>
        <v>0</v>
      </c>
    </row>
    <row r="141" spans="1:3" ht="12" customHeight="1">
      <c r="A141" s="13" t="s">
        <v>65</v>
      </c>
      <c r="B141" s="7" t="s">
        <v>311</v>
      </c>
      <c r="C141" s="177"/>
    </row>
    <row r="142" spans="1:3" ht="12" customHeight="1">
      <c r="A142" s="13" t="s">
        <v>66</v>
      </c>
      <c r="B142" s="7" t="s">
        <v>312</v>
      </c>
      <c r="C142" s="177"/>
    </row>
    <row r="143" spans="1:3" ht="12" customHeight="1">
      <c r="A143" s="13" t="s">
        <v>225</v>
      </c>
      <c r="B143" s="7" t="s">
        <v>406</v>
      </c>
      <c r="C143" s="177"/>
    </row>
    <row r="144" spans="1:3" ht="12" customHeight="1" thickBot="1">
      <c r="A144" s="11" t="s">
        <v>226</v>
      </c>
      <c r="B144" s="5" t="s">
        <v>331</v>
      </c>
      <c r="C144" s="177"/>
    </row>
    <row r="145" spans="1:9" ht="12" customHeight="1" thickBot="1">
      <c r="A145" s="18" t="s">
        <v>14</v>
      </c>
      <c r="B145" s="72" t="s">
        <v>407</v>
      </c>
      <c r="C145" s="193">
        <f>SUM(C146:C150)</f>
        <v>0</v>
      </c>
    </row>
    <row r="146" spans="1:9" ht="12" customHeight="1">
      <c r="A146" s="13" t="s">
        <v>67</v>
      </c>
      <c r="B146" s="7" t="s">
        <v>402</v>
      </c>
      <c r="C146" s="177"/>
    </row>
    <row r="147" spans="1:9" ht="12" customHeight="1">
      <c r="A147" s="13" t="s">
        <v>68</v>
      </c>
      <c r="B147" s="7" t="s">
        <v>409</v>
      </c>
      <c r="C147" s="177"/>
    </row>
    <row r="148" spans="1:9" ht="12" customHeight="1">
      <c r="A148" s="13" t="s">
        <v>237</v>
      </c>
      <c r="B148" s="7" t="s">
        <v>404</v>
      </c>
      <c r="C148" s="177"/>
    </row>
    <row r="149" spans="1:9" ht="12" customHeight="1">
      <c r="A149" s="13" t="s">
        <v>238</v>
      </c>
      <c r="B149" s="7" t="s">
        <v>410</v>
      </c>
      <c r="C149" s="177"/>
    </row>
    <row r="150" spans="1:9" ht="12" customHeight="1" thickBot="1">
      <c r="A150" s="13" t="s">
        <v>408</v>
      </c>
      <c r="B150" s="7" t="s">
        <v>411</v>
      </c>
      <c r="C150" s="177"/>
    </row>
    <row r="151" spans="1:9" ht="12" customHeight="1" thickBot="1">
      <c r="A151" s="18" t="s">
        <v>15</v>
      </c>
      <c r="B151" s="72" t="s">
        <v>412</v>
      </c>
      <c r="C151" s="350"/>
    </row>
    <row r="152" spans="1:9" ht="12" customHeight="1" thickBot="1">
      <c r="A152" s="18" t="s">
        <v>16</v>
      </c>
      <c r="B152" s="72" t="s">
        <v>413</v>
      </c>
      <c r="C152" s="350"/>
    </row>
    <row r="153" spans="1:9" ht="15" customHeight="1" thickBot="1">
      <c r="A153" s="18" t="s">
        <v>17</v>
      </c>
      <c r="B153" s="72" t="s">
        <v>415</v>
      </c>
      <c r="C153" s="298">
        <f>+C129+C133+C140+C145+C151+C152</f>
        <v>0</v>
      </c>
      <c r="F153" s="299"/>
      <c r="G153" s="300"/>
      <c r="H153" s="300"/>
      <c r="I153" s="300"/>
    </row>
    <row r="154" spans="1:9" s="287" customFormat="1" ht="12.95" customHeight="1" thickBot="1">
      <c r="A154" s="182" t="s">
        <v>18</v>
      </c>
      <c r="B154" s="262" t="s">
        <v>414</v>
      </c>
      <c r="C154" s="298">
        <f>+C128+C153</f>
        <v>229692747</v>
      </c>
    </row>
    <row r="155" spans="1:9" ht="7.5" customHeight="1"/>
    <row r="156" spans="1:9">
      <c r="A156" s="372" t="s">
        <v>313</v>
      </c>
      <c r="B156" s="372"/>
      <c r="C156" s="372"/>
    </row>
    <row r="157" spans="1:9" ht="15" customHeight="1" thickBot="1">
      <c r="A157" s="370" t="s">
        <v>111</v>
      </c>
      <c r="B157" s="370"/>
      <c r="C157" s="194" t="s">
        <v>492</v>
      </c>
    </row>
    <row r="158" spans="1:9" ht="13.5" customHeight="1" thickBot="1">
      <c r="A158" s="18">
        <v>1</v>
      </c>
      <c r="B158" s="24" t="s">
        <v>416</v>
      </c>
      <c r="C158" s="184">
        <f>+C62-C128</f>
        <v>-32497000</v>
      </c>
      <c r="D158" s="301"/>
    </row>
    <row r="159" spans="1:9" ht="27.75" customHeight="1" thickBot="1">
      <c r="A159" s="18" t="s">
        <v>9</v>
      </c>
      <c r="B159" s="24" t="s">
        <v>422</v>
      </c>
      <c r="C159" s="184">
        <f>+C86-C153</f>
        <v>32497000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VÁRGESZTES Önkormányzat
2016. ÉVI KÖLTSÉGVETÉSÉNEK ÖSSZEVONT MÉRLEGE&amp;10
&amp;R&amp;"Times New Roman CE,Félkövér dőlt"&amp;11 1.1. melléklet a 1/2016. (II.17.)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+CONCATENATE("9.3. melléklet a 1/",LEFT(ÖSSZEFÜGGÉSEK!A5,4),". (II.17.) önkormányzati rendelethez")</f>
        <v>9.3. melléklet a 1/2016. (II.17.) önkormányzati rendelethez</v>
      </c>
    </row>
    <row r="2" spans="1:3" s="326" customFormat="1" ht="25.5" customHeight="1">
      <c r="A2" s="278" t="s">
        <v>151</v>
      </c>
      <c r="B2" s="245" t="s">
        <v>488</v>
      </c>
      <c r="C2" s="259" t="s">
        <v>49</v>
      </c>
    </row>
    <row r="3" spans="1:3" s="326" customFormat="1" ht="24.75" thickBot="1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466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>
      <c r="A27" s="322" t="s">
        <v>201</v>
      </c>
      <c r="B27" s="323" t="s">
        <v>343</v>
      </c>
      <c r="C27" s="53"/>
    </row>
    <row r="28" spans="1:3" s="329" customFormat="1" ht="12" customHeight="1">
      <c r="A28" s="322" t="s">
        <v>204</v>
      </c>
      <c r="B28" s="324" t="s">
        <v>346</v>
      </c>
      <c r="C28" s="205"/>
    </row>
    <row r="29" spans="1:3" s="329" customFormat="1" ht="12" customHeight="1" thickBot="1">
      <c r="A29" s="321" t="s">
        <v>205</v>
      </c>
      <c r="B29" s="84" t="s">
        <v>467</v>
      </c>
      <c r="C29" s="56"/>
    </row>
    <row r="30" spans="1:3" s="329" customFormat="1" ht="12" customHeight="1" thickBot="1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>
      <c r="A31" s="322" t="s">
        <v>62</v>
      </c>
      <c r="B31" s="323" t="s">
        <v>228</v>
      </c>
      <c r="C31" s="53"/>
    </row>
    <row r="32" spans="1:3" s="329" customFormat="1" ht="12" customHeight="1">
      <c r="A32" s="322" t="s">
        <v>63</v>
      </c>
      <c r="B32" s="324" t="s">
        <v>229</v>
      </c>
      <c r="C32" s="205"/>
    </row>
    <row r="33" spans="1:3" s="329" customFormat="1" ht="12" customHeight="1" thickBot="1">
      <c r="A33" s="321" t="s">
        <v>64</v>
      </c>
      <c r="B33" s="84" t="s">
        <v>230</v>
      </c>
      <c r="C33" s="56"/>
    </row>
    <row r="34" spans="1:3" s="261" customFormat="1" ht="12" customHeight="1" thickBot="1">
      <c r="A34" s="134" t="s">
        <v>13</v>
      </c>
      <c r="B34" s="72" t="s">
        <v>316</v>
      </c>
      <c r="C34" s="231"/>
    </row>
    <row r="35" spans="1:3" s="261" customFormat="1" ht="12" customHeight="1" thickBot="1">
      <c r="A35" s="134" t="s">
        <v>14</v>
      </c>
      <c r="B35" s="72" t="s">
        <v>348</v>
      </c>
      <c r="C35" s="252"/>
    </row>
    <row r="36" spans="1:3" s="261" customFormat="1" ht="12" customHeight="1" thickBot="1">
      <c r="A36" s="131" t="s">
        <v>15</v>
      </c>
      <c r="B36" s="72" t="s">
        <v>468</v>
      </c>
      <c r="C36" s="253">
        <f>+C8+C20+C25+C26+C30+C34+C35</f>
        <v>0</v>
      </c>
    </row>
    <row r="37" spans="1:3" s="261" customFormat="1" ht="12" customHeight="1" thickBot="1">
      <c r="A37" s="162" t="s">
        <v>16</v>
      </c>
      <c r="B37" s="72" t="s">
        <v>350</v>
      </c>
      <c r="C37" s="253">
        <f>+C38+C39+C40</f>
        <v>22605000</v>
      </c>
    </row>
    <row r="38" spans="1:3" s="261" customFormat="1" ht="12" customHeight="1">
      <c r="A38" s="322" t="s">
        <v>351</v>
      </c>
      <c r="B38" s="323" t="s">
        <v>169</v>
      </c>
      <c r="C38" s="53"/>
    </row>
    <row r="39" spans="1:3" s="261" customFormat="1" ht="12" customHeight="1">
      <c r="A39" s="322" t="s">
        <v>352</v>
      </c>
      <c r="B39" s="324" t="s">
        <v>2</v>
      </c>
      <c r="C39" s="205"/>
    </row>
    <row r="40" spans="1:3" s="329" customFormat="1" ht="12" customHeight="1" thickBot="1">
      <c r="A40" s="321" t="s">
        <v>353</v>
      </c>
      <c r="B40" s="84" t="s">
        <v>354</v>
      </c>
      <c r="C40" s="56">
        <v>22605000</v>
      </c>
    </row>
    <row r="41" spans="1:3" s="329" customFormat="1" ht="15" customHeight="1" thickBot="1">
      <c r="A41" s="162" t="s">
        <v>17</v>
      </c>
      <c r="B41" s="163" t="s">
        <v>355</v>
      </c>
      <c r="C41" s="256">
        <f>+C36+C37</f>
        <v>22605000</v>
      </c>
    </row>
    <row r="42" spans="1:3" s="329" customFormat="1" ht="15" customHeight="1">
      <c r="A42" s="164"/>
      <c r="B42" s="165"/>
      <c r="C42" s="254"/>
    </row>
    <row r="43" spans="1:3" ht="13.5" thickBot="1">
      <c r="A43" s="166"/>
      <c r="B43" s="167"/>
      <c r="C43" s="255"/>
    </row>
    <row r="44" spans="1:3" s="328" customFormat="1" ht="16.5" customHeight="1" thickBot="1">
      <c r="A44" s="168"/>
      <c r="B44" s="169" t="s">
        <v>46</v>
      </c>
      <c r="C44" s="256"/>
    </row>
    <row r="45" spans="1:3" s="330" customFormat="1" ht="12" customHeight="1" thickBot="1">
      <c r="A45" s="134" t="s">
        <v>8</v>
      </c>
      <c r="B45" s="72" t="s">
        <v>356</v>
      </c>
      <c r="C45" s="204">
        <f>SUM(C46:C50)</f>
        <v>22225000</v>
      </c>
    </row>
    <row r="46" spans="1:3" ht="12" customHeight="1">
      <c r="A46" s="321" t="s">
        <v>69</v>
      </c>
      <c r="B46" s="7" t="s">
        <v>38</v>
      </c>
      <c r="C46" s="53">
        <v>6691000</v>
      </c>
    </row>
    <row r="47" spans="1:3" ht="12" customHeight="1">
      <c r="A47" s="321" t="s">
        <v>70</v>
      </c>
      <c r="B47" s="6" t="s">
        <v>131</v>
      </c>
      <c r="C47" s="55">
        <v>2075000</v>
      </c>
    </row>
    <row r="48" spans="1:3" ht="12" customHeight="1">
      <c r="A48" s="321" t="s">
        <v>71</v>
      </c>
      <c r="B48" s="6" t="s">
        <v>97</v>
      </c>
      <c r="C48" s="55">
        <v>13459000</v>
      </c>
    </row>
    <row r="49" spans="1:3" ht="12" customHeight="1">
      <c r="A49" s="321" t="s">
        <v>72</v>
      </c>
      <c r="B49" s="6" t="s">
        <v>132</v>
      </c>
      <c r="C49" s="55"/>
    </row>
    <row r="50" spans="1:3" ht="12" customHeight="1" thickBot="1">
      <c r="A50" s="321" t="s">
        <v>105</v>
      </c>
      <c r="B50" s="6" t="s">
        <v>133</v>
      </c>
      <c r="C50" s="55"/>
    </row>
    <row r="51" spans="1:3" ht="12" customHeight="1" thickBot="1">
      <c r="A51" s="134" t="s">
        <v>9</v>
      </c>
      <c r="B51" s="72" t="s">
        <v>357</v>
      </c>
      <c r="C51" s="204">
        <f>SUM(C52:C54)</f>
        <v>380000</v>
      </c>
    </row>
    <row r="52" spans="1:3" s="330" customFormat="1" ht="12" customHeight="1">
      <c r="A52" s="321" t="s">
        <v>75</v>
      </c>
      <c r="B52" s="7" t="s">
        <v>490</v>
      </c>
      <c r="C52" s="53">
        <v>380000</v>
      </c>
    </row>
    <row r="53" spans="1:3" ht="12" customHeight="1">
      <c r="A53" s="321" t="s">
        <v>76</v>
      </c>
      <c r="B53" s="6" t="s">
        <v>135</v>
      </c>
      <c r="C53" s="55"/>
    </row>
    <row r="54" spans="1:3" ht="12" customHeight="1">
      <c r="A54" s="321" t="s">
        <v>77</v>
      </c>
      <c r="B54" s="6" t="s">
        <v>47</v>
      </c>
      <c r="C54" s="55"/>
    </row>
    <row r="55" spans="1:3" ht="12" customHeight="1" thickBot="1">
      <c r="A55" s="321" t="s">
        <v>78</v>
      </c>
      <c r="B55" s="6" t="s">
        <v>465</v>
      </c>
      <c r="C55" s="55"/>
    </row>
    <row r="56" spans="1:3" ht="15" customHeight="1" thickBot="1">
      <c r="A56" s="134" t="s">
        <v>10</v>
      </c>
      <c r="B56" s="72" t="s">
        <v>4</v>
      </c>
      <c r="C56" s="231"/>
    </row>
    <row r="57" spans="1:3" ht="13.5" thickBot="1">
      <c r="A57" s="134" t="s">
        <v>11</v>
      </c>
      <c r="B57" s="170" t="s">
        <v>470</v>
      </c>
      <c r="C57" s="257">
        <f>+C45+C51+C56</f>
        <v>22605000</v>
      </c>
    </row>
    <row r="58" spans="1:3" ht="15" customHeight="1" thickBot="1">
      <c r="C58" s="258"/>
    </row>
    <row r="59" spans="1:3" ht="14.25" customHeight="1" thickBot="1">
      <c r="A59" s="173" t="s">
        <v>460</v>
      </c>
      <c r="B59" s="174"/>
      <c r="C59" s="70">
        <v>2</v>
      </c>
    </row>
    <row r="60" spans="1:3" ht="13.5" thickBot="1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+CONCATENATE("9.3.1. melléklet a 1/",LEFT(ÖSSZEFÜGGÉSEK!A5,4),". (II.17.) önkormányzati rendelethez")</f>
        <v>9.3.1. melléklet a 1/2016. (II.17.) önkormányzati rendelethez</v>
      </c>
    </row>
    <row r="2" spans="1:3" s="326" customFormat="1" ht="25.5" customHeight="1">
      <c r="A2" s="278" t="s">
        <v>151</v>
      </c>
      <c r="B2" s="245" t="s">
        <v>488</v>
      </c>
      <c r="C2" s="259" t="s">
        <v>49</v>
      </c>
    </row>
    <row r="3" spans="1:3" s="326" customFormat="1" ht="24.75" thickBot="1">
      <c r="A3" s="319" t="s">
        <v>150</v>
      </c>
      <c r="B3" s="246" t="s">
        <v>358</v>
      </c>
      <c r="C3" s="260" t="s">
        <v>48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466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>
      <c r="A27" s="322" t="s">
        <v>201</v>
      </c>
      <c r="B27" s="323" t="s">
        <v>343</v>
      </c>
      <c r="C27" s="53"/>
    </row>
    <row r="28" spans="1:3" s="329" customFormat="1" ht="12" customHeight="1">
      <c r="A28" s="322" t="s">
        <v>204</v>
      </c>
      <c r="B28" s="324" t="s">
        <v>346</v>
      </c>
      <c r="C28" s="205"/>
    </row>
    <row r="29" spans="1:3" s="329" customFormat="1" ht="12" customHeight="1" thickBot="1">
      <c r="A29" s="321" t="s">
        <v>205</v>
      </c>
      <c r="B29" s="84" t="s">
        <v>467</v>
      </c>
      <c r="C29" s="56"/>
    </row>
    <row r="30" spans="1:3" s="329" customFormat="1" ht="12" customHeight="1" thickBot="1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>
      <c r="A31" s="322" t="s">
        <v>62</v>
      </c>
      <c r="B31" s="323" t="s">
        <v>228</v>
      </c>
      <c r="C31" s="53"/>
    </row>
    <row r="32" spans="1:3" s="329" customFormat="1" ht="12" customHeight="1">
      <c r="A32" s="322" t="s">
        <v>63</v>
      </c>
      <c r="B32" s="324" t="s">
        <v>229</v>
      </c>
      <c r="C32" s="205"/>
    </row>
    <row r="33" spans="1:3" s="329" customFormat="1" ht="12" customHeight="1" thickBot="1">
      <c r="A33" s="321" t="s">
        <v>64</v>
      </c>
      <c r="B33" s="84" t="s">
        <v>230</v>
      </c>
      <c r="C33" s="56"/>
    </row>
    <row r="34" spans="1:3" s="261" customFormat="1" ht="12" customHeight="1" thickBot="1">
      <c r="A34" s="134" t="s">
        <v>13</v>
      </c>
      <c r="B34" s="72" t="s">
        <v>316</v>
      </c>
      <c r="C34" s="231"/>
    </row>
    <row r="35" spans="1:3" s="261" customFormat="1" ht="12" customHeight="1" thickBot="1">
      <c r="A35" s="134" t="s">
        <v>14</v>
      </c>
      <c r="B35" s="72" t="s">
        <v>348</v>
      </c>
      <c r="C35" s="252"/>
    </row>
    <row r="36" spans="1:3" s="261" customFormat="1" ht="12" customHeight="1" thickBot="1">
      <c r="A36" s="131" t="s">
        <v>15</v>
      </c>
      <c r="B36" s="72" t="s">
        <v>468</v>
      </c>
      <c r="C36" s="253">
        <f>+C8+C20+C25+C26+C30+C34+C35</f>
        <v>0</v>
      </c>
    </row>
    <row r="37" spans="1:3" s="261" customFormat="1" ht="12" customHeight="1" thickBot="1">
      <c r="A37" s="162" t="s">
        <v>16</v>
      </c>
      <c r="B37" s="72" t="s">
        <v>350</v>
      </c>
      <c r="C37" s="253">
        <f>+C38+C39+C40</f>
        <v>21225000</v>
      </c>
    </row>
    <row r="38" spans="1:3" s="261" customFormat="1" ht="12" customHeight="1">
      <c r="A38" s="322" t="s">
        <v>351</v>
      </c>
      <c r="B38" s="323" t="s">
        <v>169</v>
      </c>
      <c r="C38" s="53"/>
    </row>
    <row r="39" spans="1:3" s="261" customFormat="1" ht="12" customHeight="1">
      <c r="A39" s="322" t="s">
        <v>352</v>
      </c>
      <c r="B39" s="324" t="s">
        <v>2</v>
      </c>
      <c r="C39" s="205"/>
    </row>
    <row r="40" spans="1:3" s="329" customFormat="1" ht="12" customHeight="1" thickBot="1">
      <c r="A40" s="321" t="s">
        <v>353</v>
      </c>
      <c r="B40" s="84" t="s">
        <v>354</v>
      </c>
      <c r="C40" s="56">
        <v>21225000</v>
      </c>
    </row>
    <row r="41" spans="1:3" s="329" customFormat="1" ht="15" customHeight="1" thickBot="1">
      <c r="A41" s="162" t="s">
        <v>17</v>
      </c>
      <c r="B41" s="163" t="s">
        <v>355</v>
      </c>
      <c r="C41" s="256">
        <f>+C36+C37</f>
        <v>21225000</v>
      </c>
    </row>
    <row r="42" spans="1:3" s="329" customFormat="1" ht="15" customHeight="1">
      <c r="A42" s="164"/>
      <c r="B42" s="165"/>
      <c r="C42" s="254"/>
    </row>
    <row r="43" spans="1:3" ht="13.5" thickBot="1">
      <c r="A43" s="166"/>
      <c r="B43" s="167"/>
      <c r="C43" s="255"/>
    </row>
    <row r="44" spans="1:3" s="328" customFormat="1" ht="16.5" customHeight="1" thickBot="1">
      <c r="A44" s="168"/>
      <c r="B44" s="169" t="s">
        <v>46</v>
      </c>
      <c r="C44" s="256"/>
    </row>
    <row r="45" spans="1:3" s="330" customFormat="1" ht="12" customHeight="1" thickBot="1">
      <c r="A45" s="134" t="s">
        <v>8</v>
      </c>
      <c r="B45" s="72" t="s">
        <v>356</v>
      </c>
      <c r="C45" s="204">
        <f>SUM(C46:C50)</f>
        <v>21225000</v>
      </c>
    </row>
    <row r="46" spans="1:3" ht="12" customHeight="1">
      <c r="A46" s="321" t="s">
        <v>69</v>
      </c>
      <c r="B46" s="7" t="s">
        <v>38</v>
      </c>
      <c r="C46" s="53">
        <v>5691000</v>
      </c>
    </row>
    <row r="47" spans="1:3" ht="12" customHeight="1">
      <c r="A47" s="321" t="s">
        <v>70</v>
      </c>
      <c r="B47" s="6" t="s">
        <v>131</v>
      </c>
      <c r="C47" s="55">
        <v>2075000</v>
      </c>
    </row>
    <row r="48" spans="1:3" ht="12" customHeight="1">
      <c r="A48" s="321" t="s">
        <v>71</v>
      </c>
      <c r="B48" s="6" t="s">
        <v>97</v>
      </c>
      <c r="C48" s="55">
        <v>13459000</v>
      </c>
    </row>
    <row r="49" spans="1:3" ht="12" customHeight="1">
      <c r="A49" s="321" t="s">
        <v>72</v>
      </c>
      <c r="B49" s="6" t="s">
        <v>132</v>
      </c>
      <c r="C49" s="55"/>
    </row>
    <row r="50" spans="1:3" ht="12" customHeight="1" thickBot="1">
      <c r="A50" s="321" t="s">
        <v>105</v>
      </c>
      <c r="B50" s="6" t="s">
        <v>133</v>
      </c>
      <c r="C50" s="55"/>
    </row>
    <row r="51" spans="1:3" ht="12" customHeight="1" thickBot="1">
      <c r="A51" s="134" t="s">
        <v>9</v>
      </c>
      <c r="B51" s="72" t="s">
        <v>357</v>
      </c>
      <c r="C51" s="204">
        <f>SUM(C52:C54)</f>
        <v>0</v>
      </c>
    </row>
    <row r="52" spans="1:3" s="330" customFormat="1" ht="12" customHeight="1">
      <c r="A52" s="321" t="s">
        <v>75</v>
      </c>
      <c r="B52" s="7" t="s">
        <v>490</v>
      </c>
      <c r="C52" s="53"/>
    </row>
    <row r="53" spans="1:3" ht="12" customHeight="1">
      <c r="A53" s="321" t="s">
        <v>76</v>
      </c>
      <c r="B53" s="6" t="s">
        <v>135</v>
      </c>
      <c r="C53" s="55"/>
    </row>
    <row r="54" spans="1:3" ht="12" customHeight="1">
      <c r="A54" s="321" t="s">
        <v>77</v>
      </c>
      <c r="B54" s="6" t="s">
        <v>47</v>
      </c>
      <c r="C54" s="55"/>
    </row>
    <row r="55" spans="1:3" ht="12" customHeight="1" thickBot="1">
      <c r="A55" s="321" t="s">
        <v>78</v>
      </c>
      <c r="B55" s="6" t="s">
        <v>465</v>
      </c>
      <c r="C55" s="55"/>
    </row>
    <row r="56" spans="1:3" ht="15" customHeight="1" thickBot="1">
      <c r="A56" s="134" t="s">
        <v>10</v>
      </c>
      <c r="B56" s="72" t="s">
        <v>4</v>
      </c>
      <c r="C56" s="231"/>
    </row>
    <row r="57" spans="1:3" ht="13.5" thickBot="1">
      <c r="A57" s="134" t="s">
        <v>11</v>
      </c>
      <c r="B57" s="170" t="s">
        <v>470</v>
      </c>
      <c r="C57" s="257">
        <f>+C45+C51+C56</f>
        <v>21225000</v>
      </c>
    </row>
    <row r="58" spans="1:3" ht="15" customHeight="1" thickBot="1">
      <c r="C58" s="258"/>
    </row>
    <row r="59" spans="1:3" ht="14.25" customHeight="1" thickBot="1">
      <c r="A59" s="173" t="s">
        <v>460</v>
      </c>
      <c r="B59" s="174"/>
      <c r="C59" s="70">
        <v>2</v>
      </c>
    </row>
    <row r="60" spans="1:3" ht="13.5" thickBot="1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+CONCATENATE("9.3.2. melléklet a 1/",LEFT(ÖSSZEFÜGGÉSEK!A5,4),". (II.17.) önkormányzati rendelethez")</f>
        <v>9.3.2. melléklet a 1/2016. (II.17.) önkormányzati rendelethez</v>
      </c>
    </row>
    <row r="2" spans="1:3" s="326" customFormat="1" ht="25.5" customHeight="1">
      <c r="A2" s="278" t="s">
        <v>151</v>
      </c>
      <c r="B2" s="245" t="s">
        <v>488</v>
      </c>
      <c r="C2" s="259" t="s">
        <v>49</v>
      </c>
    </row>
    <row r="3" spans="1:3" s="326" customFormat="1" ht="24.75" thickBot="1">
      <c r="A3" s="319" t="s">
        <v>150</v>
      </c>
      <c r="B3" s="246" t="s">
        <v>359</v>
      </c>
      <c r="C3" s="260" t="s">
        <v>49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466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>
      <c r="A27" s="322" t="s">
        <v>201</v>
      </c>
      <c r="B27" s="323" t="s">
        <v>343</v>
      </c>
      <c r="C27" s="53"/>
    </row>
    <row r="28" spans="1:3" s="329" customFormat="1" ht="12" customHeight="1">
      <c r="A28" s="322" t="s">
        <v>204</v>
      </c>
      <c r="B28" s="324" t="s">
        <v>346</v>
      </c>
      <c r="C28" s="205"/>
    </row>
    <row r="29" spans="1:3" s="329" customFormat="1" ht="12" customHeight="1" thickBot="1">
      <c r="A29" s="321" t="s">
        <v>205</v>
      </c>
      <c r="B29" s="84" t="s">
        <v>467</v>
      </c>
      <c r="C29" s="56"/>
    </row>
    <row r="30" spans="1:3" s="329" customFormat="1" ht="12" customHeight="1" thickBot="1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>
      <c r="A31" s="322" t="s">
        <v>62</v>
      </c>
      <c r="B31" s="323" t="s">
        <v>228</v>
      </c>
      <c r="C31" s="53"/>
    </row>
    <row r="32" spans="1:3" s="329" customFormat="1" ht="12" customHeight="1">
      <c r="A32" s="322" t="s">
        <v>63</v>
      </c>
      <c r="B32" s="324" t="s">
        <v>229</v>
      </c>
      <c r="C32" s="205"/>
    </row>
    <row r="33" spans="1:3" s="329" customFormat="1" ht="12" customHeight="1" thickBot="1">
      <c r="A33" s="321" t="s">
        <v>64</v>
      </c>
      <c r="B33" s="84" t="s">
        <v>230</v>
      </c>
      <c r="C33" s="56"/>
    </row>
    <row r="34" spans="1:3" s="261" customFormat="1" ht="12" customHeight="1" thickBot="1">
      <c r="A34" s="134" t="s">
        <v>13</v>
      </c>
      <c r="B34" s="72" t="s">
        <v>316</v>
      </c>
      <c r="C34" s="231"/>
    </row>
    <row r="35" spans="1:3" s="261" customFormat="1" ht="12" customHeight="1" thickBot="1">
      <c r="A35" s="134" t="s">
        <v>14</v>
      </c>
      <c r="B35" s="72" t="s">
        <v>348</v>
      </c>
      <c r="C35" s="252"/>
    </row>
    <row r="36" spans="1:3" s="261" customFormat="1" ht="12" customHeight="1" thickBot="1">
      <c r="A36" s="131" t="s">
        <v>15</v>
      </c>
      <c r="B36" s="72" t="s">
        <v>468</v>
      </c>
      <c r="C36" s="253">
        <f>+C8+C20+C25+C26+C30+C34+C35</f>
        <v>0</v>
      </c>
    </row>
    <row r="37" spans="1:3" s="261" customFormat="1" ht="12" customHeight="1" thickBot="1">
      <c r="A37" s="162" t="s">
        <v>16</v>
      </c>
      <c r="B37" s="72" t="s">
        <v>350</v>
      </c>
      <c r="C37" s="253">
        <f>+C38+C39+C40</f>
        <v>1380000</v>
      </c>
    </row>
    <row r="38" spans="1:3" s="261" customFormat="1" ht="12" customHeight="1">
      <c r="A38" s="322" t="s">
        <v>351</v>
      </c>
      <c r="B38" s="323" t="s">
        <v>169</v>
      </c>
      <c r="C38" s="53"/>
    </row>
    <row r="39" spans="1:3" s="261" customFormat="1" ht="12" customHeight="1">
      <c r="A39" s="322" t="s">
        <v>352</v>
      </c>
      <c r="B39" s="324" t="s">
        <v>2</v>
      </c>
      <c r="C39" s="205"/>
    </row>
    <row r="40" spans="1:3" s="329" customFormat="1" ht="12" customHeight="1" thickBot="1">
      <c r="A40" s="321" t="s">
        <v>353</v>
      </c>
      <c r="B40" s="84" t="s">
        <v>354</v>
      </c>
      <c r="C40" s="56">
        <v>1380000</v>
      </c>
    </row>
    <row r="41" spans="1:3" s="329" customFormat="1" ht="15" customHeight="1" thickBot="1">
      <c r="A41" s="162" t="s">
        <v>17</v>
      </c>
      <c r="B41" s="163" t="s">
        <v>355</v>
      </c>
      <c r="C41" s="256">
        <f>+C36+C37</f>
        <v>1380000</v>
      </c>
    </row>
    <row r="42" spans="1:3" s="329" customFormat="1" ht="15" customHeight="1">
      <c r="A42" s="164"/>
      <c r="B42" s="165"/>
      <c r="C42" s="254"/>
    </row>
    <row r="43" spans="1:3" ht="13.5" thickBot="1">
      <c r="A43" s="166"/>
      <c r="B43" s="167"/>
      <c r="C43" s="255"/>
    </row>
    <row r="44" spans="1:3" s="328" customFormat="1" ht="16.5" customHeight="1" thickBot="1">
      <c r="A44" s="168"/>
      <c r="B44" s="169" t="s">
        <v>46</v>
      </c>
      <c r="C44" s="256"/>
    </row>
    <row r="45" spans="1:3" s="330" customFormat="1" ht="12" customHeight="1" thickBot="1">
      <c r="A45" s="134" t="s">
        <v>8</v>
      </c>
      <c r="B45" s="72" t="s">
        <v>356</v>
      </c>
      <c r="C45" s="204">
        <f>SUM(C46:C50)</f>
        <v>1000000</v>
      </c>
    </row>
    <row r="46" spans="1:3" ht="12" customHeight="1">
      <c r="A46" s="321" t="s">
        <v>69</v>
      </c>
      <c r="B46" s="7" t="s">
        <v>38</v>
      </c>
      <c r="C46" s="53">
        <v>1000000</v>
      </c>
    </row>
    <row r="47" spans="1:3" ht="12" customHeight="1">
      <c r="A47" s="321" t="s">
        <v>70</v>
      </c>
      <c r="B47" s="6" t="s">
        <v>131</v>
      </c>
      <c r="C47" s="55"/>
    </row>
    <row r="48" spans="1:3" ht="12" customHeight="1">
      <c r="A48" s="321" t="s">
        <v>71</v>
      </c>
      <c r="B48" s="6" t="s">
        <v>97</v>
      </c>
      <c r="C48" s="55"/>
    </row>
    <row r="49" spans="1:3" ht="12" customHeight="1">
      <c r="A49" s="321" t="s">
        <v>72</v>
      </c>
      <c r="B49" s="6" t="s">
        <v>132</v>
      </c>
      <c r="C49" s="55"/>
    </row>
    <row r="50" spans="1:3" ht="12" customHeight="1" thickBot="1">
      <c r="A50" s="321" t="s">
        <v>105</v>
      </c>
      <c r="B50" s="6" t="s">
        <v>133</v>
      </c>
      <c r="C50" s="55"/>
    </row>
    <row r="51" spans="1:3" ht="12" customHeight="1" thickBot="1">
      <c r="A51" s="134" t="s">
        <v>9</v>
      </c>
      <c r="B51" s="72" t="s">
        <v>357</v>
      </c>
      <c r="C51" s="204">
        <f>SUM(C52:C54)</f>
        <v>380000</v>
      </c>
    </row>
    <row r="52" spans="1:3" s="330" customFormat="1" ht="12" customHeight="1">
      <c r="A52" s="321" t="s">
        <v>75</v>
      </c>
      <c r="B52" s="7" t="s">
        <v>490</v>
      </c>
      <c r="C52" s="53">
        <v>380000</v>
      </c>
    </row>
    <row r="53" spans="1:3" ht="12" customHeight="1">
      <c r="A53" s="321" t="s">
        <v>76</v>
      </c>
      <c r="B53" s="6" t="s">
        <v>135</v>
      </c>
      <c r="C53" s="55"/>
    </row>
    <row r="54" spans="1:3" ht="12" customHeight="1">
      <c r="A54" s="321" t="s">
        <v>77</v>
      </c>
      <c r="B54" s="6" t="s">
        <v>47</v>
      </c>
      <c r="C54" s="55"/>
    </row>
    <row r="55" spans="1:3" ht="12" customHeight="1" thickBot="1">
      <c r="A55" s="321" t="s">
        <v>78</v>
      </c>
      <c r="B55" s="6" t="s">
        <v>465</v>
      </c>
      <c r="C55" s="55"/>
    </row>
    <row r="56" spans="1:3" ht="15" customHeight="1" thickBot="1">
      <c r="A56" s="134" t="s">
        <v>10</v>
      </c>
      <c r="B56" s="72" t="s">
        <v>4</v>
      </c>
      <c r="C56" s="231"/>
    </row>
    <row r="57" spans="1:3" ht="13.5" thickBot="1">
      <c r="A57" s="134" t="s">
        <v>11</v>
      </c>
      <c r="B57" s="170" t="s">
        <v>470</v>
      </c>
      <c r="C57" s="257">
        <f>+C45+C51+C56</f>
        <v>1380000</v>
      </c>
    </row>
    <row r="58" spans="1:3" ht="15" customHeight="1" thickBot="1">
      <c r="C58" s="258"/>
    </row>
    <row r="59" spans="1:3" ht="14.25" customHeight="1" thickBot="1">
      <c r="A59" s="173" t="s">
        <v>460</v>
      </c>
      <c r="B59" s="174"/>
      <c r="C59" s="70"/>
    </row>
    <row r="60" spans="1:3" ht="13.5" thickBot="1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zoomScale="145" zoomScaleNormal="145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+CONCATENATE("9.3.3. melléklet a 1/",LEFT(ÖSSZEFÜGGÉSEK!A5,4),". (II.17.) önkormányzati rendelethez")</f>
        <v>9.3.3. melléklet a 1/2016. (II.17.) önkormányzati rendelethez</v>
      </c>
    </row>
    <row r="2" spans="1:3" s="326" customFormat="1" ht="25.5" customHeight="1">
      <c r="A2" s="278" t="s">
        <v>151</v>
      </c>
      <c r="B2" s="245" t="s">
        <v>488</v>
      </c>
      <c r="C2" s="259" t="s">
        <v>49</v>
      </c>
    </row>
    <row r="3" spans="1:3" s="326" customFormat="1" ht="24.75" thickBot="1">
      <c r="A3" s="319" t="s">
        <v>150</v>
      </c>
      <c r="B3" s="246" t="s">
        <v>471</v>
      </c>
      <c r="C3" s="260" t="s">
        <v>370</v>
      </c>
    </row>
    <row r="4" spans="1:3" s="327" customFormat="1" ht="15.95" customHeight="1" thickBot="1">
      <c r="A4" s="154"/>
      <c r="B4" s="154"/>
      <c r="C4" s="155" t="s">
        <v>491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435</v>
      </c>
      <c r="B6" s="132" t="s">
        <v>436</v>
      </c>
      <c r="C6" s="133" t="s">
        <v>437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461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375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466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>
      <c r="A27" s="322" t="s">
        <v>201</v>
      </c>
      <c r="B27" s="323" t="s">
        <v>343</v>
      </c>
      <c r="C27" s="53"/>
    </row>
    <row r="28" spans="1:3" s="329" customFormat="1" ht="12" customHeight="1">
      <c r="A28" s="322" t="s">
        <v>204</v>
      </c>
      <c r="B28" s="324" t="s">
        <v>346</v>
      </c>
      <c r="C28" s="205"/>
    </row>
    <row r="29" spans="1:3" s="329" customFormat="1" ht="12" customHeight="1" thickBot="1">
      <c r="A29" s="321" t="s">
        <v>205</v>
      </c>
      <c r="B29" s="84" t="s">
        <v>467</v>
      </c>
      <c r="C29" s="56"/>
    </row>
    <row r="30" spans="1:3" s="329" customFormat="1" ht="12" customHeight="1" thickBot="1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>
      <c r="A31" s="322" t="s">
        <v>62</v>
      </c>
      <c r="B31" s="323" t="s">
        <v>228</v>
      </c>
      <c r="C31" s="53"/>
    </row>
    <row r="32" spans="1:3" s="329" customFormat="1" ht="12" customHeight="1">
      <c r="A32" s="322" t="s">
        <v>63</v>
      </c>
      <c r="B32" s="324" t="s">
        <v>229</v>
      </c>
      <c r="C32" s="205"/>
    </row>
    <row r="33" spans="1:3" s="329" customFormat="1" ht="12" customHeight="1" thickBot="1">
      <c r="A33" s="321" t="s">
        <v>64</v>
      </c>
      <c r="B33" s="84" t="s">
        <v>230</v>
      </c>
      <c r="C33" s="56"/>
    </row>
    <row r="34" spans="1:3" s="261" customFormat="1" ht="12" customHeight="1" thickBot="1">
      <c r="A34" s="134" t="s">
        <v>13</v>
      </c>
      <c r="B34" s="72" t="s">
        <v>316</v>
      </c>
      <c r="C34" s="231"/>
    </row>
    <row r="35" spans="1:3" s="261" customFormat="1" ht="12" customHeight="1" thickBot="1">
      <c r="A35" s="134" t="s">
        <v>14</v>
      </c>
      <c r="B35" s="72" t="s">
        <v>348</v>
      </c>
      <c r="C35" s="252"/>
    </row>
    <row r="36" spans="1:3" s="261" customFormat="1" ht="12" customHeight="1" thickBot="1">
      <c r="A36" s="131" t="s">
        <v>15</v>
      </c>
      <c r="B36" s="72" t="s">
        <v>468</v>
      </c>
      <c r="C36" s="253">
        <f>+C8+C20+C25+C26+C30+C34+C35</f>
        <v>0</v>
      </c>
    </row>
    <row r="37" spans="1:3" s="261" customFormat="1" ht="12" customHeight="1" thickBot="1">
      <c r="A37" s="162" t="s">
        <v>16</v>
      </c>
      <c r="B37" s="72" t="s">
        <v>350</v>
      </c>
      <c r="C37" s="253">
        <f>+C38+C39+C40</f>
        <v>0</v>
      </c>
    </row>
    <row r="38" spans="1:3" s="261" customFormat="1" ht="12" customHeight="1">
      <c r="A38" s="322" t="s">
        <v>351</v>
      </c>
      <c r="B38" s="323" t="s">
        <v>169</v>
      </c>
      <c r="C38" s="53"/>
    </row>
    <row r="39" spans="1:3" s="261" customFormat="1" ht="12" customHeight="1">
      <c r="A39" s="322" t="s">
        <v>352</v>
      </c>
      <c r="B39" s="324" t="s">
        <v>2</v>
      </c>
      <c r="C39" s="205"/>
    </row>
    <row r="40" spans="1:3" s="329" customFormat="1" ht="12" customHeight="1" thickBot="1">
      <c r="A40" s="321" t="s">
        <v>353</v>
      </c>
      <c r="B40" s="84" t="s">
        <v>354</v>
      </c>
      <c r="C40" s="56"/>
    </row>
    <row r="41" spans="1:3" s="329" customFormat="1" ht="15" customHeight="1" thickBot="1">
      <c r="A41" s="162" t="s">
        <v>17</v>
      </c>
      <c r="B41" s="163" t="s">
        <v>355</v>
      </c>
      <c r="C41" s="256">
        <f>+C36+C37</f>
        <v>0</v>
      </c>
    </row>
    <row r="42" spans="1:3" s="329" customFormat="1" ht="15" customHeight="1">
      <c r="A42" s="164"/>
      <c r="B42" s="165"/>
      <c r="C42" s="254"/>
    </row>
    <row r="43" spans="1:3" ht="13.5" thickBot="1">
      <c r="A43" s="166"/>
      <c r="B43" s="167"/>
      <c r="C43" s="255"/>
    </row>
    <row r="44" spans="1:3" s="328" customFormat="1" ht="16.5" customHeight="1" thickBot="1">
      <c r="A44" s="168"/>
      <c r="B44" s="169" t="s">
        <v>46</v>
      </c>
      <c r="C44" s="256"/>
    </row>
    <row r="45" spans="1:3" s="330" customFormat="1" ht="12" customHeight="1" thickBot="1">
      <c r="A45" s="134" t="s">
        <v>8</v>
      </c>
      <c r="B45" s="72" t="s">
        <v>356</v>
      </c>
      <c r="C45" s="204">
        <f>SUM(C46:C50)</f>
        <v>0</v>
      </c>
    </row>
    <row r="46" spans="1:3" ht="12" customHeight="1">
      <c r="A46" s="321" t="s">
        <v>69</v>
      </c>
      <c r="B46" s="7" t="s">
        <v>38</v>
      </c>
      <c r="C46" s="53"/>
    </row>
    <row r="47" spans="1:3" ht="12" customHeight="1">
      <c r="A47" s="321" t="s">
        <v>70</v>
      </c>
      <c r="B47" s="6" t="s">
        <v>131</v>
      </c>
      <c r="C47" s="55"/>
    </row>
    <row r="48" spans="1:3" ht="12" customHeight="1">
      <c r="A48" s="321" t="s">
        <v>71</v>
      </c>
      <c r="B48" s="6" t="s">
        <v>97</v>
      </c>
      <c r="C48" s="55"/>
    </row>
    <row r="49" spans="1:3" ht="12" customHeight="1">
      <c r="A49" s="321" t="s">
        <v>72</v>
      </c>
      <c r="B49" s="6" t="s">
        <v>132</v>
      </c>
      <c r="C49" s="55"/>
    </row>
    <row r="50" spans="1:3" ht="12" customHeight="1" thickBot="1">
      <c r="A50" s="321" t="s">
        <v>105</v>
      </c>
      <c r="B50" s="6" t="s">
        <v>133</v>
      </c>
      <c r="C50" s="55"/>
    </row>
    <row r="51" spans="1:3" ht="12" customHeight="1" thickBot="1">
      <c r="A51" s="134" t="s">
        <v>9</v>
      </c>
      <c r="B51" s="72" t="s">
        <v>357</v>
      </c>
      <c r="C51" s="204">
        <f>SUM(C52:C54)</f>
        <v>0</v>
      </c>
    </row>
    <row r="52" spans="1:3" s="330" customFormat="1" ht="12" customHeight="1">
      <c r="A52" s="321" t="s">
        <v>75</v>
      </c>
      <c r="B52" s="7" t="s">
        <v>490</v>
      </c>
      <c r="C52" s="53"/>
    </row>
    <row r="53" spans="1:3" ht="12" customHeight="1">
      <c r="A53" s="321" t="s">
        <v>76</v>
      </c>
      <c r="B53" s="6" t="s">
        <v>135</v>
      </c>
      <c r="C53" s="55"/>
    </row>
    <row r="54" spans="1:3" ht="12" customHeight="1">
      <c r="A54" s="321" t="s">
        <v>77</v>
      </c>
      <c r="B54" s="6" t="s">
        <v>47</v>
      </c>
      <c r="C54" s="55"/>
    </row>
    <row r="55" spans="1:3" ht="12" customHeight="1" thickBot="1">
      <c r="A55" s="321" t="s">
        <v>78</v>
      </c>
      <c r="B55" s="6" t="s">
        <v>465</v>
      </c>
      <c r="C55" s="55"/>
    </row>
    <row r="56" spans="1:3" ht="15" customHeight="1" thickBot="1">
      <c r="A56" s="134" t="s">
        <v>10</v>
      </c>
      <c r="B56" s="72" t="s">
        <v>4</v>
      </c>
      <c r="C56" s="231"/>
    </row>
    <row r="57" spans="1:3" ht="13.5" thickBot="1">
      <c r="A57" s="134" t="s">
        <v>11</v>
      </c>
      <c r="B57" s="170" t="s">
        <v>470</v>
      </c>
      <c r="C57" s="257">
        <f>+C45+C51+C56</f>
        <v>0</v>
      </c>
    </row>
    <row r="58" spans="1:3" ht="15" customHeight="1" thickBot="1">
      <c r="C58" s="258"/>
    </row>
    <row r="59" spans="1:3" ht="14.25" customHeight="1" thickBot="1">
      <c r="A59" s="173" t="s">
        <v>460</v>
      </c>
      <c r="B59" s="174"/>
      <c r="C59" s="70"/>
    </row>
    <row r="60" spans="1:3" ht="13.5" thickBot="1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30" sqref="R30"/>
    </sheetView>
  </sheetViews>
  <sheetFormatPr defaultRowHeight="12.75"/>
  <sheetData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D8" sqref="D8"/>
    </sheetView>
  </sheetViews>
  <sheetFormatPr defaultRowHeight="12.75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9.75" customHeight="1">
      <c r="B1" s="206" t="s">
        <v>115</v>
      </c>
      <c r="C1" s="207"/>
      <c r="D1" s="207"/>
      <c r="E1" s="207"/>
      <c r="F1" s="375" t="str">
        <f>+CONCATENATE("2.1. melléklet a 1/",LEFT(ÖSSZEFÜGGÉSEK!A5,4),". (II.17.) önkormányzati rendelethez")</f>
        <v>2.1. melléklet a 1/2016. (II.17.) önkormányzati rendelethez</v>
      </c>
    </row>
    <row r="2" spans="1:6" ht="14.25" thickBot="1">
      <c r="E2" s="208" t="s">
        <v>493</v>
      </c>
      <c r="F2" s="375"/>
    </row>
    <row r="3" spans="1:6" ht="18" customHeight="1" thickBot="1">
      <c r="A3" s="373" t="s">
        <v>57</v>
      </c>
      <c r="B3" s="209" t="s">
        <v>45</v>
      </c>
      <c r="C3" s="210"/>
      <c r="D3" s="209" t="s">
        <v>46</v>
      </c>
      <c r="E3" s="211"/>
      <c r="F3" s="375"/>
    </row>
    <row r="4" spans="1:6" s="212" customFormat="1" ht="35.25" customHeight="1" thickBot="1">
      <c r="A4" s="374"/>
      <c r="B4" s="127" t="s">
        <v>50</v>
      </c>
      <c r="C4" s="128" t="str">
        <f>+'1.1.sz.mell.'!C3</f>
        <v>2016. évi előirányzat</v>
      </c>
      <c r="D4" s="127" t="s">
        <v>50</v>
      </c>
      <c r="E4" s="38" t="str">
        <f>+C4</f>
        <v>2016. évi előirányzat</v>
      </c>
      <c r="F4" s="375"/>
    </row>
    <row r="5" spans="1:6" s="217" customFormat="1" ht="12" customHeight="1" thickBot="1">
      <c r="A5" s="213" t="s">
        <v>435</v>
      </c>
      <c r="B5" s="214" t="s">
        <v>436</v>
      </c>
      <c r="C5" s="215" t="s">
        <v>437</v>
      </c>
      <c r="D5" s="214" t="s">
        <v>439</v>
      </c>
      <c r="E5" s="216" t="s">
        <v>438</v>
      </c>
      <c r="F5" s="375"/>
    </row>
    <row r="6" spans="1:6" ht="12.95" customHeight="1">
      <c r="A6" s="218" t="s">
        <v>8</v>
      </c>
      <c r="B6" s="219" t="s">
        <v>314</v>
      </c>
      <c r="C6" s="195">
        <v>54965747</v>
      </c>
      <c r="D6" s="219" t="s">
        <v>51</v>
      </c>
      <c r="E6" s="201">
        <v>28361000</v>
      </c>
      <c r="F6" s="375"/>
    </row>
    <row r="7" spans="1:6" ht="12.95" customHeight="1">
      <c r="A7" s="220" t="s">
        <v>9</v>
      </c>
      <c r="B7" s="221" t="s">
        <v>315</v>
      </c>
      <c r="C7" s="196"/>
      <c r="D7" s="221" t="s">
        <v>131</v>
      </c>
      <c r="E7" s="202">
        <v>8418000</v>
      </c>
      <c r="F7" s="375"/>
    </row>
    <row r="8" spans="1:6" ht="12.95" customHeight="1">
      <c r="A8" s="220" t="s">
        <v>10</v>
      </c>
      <c r="B8" s="221" t="s">
        <v>336</v>
      </c>
      <c r="C8" s="196"/>
      <c r="D8" s="221" t="s">
        <v>165</v>
      </c>
      <c r="E8" s="202">
        <v>47801000</v>
      </c>
      <c r="F8" s="375"/>
    </row>
    <row r="9" spans="1:6" ht="12.95" customHeight="1">
      <c r="A9" s="220" t="s">
        <v>11</v>
      </c>
      <c r="B9" s="221" t="s">
        <v>122</v>
      </c>
      <c r="C9" s="196">
        <v>22500000</v>
      </c>
      <c r="D9" s="221" t="s">
        <v>132</v>
      </c>
      <c r="E9" s="202">
        <v>3350000</v>
      </c>
      <c r="F9" s="375"/>
    </row>
    <row r="10" spans="1:6" ht="12.95" customHeight="1">
      <c r="A10" s="220" t="s">
        <v>12</v>
      </c>
      <c r="B10" s="222" t="s">
        <v>360</v>
      </c>
      <c r="C10" s="196">
        <v>4500000</v>
      </c>
      <c r="D10" s="221" t="s">
        <v>133</v>
      </c>
      <c r="E10" s="202">
        <v>4300000</v>
      </c>
      <c r="F10" s="375"/>
    </row>
    <row r="11" spans="1:6" ht="12.95" customHeight="1">
      <c r="A11" s="220" t="s">
        <v>13</v>
      </c>
      <c r="B11" s="221" t="s">
        <v>316</v>
      </c>
      <c r="C11" s="197">
        <v>230000</v>
      </c>
      <c r="D11" s="221" t="s">
        <v>39</v>
      </c>
      <c r="E11" s="202">
        <v>8217747</v>
      </c>
      <c r="F11" s="375"/>
    </row>
    <row r="12" spans="1:6" ht="12.95" customHeight="1">
      <c r="A12" s="220" t="s">
        <v>14</v>
      </c>
      <c r="B12" s="221" t="s">
        <v>423</v>
      </c>
      <c r="C12" s="196"/>
      <c r="D12" s="33"/>
      <c r="E12" s="202"/>
      <c r="F12" s="375"/>
    </row>
    <row r="13" spans="1:6" ht="12.95" customHeight="1">
      <c r="A13" s="220" t="s">
        <v>15</v>
      </c>
      <c r="B13" s="33"/>
      <c r="C13" s="196"/>
      <c r="D13" s="33"/>
      <c r="E13" s="202"/>
      <c r="F13" s="375"/>
    </row>
    <row r="14" spans="1:6" ht="12.95" customHeight="1">
      <c r="A14" s="220" t="s">
        <v>16</v>
      </c>
      <c r="B14" s="302"/>
      <c r="C14" s="197"/>
      <c r="D14" s="33"/>
      <c r="E14" s="202"/>
      <c r="F14" s="375"/>
    </row>
    <row r="15" spans="1:6" ht="12.95" customHeight="1">
      <c r="A15" s="220" t="s">
        <v>17</v>
      </c>
      <c r="B15" s="33"/>
      <c r="C15" s="196"/>
      <c r="D15" s="33"/>
      <c r="E15" s="202"/>
      <c r="F15" s="375"/>
    </row>
    <row r="16" spans="1:6" ht="12.95" customHeight="1">
      <c r="A16" s="220" t="s">
        <v>18</v>
      </c>
      <c r="B16" s="33"/>
      <c r="C16" s="196"/>
      <c r="D16" s="33"/>
      <c r="E16" s="202"/>
      <c r="F16" s="375"/>
    </row>
    <row r="17" spans="1:6" ht="12.95" customHeight="1" thickBot="1">
      <c r="A17" s="220" t="s">
        <v>19</v>
      </c>
      <c r="B17" s="43"/>
      <c r="C17" s="198"/>
      <c r="D17" s="33"/>
      <c r="E17" s="203"/>
      <c r="F17" s="375"/>
    </row>
    <row r="18" spans="1:6" ht="15.95" customHeight="1" thickBot="1">
      <c r="A18" s="223" t="s">
        <v>20</v>
      </c>
      <c r="B18" s="73" t="s">
        <v>424</v>
      </c>
      <c r="C18" s="199">
        <f>SUM(C6:C17)</f>
        <v>82195747</v>
      </c>
      <c r="D18" s="73" t="s">
        <v>322</v>
      </c>
      <c r="E18" s="204">
        <f>SUM(E6:E17)</f>
        <v>100447747</v>
      </c>
      <c r="F18" s="375"/>
    </row>
    <row r="19" spans="1:6" ht="12.95" customHeight="1">
      <c r="A19" s="224" t="s">
        <v>21</v>
      </c>
      <c r="B19" s="225" t="s">
        <v>319</v>
      </c>
      <c r="C19" s="368">
        <f>+C20+C21+C22+C23</f>
        <v>1000000</v>
      </c>
      <c r="D19" s="226" t="s">
        <v>139</v>
      </c>
      <c r="E19" s="205"/>
      <c r="F19" s="375"/>
    </row>
    <row r="20" spans="1:6" ht="12.95" customHeight="1">
      <c r="A20" s="227" t="s">
        <v>22</v>
      </c>
      <c r="B20" s="226" t="s">
        <v>157</v>
      </c>
      <c r="C20" s="54">
        <v>1000000</v>
      </c>
      <c r="D20" s="226" t="s">
        <v>321</v>
      </c>
      <c r="E20" s="55"/>
      <c r="F20" s="375"/>
    </row>
    <row r="21" spans="1:6" ht="12.95" customHeight="1">
      <c r="A21" s="227" t="s">
        <v>23</v>
      </c>
      <c r="B21" s="226" t="s">
        <v>158</v>
      </c>
      <c r="C21" s="54"/>
      <c r="D21" s="226" t="s">
        <v>113</v>
      </c>
      <c r="E21" s="55"/>
      <c r="F21" s="375"/>
    </row>
    <row r="22" spans="1:6" ht="12.95" customHeight="1">
      <c r="A22" s="227" t="s">
        <v>24</v>
      </c>
      <c r="B22" s="226" t="s">
        <v>163</v>
      </c>
      <c r="C22" s="54"/>
      <c r="D22" s="226" t="s">
        <v>114</v>
      </c>
      <c r="E22" s="55"/>
      <c r="F22" s="375"/>
    </row>
    <row r="23" spans="1:6" ht="12.95" customHeight="1">
      <c r="A23" s="227" t="s">
        <v>25</v>
      </c>
      <c r="B23" s="226" t="s">
        <v>164</v>
      </c>
      <c r="C23" s="54"/>
      <c r="D23" s="225" t="s">
        <v>166</v>
      </c>
      <c r="E23" s="55"/>
      <c r="F23" s="375"/>
    </row>
    <row r="24" spans="1:6" ht="12.95" customHeight="1">
      <c r="A24" s="227" t="s">
        <v>26</v>
      </c>
      <c r="B24" s="226" t="s">
        <v>320</v>
      </c>
      <c r="C24" s="367">
        <f>+C25+C26</f>
        <v>31497000</v>
      </c>
      <c r="D24" s="226" t="s">
        <v>140</v>
      </c>
      <c r="E24" s="55"/>
      <c r="F24" s="375"/>
    </row>
    <row r="25" spans="1:6" ht="12.95" customHeight="1">
      <c r="A25" s="224" t="s">
        <v>27</v>
      </c>
      <c r="B25" s="225" t="s">
        <v>317</v>
      </c>
      <c r="C25" s="200"/>
      <c r="D25" s="219" t="s">
        <v>406</v>
      </c>
      <c r="E25" s="205"/>
      <c r="F25" s="375"/>
    </row>
    <row r="26" spans="1:6" ht="12.95" customHeight="1">
      <c r="A26" s="227" t="s">
        <v>28</v>
      </c>
      <c r="B26" s="226" t="s">
        <v>318</v>
      </c>
      <c r="C26" s="54">
        <v>31497000</v>
      </c>
      <c r="D26" s="221" t="s">
        <v>412</v>
      </c>
      <c r="E26" s="55"/>
      <c r="F26" s="375"/>
    </row>
    <row r="27" spans="1:6" ht="12.95" customHeight="1">
      <c r="A27" s="220" t="s">
        <v>29</v>
      </c>
      <c r="B27" s="226" t="s">
        <v>417</v>
      </c>
      <c r="C27" s="54"/>
      <c r="D27" s="221" t="s">
        <v>413</v>
      </c>
      <c r="E27" s="55"/>
      <c r="F27" s="375"/>
    </row>
    <row r="28" spans="1:6" ht="12.95" customHeight="1" thickBot="1">
      <c r="A28" s="274" t="s">
        <v>30</v>
      </c>
      <c r="B28" s="225" t="s">
        <v>275</v>
      </c>
      <c r="C28" s="200"/>
      <c r="D28" s="304"/>
      <c r="E28" s="205"/>
      <c r="F28" s="375"/>
    </row>
    <row r="29" spans="1:6" ht="15.95" customHeight="1" thickBot="1">
      <c r="A29" s="223" t="s">
        <v>31</v>
      </c>
      <c r="B29" s="73" t="s">
        <v>425</v>
      </c>
      <c r="C29" s="199">
        <f>+C19+C24+C27+C28</f>
        <v>32497000</v>
      </c>
      <c r="D29" s="73" t="s">
        <v>427</v>
      </c>
      <c r="E29" s="204">
        <f>SUM(E19:E28)</f>
        <v>0</v>
      </c>
      <c r="F29" s="375"/>
    </row>
    <row r="30" spans="1:6" ht="13.5" thickBot="1">
      <c r="A30" s="223" t="s">
        <v>32</v>
      </c>
      <c r="B30" s="229" t="s">
        <v>426</v>
      </c>
      <c r="C30" s="230">
        <f>+C18+C29</f>
        <v>114692747</v>
      </c>
      <c r="D30" s="229" t="s">
        <v>428</v>
      </c>
      <c r="E30" s="230">
        <f>+E18+E29</f>
        <v>100447747</v>
      </c>
      <c r="F30" s="375"/>
    </row>
    <row r="31" spans="1:6" ht="13.5" thickBot="1">
      <c r="A31" s="223" t="s">
        <v>33</v>
      </c>
      <c r="B31" s="229" t="s">
        <v>117</v>
      </c>
      <c r="C31" s="230">
        <f>IF(C18-E18&lt;0,E18-C18,"-")</f>
        <v>18252000</v>
      </c>
      <c r="D31" s="229" t="s">
        <v>118</v>
      </c>
      <c r="E31" s="230" t="str">
        <f>IF(C18-E18&gt;0,C18-E18,"-")</f>
        <v>-</v>
      </c>
      <c r="F31" s="375"/>
    </row>
    <row r="32" spans="1:6" ht="13.5" thickBot="1">
      <c r="A32" s="223" t="s">
        <v>34</v>
      </c>
      <c r="B32" s="229" t="s">
        <v>167</v>
      </c>
      <c r="C32" s="230" t="str">
        <f>IF(C18+C29-E30&lt;0,E30-(C18+C29),"-")</f>
        <v>-</v>
      </c>
      <c r="D32" s="229" t="s">
        <v>168</v>
      </c>
      <c r="E32" s="230">
        <f>IF(C18+C29-E30&gt;0,C18+C29-E30,"-")</f>
        <v>14245000</v>
      </c>
      <c r="F32" s="375"/>
    </row>
    <row r="33" spans="2:4" ht="18.75">
      <c r="B33" s="376"/>
      <c r="C33" s="376"/>
      <c r="D33" s="37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J11" sqref="J11"/>
    </sheetView>
  </sheetViews>
  <sheetFormatPr defaultRowHeight="12.75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1.5">
      <c r="B1" s="206" t="s">
        <v>116</v>
      </c>
      <c r="C1" s="207"/>
      <c r="D1" s="207"/>
      <c r="E1" s="207"/>
      <c r="F1" s="375" t="str">
        <f>+CONCATENATE("2.2. melléklet a 1/",LEFT(ÖSSZEFÜGGÉSEK!A5,4),". (II.17.) önkormányzati rendelethez")</f>
        <v>2.2. melléklet a 1/2016. (II.17.) önkormányzati rendelethez</v>
      </c>
    </row>
    <row r="2" spans="1:6" ht="14.25" thickBot="1">
      <c r="E2" s="208" t="s">
        <v>493</v>
      </c>
      <c r="F2" s="375"/>
    </row>
    <row r="3" spans="1:6" ht="13.5" thickBot="1">
      <c r="A3" s="377" t="s">
        <v>57</v>
      </c>
      <c r="B3" s="209" t="s">
        <v>45</v>
      </c>
      <c r="C3" s="210"/>
      <c r="D3" s="209" t="s">
        <v>46</v>
      </c>
      <c r="E3" s="211"/>
      <c r="F3" s="375"/>
    </row>
    <row r="4" spans="1:6" s="212" customFormat="1" ht="24.75" thickBot="1">
      <c r="A4" s="378"/>
      <c r="B4" s="127" t="s">
        <v>50</v>
      </c>
      <c r="C4" s="128" t="str">
        <f>+'2.1.sz.mell  '!C4</f>
        <v>2016. évi előirányzat</v>
      </c>
      <c r="D4" s="127" t="s">
        <v>50</v>
      </c>
      <c r="E4" s="128" t="str">
        <f>+'2.1.sz.mell  '!C4</f>
        <v>2016. évi előirányzat</v>
      </c>
      <c r="F4" s="375"/>
    </row>
    <row r="5" spans="1:6" s="212" customFormat="1" ht="13.5" thickBot="1">
      <c r="A5" s="213" t="s">
        <v>435</v>
      </c>
      <c r="B5" s="214" t="s">
        <v>436</v>
      </c>
      <c r="C5" s="215" t="s">
        <v>437</v>
      </c>
      <c r="D5" s="214" t="s">
        <v>439</v>
      </c>
      <c r="E5" s="216" t="s">
        <v>438</v>
      </c>
      <c r="F5" s="375"/>
    </row>
    <row r="6" spans="1:6" ht="12.95" customHeight="1">
      <c r="A6" s="218" t="s">
        <v>8</v>
      </c>
      <c r="B6" s="219" t="s">
        <v>323</v>
      </c>
      <c r="C6" s="195"/>
      <c r="D6" s="219" t="s">
        <v>159</v>
      </c>
      <c r="E6" s="201">
        <v>129245000</v>
      </c>
      <c r="F6" s="375"/>
    </row>
    <row r="7" spans="1:6">
      <c r="A7" s="220" t="s">
        <v>9</v>
      </c>
      <c r="B7" s="221" t="s">
        <v>324</v>
      </c>
      <c r="C7" s="196"/>
      <c r="D7" s="221" t="s">
        <v>329</v>
      </c>
      <c r="E7" s="202"/>
      <c r="F7" s="375"/>
    </row>
    <row r="8" spans="1:6" ht="12.95" customHeight="1">
      <c r="A8" s="220" t="s">
        <v>10</v>
      </c>
      <c r="B8" s="221" t="s">
        <v>3</v>
      </c>
      <c r="C8" s="196">
        <v>5000000</v>
      </c>
      <c r="D8" s="221" t="s">
        <v>135</v>
      </c>
      <c r="E8" s="202"/>
      <c r="F8" s="375"/>
    </row>
    <row r="9" spans="1:6" ht="12.95" customHeight="1">
      <c r="A9" s="220" t="s">
        <v>11</v>
      </c>
      <c r="B9" s="221" t="s">
        <v>325</v>
      </c>
      <c r="C9" s="196">
        <v>110000000</v>
      </c>
      <c r="D9" s="221" t="s">
        <v>330</v>
      </c>
      <c r="E9" s="202"/>
      <c r="F9" s="375"/>
    </row>
    <row r="10" spans="1:6" ht="12.75" customHeight="1">
      <c r="A10" s="220" t="s">
        <v>12</v>
      </c>
      <c r="B10" s="221" t="s">
        <v>326</v>
      </c>
      <c r="C10" s="196"/>
      <c r="D10" s="221" t="s">
        <v>162</v>
      </c>
      <c r="E10" s="202"/>
      <c r="F10" s="375"/>
    </row>
    <row r="11" spans="1:6" ht="12.95" customHeight="1">
      <c r="A11" s="220" t="s">
        <v>13</v>
      </c>
      <c r="B11" s="221" t="s">
        <v>327</v>
      </c>
      <c r="C11" s="197"/>
      <c r="D11" s="305"/>
      <c r="E11" s="202"/>
      <c r="F11" s="375"/>
    </row>
    <row r="12" spans="1:6" ht="12.95" customHeight="1">
      <c r="A12" s="220" t="s">
        <v>14</v>
      </c>
      <c r="B12" s="33"/>
      <c r="C12" s="196"/>
      <c r="D12" s="305"/>
      <c r="E12" s="202"/>
      <c r="F12" s="375"/>
    </row>
    <row r="13" spans="1:6" ht="12.95" customHeight="1">
      <c r="A13" s="220" t="s">
        <v>15</v>
      </c>
      <c r="B13" s="33"/>
      <c r="C13" s="196"/>
      <c r="D13" s="306"/>
      <c r="E13" s="202"/>
      <c r="F13" s="375"/>
    </row>
    <row r="14" spans="1:6" ht="12.95" customHeight="1">
      <c r="A14" s="220" t="s">
        <v>16</v>
      </c>
      <c r="B14" s="303"/>
      <c r="C14" s="197"/>
      <c r="D14" s="305"/>
      <c r="E14" s="202"/>
      <c r="F14" s="375"/>
    </row>
    <row r="15" spans="1:6">
      <c r="A15" s="220" t="s">
        <v>17</v>
      </c>
      <c r="B15" s="33"/>
      <c r="C15" s="197"/>
      <c r="D15" s="305"/>
      <c r="E15" s="202"/>
      <c r="F15" s="375"/>
    </row>
    <row r="16" spans="1:6" ht="12.95" customHeight="1" thickBot="1">
      <c r="A16" s="274" t="s">
        <v>18</v>
      </c>
      <c r="B16" s="304"/>
      <c r="C16" s="276"/>
      <c r="D16" s="275" t="s">
        <v>39</v>
      </c>
      <c r="E16" s="251"/>
      <c r="F16" s="375"/>
    </row>
    <row r="17" spans="1:6" ht="15.95" customHeight="1" thickBot="1">
      <c r="A17" s="223" t="s">
        <v>19</v>
      </c>
      <c r="B17" s="73" t="s">
        <v>337</v>
      </c>
      <c r="C17" s="199">
        <f>+C6+C8+C9+C11+C12+C13+C14+C15+C16</f>
        <v>115000000</v>
      </c>
      <c r="D17" s="73" t="s">
        <v>338</v>
      </c>
      <c r="E17" s="204">
        <f>+E6+E8+E10+E11+E12+E13+E14+E15+E16</f>
        <v>129245000</v>
      </c>
      <c r="F17" s="375"/>
    </row>
    <row r="18" spans="1:6" ht="12.95" customHeight="1">
      <c r="A18" s="218" t="s">
        <v>20</v>
      </c>
      <c r="B18" s="233" t="s">
        <v>180</v>
      </c>
      <c r="C18" s="240">
        <f>+C19+C20+C21+C22+C23</f>
        <v>0</v>
      </c>
      <c r="D18" s="226" t="s">
        <v>139</v>
      </c>
      <c r="E18" s="53"/>
      <c r="F18" s="375"/>
    </row>
    <row r="19" spans="1:6" ht="12.95" customHeight="1">
      <c r="A19" s="220" t="s">
        <v>21</v>
      </c>
      <c r="B19" s="234" t="s">
        <v>169</v>
      </c>
      <c r="C19" s="54"/>
      <c r="D19" s="226" t="s">
        <v>142</v>
      </c>
      <c r="E19" s="55"/>
      <c r="F19" s="375"/>
    </row>
    <row r="20" spans="1:6" ht="12.95" customHeight="1">
      <c r="A20" s="218" t="s">
        <v>22</v>
      </c>
      <c r="B20" s="234" t="s">
        <v>170</v>
      </c>
      <c r="C20" s="54"/>
      <c r="D20" s="226" t="s">
        <v>113</v>
      </c>
      <c r="E20" s="55"/>
      <c r="F20" s="375"/>
    </row>
    <row r="21" spans="1:6" ht="12.95" customHeight="1">
      <c r="A21" s="220" t="s">
        <v>23</v>
      </c>
      <c r="B21" s="234" t="s">
        <v>171</v>
      </c>
      <c r="C21" s="54"/>
      <c r="D21" s="226" t="s">
        <v>114</v>
      </c>
      <c r="E21" s="55"/>
      <c r="F21" s="375"/>
    </row>
    <row r="22" spans="1:6" ht="12.95" customHeight="1">
      <c r="A22" s="218" t="s">
        <v>24</v>
      </c>
      <c r="B22" s="234" t="s">
        <v>172</v>
      </c>
      <c r="C22" s="54"/>
      <c r="D22" s="225" t="s">
        <v>166</v>
      </c>
      <c r="E22" s="55"/>
      <c r="F22" s="375"/>
    </row>
    <row r="23" spans="1:6" ht="12.95" customHeight="1">
      <c r="A23" s="220" t="s">
        <v>25</v>
      </c>
      <c r="B23" s="235" t="s">
        <v>173</v>
      </c>
      <c r="C23" s="54"/>
      <c r="D23" s="226" t="s">
        <v>143</v>
      </c>
      <c r="E23" s="55"/>
      <c r="F23" s="375"/>
    </row>
    <row r="24" spans="1:6" ht="12.95" customHeight="1">
      <c r="A24" s="218" t="s">
        <v>26</v>
      </c>
      <c r="B24" s="236" t="s">
        <v>174</v>
      </c>
      <c r="C24" s="228">
        <f>+C25+C26+C27+C28+C29</f>
        <v>0</v>
      </c>
      <c r="D24" s="237" t="s">
        <v>141</v>
      </c>
      <c r="E24" s="55"/>
      <c r="F24" s="375"/>
    </row>
    <row r="25" spans="1:6" ht="12.95" customHeight="1">
      <c r="A25" s="220" t="s">
        <v>27</v>
      </c>
      <c r="B25" s="235" t="s">
        <v>175</v>
      </c>
      <c r="C25" s="54"/>
      <c r="D25" s="237" t="s">
        <v>331</v>
      </c>
      <c r="E25" s="55"/>
      <c r="F25" s="375"/>
    </row>
    <row r="26" spans="1:6" ht="12.95" customHeight="1">
      <c r="A26" s="218" t="s">
        <v>28</v>
      </c>
      <c r="B26" s="235" t="s">
        <v>176</v>
      </c>
      <c r="C26" s="54"/>
      <c r="D26" s="232"/>
      <c r="E26" s="55"/>
      <c r="F26" s="375"/>
    </row>
    <row r="27" spans="1:6" ht="12.95" customHeight="1">
      <c r="A27" s="220" t="s">
        <v>29</v>
      </c>
      <c r="B27" s="234" t="s">
        <v>177</v>
      </c>
      <c r="C27" s="54"/>
      <c r="D27" s="71"/>
      <c r="E27" s="55"/>
      <c r="F27" s="375"/>
    </row>
    <row r="28" spans="1:6" ht="12.95" customHeight="1">
      <c r="A28" s="218" t="s">
        <v>30</v>
      </c>
      <c r="B28" s="238" t="s">
        <v>178</v>
      </c>
      <c r="C28" s="54"/>
      <c r="D28" s="33"/>
      <c r="E28" s="55"/>
      <c r="F28" s="375"/>
    </row>
    <row r="29" spans="1:6" ht="12.95" customHeight="1" thickBot="1">
      <c r="A29" s="220" t="s">
        <v>31</v>
      </c>
      <c r="B29" s="239" t="s">
        <v>179</v>
      </c>
      <c r="C29" s="54"/>
      <c r="D29" s="71"/>
      <c r="E29" s="55"/>
      <c r="F29" s="375"/>
    </row>
    <row r="30" spans="1:6" ht="21.75" customHeight="1" thickBot="1">
      <c r="A30" s="223" t="s">
        <v>32</v>
      </c>
      <c r="B30" s="73" t="s">
        <v>328</v>
      </c>
      <c r="C30" s="199">
        <f>+C18+C24</f>
        <v>0</v>
      </c>
      <c r="D30" s="73" t="s">
        <v>332</v>
      </c>
      <c r="E30" s="204">
        <f>SUM(E18:E29)</f>
        <v>0</v>
      </c>
      <c r="F30" s="375"/>
    </row>
    <row r="31" spans="1:6" ht="13.5" thickBot="1">
      <c r="A31" s="223" t="s">
        <v>33</v>
      </c>
      <c r="B31" s="229" t="s">
        <v>333</v>
      </c>
      <c r="C31" s="230">
        <f>+C17+C30</f>
        <v>115000000</v>
      </c>
      <c r="D31" s="229" t="s">
        <v>334</v>
      </c>
      <c r="E31" s="230">
        <f>+E17+E30</f>
        <v>129245000</v>
      </c>
      <c r="F31" s="375"/>
    </row>
    <row r="32" spans="1:6" ht="13.5" thickBot="1">
      <c r="A32" s="223" t="s">
        <v>34</v>
      </c>
      <c r="B32" s="229" t="s">
        <v>117</v>
      </c>
      <c r="C32" s="230">
        <f>IF(C17-E17&lt;0,E17-C17,"-")</f>
        <v>14245000</v>
      </c>
      <c r="D32" s="229" t="s">
        <v>118</v>
      </c>
      <c r="E32" s="230" t="str">
        <f>IF(C17-E17&gt;0,C17-E17,"-")</f>
        <v>-</v>
      </c>
      <c r="F32" s="375"/>
    </row>
    <row r="33" spans="1:6" ht="13.5" thickBot="1">
      <c r="A33" s="223" t="s">
        <v>35</v>
      </c>
      <c r="B33" s="229" t="s">
        <v>167</v>
      </c>
      <c r="C33" s="230" t="str">
        <f>IF(C17+C30-E26&lt;0,E26-(C17+C30),"-")</f>
        <v>-</v>
      </c>
      <c r="D33" s="229" t="s">
        <v>168</v>
      </c>
      <c r="E33" s="230">
        <f>IF(C17+C30-E26&gt;0,C17+C30-E26,"-")</f>
        <v>115000000</v>
      </c>
      <c r="F33" s="37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4" t="s">
        <v>108</v>
      </c>
      <c r="E1" s="77" t="s">
        <v>112</v>
      </c>
    </row>
    <row r="3" spans="1:5">
      <c r="A3" s="79"/>
      <c r="B3" s="80"/>
      <c r="C3" s="79"/>
      <c r="D3" s="82"/>
      <c r="E3" s="80"/>
    </row>
    <row r="4" spans="1:5" ht="15.75">
      <c r="A4" s="57" t="str">
        <f>+ÖSSZEFÜGGÉSEK!A5</f>
        <v>2016. évi előirányzat BEVÉTELEK</v>
      </c>
      <c r="B4" s="81"/>
      <c r="C4" s="89"/>
      <c r="D4" s="82"/>
      <c r="E4" s="80"/>
    </row>
    <row r="5" spans="1:5">
      <c r="A5" s="79"/>
      <c r="B5" s="80"/>
      <c r="C5" s="79"/>
      <c r="D5" s="82"/>
      <c r="E5" s="80"/>
    </row>
    <row r="6" spans="1:5">
      <c r="A6" s="79" t="s">
        <v>474</v>
      </c>
      <c r="B6" s="80">
        <f>+'1.1.sz.mell.'!C62</f>
        <v>197195747</v>
      </c>
      <c r="C6" s="79" t="s">
        <v>429</v>
      </c>
      <c r="D6" s="82">
        <f>+'2.1.sz.mell  '!C18+'2.2.sz.mell  '!C17</f>
        <v>197195747</v>
      </c>
      <c r="E6" s="80">
        <f t="shared" ref="E6:E15" si="0">+B6-D6</f>
        <v>0</v>
      </c>
    </row>
    <row r="7" spans="1:5">
      <c r="A7" s="79" t="s">
        <v>475</v>
      </c>
      <c r="B7" s="80">
        <f>+'1.1.sz.mell.'!C86</f>
        <v>32497000</v>
      </c>
      <c r="C7" s="79" t="s">
        <v>430</v>
      </c>
      <c r="D7" s="82">
        <f>+'2.1.sz.mell  '!C29+'2.2.sz.mell  '!C30</f>
        <v>32497000</v>
      </c>
      <c r="E7" s="80">
        <f t="shared" si="0"/>
        <v>0</v>
      </c>
    </row>
    <row r="8" spans="1:5">
      <c r="A8" s="79" t="s">
        <v>476</v>
      </c>
      <c r="B8" s="80">
        <f>+'1.1.sz.mell.'!C87</f>
        <v>229692747</v>
      </c>
      <c r="C8" s="79" t="s">
        <v>431</v>
      </c>
      <c r="D8" s="82">
        <f>+'2.1.sz.mell  '!C30+'2.2.sz.mell  '!C31</f>
        <v>229692747</v>
      </c>
      <c r="E8" s="80">
        <f t="shared" si="0"/>
        <v>0</v>
      </c>
    </row>
    <row r="9" spans="1:5">
      <c r="A9" s="79"/>
      <c r="B9" s="80"/>
      <c r="C9" s="79"/>
      <c r="D9" s="82"/>
      <c r="E9" s="80"/>
    </row>
    <row r="10" spans="1:5">
      <c r="A10" s="79"/>
      <c r="B10" s="80"/>
      <c r="C10" s="79"/>
      <c r="D10" s="82"/>
      <c r="E10" s="80"/>
    </row>
    <row r="11" spans="1:5" ht="15.75">
      <c r="A11" s="57" t="str">
        <f>+ÖSSZEFÜGGÉSEK!A12</f>
        <v>2016. évi előirányzat KIADÁSOK</v>
      </c>
      <c r="B11" s="81"/>
      <c r="C11" s="89"/>
      <c r="D11" s="82"/>
      <c r="E11" s="80"/>
    </row>
    <row r="12" spans="1:5">
      <c r="A12" s="79"/>
      <c r="B12" s="80"/>
      <c r="C12" s="79"/>
      <c r="D12" s="82"/>
      <c r="E12" s="80"/>
    </row>
    <row r="13" spans="1:5">
      <c r="A13" s="79" t="s">
        <v>477</v>
      </c>
      <c r="B13" s="80">
        <f>+'1.1.sz.mell.'!C128</f>
        <v>229692747</v>
      </c>
      <c r="C13" s="79" t="s">
        <v>432</v>
      </c>
      <c r="D13" s="82">
        <f>+'2.1.sz.mell  '!E18+'2.2.sz.mell  '!E17</f>
        <v>229692747</v>
      </c>
      <c r="E13" s="80">
        <f t="shared" si="0"/>
        <v>0</v>
      </c>
    </row>
    <row r="14" spans="1:5">
      <c r="A14" s="79" t="s">
        <v>478</v>
      </c>
      <c r="B14" s="80">
        <f>+'1.1.sz.mell.'!C153</f>
        <v>0</v>
      </c>
      <c r="C14" s="79" t="s">
        <v>433</v>
      </c>
      <c r="D14" s="82">
        <f>+'2.1.sz.mell  '!E29+'2.2.sz.mell  '!E30</f>
        <v>0</v>
      </c>
      <c r="E14" s="80">
        <f t="shared" si="0"/>
        <v>0</v>
      </c>
    </row>
    <row r="15" spans="1:5">
      <c r="A15" s="79" t="s">
        <v>479</v>
      </c>
      <c r="B15" s="80">
        <f>+'1.1.sz.mell.'!C154</f>
        <v>229692747</v>
      </c>
      <c r="C15" s="79" t="s">
        <v>434</v>
      </c>
      <c r="D15" s="82">
        <f>+'2.1.sz.mell  '!E30+'2.2.sz.mell  '!E31</f>
        <v>229692747</v>
      </c>
      <c r="E15" s="80">
        <f t="shared" si="0"/>
        <v>0</v>
      </c>
    </row>
    <row r="16" spans="1:5">
      <c r="A16" s="75"/>
      <c r="B16" s="75"/>
      <c r="C16" s="79"/>
      <c r="D16" s="82"/>
      <c r="E16" s="76"/>
    </row>
    <row r="17" spans="1:5">
      <c r="A17" s="75"/>
      <c r="B17" s="75"/>
      <c r="C17" s="75"/>
      <c r="D17" s="75"/>
      <c r="E17" s="75"/>
    </row>
    <row r="18" spans="1:5">
      <c r="A18" s="75"/>
      <c r="B18" s="75"/>
      <c r="C18" s="75"/>
      <c r="D18" s="75"/>
      <c r="E18" s="75"/>
    </row>
    <row r="19" spans="1:5">
      <c r="A19" s="75"/>
      <c r="B19" s="75"/>
      <c r="C19" s="75"/>
      <c r="D19" s="75"/>
      <c r="E19" s="7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activeCell="E2" sqref="E2:F2"/>
    </sheetView>
  </sheetViews>
  <sheetFormatPr defaultRowHeight="15"/>
  <cols>
    <col min="1" max="1" width="5.6640625" style="91" customWidth="1"/>
    <col min="2" max="2" width="35.6640625" style="91" customWidth="1"/>
    <col min="3" max="6" width="14" style="91" customWidth="1"/>
    <col min="7" max="16384" width="9.33203125" style="91"/>
  </cols>
  <sheetData>
    <row r="1" spans="1:7" ht="33" customHeight="1">
      <c r="A1" s="379" t="s">
        <v>482</v>
      </c>
      <c r="B1" s="379"/>
      <c r="C1" s="379"/>
      <c r="D1" s="379"/>
      <c r="E1" s="379"/>
      <c r="F1" s="379"/>
    </row>
    <row r="2" spans="1:7" ht="15.95" customHeight="1" thickBot="1">
      <c r="A2" s="92"/>
      <c r="B2" s="92"/>
      <c r="C2" s="380"/>
      <c r="D2" s="380"/>
      <c r="E2" s="387" t="s">
        <v>491</v>
      </c>
      <c r="F2" s="387"/>
      <c r="G2" s="98"/>
    </row>
    <row r="3" spans="1:7" ht="63" customHeight="1">
      <c r="A3" s="383" t="s">
        <v>6</v>
      </c>
      <c r="B3" s="385" t="s">
        <v>145</v>
      </c>
      <c r="C3" s="385" t="s">
        <v>184</v>
      </c>
      <c r="D3" s="385"/>
      <c r="E3" s="385"/>
      <c r="F3" s="381" t="s">
        <v>442</v>
      </c>
    </row>
    <row r="4" spans="1:7" ht="15.75" thickBot="1">
      <c r="A4" s="384"/>
      <c r="B4" s="386"/>
      <c r="C4" s="343">
        <f>+LEFT(ÖSSZEFÜGGÉSEK!A5,4)+1</f>
        <v>2017</v>
      </c>
      <c r="D4" s="343">
        <f>+C4+1</f>
        <v>2018</v>
      </c>
      <c r="E4" s="343">
        <f>+D4+1</f>
        <v>2019</v>
      </c>
      <c r="F4" s="382"/>
    </row>
    <row r="5" spans="1:7" ht="15.75" thickBot="1">
      <c r="A5" s="95" t="s">
        <v>435</v>
      </c>
      <c r="B5" s="96" t="s">
        <v>436</v>
      </c>
      <c r="C5" s="96" t="s">
        <v>437</v>
      </c>
      <c r="D5" s="96" t="s">
        <v>439</v>
      </c>
      <c r="E5" s="96" t="s">
        <v>438</v>
      </c>
      <c r="F5" s="97" t="s">
        <v>440</v>
      </c>
    </row>
    <row r="6" spans="1:7">
      <c r="A6" s="94" t="s">
        <v>8</v>
      </c>
      <c r="B6" s="104"/>
      <c r="C6" s="105"/>
      <c r="D6" s="105"/>
      <c r="E6" s="105"/>
      <c r="F6" s="101">
        <f>SUM(C6:E6)</f>
        <v>0</v>
      </c>
    </row>
    <row r="7" spans="1:7">
      <c r="A7" s="93" t="s">
        <v>9</v>
      </c>
      <c r="B7" s="106"/>
      <c r="C7" s="107"/>
      <c r="D7" s="107"/>
      <c r="E7" s="107"/>
      <c r="F7" s="102">
        <f>SUM(C7:E7)</f>
        <v>0</v>
      </c>
    </row>
    <row r="8" spans="1:7">
      <c r="A8" s="93" t="s">
        <v>10</v>
      </c>
      <c r="B8" s="106"/>
      <c r="C8" s="107"/>
      <c r="D8" s="107"/>
      <c r="E8" s="107"/>
      <c r="F8" s="102">
        <f>SUM(C8:E8)</f>
        <v>0</v>
      </c>
    </row>
    <row r="9" spans="1:7">
      <c r="A9" s="93" t="s">
        <v>11</v>
      </c>
      <c r="B9" s="106"/>
      <c r="C9" s="107"/>
      <c r="D9" s="107"/>
      <c r="E9" s="107"/>
      <c r="F9" s="102">
        <f>SUM(C9:E9)</f>
        <v>0</v>
      </c>
    </row>
    <row r="10" spans="1:7" ht="15.75" thickBot="1">
      <c r="A10" s="99" t="s">
        <v>12</v>
      </c>
      <c r="B10" s="108"/>
      <c r="C10" s="109"/>
      <c r="D10" s="109"/>
      <c r="E10" s="109"/>
      <c r="F10" s="102">
        <f>SUM(C10:E10)</f>
        <v>0</v>
      </c>
    </row>
    <row r="11" spans="1:7" s="338" customFormat="1" thickBot="1">
      <c r="A11" s="335" t="s">
        <v>13</v>
      </c>
      <c r="B11" s="100" t="s">
        <v>146</v>
      </c>
      <c r="C11" s="336">
        <f>SUM(C6:C10)</f>
        <v>0</v>
      </c>
      <c r="D11" s="336">
        <f>SUM(D6:D10)</f>
        <v>0</v>
      </c>
      <c r="E11" s="336">
        <f>SUM(E6:E10)</f>
        <v>0</v>
      </c>
      <c r="F11" s="337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1/2016. (II.17.)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D6" sqref="D6"/>
    </sheetView>
  </sheetViews>
  <sheetFormatPr defaultRowHeight="15"/>
  <cols>
    <col min="1" max="1" width="5.6640625" style="91" customWidth="1"/>
    <col min="2" max="2" width="68.6640625" style="91" customWidth="1"/>
    <col min="3" max="3" width="19.5" style="91" customWidth="1"/>
    <col min="4" max="16384" width="9.33203125" style="91"/>
  </cols>
  <sheetData>
    <row r="1" spans="1:4" ht="33" customHeight="1">
      <c r="A1" s="379" t="s">
        <v>481</v>
      </c>
      <c r="B1" s="379"/>
      <c r="C1" s="379"/>
    </row>
    <row r="2" spans="1:4" ht="15.95" customHeight="1" thickBot="1">
      <c r="A2" s="92"/>
      <c r="B2" s="92"/>
      <c r="C2" s="103" t="s">
        <v>491</v>
      </c>
      <c r="D2" s="98"/>
    </row>
    <row r="3" spans="1:4" ht="26.25" customHeight="1" thickBot="1">
      <c r="A3" s="110" t="s">
        <v>6</v>
      </c>
      <c r="B3" s="111" t="s">
        <v>144</v>
      </c>
      <c r="C3" s="112" t="str">
        <f>+'1.1.sz.mell.'!C3</f>
        <v>2016. évi előirányzat</v>
      </c>
    </row>
    <row r="4" spans="1:4" ht="15.75" thickBot="1">
      <c r="A4" s="113" t="s">
        <v>435</v>
      </c>
      <c r="B4" s="114" t="s">
        <v>436</v>
      </c>
      <c r="C4" s="115" t="s">
        <v>437</v>
      </c>
    </row>
    <row r="5" spans="1:4">
      <c r="A5" s="116" t="s">
        <v>8</v>
      </c>
      <c r="B5" s="244" t="s">
        <v>443</v>
      </c>
      <c r="C5" s="241">
        <v>22100000</v>
      </c>
    </row>
    <row r="6" spans="1:4" ht="24.75">
      <c r="A6" s="117" t="s">
        <v>9</v>
      </c>
      <c r="B6" s="265" t="s">
        <v>181</v>
      </c>
      <c r="C6" s="242"/>
    </row>
    <row r="7" spans="1:4">
      <c r="A7" s="117" t="s">
        <v>10</v>
      </c>
      <c r="B7" s="266" t="s">
        <v>444</v>
      </c>
      <c r="C7" s="242"/>
    </row>
    <row r="8" spans="1:4" ht="24.75">
      <c r="A8" s="117" t="s">
        <v>11</v>
      </c>
      <c r="B8" s="266" t="s">
        <v>183</v>
      </c>
      <c r="C8" s="242"/>
    </row>
    <row r="9" spans="1:4">
      <c r="A9" s="118" t="s">
        <v>12</v>
      </c>
      <c r="B9" s="266" t="s">
        <v>182</v>
      </c>
      <c r="C9" s="243">
        <v>400000</v>
      </c>
    </row>
    <row r="10" spans="1:4" ht="15.75" thickBot="1">
      <c r="A10" s="117" t="s">
        <v>13</v>
      </c>
      <c r="B10" s="267" t="s">
        <v>445</v>
      </c>
      <c r="C10" s="242"/>
    </row>
    <row r="11" spans="1:4" ht="15.75" thickBot="1">
      <c r="A11" s="388" t="s">
        <v>147</v>
      </c>
      <c r="B11" s="389"/>
      <c r="C11" s="119">
        <f>SUM(C5:C10)</f>
        <v>22500000</v>
      </c>
    </row>
    <row r="12" spans="1:4" ht="23.25" customHeight="1">
      <c r="A12" s="390" t="s">
        <v>156</v>
      </c>
      <c r="B12" s="390"/>
      <c r="C12" s="390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1/2016. (II.17.)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2" sqref="C2"/>
    </sheetView>
  </sheetViews>
  <sheetFormatPr defaultRowHeight="15"/>
  <cols>
    <col min="1" max="1" width="5.6640625" style="91" customWidth="1"/>
    <col min="2" max="2" width="66.83203125" style="91" customWidth="1"/>
    <col min="3" max="3" width="27" style="91" customWidth="1"/>
    <col min="4" max="16384" width="9.33203125" style="91"/>
  </cols>
  <sheetData>
    <row r="1" spans="1:4" ht="33" customHeight="1">
      <c r="A1" s="379" t="s">
        <v>480</v>
      </c>
      <c r="B1" s="379"/>
      <c r="C1" s="379"/>
    </row>
    <row r="2" spans="1:4" ht="15.95" customHeight="1" thickBot="1">
      <c r="A2" s="92"/>
      <c r="B2" s="92"/>
      <c r="C2" s="103" t="s">
        <v>491</v>
      </c>
      <c r="D2" s="98"/>
    </row>
    <row r="3" spans="1:4" ht="26.25" customHeight="1" thickBot="1">
      <c r="A3" s="110" t="s">
        <v>6</v>
      </c>
      <c r="B3" s="111" t="s">
        <v>148</v>
      </c>
      <c r="C3" s="112" t="s">
        <v>154</v>
      </c>
    </row>
    <row r="4" spans="1:4" ht="15.75" thickBot="1">
      <c r="A4" s="113" t="s">
        <v>435</v>
      </c>
      <c r="B4" s="114" t="s">
        <v>436</v>
      </c>
      <c r="C4" s="115" t="s">
        <v>437</v>
      </c>
    </row>
    <row r="5" spans="1:4">
      <c r="A5" s="116" t="s">
        <v>8</v>
      </c>
      <c r="B5" s="123"/>
      <c r="C5" s="120"/>
    </row>
    <row r="6" spans="1:4">
      <c r="A6" s="117" t="s">
        <v>9</v>
      </c>
      <c r="B6" s="124"/>
      <c r="C6" s="121"/>
    </row>
    <row r="7" spans="1:4" ht="15.75" thickBot="1">
      <c r="A7" s="118" t="s">
        <v>10</v>
      </c>
      <c r="B7" s="125"/>
      <c r="C7" s="122"/>
    </row>
    <row r="8" spans="1:4" s="338" customFormat="1" ht="17.25" customHeight="1" thickBot="1">
      <c r="A8" s="339" t="s">
        <v>11</v>
      </c>
      <c r="B8" s="78" t="s">
        <v>149</v>
      </c>
      <c r="C8" s="119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1/2016. (II.17.)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zoomScaleNormal="100" workbookViewId="0">
      <selection activeCell="H14" sqref="H14:H17"/>
    </sheetView>
  </sheetViews>
  <sheetFormatPr defaultRowHeight="12.75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42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5.5" customHeight="1">
      <c r="A1" s="391" t="s">
        <v>0</v>
      </c>
      <c r="B1" s="391"/>
      <c r="C1" s="391"/>
      <c r="D1" s="391"/>
      <c r="E1" s="391"/>
      <c r="F1" s="391"/>
    </row>
    <row r="2" spans="1:6" ht="22.5" customHeight="1">
      <c r="A2" s="358"/>
      <c r="B2" s="359"/>
      <c r="C2" s="359"/>
      <c r="D2" s="359"/>
      <c r="E2" s="359"/>
      <c r="F2" s="360" t="s">
        <v>493</v>
      </c>
    </row>
    <row r="3" spans="1:6" s="32" customFormat="1" ht="44.25" customHeight="1">
      <c r="A3" s="361" t="s">
        <v>53</v>
      </c>
      <c r="B3" s="361" t="s">
        <v>54</v>
      </c>
      <c r="C3" s="361" t="s">
        <v>55</v>
      </c>
      <c r="D3" s="361" t="str">
        <f>+CONCATENATE("Felhasználás   ",LEFT(ÖSSZEFÜGGÉSEK!A5,4)-1,". XII. 31-ig")</f>
        <v>Felhasználás   2015. XII. 31-ig</v>
      </c>
      <c r="E3" s="361" t="str">
        <f>+'1.1.sz.mell.'!C3</f>
        <v>2016. évi előirányzat</v>
      </c>
      <c r="F3" s="361" t="str">
        <f>+CONCATENATE(LEFT(ÖSSZEFÜGGÉSEK!A5,4),". utáni szükséglet")</f>
        <v>2016. utáni szükséglet</v>
      </c>
    </row>
    <row r="4" spans="1:6" s="42" customFormat="1" ht="12" customHeight="1">
      <c r="A4" s="362" t="s">
        <v>435</v>
      </c>
      <c r="B4" s="362" t="s">
        <v>436</v>
      </c>
      <c r="C4" s="362" t="s">
        <v>437</v>
      </c>
      <c r="D4" s="362" t="s">
        <v>439</v>
      </c>
      <c r="E4" s="362" t="s">
        <v>438</v>
      </c>
      <c r="F4" s="362" t="s">
        <v>441</v>
      </c>
    </row>
    <row r="5" spans="1:6" ht="15.95" customHeight="1">
      <c r="A5" s="363" t="s">
        <v>484</v>
      </c>
      <c r="B5" s="23">
        <v>3800000</v>
      </c>
      <c r="C5" s="340" t="s">
        <v>496</v>
      </c>
      <c r="D5" s="23"/>
      <c r="E5" s="23">
        <v>3800000</v>
      </c>
      <c r="F5" s="364">
        <f t="shared" ref="F5:F22" si="0">B5-D5-E5</f>
        <v>0</v>
      </c>
    </row>
    <row r="6" spans="1:6" ht="15.95" customHeight="1">
      <c r="A6" s="363" t="s">
        <v>485</v>
      </c>
      <c r="B6" s="23">
        <v>1800000</v>
      </c>
      <c r="C6" s="340" t="s">
        <v>496</v>
      </c>
      <c r="D6" s="23"/>
      <c r="E6" s="23">
        <v>1800000</v>
      </c>
      <c r="F6" s="364">
        <f t="shared" si="0"/>
        <v>0</v>
      </c>
    </row>
    <row r="7" spans="1:6" ht="15.95" customHeight="1">
      <c r="A7" s="363" t="s">
        <v>497</v>
      </c>
      <c r="B7" s="23">
        <v>2500000</v>
      </c>
      <c r="C7" s="340" t="s">
        <v>496</v>
      </c>
      <c r="D7" s="23"/>
      <c r="E7" s="23">
        <v>2500000</v>
      </c>
      <c r="F7" s="364">
        <f t="shared" si="0"/>
        <v>0</v>
      </c>
    </row>
    <row r="8" spans="1:6" ht="15.95" customHeight="1">
      <c r="A8" s="363" t="s">
        <v>498</v>
      </c>
      <c r="B8" s="23">
        <v>4000000</v>
      </c>
      <c r="C8" s="340" t="s">
        <v>496</v>
      </c>
      <c r="D8" s="23"/>
      <c r="E8" s="23">
        <v>4000000</v>
      </c>
      <c r="F8" s="364">
        <f t="shared" si="0"/>
        <v>0</v>
      </c>
    </row>
    <row r="9" spans="1:6" ht="15.95" customHeight="1">
      <c r="A9" s="363" t="s">
        <v>499</v>
      </c>
      <c r="B9" s="23">
        <v>4500000</v>
      </c>
      <c r="C9" s="340" t="s">
        <v>496</v>
      </c>
      <c r="D9" s="23"/>
      <c r="E9" s="23">
        <v>4500000</v>
      </c>
      <c r="F9" s="364">
        <f t="shared" si="0"/>
        <v>0</v>
      </c>
    </row>
    <row r="10" spans="1:6" ht="15.95" customHeight="1">
      <c r="A10" s="363" t="s">
        <v>486</v>
      </c>
      <c r="B10" s="23">
        <v>1000000</v>
      </c>
      <c r="C10" s="340" t="s">
        <v>496</v>
      </c>
      <c r="D10" s="23"/>
      <c r="E10" s="23">
        <v>1000000</v>
      </c>
      <c r="F10" s="364">
        <f t="shared" si="0"/>
        <v>0</v>
      </c>
    </row>
    <row r="11" spans="1:6" ht="15.95" customHeight="1">
      <c r="A11" s="363" t="s">
        <v>500</v>
      </c>
      <c r="B11" s="23">
        <v>1000000</v>
      </c>
      <c r="C11" s="340" t="s">
        <v>496</v>
      </c>
      <c r="D11" s="23"/>
      <c r="E11" s="23">
        <v>1000000</v>
      </c>
      <c r="F11" s="364">
        <f t="shared" si="0"/>
        <v>0</v>
      </c>
    </row>
    <row r="12" spans="1:6" ht="15.95" customHeight="1">
      <c r="A12" s="363"/>
      <c r="B12" s="23"/>
      <c r="C12" s="340" t="s">
        <v>496</v>
      </c>
      <c r="D12" s="23"/>
      <c r="E12" s="23" t="s">
        <v>501</v>
      </c>
      <c r="F12" s="364"/>
    </row>
    <row r="13" spans="1:6" ht="15.95" customHeight="1">
      <c r="A13" s="363"/>
      <c r="B13" s="23"/>
      <c r="C13" s="340" t="s">
        <v>496</v>
      </c>
      <c r="D13" s="23"/>
      <c r="E13" s="23"/>
      <c r="F13" s="364">
        <f t="shared" si="0"/>
        <v>0</v>
      </c>
    </row>
    <row r="14" spans="1:6" ht="15.95" customHeight="1">
      <c r="A14" s="363"/>
      <c r="B14" s="23"/>
      <c r="C14" s="340" t="s">
        <v>496</v>
      </c>
      <c r="D14" s="23"/>
      <c r="E14" s="23"/>
      <c r="F14" s="364">
        <f t="shared" si="0"/>
        <v>0</v>
      </c>
    </row>
    <row r="15" spans="1:6" ht="15.95" customHeight="1">
      <c r="A15" s="363"/>
      <c r="B15" s="23"/>
      <c r="C15" s="340" t="s">
        <v>496</v>
      </c>
      <c r="D15" s="23"/>
      <c r="E15" s="23"/>
      <c r="F15" s="364">
        <f t="shared" si="0"/>
        <v>0</v>
      </c>
    </row>
    <row r="16" spans="1:6" ht="15.95" customHeight="1">
      <c r="A16" s="365"/>
      <c r="B16" s="23"/>
      <c r="C16" s="340"/>
      <c r="D16" s="23"/>
      <c r="E16" s="23"/>
      <c r="F16" s="364">
        <f t="shared" si="0"/>
        <v>0</v>
      </c>
    </row>
    <row r="17" spans="1:6" ht="15.95" customHeight="1">
      <c r="A17" s="363" t="s">
        <v>483</v>
      </c>
      <c r="B17" s="23"/>
      <c r="C17" s="340"/>
      <c r="D17" s="23"/>
      <c r="E17" s="23"/>
      <c r="F17" s="364">
        <f t="shared" si="0"/>
        <v>0</v>
      </c>
    </row>
    <row r="18" spans="1:6" ht="15.95" customHeight="1">
      <c r="A18" s="365" t="s">
        <v>495</v>
      </c>
      <c r="B18" s="23">
        <v>110000000</v>
      </c>
      <c r="C18" s="340" t="s">
        <v>496</v>
      </c>
      <c r="D18" s="23"/>
      <c r="E18" s="23">
        <v>110000000</v>
      </c>
      <c r="F18" s="364">
        <f t="shared" si="0"/>
        <v>0</v>
      </c>
    </row>
    <row r="19" spans="1:6" ht="15.95" customHeight="1">
      <c r="A19" s="365"/>
      <c r="B19" s="23"/>
      <c r="C19" s="340"/>
      <c r="D19" s="23"/>
      <c r="E19" s="23"/>
      <c r="F19" s="364">
        <f t="shared" si="0"/>
        <v>0</v>
      </c>
    </row>
    <row r="20" spans="1:6" ht="15.95" customHeight="1">
      <c r="A20" s="365"/>
      <c r="B20" s="23"/>
      <c r="C20" s="340"/>
      <c r="D20" s="23"/>
      <c r="E20" s="23"/>
      <c r="F20" s="364">
        <f t="shared" si="0"/>
        <v>0</v>
      </c>
    </row>
    <row r="21" spans="1:6" ht="15.95" customHeight="1">
      <c r="A21" s="365"/>
      <c r="B21" s="23"/>
      <c r="C21" s="340"/>
      <c r="D21" s="23"/>
      <c r="E21" s="23"/>
      <c r="F21" s="364">
        <f t="shared" si="0"/>
        <v>0</v>
      </c>
    </row>
    <row r="22" spans="1:6" ht="15.95" customHeight="1">
      <c r="A22" s="366"/>
      <c r="B22" s="23"/>
      <c r="C22" s="340"/>
      <c r="D22" s="23"/>
      <c r="E22" s="23"/>
      <c r="F22" s="364">
        <f t="shared" si="0"/>
        <v>0</v>
      </c>
    </row>
    <row r="23" spans="1:6" s="44" customFormat="1" ht="18" customHeight="1" thickBot="1">
      <c r="A23" s="354" t="s">
        <v>52</v>
      </c>
      <c r="B23" s="355">
        <f>SUM(B5:B22)</f>
        <v>128600000</v>
      </c>
      <c r="C23" s="356"/>
      <c r="D23" s="355">
        <f>SUM(D5:D22)</f>
        <v>0</v>
      </c>
      <c r="E23" s="355">
        <f>SUM(E5:E22)</f>
        <v>128600000</v>
      </c>
      <c r="F23" s="357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1/2016.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13</vt:i4>
      </vt:variant>
    </vt:vector>
  </HeadingPairs>
  <TitlesOfParts>
    <vt:vector size="37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2016-03-22T11:13:22Z</cp:lastPrinted>
  <dcterms:created xsi:type="dcterms:W3CDTF">1999-10-30T10:30:45Z</dcterms:created>
  <dcterms:modified xsi:type="dcterms:W3CDTF">2016-03-22T11:14:45Z</dcterms:modified>
</cp:coreProperties>
</file>