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480" windowHeight="6990" tabRatio="958" activeTab="2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'1'!$A$1:$N$56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30">'31'!$A$1:$N$52</definedName>
    <definedName name="_xlnm.Print_Area" localSheetId="31">'32'!$A$1:$N$52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<sst xmlns="http://schemas.openxmlformats.org/spreadsheetml/2006/main" count="3291" uniqueCount="204">
  <si>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</si>
  <si>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</si>
  <si>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</si>
  <si>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</si>
  <si>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</si>
  <si>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</si>
  <si>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</si>
  <si>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</si>
  <si>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</si>
  <si>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</si>
  <si>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</si>
  <si>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</si>
  <si>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</si>
  <si>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</si>
  <si>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</si>
  <si>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</si>
  <si>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</si>
  <si>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</si>
  <si>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</si>
  <si>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</si>
  <si>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</si>
  <si>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</si>
  <si>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</si>
  <si>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</si>
  <si>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</si>
  <si>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</si>
  <si>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</si>
  <si>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</si>
  <si>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</si>
  <si>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</si>
  <si>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</si>
  <si>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</si>
  <si>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</si>
  <si>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</si>
  <si>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</si>
  <si>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</si>
  <si>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</si>
  <si>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</si>
  <si>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</si>
  <si>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</si>
  <si>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</si>
  <si>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</si>
  <si>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</si>
  <si>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</si>
  <si>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</si>
  <si>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</si>
  <si>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</si>
  <si>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</si>
  <si>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</si>
  <si>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</si>
  <si>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</si>
  <si>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</si>
  <si>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</si>
  <si>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</si>
  <si>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</si>
  <si>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</si>
  <si>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</si>
  <si>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</si>
  <si>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</si>
  <si>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</si>
  <si>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</si>
  <si>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</si>
  <si>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</si>
  <si>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</si>
  <si>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</si>
  <si>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</si>
  <si>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</si>
  <si>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</si>
  <si>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</si>
  <si>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</si>
  <si>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</si>
  <si>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</si>
  <si>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</si>
  <si>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</si>
  <si>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</si>
  <si>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</si>
  <si>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</si>
  <si>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</si>
  <si>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</si>
  <si>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</si>
  <si>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</si>
  <si>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</si>
  <si>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</si>
  <si>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</si>
  <si>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Roma Nemzetiségi Önkormányzat tám.céltart.</t>
  </si>
  <si>
    <t>Turisztikai céltartalék</t>
  </si>
  <si>
    <t xml:space="preserve">Felhalmozási célú hiteltörlesztés 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</si>
  <si>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</si>
  <si>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</si>
  <si>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</si>
  <si>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</si>
  <si>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</si>
  <si>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</si>
  <si>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</si>
  <si>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átvétele</t>
  </si>
  <si>
    <t>Önkormányzat működési bevételei összesen</t>
  </si>
  <si>
    <t>Felhalmozási célú pénzmaradvány átvétele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</si>
  <si>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</si>
  <si>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</si>
  <si>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</si>
  <si>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</si>
  <si>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</si>
  <si>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</si>
  <si>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</si>
  <si>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</si>
  <si>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</si>
  <si>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</si>
  <si>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</si>
  <si>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</si>
  <si>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</si>
  <si>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</si>
  <si>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</si>
  <si>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</si>
  <si>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</si>
  <si>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</si>
  <si>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</si>
  <si>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</si>
  <si>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</si>
  <si>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</si>
  <si>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</si>
  <si>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</si>
  <si>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Váci utca Bevásárlónegyed Nonprofit Kft.támogatása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</si>
  <si>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</si>
  <si>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</si>
  <si>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</si>
  <si>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</si>
  <si>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</si>
  <si>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</si>
  <si>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</si>
  <si>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</si>
  <si>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</si>
  <si>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</si>
  <si>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</si>
  <si>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</si>
  <si>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</si>
  <si>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</si>
  <si>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</si>
  <si>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</si>
  <si>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</si>
  <si>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Kötvény visszavásárlás, kölcsön törlesztés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</si>
  <si>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</si>
  <si>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</si>
  <si>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</si>
  <si>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</si>
  <si>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</si>
  <si>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Betétlekötés megszüntetése</t>
  </si>
  <si>
    <t>Pénzeszköz betétként elhelyezése</t>
  </si>
  <si>
    <t>Kiadások összesen (I.+II.+V.)</t>
  </si>
  <si>
    <t>Bevételek összesen (I.+II.+V.)</t>
  </si>
  <si>
    <t>Pénzeszközök betétként elhelyezése</t>
  </si>
  <si>
    <t>KLIK Budapesti V.Tankerületének támogatása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</si>
  <si>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</si>
  <si>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</si>
  <si>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</si>
  <si>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</si>
  <si>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</si>
  <si>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</si>
  <si>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</si>
  <si>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</si>
  <si>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</si>
  <si>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</si>
  <si>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</si>
  <si>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</si>
  <si>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</si>
  <si>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</si>
  <si>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</si>
  <si>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</si>
  <si>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</si>
  <si>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</si>
  <si>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</si>
  <si>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</si>
  <si>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</si>
  <si>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</si>
  <si>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</si>
  <si>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</si>
  <si>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Emberi Jogi,Nemzetiségi és Egyházügyi Bizottság céltartaléka</t>
  </si>
  <si>
    <t>Kulturális tanácsnok céltartaléka</t>
  </si>
  <si>
    <t>Kulturális tanácsnok által nyújtott támogatás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</si>
  <si>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</si>
  <si>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</si>
  <si>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</si>
  <si>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</si>
  <si>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</si>
  <si>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</si>
  <si>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</si>
  <si>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kiadásai</t>
  </si>
  <si>
    <t>Emberi Jogi, Nemzetiségi és Egyházügyi Bizottság támogatásai</t>
  </si>
  <si>
    <t>Kulturális tanácsnoki keret működési kiadásai</t>
  </si>
  <si>
    <t>Tabán fesztivál támogatása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</si>
  <si>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</si>
  <si>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</si>
  <si>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</si>
  <si>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</si>
  <si>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Belváros - Lipótváros Önkormányzata és költségvetési intézményei 2016. évi tervezett előirányzatai</t>
  </si>
  <si>
    <t>2014. évi eredeti</t>
  </si>
  <si>
    <t>2015. évi eredeti</t>
  </si>
  <si>
    <t>2016. évi eredeti</t>
  </si>
  <si>
    <t>eltér</t>
  </si>
  <si>
    <t>2014. évi</t>
  </si>
  <si>
    <t>diák</t>
  </si>
  <si>
    <t>állat</t>
  </si>
  <si>
    <t>belül</t>
  </si>
  <si>
    <t>kívül</t>
  </si>
  <si>
    <t>TÉR_Köz projekthez kapcsolódó támogatás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</si>
</sst>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  <numFmt numFmtId="168" formatCode="[$-40E]yyyy\.\ mmmm\ d\.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43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5" fontId="1" fillId="0" borderId="0" xfId="40" applyNumberFormat="1" applyFill="1" applyBorder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0" borderId="21" xfId="0" applyFont="1" applyFill="1" applyBorder="1" applyAlignment="1">
      <alignment vertical="center"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7" fontId="19" fillId="0" borderId="25" xfId="0" applyNumberFormat="1" applyFont="1" applyFill="1" applyBorder="1" applyAlignment="1">
      <alignment vertical="center"/>
    </xf>
    <xf numFmtId="167" fontId="19" fillId="0" borderId="26" xfId="0" applyNumberFormat="1" applyFont="1" applyFill="1" applyBorder="1" applyAlignment="1">
      <alignment vertical="center"/>
    </xf>
    <xf numFmtId="167" fontId="0" fillId="0" borderId="25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 wrapText="1"/>
    </xf>
    <xf numFmtId="3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1"/>
      <c r="P1" s="31"/>
    </row>
    <row r="2" ht="7.5" customHeight="1" thickBot="1">
      <c r="N2" s="10" t="s">
        <v>0</v>
      </c>
    </row>
    <row r="3" spans="1:14" ht="9.75" customHeight="1" thickBot="1">
      <c r="A3" s="100" t="s">
        <v>1</v>
      </c>
      <c r="B3" s="100"/>
      <c r="C3" s="101">
        <v>1003</v>
      </c>
      <c r="D3" s="101"/>
      <c r="E3" s="101"/>
      <c r="F3" s="101"/>
      <c r="G3" s="101"/>
      <c r="H3" s="101"/>
      <c r="I3" s="101">
        <v>1004</v>
      </c>
      <c r="J3" s="101"/>
      <c r="K3" s="101"/>
      <c r="L3" s="101">
        <v>1005</v>
      </c>
      <c r="M3" s="101"/>
      <c r="N3" s="101"/>
    </row>
    <row r="4" spans="1:14" s="11" customFormat="1" ht="24" customHeight="1" thickBot="1">
      <c r="A4" s="100"/>
      <c r="B4" s="100"/>
      <c r="C4" s="96" t="s">
        <v>2</v>
      </c>
      <c r="D4" s="96"/>
      <c r="E4" s="96"/>
      <c r="F4" s="97" t="s">
        <v>3</v>
      </c>
      <c r="G4" s="97"/>
      <c r="H4" s="97"/>
      <c r="I4" s="97" t="s">
        <v>31</v>
      </c>
      <c r="J4" s="97"/>
      <c r="K4" s="97"/>
      <c r="L4" s="96" t="s">
        <v>32</v>
      </c>
      <c r="M4" s="96"/>
      <c r="N4" s="96"/>
    </row>
    <row r="5" spans="1:14" ht="12.75" customHeight="1" thickBot="1">
      <c r="A5" s="100"/>
      <c r="B5" s="100"/>
      <c r="C5" s="93" t="s">
        <v>194</v>
      </c>
      <c r="D5" s="93" t="s">
        <v>195</v>
      </c>
      <c r="E5" s="93" t="s">
        <v>196</v>
      </c>
      <c r="F5" s="93" t="s">
        <v>194</v>
      </c>
      <c r="G5" s="93" t="s">
        <v>195</v>
      </c>
      <c r="H5" s="93" t="s">
        <v>196</v>
      </c>
      <c r="I5" s="93" t="s">
        <v>194</v>
      </c>
      <c r="J5" s="93" t="s">
        <v>195</v>
      </c>
      <c r="K5" s="93" t="s">
        <v>196</v>
      </c>
      <c r="L5" s="93" t="s">
        <v>194</v>
      </c>
      <c r="M5" s="93" t="s">
        <v>195</v>
      </c>
      <c r="N5" s="93" t="s">
        <v>196</v>
      </c>
    </row>
    <row r="6" spans="1:14" ht="18.75" customHeight="1" thickBot="1">
      <c r="A6" s="100"/>
      <c r="B6" s="10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0.5" customHeight="1" thickBot="1">
      <c r="A7" s="95">
        <v>1</v>
      </c>
      <c r="B7" s="95"/>
      <c r="C7" s="32">
        <v>2</v>
      </c>
      <c r="D7" s="20">
        <v>3</v>
      </c>
      <c r="E7" s="32">
        <v>4</v>
      </c>
      <c r="F7" s="20">
        <v>5</v>
      </c>
      <c r="G7" s="32">
        <v>6</v>
      </c>
      <c r="H7" s="20">
        <v>7</v>
      </c>
      <c r="I7" s="32">
        <v>8</v>
      </c>
      <c r="J7" s="20">
        <v>9</v>
      </c>
      <c r="K7" s="32">
        <v>10</v>
      </c>
      <c r="L7" s="20">
        <v>11</v>
      </c>
      <c r="M7" s="32">
        <v>12</v>
      </c>
      <c r="N7" s="20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33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33" t="s">
        <v>152</v>
      </c>
      <c r="B10" s="10" t="s">
        <v>122</v>
      </c>
      <c r="C10" s="1">
        <v>10000</v>
      </c>
      <c r="D10" s="1">
        <v>10000</v>
      </c>
      <c r="E10" s="1">
        <v>10000</v>
      </c>
      <c r="F10" s="1"/>
      <c r="G10" s="2"/>
      <c r="H10" s="1"/>
      <c r="I10" s="1"/>
      <c r="J10" s="1"/>
      <c r="K10" s="1"/>
      <c r="L10" s="1"/>
      <c r="M10" s="1"/>
      <c r="N10" s="1"/>
    </row>
    <row r="11" spans="1:16" ht="10.5" customHeight="1">
      <c r="A11" s="33" t="s">
        <v>153</v>
      </c>
      <c r="B11" s="10" t="s">
        <v>7</v>
      </c>
      <c r="C11" s="1">
        <v>20000</v>
      </c>
      <c r="D11" s="1">
        <v>20000</v>
      </c>
      <c r="E11" s="1">
        <v>16000</v>
      </c>
      <c r="F11" s="1"/>
      <c r="G11" s="1"/>
      <c r="H11" s="1"/>
      <c r="I11" s="1"/>
      <c r="J11" s="1"/>
      <c r="K11" s="1"/>
      <c r="L11" s="1">
        <v>199520</v>
      </c>
      <c r="M11" s="1">
        <v>148703</v>
      </c>
      <c r="N11" s="1">
        <v>148703</v>
      </c>
      <c r="P11" s="1"/>
    </row>
    <row r="12" spans="1:14" ht="10.5" customHeight="1">
      <c r="A12" s="33" t="s">
        <v>154</v>
      </c>
      <c r="B12" s="10" t="s">
        <v>8</v>
      </c>
      <c r="C12" s="1">
        <v>550000</v>
      </c>
      <c r="D12" s="1">
        <v>619781</v>
      </c>
      <c r="E12" s="1">
        <f>585569+30</f>
        <v>585599</v>
      </c>
      <c r="F12" s="1">
        <v>66180</v>
      </c>
      <c r="G12" s="1">
        <v>66180</v>
      </c>
      <c r="H12" s="1">
        <v>66180</v>
      </c>
      <c r="I12" s="1"/>
      <c r="J12" s="1">
        <v>15000</v>
      </c>
      <c r="K12" s="1">
        <v>15000</v>
      </c>
      <c r="L12" s="1"/>
      <c r="M12" s="1"/>
      <c r="N12" s="1"/>
    </row>
    <row r="13" spans="1:14" ht="10.5" customHeight="1" thickBot="1">
      <c r="A13" s="33" t="s">
        <v>155</v>
      </c>
      <c r="B13" s="10" t="s">
        <v>9</v>
      </c>
      <c r="C13" s="1"/>
      <c r="D13" s="3"/>
      <c r="E13" s="1"/>
      <c r="F13" s="1"/>
      <c r="G13" s="1"/>
      <c r="H13" s="1"/>
      <c r="I13" s="1">
        <v>10000</v>
      </c>
      <c r="J13" s="2"/>
      <c r="K13" s="1"/>
      <c r="L13" s="1"/>
      <c r="M13" s="1"/>
      <c r="N13" s="1"/>
    </row>
    <row r="14" spans="1:14" ht="10.5" customHeight="1" thickBot="1">
      <c r="A14" s="12" t="s">
        <v>10</v>
      </c>
      <c r="B14" s="13" t="s">
        <v>124</v>
      </c>
      <c r="C14" s="70">
        <f>+C9+C10+C11+C12+C13</f>
        <v>580000</v>
      </c>
      <c r="D14" s="70">
        <f aca="true" t="shared" si="0" ref="D14:N14">+D9+D10+D11+D12+D13</f>
        <v>649781</v>
      </c>
      <c r="E14" s="70">
        <f t="shared" si="0"/>
        <v>611599</v>
      </c>
      <c r="F14" s="70">
        <f t="shared" si="0"/>
        <v>66180</v>
      </c>
      <c r="G14" s="70">
        <f t="shared" si="0"/>
        <v>66180</v>
      </c>
      <c r="H14" s="70">
        <f t="shared" si="0"/>
        <v>66180</v>
      </c>
      <c r="I14" s="70">
        <f t="shared" si="0"/>
        <v>10000</v>
      </c>
      <c r="J14" s="70">
        <f t="shared" si="0"/>
        <v>15000</v>
      </c>
      <c r="K14" s="70">
        <f t="shared" si="0"/>
        <v>15000</v>
      </c>
      <c r="L14" s="70">
        <f t="shared" si="0"/>
        <v>199520</v>
      </c>
      <c r="M14" s="70">
        <f t="shared" si="0"/>
        <v>148703</v>
      </c>
      <c r="N14" s="70">
        <f t="shared" si="0"/>
        <v>148703</v>
      </c>
    </row>
    <row r="15" spans="1:14" ht="10.5" customHeight="1">
      <c r="A15" s="33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33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1" customFormat="1" ht="10.5" customHeight="1" thickBot="1">
      <c r="A17" s="33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3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33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6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P25" s="1"/>
    </row>
    <row r="26" spans="1:16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/>
    </row>
    <row r="27" spans="1:16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P27" s="1"/>
    </row>
    <row r="28" spans="1:14" s="36" customFormat="1" ht="10.5" customHeight="1">
      <c r="A28" s="17"/>
      <c r="B28" s="21" t="s">
        <v>147</v>
      </c>
      <c r="C28" s="5">
        <f>+C14++C18+C26+C27</f>
        <v>580000</v>
      </c>
      <c r="D28" s="5">
        <f aca="true" t="shared" si="5" ref="D28:N28">+D14++D18+D26+D27</f>
        <v>649781</v>
      </c>
      <c r="E28" s="5">
        <f t="shared" si="5"/>
        <v>611599</v>
      </c>
      <c r="F28" s="5">
        <f t="shared" si="5"/>
        <v>66180</v>
      </c>
      <c r="G28" s="5">
        <f t="shared" si="5"/>
        <v>66180</v>
      </c>
      <c r="H28" s="5">
        <f t="shared" si="5"/>
        <v>66180</v>
      </c>
      <c r="I28" s="5">
        <f t="shared" si="5"/>
        <v>10000</v>
      </c>
      <c r="J28" s="5">
        <f t="shared" si="5"/>
        <v>15000</v>
      </c>
      <c r="K28" s="5">
        <f t="shared" si="5"/>
        <v>15000</v>
      </c>
      <c r="L28" s="5">
        <f t="shared" si="5"/>
        <v>199520</v>
      </c>
      <c r="M28" s="5">
        <f t="shared" si="5"/>
        <v>148703</v>
      </c>
      <c r="N28" s="5">
        <f t="shared" si="5"/>
        <v>148703</v>
      </c>
    </row>
    <row r="29" spans="1:20" s="21" customFormat="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37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33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s="21" customFormat="1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33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33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 thickBot="1">
      <c r="A36" s="33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14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</row>
    <row r="38" spans="1:14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</row>
    <row r="39" spans="1:14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</row>
    <row r="40" spans="1:32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ht="12" customHeight="1" thickBot="1">
      <c r="A51" s="41"/>
      <c r="B51" s="66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thickBot="1">
      <c r="A52" s="43"/>
      <c r="B52" s="66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 s="10"/>
      <c r="C53" s="1"/>
      <c r="D53" s="1"/>
      <c r="E53" s="22"/>
      <c r="F53" s="1"/>
      <c r="G53" s="1"/>
      <c r="H53" s="22"/>
      <c r="I53" s="22"/>
      <c r="J53" s="22"/>
      <c r="K53" s="22"/>
      <c r="L53" s="1"/>
      <c r="M53" s="1"/>
      <c r="N53" s="2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14" s="1" customFormat="1" ht="12.75">
      <c r="B54" s="44"/>
      <c r="E54" s="45"/>
      <c r="H54" s="45"/>
      <c r="I54" s="45"/>
      <c r="J54" s="45"/>
      <c r="K54" s="45"/>
      <c r="N54" s="45"/>
    </row>
    <row r="55" spans="2:14" ht="12.75">
      <c r="B55" s="10"/>
      <c r="E55" s="22"/>
      <c r="H55" s="22"/>
      <c r="I55" s="22"/>
      <c r="J55" s="22"/>
      <c r="K55" s="22"/>
      <c r="N55" s="22"/>
    </row>
    <row r="56" spans="2:14" ht="12.75">
      <c r="B56" s="10"/>
      <c r="E56" s="22"/>
      <c r="H56" s="22"/>
      <c r="I56" s="22"/>
      <c r="J56" s="22"/>
      <c r="K56" s="22"/>
      <c r="N56" s="22"/>
    </row>
    <row r="57" spans="2:14" ht="12.75">
      <c r="B57" s="10"/>
      <c r="E57" s="22"/>
      <c r="H57" s="22"/>
      <c r="I57" s="22"/>
      <c r="J57" s="22"/>
      <c r="K57" s="22"/>
      <c r="N57" s="22"/>
    </row>
    <row r="58" spans="2:14" ht="12.75">
      <c r="B58" s="10"/>
      <c r="E58" s="22"/>
      <c r="H58" s="22"/>
      <c r="I58" s="22"/>
      <c r="J58" s="22"/>
      <c r="K58" s="22"/>
      <c r="N58" s="22"/>
    </row>
    <row r="59" spans="5:14" ht="12.75">
      <c r="E59" s="22"/>
      <c r="H59" s="22"/>
      <c r="I59" s="22"/>
      <c r="J59" s="22"/>
      <c r="K59" s="22"/>
      <c r="N59" s="22"/>
    </row>
  </sheetData>
  <sheetProtection selectLockedCells="1" selectUnlockedCells="1"/>
  <mergeCells count="24"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  <mergeCell ref="I5:I6"/>
    <mergeCell ref="A8:B8"/>
    <mergeCell ref="J5:J6"/>
    <mergeCell ref="K5:K6"/>
    <mergeCell ref="L5:L6"/>
    <mergeCell ref="M5:M6"/>
    <mergeCell ref="A29:B29"/>
    <mergeCell ref="F5:F6"/>
    <mergeCell ref="G5:G6"/>
    <mergeCell ref="A7:B7"/>
    <mergeCell ref="C4:E4"/>
    <mergeCell ref="F4:H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10.87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 thickBot="1">
      <c r="A3" s="100" t="s">
        <v>1</v>
      </c>
      <c r="B3" s="100"/>
      <c r="C3" s="101">
        <v>1080</v>
      </c>
      <c r="D3" s="101"/>
      <c r="E3" s="101"/>
      <c r="F3" s="101">
        <v>1081</v>
      </c>
      <c r="G3" s="101"/>
      <c r="H3" s="101"/>
      <c r="I3" s="101">
        <v>1082</v>
      </c>
      <c r="J3" s="101"/>
      <c r="K3" s="101"/>
      <c r="L3" s="112" t="s">
        <v>54</v>
      </c>
      <c r="M3" s="112"/>
      <c r="N3" s="112"/>
    </row>
    <row r="4" spans="1:14" s="60" customFormat="1" ht="23.25" customHeight="1" thickBot="1">
      <c r="A4" s="100"/>
      <c r="B4" s="100"/>
      <c r="C4" s="97" t="s">
        <v>177</v>
      </c>
      <c r="D4" s="97"/>
      <c r="E4" s="97"/>
      <c r="F4" s="97" t="s">
        <v>186</v>
      </c>
      <c r="G4" s="97"/>
      <c r="H4" s="97"/>
      <c r="I4" s="97" t="s">
        <v>203</v>
      </c>
      <c r="J4" s="97"/>
      <c r="K4" s="97"/>
      <c r="L4" s="112"/>
      <c r="M4" s="112"/>
      <c r="N4" s="112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111"/>
      <c r="M6" s="111"/>
      <c r="N6" s="111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9">
        <v>11</v>
      </c>
      <c r="M7" s="68">
        <v>12</v>
      </c>
      <c r="N7" s="69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30">
        <f>+5!F9+5!I9+5!L9+6!C9+6!F9+6!I9+6!L9+7!C9+7!F9+7!I9+7!L9+8!C9+8!F9+8!I9+8!L9+9!C9+9!F9+9!I9+9!L9+'10'!C9+'10'!F9+'10'!I9</f>
        <v>0</v>
      </c>
      <c r="M9" s="30">
        <f>+5!G9+5!J9+5!M9+6!D9+6!G9+6!J9+6!M9+7!D9+7!G9+7!J9+7!M9+8!D9+8!G9+8!J9+8!M9+9!D9+9!G9+9!J9+9!M9+'10'!D9+'10'!G9+'10'!J9</f>
        <v>0</v>
      </c>
      <c r="N9" s="30">
        <f>+5!H9+5!K9+5!N9+6!E9+6!H9+6!K9+6!N9+7!E9+7!H9+7!K9+7!N9+8!E9+8!H9+8!K9+8!N9+9!E9+9!H9+9!K9+9!N9+'10'!E9+'10'!H9+'10'!K9</f>
        <v>0</v>
      </c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30">
        <f>+5!F10+5!I10+5!L10+6!C10+6!F10+6!I10+6!L10+7!C10+7!F10+7!I10+7!L10+8!C10+8!F10+8!I10+8!L10+9!C10+9!F10+9!I10+9!L10+'10'!C10+'10'!F10+'10'!I10</f>
        <v>0</v>
      </c>
      <c r="M10" s="30">
        <f>+5!G10+5!J10+5!M10+6!D10+6!G10+6!J10+6!M10+7!D10+7!G10+7!J10+7!M10+8!D10+8!G10+8!J10+8!M10+9!D10+9!G10+9!J10+9!M10+'10'!D10+'10'!G10+'10'!J10</f>
        <v>0</v>
      </c>
      <c r="N10" s="30">
        <f>+5!H10+5!K10+5!N10+6!E10+6!H10+6!K10+6!N10+7!E10+7!H10+7!K10+7!N10+8!E10+8!H10+8!K10+8!N10+9!E10+9!H10+9!K10+9!N10+'10'!E10+'10'!H10+'10'!K10</f>
        <v>0</v>
      </c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30">
        <f>+5!F11+5!I11+5!L11+6!C11+6!F11+6!I11+6!L11+7!C11+7!F11+7!I11+7!L11+8!C11+8!F11+8!I11+8!L11+9!C11+9!F11+9!I11+9!L11+'10'!C11+'10'!F11+'10'!I11</f>
        <v>0</v>
      </c>
      <c r="M11" s="30">
        <f>+5!G11+5!J11+5!M11+6!D11+6!G11+6!J11+6!M11+7!D11+7!G11+7!J11+7!M11+8!D11+8!G11+8!J11+8!M11+9!D11+9!G11+9!J11+9!M11+'10'!D11+'10'!G11+'10'!J11</f>
        <v>0</v>
      </c>
      <c r="N11" s="30">
        <f>+5!H11+5!K11+5!N11+6!E11+6!H11+6!K11+6!N11+7!E11+7!H11+7!K11+7!N11+8!E11+8!H11+8!K11+8!N11+9!E11+9!H11+9!K11+9!N11+'10'!E11+'10'!H11+'10'!K11</f>
        <v>0</v>
      </c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30">
        <f>+5!F12+5!I12+5!L12+6!C12+6!F12+6!I12+6!L12+7!C12+7!F12+7!I12+7!L12+8!C12+8!F12+8!I12+8!L12+9!C12+9!F12+9!I12+9!L12+'10'!C12+'10'!F12+'10'!I12</f>
        <v>0</v>
      </c>
      <c r="M12" s="30">
        <f>+5!G12+5!J12+5!M12+6!D12+6!G12+6!J12+6!M12+7!D12+7!G12+7!J12+7!M12+8!D12+8!G12+8!J12+8!M12+9!D12+9!G12+9!J12+9!M12+'10'!D12+'10'!G12+'10'!J12</f>
        <v>0</v>
      </c>
      <c r="N12" s="30">
        <f>+5!H12+5!K12+5!N12+6!E12+6!H12+6!K12+6!N12+7!E12+7!H12+7!K12+7!N12+8!E12+8!H12+8!K12+8!N12+9!E12+9!H12+9!K12+9!N12+'10'!E12+'10'!H12+'10'!K12</f>
        <v>0</v>
      </c>
    </row>
    <row r="13" spans="1:21" ht="10.5" customHeight="1" thickBot="1">
      <c r="A13" s="11" t="s">
        <v>155</v>
      </c>
      <c r="B13" s="10" t="s">
        <v>9</v>
      </c>
      <c r="C13" s="1"/>
      <c r="D13" s="67"/>
      <c r="E13" s="1">
        <f>100+4230</f>
        <v>4330</v>
      </c>
      <c r="F13" s="1"/>
      <c r="G13" s="1"/>
      <c r="H13" s="1">
        <f>1300+928</f>
        <v>2228</v>
      </c>
      <c r="I13" s="1"/>
      <c r="J13" s="1"/>
      <c r="K13" s="1">
        <v>13774</v>
      </c>
      <c r="L13" s="30">
        <f>+5!F13+5!I13+5!L13+6!C13+6!F13+6!I13+6!L13+7!C13+7!F13+7!I13+7!L13+8!C13+8!F13+8!I13+8!L13+9!C13+9!F13+9!I13+9!L13+'10'!C13+'10'!F13+'10'!I13</f>
        <v>1056984</v>
      </c>
      <c r="M13" s="30">
        <f>+5!G13+5!J13+5!M13+6!D13+6!G13+6!J13+6!M13+7!D13+7!G13+7!J13+7!M13+8!D13+8!G13+8!J13+8!M13+9!D13+9!G13+9!J13+9!M13+'10'!D13+'10'!G13+'10'!J13</f>
        <v>819352</v>
      </c>
      <c r="N13" s="30">
        <f>+5!H13+5!K13+5!N13+6!E13+6!H13+6!K13+6!N13+7!E13+7!H13+7!K13+7!N13+8!E13+8!H13+8!K13+8!N13+9!E13+9!H13+9!K13+9!N13+'10'!E13+'10'!H13+'10'!K13</f>
        <v>864773</v>
      </c>
      <c r="P13" s="2">
        <v>17891</v>
      </c>
      <c r="U13" s="1"/>
    </row>
    <row r="14" spans="1:16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4330</v>
      </c>
      <c r="F14" s="70">
        <f t="shared" si="0"/>
        <v>0</v>
      </c>
      <c r="G14" s="70">
        <f t="shared" si="0"/>
        <v>0</v>
      </c>
      <c r="H14" s="70">
        <f t="shared" si="0"/>
        <v>2228</v>
      </c>
      <c r="I14" s="70">
        <f t="shared" si="0"/>
        <v>0</v>
      </c>
      <c r="J14" s="70">
        <f t="shared" si="0"/>
        <v>0</v>
      </c>
      <c r="K14" s="70">
        <f t="shared" si="0"/>
        <v>13774</v>
      </c>
      <c r="L14" s="70">
        <f t="shared" si="0"/>
        <v>1056984</v>
      </c>
      <c r="M14" s="70">
        <f t="shared" si="0"/>
        <v>819352</v>
      </c>
      <c r="N14" s="70">
        <f t="shared" si="0"/>
        <v>864773</v>
      </c>
      <c r="P14" s="1">
        <v>5000</v>
      </c>
    </row>
    <row r="15" spans="1:16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30">
        <f>+5!F15+5!I15+5!L15+6!C15+6!F15+6!I15+6!L15+7!C15+7!F15+7!I15+7!L15+8!C15+8!F15+8!I15+8!L15+9!C15+9!F15+9!I15+9!L15+'10'!C15+'10'!F15+'10'!I15</f>
        <v>0</v>
      </c>
      <c r="M15" s="30">
        <f>+5!G15+5!J15+5!M15+6!D15+6!G15+6!J15+6!M15+7!D15+7!G15+7!J15+7!M15+8!D15+8!G15+8!J15+8!M15+9!D15+9!G15+9!J15+9!M15+'10'!D15+'10'!G15+'10'!J15</f>
        <v>0</v>
      </c>
      <c r="N15" s="30">
        <f>+5!H15+5!K15+5!N15+6!E15+6!H15+6!K15+6!N15+7!E15+7!H15+7!K15+7!N15+8!E15+8!H15+8!K15+8!N15+9!E15+9!H15+9!K15+9!N15+'10'!E15+'10'!H15+'10'!K15</f>
        <v>0</v>
      </c>
      <c r="P15" s="8">
        <v>300000</v>
      </c>
    </row>
    <row r="16" spans="1:20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30">
        <f>+5!F16+5!I16+5!L16+6!C16+6!F16+6!I16+6!L16+7!C16+7!F16+7!I16+7!L16+8!C16+8!F16+8!I16+8!L16+9!C16+9!F16+9!I16+9!L16+'10'!C16+'10'!F16+'10'!I16</f>
        <v>0</v>
      </c>
      <c r="M16" s="30">
        <f>+5!G16+5!J16+5!M16+6!D16+6!G16+6!J16+6!M16+7!D16+7!G16+7!J16+7!M16+8!D16+8!G16+8!J16+8!M16+9!D16+9!G16+9!J16+9!M16+'10'!D16+'10'!G16+'10'!J16</f>
        <v>0</v>
      </c>
      <c r="N16" s="30">
        <f>+5!H16+5!K16+5!N16+6!E16+6!H16+6!K16+6!N16+7!E16+7!H16+7!K16+7!N16+8!E16+8!H16+8!K16+8!N16+9!E16+9!H16+9!K16+9!N16+'10'!E16+'10'!H16+'10'!K16</f>
        <v>0</v>
      </c>
      <c r="P16" s="1">
        <f>SUM(P13:P15)</f>
        <v>322891</v>
      </c>
      <c r="Q16" s="8" t="s">
        <v>201</v>
      </c>
      <c r="R16" s="1">
        <f>SUM(N14-P16)</f>
        <v>541882</v>
      </c>
      <c r="S16" s="8" t="s">
        <v>202</v>
      </c>
      <c r="T16" s="1">
        <f>SUM(P16:R16)</f>
        <v>864773</v>
      </c>
    </row>
    <row r="17" spans="1:16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30">
        <f>+5!F17+5!I17+5!L17+6!C17+6!F17+6!I17+6!L17+7!C17+7!F17+7!I17+7!L17+8!C17+8!F17+8!I17+8!L17+9!C17+9!F17+9!I17+9!L17+'10'!C17+'10'!F17+'10'!I17</f>
        <v>0</v>
      </c>
      <c r="M17" s="30">
        <f>+5!G17+5!J17+5!M17+6!D17+6!G17+6!J17+6!M17+7!D17+7!G17+7!J17+7!M17+8!D17+8!G17+8!J17+8!M17+9!D17+9!G17+9!J17+9!M17+'10'!D17+'10'!G17+'10'!J17</f>
        <v>0</v>
      </c>
      <c r="N17" s="30">
        <f>+5!H17+5!K17+5!N17+6!E17+6!H17+6!K17+6!N17+7!E17+7!H17+7!K17+7!N17+8!E17+8!H17+8!K17+8!N17+9!E17+9!H17+9!K17+9!N17+'10'!E17+'10'!H17+'10'!K17</f>
        <v>0</v>
      </c>
      <c r="P17" s="21">
        <v>25000</v>
      </c>
    </row>
    <row r="18" spans="1:18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  <c r="P18" s="1">
        <f>SUM(P16:P17)</f>
        <v>347891</v>
      </c>
      <c r="R18" s="1">
        <f>SUM(R16,P18)</f>
        <v>889773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30">
        <f>+5!F19+5!I19+5!L19+6!C19+6!F19+6!I19+6!L19+7!C19+7!F19+7!I19+7!L19+8!C19+8!F19+8!I19+8!L19+9!C19+9!F19+9!I19+9!L19+'10'!C19+'10'!F19+'10'!I19</f>
        <v>0</v>
      </c>
      <c r="M19" s="30">
        <f>+5!G19+5!J19+5!M19+6!D19+6!G19+6!J19+6!M19+7!D19+7!G19+7!J19+7!M19+8!D19+8!G19+8!J19+8!M19+9!D19+9!G19+9!J19+9!M19+'10'!D19+'10'!G19+'10'!J19</f>
        <v>0</v>
      </c>
      <c r="N19" s="30">
        <f>+5!H19+5!K19+5!N19+6!E19+6!H19+6!K19+6!N19+7!E19+7!H19+7!K19+7!N19+8!E19+8!H19+8!K19+8!N19+9!E19+9!H19+9!K19+9!N19+'10'!E19+'10'!H19+'10'!K19</f>
        <v>0</v>
      </c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59">
        <f>+5!F20+5!I20+5!L20+6!C20+6!F20+6!I20+6!L20+7!C20+7!F20+7!I20+7!L20+8!C20+8!F20+8!I20+8!L20+9!C20+9!F20+9!I20+9!L20+'10'!C20+'10'!F20+'10'!I20</f>
        <v>0</v>
      </c>
      <c r="M20" s="59">
        <f>+5!G20+5!J20+5!M20+6!D20+6!G20+6!J20+6!M20+7!D20+7!G20+7!J20+7!M20+8!D20+8!G20+8!J20+8!M20+9!D20+9!G20+9!J20+9!M20+'10'!D20+'10'!G20+'10'!J20</f>
        <v>0</v>
      </c>
      <c r="N20" s="59">
        <f>+5!H20+5!K20+5!N20+6!E20+6!H20+6!K20+6!N20+7!E20+7!H20+7!K20+7!N20+8!E20+8!H20+8!K20+8!N20+9!E20+9!H20+9!K20+9!N20+'10'!E20+'10'!H20+'10'!K20</f>
        <v>0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0">
        <f>+5!F22+5!I22+5!L22+6!C22+6!F22+6!I22+6!L22+7!C22+7!F22+7!I22+7!L22+8!C22+8!F22+8!I22+8!L22+9!C22+9!F22+9!I22+9!L22+'10'!C22+'10'!F22+'10'!I22</f>
        <v>0</v>
      </c>
      <c r="M22" s="30">
        <f>+5!G22+5!J22+5!M22+6!D22+6!G22+6!J22+6!M22+7!D22+7!G22+7!J22+7!M22+8!D22+8!G22+8!J22+8!M22+9!D22+9!G22+9!J22+9!M22+'10'!D22+'10'!G22+'10'!J22</f>
        <v>0</v>
      </c>
      <c r="N22" s="30">
        <f>+5!H22+5!K22+5!N22+6!E22+6!H22+6!K22+6!N22+7!E22+7!H22+7!K22+7!N22+8!E22+8!H22+8!K22+8!N22+9!E22+9!H22+9!K22+9!N22+'10'!E22+'10'!H22+'10'!K22</f>
        <v>0</v>
      </c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30">
        <f>+5!F23+5!I23+5!L23+6!C23+6!F23+6!I23+6!L23+7!C23+7!F23+7!I23+7!L23+8!C23+8!F23+8!I23+8!L23+9!C23+9!F23+9!I23+9!L23+'10'!C23+'10'!F23+'10'!I23</f>
        <v>0</v>
      </c>
      <c r="M23" s="30">
        <f>+5!G23+5!J23+5!M23+6!D23+6!G23+6!J23+6!M23+7!D23+7!G23+7!J23+7!M23+8!D23+8!G23+8!J23+8!M23+9!D23+9!G23+9!J23+9!M23+'10'!D23+'10'!G23+'10'!J23</f>
        <v>0</v>
      </c>
      <c r="N23" s="30">
        <f>+5!H23+5!K23+5!N23+6!E23+6!H23+6!K23+6!N23+7!E23+7!H23+7!K23+7!N23+8!E23+8!H23+8!K23+8!N23+9!E23+9!H23+9!K23+9!N23+'10'!E23+'10'!H23+'10'!K23</f>
        <v>0</v>
      </c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30">
        <f>+5!F24+5!I24+5!L24+6!C24+6!F24+6!I24+6!L24+7!C24+7!F24+7!I24+7!L24+8!C24+8!F24+8!I24+8!L24+9!C24+9!F24+9!I24+9!L24+'10'!C24+'10'!F24+'10'!I24</f>
        <v>0</v>
      </c>
      <c r="M24" s="30">
        <f>+5!G24+5!J24+5!M24+6!D24+6!G24+6!J24+6!M24+7!D24+7!G24+7!J24+7!M24+8!D24+8!G24+8!J24+8!M24+9!D24+9!G24+9!J24+9!M24+'10'!D24+'10'!G24+'10'!J24</f>
        <v>0</v>
      </c>
      <c r="N24" s="30">
        <f>+5!H24+5!K24+5!N24+6!E24+6!H24+6!K24+6!N24+7!E24+7!H24+7!K24+7!N24+8!E24+8!H24+8!K24+8!N24+9!E24+9!H24+9!K24+9!N24+'10'!E24+'10'!H24+'10'!K24</f>
        <v>0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30">
        <f>+5!F26+5!I26+5!L26+6!C26+6!F26+6!I26+6!L26+7!C26+7!F26+7!I26+7!L26+8!C26+8!F26+8!I26+8!L26+9!C26+9!F26+9!I26+9!L26+'10'!C26+'10'!F26+'10'!I26</f>
        <v>0</v>
      </c>
      <c r="M26" s="30">
        <f>+5!G26+5!J26+5!M26+6!D26+6!G26+6!J26+6!M26+7!D26+7!G26+7!J26+7!M26+8!D26+8!G26+8!J26+8!M26+9!D26+9!G26+9!J26+9!M26+'10'!D26+'10'!G26+'10'!J26</f>
        <v>0</v>
      </c>
      <c r="N26" s="30">
        <f>+5!H26+5!K26+5!N26+6!E26+6!H26+6!K26+6!N26+7!E26+7!H26+7!K26+7!N26+8!E26+8!H26+8!K26+8!N26+9!E26+9!H26+9!K26+9!N26+'10'!E26+'10'!H26+'10'!K26</f>
        <v>0</v>
      </c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4330</v>
      </c>
      <c r="F28" s="5">
        <f t="shared" si="5"/>
        <v>0</v>
      </c>
      <c r="G28" s="5">
        <f t="shared" si="5"/>
        <v>0</v>
      </c>
      <c r="H28" s="5">
        <f t="shared" si="5"/>
        <v>2228</v>
      </c>
      <c r="I28" s="5">
        <f t="shared" si="5"/>
        <v>0</v>
      </c>
      <c r="J28" s="5">
        <f t="shared" si="5"/>
        <v>0</v>
      </c>
      <c r="K28" s="5">
        <f t="shared" si="5"/>
        <v>13774</v>
      </c>
      <c r="L28" s="5">
        <f t="shared" si="5"/>
        <v>1056984</v>
      </c>
      <c r="M28" s="5">
        <f t="shared" si="5"/>
        <v>819352</v>
      </c>
      <c r="N28" s="5">
        <f t="shared" si="5"/>
        <v>864773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30">
        <f>+5!F29+5!I29+5!L29+6!C29+6!F29+6!I29+6!L29+7!C29+7!F29+7!I29+7!L29+8!C29+8!F29+8!I29+8!L29+9!C29+9!F29+9!I29+9!L29+'10'!C29+'10'!F29+'10'!I29</f>
        <v>0</v>
      </c>
      <c r="M29" s="30">
        <f>+5!G29+5!J29+5!M29+6!D29+6!G29+6!J29+6!M29+7!D29+7!G29+7!J29+7!M29+8!D29+8!G29+8!J29+8!M29+9!D29+9!G29+9!J29+9!M29+'10'!D29+'10'!G29+'10'!J29</f>
        <v>0</v>
      </c>
      <c r="N29" s="30">
        <f>+5!H29+5!K29+5!N29+6!E29+6!H29+6!K29+6!N29+7!E29+7!H29+7!K29+7!N29+8!E29+8!H29+8!K29+8!N29+9!E29+9!H29+9!K29+9!N29+'10'!E29+'10'!H29+'10'!K29</f>
        <v>0</v>
      </c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30">
        <f>+5!F30+5!I30+5!L30+6!C30+6!F30+6!I30+6!L30+7!C30+7!F30+7!I30+7!L30+8!C30+8!F30+8!I30+8!L30+9!C30+9!F30+9!I30+9!L30+'10'!C30+'10'!F30+'10'!I30</f>
        <v>0</v>
      </c>
      <c r="M30" s="30">
        <f>+5!G30+5!J30+5!M30+6!D30+6!G30+6!J30+6!M30+7!D30+7!G30+7!J30+7!M30+8!D30+8!G30+8!J30+8!M30+9!D30+9!G30+9!J30+9!M30+'10'!D30+'10'!G30+'10'!J30</f>
        <v>0</v>
      </c>
      <c r="N30" s="30">
        <f>+5!H30+5!K30+5!N30+6!E30+6!H30+6!K30+6!N30+7!E30+7!H30+7!K30+7!N30+8!E30+8!H30+8!K30+8!N30+9!E30+9!H30+9!K30+9!N30+'10'!E30+'10'!H30+'10'!K30</f>
        <v>0</v>
      </c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30">
        <f>+5!F31+5!I31+5!L31+6!C31+6!F31+6!I31+6!L31+7!C31+7!F31+7!I31+7!L31+8!C31+8!F31+8!I31+8!L31+9!C31+9!F31+9!I31+9!L31+'10'!C31+'10'!F31+'10'!I31</f>
        <v>0</v>
      </c>
      <c r="M31" s="30">
        <f>+5!G31+5!J31+5!M31+6!D31+6!G31+6!J31+6!M31+7!D31+7!G31+7!J31+7!M31+8!D31+8!G31+8!J31+8!M31+9!D31+9!G31+9!J31+9!M31+'10'!D31+'10'!G31+'10'!J31</f>
        <v>0</v>
      </c>
      <c r="N31" s="30">
        <f>+5!H31+5!K31+5!N31+6!E31+6!H31+6!K31+6!N31+7!E31+7!H31+7!K31+7!N31+8!E31+8!H31+8!K31+8!N31+9!E31+9!H31+9!K31+9!N31+'10'!E31+'10'!H31+'10'!K31</f>
        <v>0</v>
      </c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30">
        <f>+5!F32+5!I32+5!L32+6!C32+6!F32+6!I32+6!L32+7!C32+7!F32+7!I32+7!L32+8!C32+8!F32+8!I32+8!L32+9!C32+9!F32+9!I32+9!L32+'10'!C32+'10'!F32+'10'!I32</f>
        <v>0</v>
      </c>
      <c r="M32" s="30">
        <f>+5!G32+5!J32+5!M32+6!D32+6!G32+6!J32+6!M32+7!D32+7!G32+7!J32+7!M32+8!D32+8!G32+8!J32+8!M32+9!D32+9!G32+9!J32+9!M32+'10'!D32+'10'!G32+'10'!J32</f>
        <v>0</v>
      </c>
      <c r="N32" s="30">
        <f>+5!H32+5!K32+5!N32+6!E32+6!H32+6!K32+6!N32+7!E32+7!H32+7!K32+7!N32+8!E32+8!H32+8!K32+8!N32+9!E32+9!H32+9!K32+9!N32+'10'!E32+'10'!H32+'10'!K32</f>
        <v>0</v>
      </c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30">
        <f>+5!F34+5!I34+5!L34+6!C34+6!F34+6!I34+6!L34+7!C34+7!F34+7!I34+7!L34+8!C34+8!F34+8!I34+8!L34+9!C34+9!F34+9!I34+9!L34+'10'!C34+'10'!F34+'10'!I34</f>
        <v>0</v>
      </c>
      <c r="M34" s="30">
        <f>+5!G34+5!J34+5!M34+6!D34+6!G34+6!J34+6!M34+7!D34+7!G34+7!J34+7!M34+8!D34+8!G34+8!J34+8!M34+9!D34+9!G34+9!J34+9!M34+'10'!D34+'10'!G34+'10'!J34</f>
        <v>0</v>
      </c>
      <c r="N34" s="30">
        <f>+5!H34+5!K34+5!N34+6!E34+6!H34+6!K34+6!N34+7!E34+7!H34+7!K34+7!N34+8!E34+8!H34+8!K34+8!N34+9!E34+9!H34+9!K34+9!N34+'10'!E34+'10'!H34+'10'!K34</f>
        <v>0</v>
      </c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30">
        <f>+5!F35+5!I35+5!L35+6!C35+6!F35+6!I35+6!L35+7!C35+7!F35+7!I35+7!L35+8!C35+8!F35+8!I35+8!L35+9!C35+9!F35+9!I35+9!L35+'10'!C35+'10'!F35+'10'!I35</f>
        <v>0</v>
      </c>
      <c r="M35" s="30">
        <f>+5!G35+5!J35+5!M35+6!D35+6!G35+6!J35+6!M35+7!D35+7!G35+7!J35+7!M35+8!D35+8!G35+8!J35+8!M35+9!D35+9!G35+9!J35+9!M35+'10'!D35+'10'!G35+'10'!J35</f>
        <v>0</v>
      </c>
      <c r="N35" s="30">
        <f>+5!H35+5!K35+5!N35+6!E35+6!H35+6!K35+6!N35+7!E35+7!H35+7!K35+7!N35+8!E35+8!H35+8!K35+8!N35+9!E35+9!H35+9!K35+9!N35+'10'!E35+'10'!H35+'10'!K35</f>
        <v>0</v>
      </c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30">
        <f>+5!F36+5!I36+5!L36+6!C36+6!F36+6!I36+6!L36+7!C36+7!F36+7!I36+7!L36+8!C36+8!F36+8!I36+8!L36+9!C36+9!F36+9!I36+9!L36+'10'!C36+'10'!F36+'10'!I36</f>
        <v>0</v>
      </c>
      <c r="M36" s="30">
        <f>+5!G36+5!J36+5!M36+6!D36+6!G36+6!J36+6!M36+7!D36+7!G36+7!J36+7!M36+8!D36+8!G36+8!J36+8!M36+9!D36+9!G36+9!J36+9!M36+'10'!D36+'10'!G36+'10'!J36</f>
        <v>0</v>
      </c>
      <c r="N36" s="30">
        <f>+5!H36+5!K36+5!N36+6!E36+6!H36+6!K36+6!N36+7!E36+7!H36+7!K36+7!N36+8!E36+8!H36+8!K36+8!N36+9!E36+9!H36+9!K36+9!N36+'10'!E36+'10'!H36+'10'!K36</f>
        <v>0</v>
      </c>
    </row>
    <row r="37" spans="1:4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30">
        <f>+5!F38+5!I38+5!L38+6!C38+6!F38+6!I38+6!L38+7!C38+7!F38+7!I38+7!L38+8!C38+8!F38+8!I38+8!L38+9!C38+9!F38+9!I38+9!L38+'10'!C38+'10'!F38+'10'!I38</f>
        <v>0</v>
      </c>
      <c r="M38" s="30">
        <f>+5!G38+5!J38+5!M38+6!D38+6!G38+6!J38+6!M38+7!D38+7!G38+7!J38+7!M38+8!D38+8!G38+8!J38+8!M38+9!D38+9!G38+9!J38+9!M38+'10'!D38+'10'!G38+'10'!J38</f>
        <v>0</v>
      </c>
      <c r="N38" s="30">
        <f>+5!H38+5!K38+5!N38+6!E38+6!H38+6!K38+6!N38+7!E38+7!H38+7!K38+7!N38+8!E38+8!H38+8!K38+8!N38+9!E38+9!H38+9!K38+9!N38+'10'!E38+'10'!H38+'10'!K38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30">
        <f>+5!F39+5!I39+5!L39+6!C39+6!F39+6!I39+6!L39+7!C39+7!F39+7!I39+7!L39+8!C39+8!F39+8!I39+8!L39+9!C39+9!F39+9!I39+9!L39+'10'!C39+'10'!F39+'10'!I39</f>
        <v>0</v>
      </c>
      <c r="M39" s="30">
        <f>+5!G39+5!J39+5!M39+6!D39+6!G39+6!J39+6!M39+7!D39+7!G39+7!J39+7!M39+8!D39+8!G39+8!J39+8!M39+9!D39+9!G39+9!J39+9!M39+'10'!D39+'10'!G39+'10'!J39</f>
        <v>0</v>
      </c>
      <c r="N39" s="30">
        <f>+5!H39+5!K39+5!N39+6!E39+6!H39+6!K39+6!N39+7!E39+7!H39+7!K39+7!N39+8!E39+8!H39+8!K39+8!N39+9!E39+9!H39+9!K39+9!N39+'10'!E39+'10'!H39+'10'!K39</f>
        <v>0</v>
      </c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30">
        <f>+5!F40+5!I40+5!L40+6!C40+6!F40+6!I40+6!L40+7!C40+7!F40+7!I40+7!L40+8!C40+8!F40+8!I40+8!L40+9!C40+9!F40+9!I40+9!L40+'10'!C40+'10'!F40+'10'!I40</f>
        <v>0</v>
      </c>
      <c r="M40" s="30">
        <f>+5!G40+5!J40+5!M40+6!D40+6!G40+6!J40+6!M40+7!D40+7!G40+7!J40+7!M40+8!D40+8!G40+8!J40+8!M40+9!D40+9!G40+9!J40+9!M40+'10'!D40+'10'!G40+'10'!J40</f>
        <v>0</v>
      </c>
      <c r="N40" s="30">
        <f>+5!H40+5!K40+5!N40+6!E40+6!H40+6!K40+6!N40+7!E40+7!H40+7!K40+7!N40+8!E40+8!H40+8!K40+8!N40+9!E40+9!H40+9!K40+9!N40+'10'!E40+'10'!H40+'10'!K40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0">
        <f>+5!F42+5!I42+5!L42+6!C42+6!F42+6!I42+6!L42+7!C42+7!F42+7!I42+7!L42+8!C42+8!F42+8!I42+8!L42+9!C42+9!F42+9!I42+9!L42+'10'!C42+'10'!F42+'10'!I42</f>
        <v>0</v>
      </c>
      <c r="M42" s="30">
        <f>+5!G42+5!J42+5!M42+6!D42+6!G42+6!J42+6!M42+7!D42+7!G42+7!J42+7!M42+8!D42+8!G42+8!J42+8!M42+9!D42+9!G42+9!J42+9!M42+'10'!D42+'10'!G42+'10'!J42</f>
        <v>0</v>
      </c>
      <c r="N42" s="30">
        <f>+5!H42+5!K42+5!N42+6!E42+6!H42+6!K42+6!N42+7!E42+7!H42+7!K42+7!N42+8!E42+8!H42+8!K42+8!N42+9!E42+9!H42+9!K42+9!N42+'10'!E42+'10'!H42+'10'!K42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59">
        <f>+5!F43+5!I43+5!L43+6!C43+6!F43+6!I43+6!L43+7!C43+7!F43+7!I43+7!L43+8!C43+8!F43+8!I43+8!L43+9!C43+9!F43+9!I43+9!L43+'10'!C43+'10'!F43+'10'!I43</f>
        <v>0</v>
      </c>
      <c r="M43" s="59">
        <f>+5!G43+5!J43+5!M43+6!D43+6!G43+6!J43+6!M43+7!D43+7!G43+7!J43+7!M43+8!D43+8!G43+8!J43+8!M43+9!D43+9!G43+9!J43+9!M43+'10'!D43+'10'!G43+'10'!J43</f>
        <v>0</v>
      </c>
      <c r="N43" s="59">
        <f>+5!H43+5!K43+5!N43+6!E43+6!H43+6!K43+6!N43+7!E43+7!H43+7!K43+7!N43+8!E43+8!H43+8!K43+8!N43+9!E43+9!H43+9!K43+9!N43+'10'!E43+'10'!H43+'10'!K43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0">
        <f>+5!F45+5!I45+5!L45+6!C45+6!F45+6!I45+6!L45+7!C45+7!F45+7!I45+7!L45+8!C45+8!F45+8!I45+8!L45+9!C45+9!F45+9!I45+9!L45+'10'!C45+'10'!F45+'10'!I45</f>
        <v>0</v>
      </c>
      <c r="M45" s="30">
        <f>+5!G45+5!J45+5!M45+6!D45+6!G45+6!J45+6!M45+7!D45+7!G45+7!J45+7!M45+8!D45+8!G45+8!J45+8!M45+9!D45+9!G45+9!J45+9!M45+'10'!D45+'10'!G45+'10'!J45</f>
        <v>0</v>
      </c>
      <c r="N45" s="30">
        <f>+5!H45+5!K45+5!N45+6!E45+6!H45+6!K45+6!N45+7!E45+7!H45+7!K45+7!N45+8!E45+8!H45+8!K45+8!N45+9!E45+9!H45+9!K45+9!N45+'10'!E45+'10'!H45+'10'!K45</f>
        <v>0</v>
      </c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59">
        <f>+5!F46+5!I46+5!L46+6!C46+6!F46+6!I46+6!L46+7!C46+7!F46+7!I46+7!L46+8!C46+8!F46+8!I46+8!L46+9!C46+9!F46+9!I46+9!L46+'10'!C46+'10'!F46+'10'!I46</f>
        <v>0</v>
      </c>
      <c r="M46" s="59">
        <f>+5!G46+5!J46+5!M46+6!D46+6!G46+6!J46+6!M46+7!D46+7!G46+7!J46+7!M46+8!D46+8!G46+8!J46+8!M46+9!D46+9!G46+9!J46+9!M46+'10'!D46+'10'!G46+'10'!J46</f>
        <v>0</v>
      </c>
      <c r="N46" s="59">
        <f>+5!H46+5!K46+5!N46+6!E46+6!H46+6!K46+6!N46+7!E46+7!H46+7!K46+7!N46+8!E46+8!H46+8!K46+8!N46+9!E46+9!H46+9!K46+9!N46+'10'!E46+'10'!H46+'10'!K46</f>
        <v>0</v>
      </c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7">
        <f>+5!F51+5!I51+5!L51+6!C51+6!F51+6!I51+6!L51+7!C51+7!F51+7!I51+7!L51+8!C51+8!F51+8!I51+8!L51+9!C51+9!F51+9!I51+9!L51+'10'!C51+'10'!F51+'10'!I51</f>
        <v>0</v>
      </c>
      <c r="M51" s="87">
        <f>+5!G51+5!J51+5!M51+6!D51+6!G51+6!J51+6!M51+7!D51+7!G51+7!J51+7!M51+8!D51+8!G51+8!J51+8!M51+9!D51+9!G51+9!J51+9!M51+'10'!D51+'10'!G51+'10'!J51</f>
        <v>0</v>
      </c>
      <c r="N51" s="88">
        <f>+5!H51+5!K51+5!N51+6!E51+6!H51+6!K51+6!N51+7!E51+7!H51+7!K51+7!N51+8!E51+8!H51+8!K51+8!N51+9!E51+9!H51+9!K51+9!N51+'10'!E51+'10'!H51+'10'!K51</f>
        <v>0</v>
      </c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7">
        <f>+5!F52+5!I52+5!L52+6!C52+6!F52+6!I52+6!L52+7!C52+7!F52+7!I52+7!L52+8!C52+8!F52+8!I52+8!L52+9!C52+9!F52+9!I52+9!L52+'10'!C52+'10'!F52+'10'!I52</f>
        <v>0</v>
      </c>
      <c r="M52" s="87">
        <f>+5!G52+5!J52+5!M52+6!D52+6!G52+6!J52+6!M52+7!D52+7!G52+7!J52+7!M52+8!D52+8!G52+8!J52+8!M52+9!D52+9!G52+9!J52+9!M52+'10'!D52+'10'!G52+'10'!J52</f>
        <v>0</v>
      </c>
      <c r="N52" s="88">
        <f>+5!H52+5!K52+5!N52+6!E52+6!H52+6!K52+6!N52+7!E52+7!H52+7!K52+7!N52+8!E52+8!H52+8!K52+8!N52+9!E52+9!H52+9!K52+9!N52+'10'!E52+'10'!H52+'10'!K52</f>
        <v>0</v>
      </c>
    </row>
    <row r="53" spans="8:14" ht="12.75">
      <c r="H53" s="22"/>
      <c r="K53" s="22"/>
      <c r="L53" s="25"/>
      <c r="M53" s="25"/>
      <c r="N53" s="25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4">
    <mergeCell ref="A29:B29"/>
    <mergeCell ref="J5:J6"/>
    <mergeCell ref="H5:H6"/>
    <mergeCell ref="I5:I6"/>
    <mergeCell ref="K5:K6"/>
    <mergeCell ref="A8:B8"/>
    <mergeCell ref="G5:G6"/>
    <mergeCell ref="A1:N1"/>
    <mergeCell ref="L3:N4"/>
    <mergeCell ref="C4:E4"/>
    <mergeCell ref="F4:H4"/>
    <mergeCell ref="I4:K4"/>
    <mergeCell ref="C5:C6"/>
    <mergeCell ref="E5:E6"/>
    <mergeCell ref="F3:H3"/>
    <mergeCell ref="I3:K3"/>
    <mergeCell ref="F5:F6"/>
    <mergeCell ref="M5:M6"/>
    <mergeCell ref="N5:N6"/>
    <mergeCell ref="L5:L6"/>
    <mergeCell ref="A7:B7"/>
    <mergeCell ref="D5:D6"/>
    <mergeCell ref="A3:B6"/>
    <mergeCell ref="C3:E3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 thickBot="1">
      <c r="A3" s="100" t="s">
        <v>1</v>
      </c>
      <c r="B3" s="100"/>
      <c r="C3" s="101">
        <v>1091</v>
      </c>
      <c r="D3" s="101"/>
      <c r="E3" s="101"/>
      <c r="F3" s="101">
        <v>1092</v>
      </c>
      <c r="G3" s="101"/>
      <c r="H3" s="101"/>
      <c r="I3" s="101">
        <v>1093</v>
      </c>
      <c r="J3" s="101"/>
      <c r="K3" s="101"/>
      <c r="L3" s="101">
        <v>1094</v>
      </c>
      <c r="M3" s="101"/>
      <c r="N3" s="101"/>
    </row>
    <row r="4" spans="1:14" s="60" customFormat="1" ht="23.25" customHeight="1" thickBot="1">
      <c r="A4" s="100"/>
      <c r="B4" s="100"/>
      <c r="C4" s="113" t="s">
        <v>56</v>
      </c>
      <c r="D4" s="113"/>
      <c r="E4" s="113"/>
      <c r="F4" s="97" t="s">
        <v>57</v>
      </c>
      <c r="G4" s="97"/>
      <c r="H4" s="97"/>
      <c r="I4" s="97" t="s">
        <v>58</v>
      </c>
      <c r="J4" s="97"/>
      <c r="K4" s="97"/>
      <c r="L4" s="97" t="s">
        <v>180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1"/>
      <c r="M13" s="1"/>
      <c r="N13" s="1"/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s="61" customFormat="1" ht="10.5" customHeight="1">
      <c r="A19" s="74" t="s">
        <v>159</v>
      </c>
      <c r="B19" s="77" t="s">
        <v>126</v>
      </c>
      <c r="C19" s="52">
        <v>377145</v>
      </c>
      <c r="D19" s="52">
        <v>364145</v>
      </c>
      <c r="E19" s="52">
        <v>420131</v>
      </c>
      <c r="F19" s="52">
        <v>514550</v>
      </c>
      <c r="G19" s="52">
        <v>618550</v>
      </c>
      <c r="H19" s="52">
        <v>618550</v>
      </c>
      <c r="I19" s="52">
        <v>2569686</v>
      </c>
      <c r="J19" s="52">
        <v>2397012</v>
      </c>
      <c r="K19" s="52">
        <v>2360170</v>
      </c>
      <c r="L19" s="52">
        <v>1073157</v>
      </c>
      <c r="M19" s="52">
        <v>1197475</v>
      </c>
      <c r="N19" s="52">
        <v>1342719</v>
      </c>
    </row>
    <row r="20" spans="1:14" s="61" customFormat="1" ht="10.5" customHeight="1" thickBot="1">
      <c r="A20" s="78" t="s">
        <v>191</v>
      </c>
      <c r="B20" s="81" t="s">
        <v>192</v>
      </c>
      <c r="C20" s="52"/>
      <c r="D20" s="4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22" ht="10.5" customHeight="1" thickBot="1">
      <c r="A21" s="14" t="s">
        <v>15</v>
      </c>
      <c r="B21" s="13" t="s">
        <v>127</v>
      </c>
      <c r="C21" s="70">
        <f>+C19+C20</f>
        <v>377145</v>
      </c>
      <c r="D21" s="70">
        <f aca="true" t="shared" si="2" ref="D21:N21">+D19+D20</f>
        <v>364145</v>
      </c>
      <c r="E21" s="70">
        <f t="shared" si="2"/>
        <v>420131</v>
      </c>
      <c r="F21" s="70">
        <f t="shared" si="2"/>
        <v>514550</v>
      </c>
      <c r="G21" s="70">
        <f t="shared" si="2"/>
        <v>618550</v>
      </c>
      <c r="H21" s="70">
        <f t="shared" si="2"/>
        <v>618550</v>
      </c>
      <c r="I21" s="70">
        <f t="shared" si="2"/>
        <v>2569686</v>
      </c>
      <c r="J21" s="70">
        <f t="shared" si="2"/>
        <v>2397012</v>
      </c>
      <c r="K21" s="70">
        <f t="shared" si="2"/>
        <v>2360170</v>
      </c>
      <c r="L21" s="70">
        <f t="shared" si="2"/>
        <v>1073157</v>
      </c>
      <c r="M21" s="70">
        <f t="shared" si="2"/>
        <v>1197475</v>
      </c>
      <c r="N21" s="70">
        <f t="shared" si="2"/>
        <v>1342719</v>
      </c>
      <c r="U21" s="1"/>
      <c r="V21" s="1"/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>
        <v>29900</v>
      </c>
      <c r="D24" s="1">
        <v>42787</v>
      </c>
      <c r="E24" s="52">
        <v>88779</v>
      </c>
      <c r="F24" s="1">
        <v>30000</v>
      </c>
      <c r="G24" s="1">
        <v>35000</v>
      </c>
      <c r="H24" s="52">
        <v>10000</v>
      </c>
      <c r="I24" s="1">
        <v>10000</v>
      </c>
      <c r="J24" s="1">
        <v>10000</v>
      </c>
      <c r="K24" s="52">
        <v>10000</v>
      </c>
      <c r="L24" s="52">
        <v>2000</v>
      </c>
      <c r="M24" s="23">
        <v>10156</v>
      </c>
      <c r="N24" s="52">
        <v>11495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29900</v>
      </c>
      <c r="D25" s="70">
        <f aca="true" t="shared" si="3" ref="D25:N25">+D22+D23+D24</f>
        <v>42787</v>
      </c>
      <c r="E25" s="70">
        <f t="shared" si="3"/>
        <v>88779</v>
      </c>
      <c r="F25" s="70">
        <f t="shared" si="3"/>
        <v>30000</v>
      </c>
      <c r="G25" s="70">
        <f t="shared" si="3"/>
        <v>35000</v>
      </c>
      <c r="H25" s="70">
        <f t="shared" si="3"/>
        <v>10000</v>
      </c>
      <c r="I25" s="70">
        <f t="shared" si="3"/>
        <v>10000</v>
      </c>
      <c r="J25" s="70">
        <f t="shared" si="3"/>
        <v>10000</v>
      </c>
      <c r="K25" s="70">
        <f t="shared" si="3"/>
        <v>10000</v>
      </c>
      <c r="L25" s="70">
        <f t="shared" si="3"/>
        <v>2000</v>
      </c>
      <c r="M25" s="70">
        <f t="shared" si="3"/>
        <v>10156</v>
      </c>
      <c r="N25" s="70">
        <f t="shared" si="3"/>
        <v>11495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407045</v>
      </c>
      <c r="D27" s="70">
        <f aca="true" t="shared" si="4" ref="D27:N27">+D21+D25</f>
        <v>406932</v>
      </c>
      <c r="E27" s="70">
        <f t="shared" si="4"/>
        <v>508910</v>
      </c>
      <c r="F27" s="70">
        <f t="shared" si="4"/>
        <v>544550</v>
      </c>
      <c r="G27" s="70">
        <f t="shared" si="4"/>
        <v>653550</v>
      </c>
      <c r="H27" s="70">
        <f t="shared" si="4"/>
        <v>628550</v>
      </c>
      <c r="I27" s="70">
        <f t="shared" si="4"/>
        <v>2579686</v>
      </c>
      <c r="J27" s="70">
        <f t="shared" si="4"/>
        <v>2407012</v>
      </c>
      <c r="K27" s="70">
        <f t="shared" si="4"/>
        <v>2370170</v>
      </c>
      <c r="L27" s="70">
        <f t="shared" si="4"/>
        <v>1075157</v>
      </c>
      <c r="M27" s="70">
        <f t="shared" si="4"/>
        <v>1207631</v>
      </c>
      <c r="N27" s="70">
        <f t="shared" si="4"/>
        <v>1354214</v>
      </c>
    </row>
    <row r="28" spans="1:14" s="21" customFormat="1" ht="10.5" customHeight="1">
      <c r="A28" s="17"/>
      <c r="B28" s="21" t="s">
        <v>147</v>
      </c>
      <c r="C28" s="5">
        <f>+C14++C18+C26+C27</f>
        <v>407045</v>
      </c>
      <c r="D28" s="5">
        <f aca="true" t="shared" si="5" ref="D28:N28">+D14++D18+D26+D27</f>
        <v>406932</v>
      </c>
      <c r="E28" s="5">
        <f t="shared" si="5"/>
        <v>508910</v>
      </c>
      <c r="F28" s="5">
        <f t="shared" si="5"/>
        <v>544550</v>
      </c>
      <c r="G28" s="5">
        <f t="shared" si="5"/>
        <v>653550</v>
      </c>
      <c r="H28" s="5">
        <f t="shared" si="5"/>
        <v>628550</v>
      </c>
      <c r="I28" s="5">
        <f t="shared" si="5"/>
        <v>2579686</v>
      </c>
      <c r="J28" s="5">
        <f t="shared" si="5"/>
        <v>2407012</v>
      </c>
      <c r="K28" s="5">
        <f t="shared" si="5"/>
        <v>2370170</v>
      </c>
      <c r="L28" s="5">
        <f t="shared" si="5"/>
        <v>1075157</v>
      </c>
      <c r="M28" s="5">
        <f t="shared" si="5"/>
        <v>1207631</v>
      </c>
      <c r="N28" s="5">
        <f t="shared" si="5"/>
        <v>1354214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8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625" style="8" customWidth="1"/>
    <col min="15" max="15" width="10.00390625" style="8" customWidth="1"/>
    <col min="16" max="16" width="10.625" style="8" customWidth="1"/>
    <col min="17" max="16384" width="9.125" style="8" customWidth="1"/>
  </cols>
  <sheetData>
    <row r="1" spans="1:16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</row>
    <row r="2" spans="8:13" ht="8.25" customHeight="1" thickBot="1">
      <c r="H2" s="10"/>
      <c r="M2" s="10" t="s">
        <v>0</v>
      </c>
    </row>
    <row r="3" spans="1:14" ht="9" customHeight="1" thickBot="1">
      <c r="A3" s="100" t="s">
        <v>1</v>
      </c>
      <c r="B3" s="100"/>
      <c r="C3" s="101">
        <v>1095</v>
      </c>
      <c r="D3" s="101"/>
      <c r="E3" s="107"/>
      <c r="F3" s="121"/>
      <c r="G3" s="122"/>
      <c r="H3" s="123"/>
      <c r="I3" s="116" t="s">
        <v>59</v>
      </c>
      <c r="J3" s="116"/>
      <c r="K3" s="117"/>
      <c r="L3" s="114">
        <v>1000</v>
      </c>
      <c r="M3" s="114"/>
      <c r="N3" s="114"/>
    </row>
    <row r="4" spans="1:14" s="60" customFormat="1" ht="23.25" customHeight="1" thickBot="1">
      <c r="A4" s="100"/>
      <c r="B4" s="100"/>
      <c r="C4" s="113" t="s">
        <v>60</v>
      </c>
      <c r="D4" s="113"/>
      <c r="E4" s="113"/>
      <c r="F4" s="124"/>
      <c r="G4" s="125"/>
      <c r="H4" s="126"/>
      <c r="I4" s="118"/>
      <c r="J4" s="119"/>
      <c r="K4" s="120"/>
      <c r="L4" s="115" t="s">
        <v>61</v>
      </c>
      <c r="M4" s="115"/>
      <c r="N4" s="115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111" t="s">
        <v>194</v>
      </c>
      <c r="J5" s="111" t="s">
        <v>195</v>
      </c>
      <c r="K5" s="111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111"/>
      <c r="J6" s="111"/>
      <c r="K6" s="111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8">
        <v>8</v>
      </c>
      <c r="J7" s="69">
        <v>9</v>
      </c>
      <c r="K7" s="68">
        <v>10</v>
      </c>
      <c r="L7" s="63">
        <v>11</v>
      </c>
      <c r="M7" s="64">
        <v>12</v>
      </c>
      <c r="N7" s="63">
        <v>13</v>
      </c>
    </row>
    <row r="8" spans="1:17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  <c r="P8" s="8" t="s">
        <v>198</v>
      </c>
      <c r="Q8" s="8" t="s">
        <v>197</v>
      </c>
    </row>
    <row r="9" spans="1:22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30">
        <f>+'11'!C9+'11'!F9+'11'!I9+'11'!L9+'12'!C9+'12'!F9</f>
        <v>0</v>
      </c>
      <c r="J9" s="30">
        <f>+'11'!D9+'11'!G9+'11'!J9+'11'!M9+'12'!D9+'12'!G9</f>
        <v>0</v>
      </c>
      <c r="K9" s="30">
        <f>+'11'!E9+'11'!H9+'11'!K9+'11'!N9+'12'!E9+'12'!H9</f>
        <v>0</v>
      </c>
      <c r="L9" s="30">
        <f>+5!C9+'10'!L9+'12'!I9</f>
        <v>0</v>
      </c>
      <c r="M9" s="30">
        <f>+5!D9+'10'!M9+'12'!J9</f>
        <v>42756</v>
      </c>
      <c r="N9" s="30">
        <f>+5!E9+'10'!N9+'12'!K9</f>
        <v>104885</v>
      </c>
      <c r="P9" s="1">
        <v>3580</v>
      </c>
      <c r="Q9" s="1">
        <f>+P9-L9</f>
        <v>3580</v>
      </c>
      <c r="S9" s="8">
        <v>3180</v>
      </c>
      <c r="T9" s="8" t="s">
        <v>199</v>
      </c>
      <c r="U9" s="8">
        <v>400</v>
      </c>
      <c r="V9" s="8" t="s">
        <v>200</v>
      </c>
    </row>
    <row r="10" spans="1:20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30">
        <f>+'11'!C10+'11'!F10+'11'!I10+'11'!L10+'12'!C10+'12'!F10</f>
        <v>0</v>
      </c>
      <c r="J10" s="30">
        <f>+'11'!D10+'11'!G10+'11'!J10+'11'!M10+'12'!D10+'12'!G10</f>
        <v>0</v>
      </c>
      <c r="K10" s="30">
        <f>+'11'!E10+'11'!H10+'11'!K10+'11'!N10+'12'!E10+'12'!H10</f>
        <v>0</v>
      </c>
      <c r="L10" s="30">
        <f>+5!C10+'10'!L10+'12'!I10</f>
        <v>10000</v>
      </c>
      <c r="M10" s="30">
        <f>+5!D10+'10'!M10+'12'!J10</f>
        <v>21434</v>
      </c>
      <c r="N10" s="30">
        <f>+5!E10+'10'!N10+'12'!K10</f>
        <v>37983</v>
      </c>
      <c r="P10" s="1">
        <v>10894</v>
      </c>
      <c r="Q10" s="1">
        <f>+P10-L10</f>
        <v>894</v>
      </c>
      <c r="S10" s="8">
        <v>894</v>
      </c>
      <c r="T10" s="8" t="s">
        <v>199</v>
      </c>
    </row>
    <row r="11" spans="1:19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30">
        <f>+'11'!C11+'11'!F11+'11'!I11+'11'!L11+'12'!C11+'12'!F11</f>
        <v>0</v>
      </c>
      <c r="J11" s="30">
        <f>+'11'!D11+'11'!G11+'11'!J11+'11'!M11+'12'!D11+'12'!G11</f>
        <v>0</v>
      </c>
      <c r="K11" s="30">
        <f>+'11'!E11+'11'!H11+'11'!K11+'11'!N11+'12'!E11+'12'!H11</f>
        <v>0</v>
      </c>
      <c r="L11" s="30">
        <f>+5!C11+'10'!L11+'12'!I11</f>
        <v>5697216</v>
      </c>
      <c r="M11" s="30">
        <f>+5!D11+'10'!M11+'12'!J11</f>
        <v>6190426</v>
      </c>
      <c r="N11" s="30">
        <f>+5!E11+'10'!N11+'12'!K11</f>
        <v>6424372</v>
      </c>
      <c r="P11" s="1">
        <v>5706742</v>
      </c>
      <c r="Q11" s="1">
        <f>+P11-L11</f>
        <v>9526</v>
      </c>
      <c r="R11" s="8">
        <f>5600+1000+1000+1926</f>
        <v>9526</v>
      </c>
      <c r="S11" s="1">
        <f>+Q11-R11</f>
        <v>0</v>
      </c>
    </row>
    <row r="12" spans="1:17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30">
        <f>+'11'!C12+'11'!F12+'11'!I12+'11'!L12+'12'!C12+'12'!F12</f>
        <v>0</v>
      </c>
      <c r="J12" s="30">
        <f>+'11'!D12+'11'!G12+'11'!J12+'11'!M12+'12'!D12+'12'!G12</f>
        <v>0</v>
      </c>
      <c r="K12" s="30">
        <f>+'11'!E12+'11'!H12+'11'!K12+'11'!N12+'12'!E12+'12'!H12</f>
        <v>0</v>
      </c>
      <c r="L12" s="30">
        <f>+5!C12+'10'!L12+'12'!I12</f>
        <v>616180</v>
      </c>
      <c r="M12" s="30">
        <f>+5!D12+'10'!M12+'12'!J12</f>
        <v>700961</v>
      </c>
      <c r="N12" s="30">
        <f>+5!E12+'10'!N12+'12'!K12</f>
        <v>666779</v>
      </c>
      <c r="P12" s="1">
        <v>616180</v>
      </c>
      <c r="Q12" s="1">
        <f>+P12-L12</f>
        <v>0</v>
      </c>
    </row>
    <row r="13" spans="1:17" ht="10.5" customHeight="1" thickBot="1">
      <c r="A13" s="11" t="s">
        <v>155</v>
      </c>
      <c r="B13" s="10" t="s">
        <v>9</v>
      </c>
      <c r="C13" s="1">
        <v>27500</v>
      </c>
      <c r="D13" s="67">
        <v>25000</v>
      </c>
      <c r="E13" s="1">
        <f>25000+2285</f>
        <v>27285</v>
      </c>
      <c r="F13" s="1"/>
      <c r="G13" s="1"/>
      <c r="H13" s="1"/>
      <c r="I13" s="30">
        <f>+'11'!C13+'11'!F13+'11'!I13+'11'!L13+'12'!C13+'12'!F13</f>
        <v>27500</v>
      </c>
      <c r="J13" s="30">
        <f>+'11'!D13+'11'!G13+'11'!J13+'11'!M13+'12'!D13+'12'!G13</f>
        <v>25000</v>
      </c>
      <c r="K13" s="30">
        <f>+'11'!E13+'11'!H13+'11'!K13+'11'!N13+'12'!E13+'12'!H13</f>
        <v>27285</v>
      </c>
      <c r="L13" s="30">
        <f>+5!C13+'10'!L13+'12'!I13</f>
        <v>1094484</v>
      </c>
      <c r="M13" s="30">
        <f>+5!D13+'10'!M13+'12'!J13</f>
        <v>844352</v>
      </c>
      <c r="N13" s="30">
        <f>+5!E13+'10'!N13+'12'!K13</f>
        <v>892058</v>
      </c>
      <c r="P13" s="2">
        <v>1095271</v>
      </c>
      <c r="Q13" s="1">
        <f>+P13-L13</f>
        <v>787</v>
      </c>
    </row>
    <row r="14" spans="1:14" ht="10.5" customHeight="1" thickBot="1">
      <c r="A14" s="12" t="s">
        <v>10</v>
      </c>
      <c r="B14" s="13" t="s">
        <v>124</v>
      </c>
      <c r="C14" s="70">
        <f>+C9+C10+C11+C12+C13</f>
        <v>27500</v>
      </c>
      <c r="D14" s="70">
        <f aca="true" t="shared" si="0" ref="D14:N14">+D9+D10+D11+D12+D13</f>
        <v>25000</v>
      </c>
      <c r="E14" s="70">
        <f t="shared" si="0"/>
        <v>27285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27500</v>
      </c>
      <c r="J14" s="70">
        <f t="shared" si="0"/>
        <v>25000</v>
      </c>
      <c r="K14" s="70">
        <f t="shared" si="0"/>
        <v>27285</v>
      </c>
      <c r="L14" s="70">
        <f t="shared" si="0"/>
        <v>7417880</v>
      </c>
      <c r="M14" s="70">
        <f t="shared" si="0"/>
        <v>7799929</v>
      </c>
      <c r="N14" s="70">
        <f t="shared" si="0"/>
        <v>8126077</v>
      </c>
    </row>
    <row r="15" spans="1:14" ht="10.5" customHeight="1">
      <c r="A15" s="11" t="s">
        <v>156</v>
      </c>
      <c r="B15" s="10" t="s">
        <v>123</v>
      </c>
      <c r="C15" s="1"/>
      <c r="D15" s="1"/>
      <c r="E15" s="1"/>
      <c r="F15" s="1"/>
      <c r="G15" s="1"/>
      <c r="H15" s="1"/>
      <c r="I15" s="30">
        <f>+'11'!C15+'11'!F15+'11'!I15+'11'!L15+'12'!C15+'12'!F15</f>
        <v>0</v>
      </c>
      <c r="J15" s="30">
        <f>+'11'!D15+'11'!G15+'11'!J15+'11'!M15+'12'!D15+'12'!G15</f>
        <v>0</v>
      </c>
      <c r="K15" s="30">
        <f>+'11'!E15+'11'!H15+'11'!K15+'11'!N15+'12'!E15+'12'!H15</f>
        <v>0</v>
      </c>
      <c r="L15" s="30">
        <f>+5!C15+'10'!L15+'12'!I15</f>
        <v>0</v>
      </c>
      <c r="M15" s="30">
        <f>+5!D15+'10'!M15+'12'!J15</f>
        <v>0</v>
      </c>
      <c r="N15" s="30">
        <f>+5!E15+'10'!N15+'12'!K15</f>
        <v>0</v>
      </c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30">
        <f>+'11'!C16+'11'!F16+'11'!I16+'11'!L16+'12'!C16+'12'!F16</f>
        <v>0</v>
      </c>
      <c r="J16" s="30">
        <f>+'11'!D16+'11'!G16+'11'!J16+'11'!M16+'12'!D16+'12'!G16</f>
        <v>0</v>
      </c>
      <c r="K16" s="30">
        <f>+'11'!E16+'11'!H16+'11'!K16+'11'!N16+'12'!E16+'12'!H16</f>
        <v>0</v>
      </c>
      <c r="L16" s="30">
        <f>+5!C16+'10'!L16+'12'!I16</f>
        <v>0</v>
      </c>
      <c r="M16" s="30">
        <f>+5!D16+'10'!M16+'12'!J16</f>
        <v>0</v>
      </c>
      <c r="N16" s="30">
        <f>+5!E16+'10'!N16+'12'!K16</f>
        <v>0</v>
      </c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30">
        <f>+'11'!C17+'11'!F17+'11'!I17+'11'!L17+'12'!C17+'12'!F17</f>
        <v>0</v>
      </c>
      <c r="J17" s="30">
        <f>+'11'!D17+'11'!G17+'11'!J17+'11'!M17+'12'!D17+'12'!G17</f>
        <v>0</v>
      </c>
      <c r="K17" s="30">
        <f>+'11'!E17+'11'!H17+'11'!K17+'11'!N17+'12'!E17+'12'!H17</f>
        <v>0</v>
      </c>
      <c r="L17" s="30">
        <f>+5!C17+'10'!L17+'12'!I17</f>
        <v>0</v>
      </c>
      <c r="M17" s="30">
        <f>+5!D17+'10'!M17+'12'!J17</f>
        <v>0</v>
      </c>
      <c r="N17" s="30">
        <f>+5!E17+'10'!N17+'12'!K17</f>
        <v>0</v>
      </c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7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30">
        <f>+'11'!C19+'11'!F19+'11'!I19+'11'!L19+'12'!C19+'12'!F19</f>
        <v>4534538</v>
      </c>
      <c r="J19" s="30">
        <f>+'11'!D19+'11'!G19+'11'!J19+'11'!M19+'12'!D19+'12'!G19</f>
        <v>4577182</v>
      </c>
      <c r="K19" s="30">
        <f>+'11'!E19+'11'!H19+'11'!K19+'11'!N19+'12'!E19+'12'!H19</f>
        <v>4741570</v>
      </c>
      <c r="L19" s="30">
        <f>+5!C19+'10'!L19+'12'!I19</f>
        <v>4534538</v>
      </c>
      <c r="M19" s="30">
        <f>+5!D19+'10'!M19+'12'!J19</f>
        <v>4577182</v>
      </c>
      <c r="N19" s="30">
        <f>+5!E19+'10'!N19+'12'!K19</f>
        <v>4741570</v>
      </c>
      <c r="Q19" s="1">
        <f>SUM(Q9:Q18)</f>
        <v>14787</v>
      </c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59">
        <f>+'11'!C20+'11'!F20+'11'!I20+'11'!L20+'12'!C20+'12'!F20</f>
        <v>0</v>
      </c>
      <c r="J20" s="59">
        <f>+'11'!D20+'11'!G20+'11'!J20+'11'!M20+'12'!D20+'12'!G20</f>
        <v>0</v>
      </c>
      <c r="K20" s="59">
        <f>+'11'!E20+'11'!H20+'11'!K20+'11'!N20+'12'!E20+'12'!H20</f>
        <v>0</v>
      </c>
      <c r="L20" s="59">
        <f>+5!C20+'10'!L20+'12'!I20</f>
        <v>0</v>
      </c>
      <c r="M20" s="59">
        <f>+5!D20+'10'!M20+'12'!J20</f>
        <v>0</v>
      </c>
      <c r="N20" s="59">
        <f>+5!E20+'10'!N20+'12'!K20</f>
        <v>93157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4534538</v>
      </c>
      <c r="J21" s="70">
        <f t="shared" si="2"/>
        <v>4577182</v>
      </c>
      <c r="K21" s="70">
        <f t="shared" si="2"/>
        <v>4741570</v>
      </c>
      <c r="L21" s="70">
        <f t="shared" si="2"/>
        <v>4534538</v>
      </c>
      <c r="M21" s="70">
        <f t="shared" si="2"/>
        <v>4577182</v>
      </c>
      <c r="N21" s="70">
        <f t="shared" si="2"/>
        <v>4834727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4"/>
      <c r="G22" s="4"/>
      <c r="H22" s="6"/>
      <c r="I22" s="30">
        <f>+'11'!C22+'11'!F22+'11'!I22+'11'!L22+'12'!C22+'12'!F22</f>
        <v>0</v>
      </c>
      <c r="J22" s="30">
        <f>+'11'!D22+'11'!G22+'11'!J22+'11'!M22+'12'!D22+'12'!G22</f>
        <v>0</v>
      </c>
      <c r="K22" s="30">
        <f>+'11'!E22+'11'!H22+'11'!K22+'11'!N22+'12'!E22+'12'!H22</f>
        <v>0</v>
      </c>
      <c r="L22" s="30">
        <f>+5!C22+'10'!L22+'12'!I22</f>
        <v>0</v>
      </c>
      <c r="M22" s="30">
        <f>+5!D22+'10'!M22+'12'!J22</f>
        <v>0</v>
      </c>
      <c r="N22" s="30">
        <f>+5!E22+'10'!N22+'12'!K22</f>
        <v>0</v>
      </c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30">
        <f>+'11'!C23+'11'!F23+'11'!I23+'11'!L23+'12'!C23+'12'!F23</f>
        <v>0</v>
      </c>
      <c r="J23" s="30">
        <f>+'11'!D23+'11'!G23+'11'!J23+'11'!M23+'12'!D23+'12'!G23</f>
        <v>0</v>
      </c>
      <c r="K23" s="30">
        <f>+'11'!E23+'11'!H23+'11'!K23+'11'!N23+'12'!E23+'12'!H23</f>
        <v>0</v>
      </c>
      <c r="L23" s="30">
        <f>+5!C23+'10'!L23+'12'!I23</f>
        <v>0</v>
      </c>
      <c r="M23" s="30">
        <f>+5!D23+'10'!M23+'12'!J23</f>
        <v>0</v>
      </c>
      <c r="N23" s="30">
        <f>+5!E23+'10'!N23+'12'!K23</f>
        <v>0</v>
      </c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4"/>
      <c r="G24" s="4"/>
      <c r="H24" s="6"/>
      <c r="I24" s="30">
        <f>+'11'!C24+'11'!F24+'11'!I24+'11'!L24+'12'!C24+'12'!F24</f>
        <v>71900</v>
      </c>
      <c r="J24" s="30">
        <f>+'11'!D24+'11'!G24+'11'!J24+'11'!M24+'12'!D24+'12'!G24</f>
        <v>97943</v>
      </c>
      <c r="K24" s="30">
        <f>+'11'!E24+'11'!H24+'11'!K24+'11'!N24+'12'!E24+'12'!H24</f>
        <v>120274</v>
      </c>
      <c r="L24" s="30">
        <f>+5!C24+'10'!L24+'12'!I24</f>
        <v>71900</v>
      </c>
      <c r="M24" s="30">
        <f>+5!D24+'10'!M24+'12'!J24</f>
        <v>97943</v>
      </c>
      <c r="N24" s="30">
        <f>+5!E24+'10'!N24+'12'!K24</f>
        <v>120274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71900</v>
      </c>
      <c r="J25" s="70">
        <f t="shared" si="3"/>
        <v>97943</v>
      </c>
      <c r="K25" s="70">
        <f t="shared" si="3"/>
        <v>120274</v>
      </c>
      <c r="L25" s="70">
        <f t="shared" si="3"/>
        <v>71900</v>
      </c>
      <c r="M25" s="70">
        <f t="shared" si="3"/>
        <v>97943</v>
      </c>
      <c r="N25" s="70">
        <f t="shared" si="3"/>
        <v>120274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30">
        <f>+'11'!C26+'11'!F26+'11'!I26+'11'!L26+'12'!C26+'12'!F26</f>
        <v>0</v>
      </c>
      <c r="J26" s="30">
        <f>+'11'!D26+'11'!G26+'11'!J26+'11'!M26+'12'!D26+'12'!G26</f>
        <v>0</v>
      </c>
      <c r="K26" s="30">
        <f>+'11'!E26+'11'!H26+'11'!K26+'11'!N26+'12'!E26+'12'!H26</f>
        <v>0</v>
      </c>
      <c r="L26" s="30">
        <f>+5!C26+'10'!L26+'12'!I26</f>
        <v>0</v>
      </c>
      <c r="M26" s="30">
        <f>+5!D26+'10'!M26+'12'!J26</f>
        <v>0</v>
      </c>
      <c r="N26" s="30">
        <f>+5!E26+'10'!N26+'12'!K26</f>
        <v>0</v>
      </c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4606438</v>
      </c>
      <c r="J27" s="70">
        <f t="shared" si="4"/>
        <v>4675125</v>
      </c>
      <c r="K27" s="70">
        <f t="shared" si="4"/>
        <v>4861844</v>
      </c>
      <c r="L27" s="70">
        <f t="shared" si="4"/>
        <v>4606438</v>
      </c>
      <c r="M27" s="70">
        <f t="shared" si="4"/>
        <v>4675125</v>
      </c>
      <c r="N27" s="70">
        <f t="shared" si="4"/>
        <v>4955001</v>
      </c>
    </row>
    <row r="28" spans="1:14" s="21" customFormat="1" ht="10.5" customHeight="1">
      <c r="A28" s="17"/>
      <c r="B28" s="21" t="s">
        <v>147</v>
      </c>
      <c r="C28" s="5">
        <f>+C14++C18+C26+C27</f>
        <v>27500</v>
      </c>
      <c r="D28" s="5">
        <f aca="true" t="shared" si="5" ref="D28:N28">+D14++D18+D26+D27</f>
        <v>25000</v>
      </c>
      <c r="E28" s="5">
        <f t="shared" si="5"/>
        <v>27285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4633938</v>
      </c>
      <c r="J28" s="5">
        <f t="shared" si="5"/>
        <v>4700125</v>
      </c>
      <c r="K28" s="5">
        <f t="shared" si="5"/>
        <v>4889129</v>
      </c>
      <c r="L28" s="5">
        <f t="shared" si="5"/>
        <v>12024318</v>
      </c>
      <c r="M28" s="5">
        <f t="shared" si="5"/>
        <v>12475054</v>
      </c>
      <c r="N28" s="5">
        <f t="shared" si="5"/>
        <v>13081078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30">
        <f>+'11'!C29+'11'!F29+'11'!I29+'11'!L29+'12'!C29+'12'!F29</f>
        <v>0</v>
      </c>
      <c r="J29" s="30">
        <f>+'11'!D29+'11'!G29+'11'!J29+'11'!M29+'12'!D29+'12'!G29</f>
        <v>0</v>
      </c>
      <c r="K29" s="30">
        <f>+'11'!E29+'11'!H29+'11'!K29+'11'!N29+'12'!E29+'12'!H29</f>
        <v>0</v>
      </c>
      <c r="L29" s="30">
        <f>+5!C29+'10'!L29+'12'!I29</f>
        <v>0</v>
      </c>
      <c r="M29" s="30">
        <f>+5!D29+'10'!M29+'12'!J29</f>
        <v>0</v>
      </c>
      <c r="N29" s="30">
        <f>+5!E29+'10'!N29+'12'!K29</f>
        <v>0</v>
      </c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30">
        <f>+'11'!C30+'11'!F30+'11'!I30+'11'!L30+'12'!C30+'12'!F30</f>
        <v>0</v>
      </c>
      <c r="J30" s="30">
        <f>+'11'!D30+'11'!G30+'11'!J30+'11'!M30+'12'!D30+'12'!G30</f>
        <v>0</v>
      </c>
      <c r="K30" s="30">
        <f>+'11'!E30+'11'!H30+'11'!K30+'11'!N30+'12'!E30+'12'!H30</f>
        <v>0</v>
      </c>
      <c r="L30" s="30">
        <f>+5!C30+'10'!L30+'12'!I30</f>
        <v>0</v>
      </c>
      <c r="M30" s="30">
        <f>+5!D30+'10'!M30+'12'!J30</f>
        <v>0</v>
      </c>
      <c r="N30" s="30">
        <f>+5!E30+'10'!N30+'12'!K30</f>
        <v>0</v>
      </c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30">
        <f>+'11'!C31+'11'!F31+'11'!I31+'11'!L31+'12'!C31+'12'!F31</f>
        <v>0</v>
      </c>
      <c r="J31" s="30">
        <f>+'11'!D31+'11'!G31+'11'!J31+'11'!M31+'12'!D31+'12'!G31</f>
        <v>0</v>
      </c>
      <c r="K31" s="30">
        <f>+'11'!E31+'11'!H31+'11'!K31+'11'!N31+'12'!E31+'12'!H31</f>
        <v>0</v>
      </c>
      <c r="L31" s="30">
        <f>+5!C31+'10'!L31+'12'!I31</f>
        <v>0</v>
      </c>
      <c r="M31" s="30">
        <f>+5!D31+'10'!M31+'12'!J31</f>
        <v>0</v>
      </c>
      <c r="N31" s="30">
        <f>+5!E31+'10'!N31+'12'!K31</f>
        <v>0</v>
      </c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30">
        <f>+'11'!C32+'11'!F32+'11'!I32+'11'!L32+'12'!C32+'12'!F32</f>
        <v>0</v>
      </c>
      <c r="J32" s="30">
        <f>+'11'!D32+'11'!G32+'11'!J32+'11'!M32+'12'!D32+'12'!G32</f>
        <v>0</v>
      </c>
      <c r="K32" s="30">
        <f>+'11'!E32+'11'!H32+'11'!K32+'11'!N32+'12'!E32+'12'!H32</f>
        <v>0</v>
      </c>
      <c r="L32" s="30">
        <f>+5!C32+'10'!L32+'12'!I32</f>
        <v>0</v>
      </c>
      <c r="M32" s="30">
        <f>+5!D32+'10'!M32+'12'!J32</f>
        <v>0</v>
      </c>
      <c r="N32" s="30">
        <f>+5!E32+'10'!N32+'12'!K32</f>
        <v>0</v>
      </c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30">
        <f>+'11'!C34+'11'!F34+'11'!I34+'11'!L34+'12'!C34+'12'!F34</f>
        <v>0</v>
      </c>
      <c r="J34" s="30">
        <f>+'11'!D34+'11'!G34+'11'!J34+'11'!M34+'12'!D34+'12'!G34</f>
        <v>0</v>
      </c>
      <c r="K34" s="30">
        <f>+'11'!E34+'11'!H34+'11'!K34+'11'!N34+'12'!E34+'12'!H34</f>
        <v>0</v>
      </c>
      <c r="L34" s="30">
        <f>+5!C34+'10'!L34+'12'!I34</f>
        <v>0</v>
      </c>
      <c r="M34" s="30">
        <f>+5!D34+'10'!M34+'12'!J34</f>
        <v>0</v>
      </c>
      <c r="N34" s="30">
        <f>+5!E34+'10'!N34+'12'!K34</f>
        <v>0</v>
      </c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30">
        <f>+'11'!C35+'11'!F35+'11'!I35+'11'!L35+'12'!C35+'12'!F35</f>
        <v>0</v>
      </c>
      <c r="J35" s="30">
        <f>+'11'!D35+'11'!G35+'11'!J35+'11'!M35+'12'!D35+'12'!G35</f>
        <v>0</v>
      </c>
      <c r="K35" s="30">
        <f>+'11'!E35+'11'!H35+'11'!K35+'11'!N35+'12'!E35+'12'!H35</f>
        <v>0</v>
      </c>
      <c r="L35" s="30">
        <f>+5!C35+'10'!L35+'12'!I35</f>
        <v>0</v>
      </c>
      <c r="M35" s="30">
        <f>+5!D35+'10'!M35+'12'!J35</f>
        <v>0</v>
      </c>
      <c r="N35" s="30">
        <f>+5!E35+'10'!N35+'12'!K35</f>
        <v>0</v>
      </c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30">
        <f>+'11'!C36+'11'!F36+'11'!I36+'11'!L36+'12'!C36+'12'!F36</f>
        <v>0</v>
      </c>
      <c r="J36" s="30">
        <f>+'11'!D36+'11'!G36+'11'!J36+'11'!M36+'12'!D36+'12'!G36</f>
        <v>0</v>
      </c>
      <c r="K36" s="30">
        <f>+'11'!E36+'11'!H36+'11'!K36+'11'!N36+'12'!E36+'12'!H36</f>
        <v>0</v>
      </c>
      <c r="L36" s="30">
        <f>+5!C36+'10'!L36+'12'!I36</f>
        <v>0</v>
      </c>
      <c r="M36" s="30">
        <f>+5!D36+'10'!M36+'12'!J36</f>
        <v>0</v>
      </c>
      <c r="N36" s="30">
        <f>+5!E36+'10'!N36+'12'!K36</f>
        <v>0</v>
      </c>
    </row>
    <row r="37" spans="1:25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Q37" s="1"/>
      <c r="U37" s="1"/>
      <c r="V37" s="1"/>
      <c r="W37" s="1"/>
      <c r="X37" s="1"/>
      <c r="Y37" s="1"/>
    </row>
    <row r="38" spans="1:25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30">
        <f>+'11'!C38+'11'!F38+'11'!I38+'11'!L38+'12'!C38+'12'!F38</f>
        <v>0</v>
      </c>
      <c r="J38" s="30">
        <f>+'11'!D38+'11'!G38+'11'!J38+'11'!M38+'12'!D38+'12'!G38</f>
        <v>0</v>
      </c>
      <c r="K38" s="30">
        <f>+'11'!E38+'11'!H38+'11'!K38+'11'!N38+'12'!E38+'12'!H38</f>
        <v>0</v>
      </c>
      <c r="L38" s="30">
        <f>+5!C38+'10'!L38+'12'!I38</f>
        <v>0</v>
      </c>
      <c r="M38" s="30">
        <f>+5!D38+'10'!M38+'12'!J38</f>
        <v>0</v>
      </c>
      <c r="N38" s="30">
        <f>+5!E38+'10'!N38+'12'!K38</f>
        <v>0</v>
      </c>
      <c r="Q38" s="1"/>
      <c r="U38" s="1"/>
      <c r="V38" s="1"/>
      <c r="W38" s="1"/>
      <c r="X38" s="1"/>
      <c r="Y38" s="1"/>
    </row>
    <row r="39" spans="1:25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30">
        <f>+'11'!C39+'11'!F39+'11'!I39+'11'!L39+'12'!C39+'12'!F39</f>
        <v>0</v>
      </c>
      <c r="J39" s="30">
        <f>+'11'!D39+'11'!G39+'11'!J39+'11'!M39+'12'!D39+'12'!G39</f>
        <v>0</v>
      </c>
      <c r="K39" s="30">
        <f>+'11'!E39+'11'!H39+'11'!K39+'11'!N39+'12'!E39+'12'!H39</f>
        <v>0</v>
      </c>
      <c r="L39" s="30">
        <f>+5!C39+'10'!L39+'12'!I39</f>
        <v>0</v>
      </c>
      <c r="M39" s="30">
        <f>+5!D39+'10'!M39+'12'!J39</f>
        <v>0</v>
      </c>
      <c r="N39" s="30">
        <f>+5!E39+'10'!N39+'12'!K39</f>
        <v>0</v>
      </c>
      <c r="Q39" s="1"/>
      <c r="U39" s="1"/>
      <c r="V39" s="1"/>
      <c r="W39" s="1"/>
      <c r="X39" s="1"/>
      <c r="Y39" s="1"/>
    </row>
    <row r="40" spans="1:25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30">
        <f>+'11'!C40+'11'!F40+'11'!I40+'11'!L40+'12'!C40+'12'!F40</f>
        <v>0</v>
      </c>
      <c r="J40" s="30">
        <f>+'11'!D40+'11'!G40+'11'!J40+'11'!M40+'12'!D40+'12'!G40</f>
        <v>0</v>
      </c>
      <c r="K40" s="30">
        <f>+'11'!E40+'11'!H40+'11'!K40+'11'!N40+'12'!E40+'12'!H40</f>
        <v>0</v>
      </c>
      <c r="L40" s="30">
        <f>+5!C40+'10'!L40+'12'!I40</f>
        <v>0</v>
      </c>
      <c r="M40" s="30">
        <f>+5!D40+'10'!M40+'12'!J40</f>
        <v>0</v>
      </c>
      <c r="N40" s="30">
        <f>+5!E40+'10'!N40+'12'!K40</f>
        <v>0</v>
      </c>
      <c r="Q40" s="5"/>
      <c r="U40" s="5"/>
      <c r="V40" s="5"/>
      <c r="W40" s="5"/>
      <c r="X40" s="5"/>
      <c r="Y40" s="5"/>
    </row>
    <row r="41" spans="1:16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</row>
    <row r="42" spans="1:16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30">
        <f>+'11'!C42+'11'!F42+'11'!I42+'11'!L42+'12'!C42+'12'!F42</f>
        <v>0</v>
      </c>
      <c r="J42" s="30">
        <f>+'11'!D42+'11'!G42+'11'!J42+'11'!M42+'12'!D42+'12'!G42</f>
        <v>0</v>
      </c>
      <c r="K42" s="30">
        <f>+'11'!E42+'11'!H42+'11'!K42+'11'!N42+'12'!E42+'12'!H42</f>
        <v>0</v>
      </c>
      <c r="L42" s="30">
        <f>+5!C42+'10'!L42+'12'!I42</f>
        <v>0</v>
      </c>
      <c r="M42" s="30">
        <f>+5!D42+'10'!M42+'12'!J42</f>
        <v>0</v>
      </c>
      <c r="N42" s="30">
        <f>+5!E42+'10'!N42+'12'!K42</f>
        <v>0</v>
      </c>
      <c r="O42" s="1"/>
      <c r="P42" s="1"/>
    </row>
    <row r="43" spans="1:16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59">
        <f>+'11'!C43+'11'!F43+'11'!I43+'11'!L43+'12'!C43+'12'!F43</f>
        <v>0</v>
      </c>
      <c r="J43" s="59">
        <f>+'11'!D43+'11'!G43+'11'!J43+'11'!M43+'12'!D43+'12'!G43</f>
        <v>0</v>
      </c>
      <c r="K43" s="59">
        <f>+'11'!E43+'11'!H43+'11'!K43+'11'!N43+'12'!E43+'12'!H43</f>
        <v>0</v>
      </c>
      <c r="L43" s="59">
        <f>+5!C43+'10'!L43+'12'!I43</f>
        <v>0</v>
      </c>
      <c r="M43" s="59">
        <f>+5!D43+'10'!M43+'12'!J43</f>
        <v>0</v>
      </c>
      <c r="N43" s="59">
        <f>+5!E43+'10'!N43+'12'!K43</f>
        <v>0</v>
      </c>
      <c r="O43" s="1"/>
      <c r="P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30">
        <f>+'11'!C45+'11'!F45+'11'!I45+'11'!L45+'12'!C45+'12'!F45</f>
        <v>0</v>
      </c>
      <c r="J45" s="30">
        <f>+'11'!D45+'11'!G45+'11'!J45+'11'!M45+'12'!D45+'12'!G45</f>
        <v>0</v>
      </c>
      <c r="K45" s="30">
        <f>+'11'!E45+'11'!H45+'11'!K45+'11'!N45+'12'!E45+'12'!H45</f>
        <v>0</v>
      </c>
      <c r="L45" s="30">
        <f>+5!C45+'10'!L45+'12'!I45</f>
        <v>0</v>
      </c>
      <c r="M45" s="30">
        <f>+5!D45+'10'!M45+'12'!J45</f>
        <v>0</v>
      </c>
      <c r="N45" s="30">
        <f>+5!E45+'10'!N45+'12'!K45</f>
        <v>0</v>
      </c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59">
        <f>+'11'!C46+'11'!F46+'11'!I46+'11'!L46+'12'!C46+'12'!F46</f>
        <v>0</v>
      </c>
      <c r="J46" s="59">
        <f>+'11'!D46+'11'!G46+'11'!J46+'11'!M46+'12'!D46+'12'!G46</f>
        <v>0</v>
      </c>
      <c r="K46" s="59">
        <f>+'11'!E46+'11'!H46+'11'!K46+'11'!N46+'12'!E46+'12'!H46</f>
        <v>0</v>
      </c>
      <c r="L46" s="59">
        <f>+5!C46+'10'!L46+'12'!I46</f>
        <v>0</v>
      </c>
      <c r="M46" s="59">
        <f>+5!D46+'10'!M46+'12'!J46</f>
        <v>0</v>
      </c>
      <c r="N46" s="59">
        <f>+5!E46+'10'!N46+'12'!K46</f>
        <v>0</v>
      </c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14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7">
        <f>+'11'!C51+'11'!F51+'11'!I51+'11'!L51+'12'!C51+'12'!F51</f>
        <v>0</v>
      </c>
      <c r="J51" s="87">
        <f>+'11'!D51+'11'!G51+'11'!J51+'11'!M51+'12'!D51+'12'!G51</f>
        <v>0</v>
      </c>
      <c r="K51" s="87">
        <f>+'11'!E51+'11'!H51+'11'!K51+'11'!N51+'12'!E51+'12'!H51</f>
        <v>0</v>
      </c>
      <c r="L51" s="87">
        <f>+5!C51+'10'!L51+'12'!I51</f>
        <v>0</v>
      </c>
      <c r="M51" s="87">
        <f>+5!D51+'10'!M51+'12'!J51</f>
        <v>0</v>
      </c>
      <c r="N51" s="88">
        <f>+5!E51+'10'!N51+'12'!K51</f>
        <v>0</v>
      </c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7">
        <f>+'11'!C52+'11'!F52+'11'!I52+'11'!L52+'12'!C52+'12'!F52</f>
        <v>0</v>
      </c>
      <c r="J52" s="87">
        <f>+'11'!D52+'11'!G52+'11'!J52+'11'!M52+'12'!D52+'12'!G52</f>
        <v>0</v>
      </c>
      <c r="K52" s="87">
        <f>+'11'!E52+'11'!H52+'11'!K52+'11'!N52+'12'!E52+'12'!H52</f>
        <v>0</v>
      </c>
      <c r="L52" s="87">
        <f>+5!C52+'10'!L52+'12'!I52</f>
        <v>0</v>
      </c>
      <c r="M52" s="87">
        <f>+5!D52+'10'!M52+'12'!J52</f>
        <v>0</v>
      </c>
      <c r="N52" s="88">
        <f>+5!E52+'10'!N52+'12'!K52</f>
        <v>0</v>
      </c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</sheetData>
  <sheetProtection selectLockedCells="1" selectUnlockedCells="1"/>
  <mergeCells count="24"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  <mergeCell ref="M5:M6"/>
    <mergeCell ref="N5:N6"/>
    <mergeCell ref="A7:B7"/>
    <mergeCell ref="H5:H6"/>
    <mergeCell ref="I5:I6"/>
    <mergeCell ref="J5:J6"/>
    <mergeCell ref="K5:K6"/>
    <mergeCell ref="D5:D6"/>
    <mergeCell ref="A29:B29"/>
    <mergeCell ref="L5:L6"/>
    <mergeCell ref="A8:B8"/>
    <mergeCell ref="E5:E6"/>
    <mergeCell ref="F5:F6"/>
    <mergeCell ref="G5:G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</row>
    <row r="2" spans="8:13" ht="8.25" customHeight="1" thickBot="1">
      <c r="H2" s="10"/>
      <c r="M2" s="10" t="s">
        <v>0</v>
      </c>
    </row>
    <row r="3" spans="1:14" ht="9" customHeight="1">
      <c r="A3" s="100" t="s">
        <v>1</v>
      </c>
      <c r="B3" s="100"/>
      <c r="C3" s="101">
        <v>1101</v>
      </c>
      <c r="D3" s="101"/>
      <c r="E3" s="101"/>
      <c r="F3" s="101">
        <v>1102</v>
      </c>
      <c r="G3" s="101"/>
      <c r="H3" s="101"/>
      <c r="I3" s="101">
        <v>1103</v>
      </c>
      <c r="J3" s="101"/>
      <c r="K3" s="101"/>
      <c r="L3" s="101">
        <v>1104</v>
      </c>
      <c r="M3" s="101"/>
      <c r="N3" s="101"/>
    </row>
    <row r="4" spans="1:14" s="60" customFormat="1" ht="23.25" customHeight="1" thickBot="1">
      <c r="A4" s="100"/>
      <c r="B4" s="100"/>
      <c r="C4" s="113" t="s">
        <v>62</v>
      </c>
      <c r="D4" s="113"/>
      <c r="E4" s="113"/>
      <c r="F4" s="97" t="s">
        <v>63</v>
      </c>
      <c r="G4" s="97"/>
      <c r="H4" s="97"/>
      <c r="I4" s="97" t="s">
        <v>64</v>
      </c>
      <c r="J4" s="97"/>
      <c r="K4" s="97"/>
      <c r="L4" s="97" t="s">
        <v>65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5"/>
      <c r="M13" s="5"/>
      <c r="N13" s="1"/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>
        <v>6038002</v>
      </c>
      <c r="D15" s="1">
        <v>570066</v>
      </c>
      <c r="E15" s="1">
        <f>1447339-717</f>
        <v>1446622</v>
      </c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>
        <v>738033</v>
      </c>
      <c r="G16" s="1">
        <v>54445</v>
      </c>
      <c r="H16" s="1">
        <f>256025+202453</f>
        <v>458478</v>
      </c>
      <c r="I16" s="1"/>
      <c r="J16" s="1"/>
      <c r="K16" s="1"/>
      <c r="L16" s="6"/>
      <c r="M16" s="5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>
        <v>344750</v>
      </c>
      <c r="J17" s="1">
        <v>341750</v>
      </c>
      <c r="K17" s="1">
        <f>326750+525482</f>
        <v>852232</v>
      </c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6038002</v>
      </c>
      <c r="D18" s="70">
        <f aca="true" t="shared" si="1" ref="D18:N18">+D15+D16+D17</f>
        <v>570066</v>
      </c>
      <c r="E18" s="70">
        <f t="shared" si="1"/>
        <v>1446622</v>
      </c>
      <c r="F18" s="70">
        <f t="shared" si="1"/>
        <v>738033</v>
      </c>
      <c r="G18" s="70">
        <f t="shared" si="1"/>
        <v>54445</v>
      </c>
      <c r="H18" s="70">
        <f t="shared" si="1"/>
        <v>458478</v>
      </c>
      <c r="I18" s="70">
        <f t="shared" si="1"/>
        <v>344750</v>
      </c>
      <c r="J18" s="70">
        <f>+J15+J16+J17</f>
        <v>341750</v>
      </c>
      <c r="K18" s="70">
        <f t="shared" si="1"/>
        <v>852232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6038002</v>
      </c>
      <c r="D28" s="5">
        <f aca="true" t="shared" si="5" ref="D28:N28">+D14++D18+D26+D27</f>
        <v>570066</v>
      </c>
      <c r="E28" s="5">
        <f t="shared" si="5"/>
        <v>1446622</v>
      </c>
      <c r="F28" s="5">
        <f t="shared" si="5"/>
        <v>738033</v>
      </c>
      <c r="G28" s="5">
        <f t="shared" si="5"/>
        <v>54445</v>
      </c>
      <c r="H28" s="5">
        <f t="shared" si="5"/>
        <v>458478</v>
      </c>
      <c r="I28" s="5">
        <f t="shared" si="5"/>
        <v>344750</v>
      </c>
      <c r="J28" s="5">
        <f t="shared" si="5"/>
        <v>341750</v>
      </c>
      <c r="K28" s="5">
        <f t="shared" si="5"/>
        <v>852232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2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V39" s="1"/>
      <c r="W39" s="1"/>
      <c r="X39" s="1"/>
      <c r="AB39" s="1"/>
      <c r="AC39" s="1"/>
      <c r="AD39" s="1"/>
      <c r="AE39" s="1"/>
      <c r="AF39" s="1"/>
    </row>
    <row r="40" spans="1:32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V42" s="1"/>
      <c r="W42" s="1"/>
    </row>
    <row r="43" spans="1:23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V43" s="1"/>
      <c r="W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1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S50" s="21"/>
      <c r="T50" s="21"/>
      <c r="U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  <row r="62" spans="19:21" ht="12.75">
      <c r="S62" s="1"/>
      <c r="T62" s="1"/>
      <c r="U62" s="1"/>
    </row>
    <row r="63" spans="19:21" ht="12.75">
      <c r="S63" s="5"/>
      <c r="T63" s="5"/>
      <c r="U63" s="5"/>
    </row>
    <row r="64" spans="19:21" ht="12.75">
      <c r="S64" s="5"/>
      <c r="T64" s="5"/>
      <c r="U64" s="5"/>
    </row>
    <row r="65" spans="19:21" ht="12.75">
      <c r="S65" s="1"/>
      <c r="T65" s="1"/>
      <c r="U65" s="1"/>
    </row>
    <row r="66" spans="19:21" ht="12.75">
      <c r="S66" s="1"/>
      <c r="T66" s="1"/>
      <c r="U66" s="1"/>
    </row>
    <row r="67" spans="19:21" ht="12.75">
      <c r="S67" s="1"/>
      <c r="T67" s="1"/>
      <c r="U67" s="1"/>
    </row>
    <row r="68" spans="19:21" ht="12.75">
      <c r="S68" s="1"/>
      <c r="T68" s="1"/>
      <c r="U68" s="1"/>
    </row>
    <row r="69" spans="19:21" ht="12.75">
      <c r="S69" s="1"/>
      <c r="T69" s="1"/>
      <c r="U69" s="1"/>
    </row>
    <row r="70" spans="19:21" ht="12.75">
      <c r="S70" s="1"/>
      <c r="T70" s="1"/>
      <c r="U70" s="1"/>
    </row>
    <row r="71" spans="19:21" ht="12.75">
      <c r="S71" s="1"/>
      <c r="T71" s="1"/>
      <c r="U71" s="1"/>
    </row>
    <row r="72" spans="19:21" ht="12.75">
      <c r="S72" s="1"/>
      <c r="T72" s="1"/>
      <c r="U72" s="1"/>
    </row>
    <row r="73" spans="19:21" ht="12.75">
      <c r="S73" s="1"/>
      <c r="T73" s="1"/>
      <c r="U73" s="1"/>
    </row>
    <row r="74" spans="19:21" ht="12.75">
      <c r="S74" s="1"/>
      <c r="T74" s="1"/>
      <c r="U74" s="1"/>
    </row>
    <row r="75" spans="19:21" ht="12.75">
      <c r="S75" s="1"/>
      <c r="T75" s="1"/>
      <c r="U75" s="1"/>
    </row>
    <row r="76" spans="19:21" ht="12.75">
      <c r="S76" s="1"/>
      <c r="T76" s="1"/>
      <c r="U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 thickBot="1">
      <c r="A3" s="100" t="s">
        <v>1</v>
      </c>
      <c r="B3" s="100"/>
      <c r="C3" s="114">
        <v>1100</v>
      </c>
      <c r="D3" s="114"/>
      <c r="E3" s="114"/>
      <c r="F3" s="101">
        <v>1201</v>
      </c>
      <c r="G3" s="101"/>
      <c r="H3" s="101"/>
      <c r="I3" s="101">
        <v>1202</v>
      </c>
      <c r="J3" s="101"/>
      <c r="K3" s="101"/>
      <c r="L3" s="127" t="s">
        <v>66</v>
      </c>
      <c r="M3" s="116"/>
      <c r="N3" s="117"/>
    </row>
    <row r="4" spans="1:14" s="60" customFormat="1" ht="23.25" customHeight="1" thickBot="1">
      <c r="A4" s="100"/>
      <c r="B4" s="100"/>
      <c r="C4" s="128" t="s">
        <v>67</v>
      </c>
      <c r="D4" s="128"/>
      <c r="E4" s="128"/>
      <c r="F4" s="97" t="s">
        <v>68</v>
      </c>
      <c r="G4" s="97"/>
      <c r="H4" s="97"/>
      <c r="I4" s="97" t="s">
        <v>69</v>
      </c>
      <c r="J4" s="97"/>
      <c r="K4" s="97"/>
      <c r="L4" s="118"/>
      <c r="M4" s="119"/>
      <c r="N4" s="120"/>
    </row>
    <row r="5" spans="1:14" ht="12.75" customHeight="1" thickBot="1">
      <c r="A5" s="100"/>
      <c r="B5" s="100"/>
      <c r="C5" s="111" t="s">
        <v>194</v>
      </c>
      <c r="D5" s="111" t="s">
        <v>195</v>
      </c>
      <c r="E5" s="111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00"/>
      <c r="B6" s="100"/>
      <c r="C6" s="111"/>
      <c r="D6" s="111"/>
      <c r="E6" s="111"/>
      <c r="F6" s="97"/>
      <c r="G6" s="97"/>
      <c r="H6" s="97"/>
      <c r="I6" s="97"/>
      <c r="J6" s="97"/>
      <c r="K6" s="97"/>
      <c r="L6" s="111"/>
      <c r="M6" s="111"/>
      <c r="N6" s="111"/>
    </row>
    <row r="7" spans="1:14" ht="10.5" customHeight="1" thickBot="1">
      <c r="A7" s="95">
        <v>1</v>
      </c>
      <c r="B7" s="95"/>
      <c r="C7" s="68">
        <v>2</v>
      </c>
      <c r="D7" s="69">
        <v>3</v>
      </c>
      <c r="E7" s="68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9">
        <v>11</v>
      </c>
      <c r="M7" s="68">
        <v>12</v>
      </c>
      <c r="N7" s="69">
        <v>13</v>
      </c>
    </row>
    <row r="8" spans="1:14" ht="11.25" customHeight="1">
      <c r="A8" s="98" t="s">
        <v>4</v>
      </c>
      <c r="B8" s="98"/>
      <c r="C8" s="30"/>
      <c r="D8" s="30"/>
      <c r="E8" s="30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30">
        <f>+'13'!C9+'13'!F9+'13'!I9+'13'!L9</f>
        <v>0</v>
      </c>
      <c r="D9" s="30">
        <f>+'13'!D9+'13'!G9+'13'!J9+'13'!M9</f>
        <v>0</v>
      </c>
      <c r="E9" s="30">
        <f>+'13'!E9+'13'!H9+'13'!K9+'13'!N9</f>
        <v>0</v>
      </c>
      <c r="F9" s="1"/>
      <c r="G9" s="1"/>
      <c r="H9" s="1"/>
      <c r="I9" s="1"/>
      <c r="J9" s="1"/>
      <c r="K9" s="1"/>
      <c r="L9" s="30">
        <f>+F9+I9</f>
        <v>0</v>
      </c>
      <c r="M9" s="30">
        <f>+G9+J9</f>
        <v>0</v>
      </c>
      <c r="N9" s="30">
        <f>+H9+K9</f>
        <v>0</v>
      </c>
    </row>
    <row r="10" spans="1:14" ht="10.5" customHeight="1">
      <c r="A10" s="11" t="s">
        <v>152</v>
      </c>
      <c r="B10" s="10" t="s">
        <v>122</v>
      </c>
      <c r="C10" s="30">
        <f>+'13'!C10+'13'!F10+'13'!I10+'13'!L10</f>
        <v>0</v>
      </c>
      <c r="D10" s="30">
        <f>+'13'!D10+'13'!G10+'13'!J10+'13'!M10</f>
        <v>0</v>
      </c>
      <c r="E10" s="30">
        <f>+'13'!E10+'13'!H10+'13'!K10+'13'!N10</f>
        <v>0</v>
      </c>
      <c r="F10" s="1"/>
      <c r="G10" s="1"/>
      <c r="H10" s="1"/>
      <c r="I10" s="1"/>
      <c r="J10" s="1"/>
      <c r="K10" s="1"/>
      <c r="L10" s="30">
        <f aca="true" t="shared" si="0" ref="L10:L52">+F10+I10</f>
        <v>0</v>
      </c>
      <c r="M10" s="30">
        <f aca="true" t="shared" si="1" ref="M10:M52">+G10+J10</f>
        <v>0</v>
      </c>
      <c r="N10" s="30">
        <f aca="true" t="shared" si="2" ref="N10:N52">+H10+K10</f>
        <v>0</v>
      </c>
    </row>
    <row r="11" spans="1:14" ht="10.5" customHeight="1">
      <c r="A11" s="11" t="s">
        <v>153</v>
      </c>
      <c r="B11" s="10" t="s">
        <v>7</v>
      </c>
      <c r="C11" s="30">
        <f>+'13'!C11+'13'!F11+'13'!I11+'13'!L11</f>
        <v>0</v>
      </c>
      <c r="D11" s="30">
        <f>+'13'!D11+'13'!G11+'13'!J11+'13'!M11</f>
        <v>0</v>
      </c>
      <c r="E11" s="30">
        <f>+'13'!E11+'13'!H11+'13'!K11+'13'!N11</f>
        <v>0</v>
      </c>
      <c r="F11" s="1"/>
      <c r="G11" s="1"/>
      <c r="H11" s="1"/>
      <c r="I11" s="1"/>
      <c r="J11" s="1"/>
      <c r="K11" s="1"/>
      <c r="L11" s="30">
        <f t="shared" si="0"/>
        <v>0</v>
      </c>
      <c r="M11" s="30">
        <f t="shared" si="1"/>
        <v>0</v>
      </c>
      <c r="N11" s="30">
        <f t="shared" si="2"/>
        <v>0</v>
      </c>
    </row>
    <row r="12" spans="1:14" ht="10.5" customHeight="1">
      <c r="A12" s="11" t="s">
        <v>154</v>
      </c>
      <c r="B12" s="10" t="s">
        <v>8</v>
      </c>
      <c r="C12" s="30">
        <f>+'13'!C12+'13'!F12+'13'!I12+'13'!L12</f>
        <v>0</v>
      </c>
      <c r="D12" s="30">
        <f>+'13'!D12+'13'!G12+'13'!J12+'13'!M12</f>
        <v>0</v>
      </c>
      <c r="E12" s="30">
        <f>+'13'!E12+'13'!H12+'13'!K12+'13'!N12</f>
        <v>0</v>
      </c>
      <c r="F12" s="1"/>
      <c r="G12" s="1"/>
      <c r="H12" s="1"/>
      <c r="I12" s="1"/>
      <c r="J12" s="1"/>
      <c r="K12" s="1"/>
      <c r="L12" s="30">
        <f t="shared" si="0"/>
        <v>0</v>
      </c>
      <c r="M12" s="30">
        <f t="shared" si="1"/>
        <v>0</v>
      </c>
      <c r="N12" s="30">
        <f t="shared" si="2"/>
        <v>0</v>
      </c>
    </row>
    <row r="13" spans="1:16" ht="10.5" customHeight="1" thickBot="1">
      <c r="A13" s="11" t="s">
        <v>155</v>
      </c>
      <c r="B13" s="10" t="s">
        <v>9</v>
      </c>
      <c r="C13" s="30">
        <f>+'13'!C13+'13'!F13+'13'!I13+'13'!L13</f>
        <v>0</v>
      </c>
      <c r="D13" s="30">
        <f>+'13'!D13+'13'!G13+'13'!J13+'13'!M13</f>
        <v>0</v>
      </c>
      <c r="E13" s="30">
        <f>+'13'!E13+'13'!H13+'13'!K13+'13'!N13</f>
        <v>0</v>
      </c>
      <c r="F13" s="1"/>
      <c r="G13" s="1"/>
      <c r="H13" s="1"/>
      <c r="I13" s="1"/>
      <c r="J13" s="1"/>
      <c r="K13" s="1"/>
      <c r="L13" s="30">
        <f t="shared" si="0"/>
        <v>0</v>
      </c>
      <c r="M13" s="30">
        <f t="shared" si="1"/>
        <v>0</v>
      </c>
      <c r="N13" s="30">
        <f t="shared" si="2"/>
        <v>0</v>
      </c>
      <c r="P13" s="24"/>
    </row>
    <row r="14" spans="1:14" ht="10.5" customHeight="1" thickBot="1">
      <c r="A14" s="12" t="s">
        <v>10</v>
      </c>
      <c r="B14" s="13" t="s">
        <v>124</v>
      </c>
      <c r="C14" s="71">
        <f>+C9+C10+C11+C12+C13</f>
        <v>0</v>
      </c>
      <c r="D14" s="71">
        <f aca="true" t="shared" si="3" ref="D14:N14">+D9+D10+D11+D12+D13</f>
        <v>0</v>
      </c>
      <c r="E14" s="71">
        <f t="shared" si="3"/>
        <v>0</v>
      </c>
      <c r="F14" s="71">
        <f t="shared" si="3"/>
        <v>0</v>
      </c>
      <c r="G14" s="71">
        <f t="shared" si="3"/>
        <v>0</v>
      </c>
      <c r="H14" s="71">
        <f t="shared" si="3"/>
        <v>0</v>
      </c>
      <c r="I14" s="71">
        <f t="shared" si="3"/>
        <v>0</v>
      </c>
      <c r="J14" s="71">
        <f t="shared" si="3"/>
        <v>0</v>
      </c>
      <c r="K14" s="71">
        <f t="shared" si="3"/>
        <v>0</v>
      </c>
      <c r="L14" s="71">
        <f t="shared" si="3"/>
        <v>0</v>
      </c>
      <c r="M14" s="71">
        <f t="shared" si="3"/>
        <v>0</v>
      </c>
      <c r="N14" s="71">
        <f t="shared" si="3"/>
        <v>0</v>
      </c>
    </row>
    <row r="15" spans="1:14" ht="10.5" customHeight="1">
      <c r="A15" s="11" t="s">
        <v>156</v>
      </c>
      <c r="B15" s="10" t="s">
        <v>123</v>
      </c>
      <c r="C15" s="30">
        <f>+'13'!C15+'13'!F15+'13'!I15+'13'!L15</f>
        <v>6038002</v>
      </c>
      <c r="D15" s="30">
        <f>+'13'!D15+'13'!G15+'13'!J15+'13'!M15</f>
        <v>570066</v>
      </c>
      <c r="E15" s="30">
        <f>+'13'!E15+'13'!H15+'13'!K15+'13'!N15</f>
        <v>1446622</v>
      </c>
      <c r="F15" s="1"/>
      <c r="G15" s="1"/>
      <c r="H15" s="1"/>
      <c r="I15" s="1"/>
      <c r="J15" s="1"/>
      <c r="K15" s="1"/>
      <c r="L15" s="30">
        <f t="shared" si="0"/>
        <v>0</v>
      </c>
      <c r="M15" s="30">
        <f t="shared" si="1"/>
        <v>0</v>
      </c>
      <c r="N15" s="30">
        <f t="shared" si="2"/>
        <v>0</v>
      </c>
    </row>
    <row r="16" spans="1:14" ht="10.5" customHeight="1">
      <c r="A16" s="11" t="s">
        <v>157</v>
      </c>
      <c r="B16" s="10" t="s">
        <v>11</v>
      </c>
      <c r="C16" s="30">
        <f>+'13'!C16+'13'!F16+'13'!I16+'13'!L16</f>
        <v>738033</v>
      </c>
      <c r="D16" s="30">
        <f>+'13'!D16+'13'!G16+'13'!J16+'13'!M16</f>
        <v>54445</v>
      </c>
      <c r="E16" s="30">
        <f>+'13'!E16+'13'!H16+'13'!K16+'13'!N16</f>
        <v>458478</v>
      </c>
      <c r="F16" s="1"/>
      <c r="G16" s="1"/>
      <c r="H16" s="1"/>
      <c r="I16" s="1"/>
      <c r="J16" s="1"/>
      <c r="K16" s="1"/>
      <c r="L16" s="30">
        <f t="shared" si="0"/>
        <v>0</v>
      </c>
      <c r="M16" s="30">
        <f t="shared" si="1"/>
        <v>0</v>
      </c>
      <c r="N16" s="30">
        <f t="shared" si="2"/>
        <v>0</v>
      </c>
    </row>
    <row r="17" spans="1:14" s="21" customFormat="1" ht="10.5" customHeight="1" thickBot="1">
      <c r="A17" s="11" t="s">
        <v>158</v>
      </c>
      <c r="B17" s="10" t="s">
        <v>12</v>
      </c>
      <c r="C17" s="30">
        <f>+'13'!C17+'13'!F17+'13'!I17+'13'!L17</f>
        <v>344750</v>
      </c>
      <c r="D17" s="30">
        <f>+'13'!D17+'13'!G17+'13'!J17+'13'!M17</f>
        <v>341750</v>
      </c>
      <c r="E17" s="30">
        <f>+'13'!E17+'13'!H17+'13'!K17+'13'!N17</f>
        <v>852232</v>
      </c>
      <c r="F17" s="1"/>
      <c r="G17" s="1"/>
      <c r="H17" s="1"/>
      <c r="I17" s="1"/>
      <c r="J17" s="1"/>
      <c r="K17" s="1"/>
      <c r="L17" s="30">
        <f t="shared" si="0"/>
        <v>0</v>
      </c>
      <c r="M17" s="30">
        <f t="shared" si="1"/>
        <v>0</v>
      </c>
      <c r="N17" s="30">
        <f t="shared" si="2"/>
        <v>0</v>
      </c>
    </row>
    <row r="18" spans="1:14" ht="10.5" customHeight="1" thickBot="1">
      <c r="A18" s="12" t="s">
        <v>13</v>
      </c>
      <c r="B18" s="13" t="s">
        <v>125</v>
      </c>
      <c r="C18" s="71">
        <f>+C15+C16+C17</f>
        <v>7120785</v>
      </c>
      <c r="D18" s="71">
        <f aca="true" t="shared" si="4" ref="D18:N18">+D15+D16+D17</f>
        <v>966261</v>
      </c>
      <c r="E18" s="71">
        <f t="shared" si="4"/>
        <v>2757332</v>
      </c>
      <c r="F18" s="71">
        <f t="shared" si="4"/>
        <v>0</v>
      </c>
      <c r="G18" s="71">
        <f t="shared" si="4"/>
        <v>0</v>
      </c>
      <c r="H18" s="71">
        <f t="shared" si="4"/>
        <v>0</v>
      </c>
      <c r="I18" s="71">
        <f t="shared" si="4"/>
        <v>0</v>
      </c>
      <c r="J18" s="71">
        <f t="shared" si="4"/>
        <v>0</v>
      </c>
      <c r="K18" s="71">
        <f t="shared" si="4"/>
        <v>0</v>
      </c>
      <c r="L18" s="71">
        <f t="shared" si="4"/>
        <v>0</v>
      </c>
      <c r="M18" s="71">
        <f t="shared" si="4"/>
        <v>0</v>
      </c>
      <c r="N18" s="71">
        <f t="shared" si="4"/>
        <v>0</v>
      </c>
    </row>
    <row r="19" spans="1:14" ht="10.5" customHeight="1">
      <c r="A19" s="74" t="s">
        <v>159</v>
      </c>
      <c r="B19" s="75" t="s">
        <v>126</v>
      </c>
      <c r="C19" s="30">
        <f>+'13'!C19+'13'!F19+'13'!I19+'13'!L19</f>
        <v>0</v>
      </c>
      <c r="D19" s="30">
        <f>+'13'!D19+'13'!G19+'13'!J19+'13'!M19</f>
        <v>0</v>
      </c>
      <c r="E19" s="30">
        <f>+'13'!E19+'13'!H19+'13'!K19+'13'!N19</f>
        <v>0</v>
      </c>
      <c r="F19" s="6"/>
      <c r="G19" s="6"/>
      <c r="H19" s="6"/>
      <c r="I19" s="6"/>
      <c r="J19" s="6"/>
      <c r="K19" s="6"/>
      <c r="L19" s="30">
        <f t="shared" si="0"/>
        <v>0</v>
      </c>
      <c r="M19" s="30">
        <f t="shared" si="1"/>
        <v>0</v>
      </c>
      <c r="N19" s="30">
        <f t="shared" si="2"/>
        <v>0</v>
      </c>
    </row>
    <row r="20" spans="1:14" ht="10.5" customHeight="1" thickBot="1">
      <c r="A20" s="78" t="s">
        <v>191</v>
      </c>
      <c r="B20" s="79" t="s">
        <v>192</v>
      </c>
      <c r="C20" s="59">
        <f>+'13'!C20+'13'!F20+'13'!I20+'13'!L20</f>
        <v>0</v>
      </c>
      <c r="D20" s="59">
        <f>+'13'!D20+'13'!G20+'13'!J20+'13'!M20</f>
        <v>0</v>
      </c>
      <c r="E20" s="59">
        <f>+'13'!E20+'13'!H20+'13'!K20+'13'!N20</f>
        <v>0</v>
      </c>
      <c r="F20" s="6"/>
      <c r="G20" s="6"/>
      <c r="H20" s="6"/>
      <c r="I20" s="6"/>
      <c r="J20" s="6"/>
      <c r="K20" s="6"/>
      <c r="L20" s="59">
        <f t="shared" si="0"/>
        <v>0</v>
      </c>
      <c r="M20" s="59">
        <f t="shared" si="1"/>
        <v>0</v>
      </c>
      <c r="N20" s="59">
        <f t="shared" si="2"/>
        <v>0</v>
      </c>
    </row>
    <row r="21" spans="1:14" ht="10.5" customHeight="1" thickBot="1">
      <c r="A21" s="14" t="s">
        <v>15</v>
      </c>
      <c r="B21" s="13" t="s">
        <v>127</v>
      </c>
      <c r="C21" s="71">
        <f>+C19+C20</f>
        <v>0</v>
      </c>
      <c r="D21" s="71">
        <f aca="true" t="shared" si="5" ref="D21:N21">+D19+D20</f>
        <v>0</v>
      </c>
      <c r="E21" s="71">
        <f t="shared" si="5"/>
        <v>0</v>
      </c>
      <c r="F21" s="71">
        <f t="shared" si="5"/>
        <v>0</v>
      </c>
      <c r="G21" s="71">
        <f t="shared" si="5"/>
        <v>0</v>
      </c>
      <c r="H21" s="71">
        <f t="shared" si="5"/>
        <v>0</v>
      </c>
      <c r="I21" s="71">
        <f t="shared" si="5"/>
        <v>0</v>
      </c>
      <c r="J21" s="71">
        <f t="shared" si="5"/>
        <v>0</v>
      </c>
      <c r="K21" s="71">
        <f t="shared" si="5"/>
        <v>0</v>
      </c>
      <c r="L21" s="71">
        <f t="shared" si="5"/>
        <v>0</v>
      </c>
      <c r="M21" s="71">
        <f t="shared" si="5"/>
        <v>0</v>
      </c>
      <c r="N21" s="71">
        <f t="shared" si="5"/>
        <v>0</v>
      </c>
    </row>
    <row r="22" spans="1:14" ht="10.5" customHeight="1">
      <c r="A22" s="15" t="s">
        <v>161</v>
      </c>
      <c r="B22" s="10" t="s">
        <v>19</v>
      </c>
      <c r="C22" s="30">
        <f>+'13'!C22+'13'!F22+'13'!I22+'13'!L22</f>
        <v>0</v>
      </c>
      <c r="D22" s="30">
        <f>+'13'!D22+'13'!G22+'13'!J22+'13'!M22</f>
        <v>0</v>
      </c>
      <c r="E22" s="30">
        <f>+'13'!E22+'13'!H22+'13'!K22+'13'!N22</f>
        <v>0</v>
      </c>
      <c r="F22" s="6"/>
      <c r="G22" s="6"/>
      <c r="H22" s="6"/>
      <c r="I22" s="6"/>
      <c r="J22" s="6"/>
      <c r="K22" s="6"/>
      <c r="L22" s="30">
        <f t="shared" si="0"/>
        <v>0</v>
      </c>
      <c r="M22" s="30">
        <f t="shared" si="1"/>
        <v>0</v>
      </c>
      <c r="N22" s="30">
        <f t="shared" si="2"/>
        <v>0</v>
      </c>
    </row>
    <row r="23" spans="1:14" ht="10.5" customHeight="1">
      <c r="A23" s="35" t="s">
        <v>162</v>
      </c>
      <c r="B23" s="10" t="s">
        <v>139</v>
      </c>
      <c r="C23" s="30">
        <f>+'13'!C23+'13'!F23+'13'!I23+'13'!L23</f>
        <v>0</v>
      </c>
      <c r="D23" s="30">
        <f>+'13'!D23+'13'!G23+'13'!J23+'13'!M23</f>
        <v>0</v>
      </c>
      <c r="E23" s="30">
        <f>+'13'!E23+'13'!H23+'13'!K23+'13'!N23</f>
        <v>0</v>
      </c>
      <c r="F23" s="6"/>
      <c r="G23" s="6"/>
      <c r="H23" s="6"/>
      <c r="I23" s="6"/>
      <c r="J23" s="6"/>
      <c r="K23" s="6"/>
      <c r="L23" s="30">
        <f t="shared" si="0"/>
        <v>0</v>
      </c>
      <c r="M23" s="30">
        <f t="shared" si="1"/>
        <v>0</v>
      </c>
      <c r="N23" s="30">
        <f t="shared" si="2"/>
        <v>0</v>
      </c>
    </row>
    <row r="24" spans="1:14" s="21" customFormat="1" ht="10.5" customHeight="1" thickBot="1">
      <c r="A24" s="11" t="s">
        <v>159</v>
      </c>
      <c r="B24" s="10" t="s">
        <v>20</v>
      </c>
      <c r="C24" s="30">
        <f>+'13'!C24+'13'!F24+'13'!I24+'13'!L24</f>
        <v>0</v>
      </c>
      <c r="D24" s="30">
        <f>+'13'!D24+'13'!G24+'13'!J24+'13'!M24</f>
        <v>0</v>
      </c>
      <c r="E24" s="30">
        <f>+'13'!E24+'13'!H24+'13'!K24+'13'!N24</f>
        <v>0</v>
      </c>
      <c r="F24" s="1"/>
      <c r="G24" s="1"/>
      <c r="H24" s="6"/>
      <c r="I24" s="1"/>
      <c r="J24" s="1"/>
      <c r="K24" s="6"/>
      <c r="L24" s="30">
        <f t="shared" si="0"/>
        <v>0</v>
      </c>
      <c r="M24" s="30">
        <f t="shared" si="1"/>
        <v>0</v>
      </c>
      <c r="N24" s="30">
        <f t="shared" si="2"/>
        <v>0</v>
      </c>
    </row>
    <row r="25" spans="1:14" ht="10.5" customHeight="1" thickBot="1">
      <c r="A25" s="12" t="s">
        <v>18</v>
      </c>
      <c r="B25" s="16" t="s">
        <v>128</v>
      </c>
      <c r="C25" s="71">
        <f>+C22+C23+C24</f>
        <v>0</v>
      </c>
      <c r="D25" s="71">
        <f aca="true" t="shared" si="6" ref="D25:N25">+D22+D23+D24</f>
        <v>0</v>
      </c>
      <c r="E25" s="71">
        <f t="shared" si="6"/>
        <v>0</v>
      </c>
      <c r="F25" s="71">
        <f t="shared" si="6"/>
        <v>0</v>
      </c>
      <c r="G25" s="71">
        <f t="shared" si="6"/>
        <v>0</v>
      </c>
      <c r="H25" s="71">
        <f t="shared" si="6"/>
        <v>0</v>
      </c>
      <c r="I25" s="71">
        <f t="shared" si="6"/>
        <v>0</v>
      </c>
      <c r="J25" s="71">
        <f t="shared" si="6"/>
        <v>0</v>
      </c>
      <c r="K25" s="71">
        <f t="shared" si="6"/>
        <v>0</v>
      </c>
      <c r="L25" s="71">
        <f t="shared" si="6"/>
        <v>0</v>
      </c>
      <c r="M25" s="71">
        <f t="shared" si="6"/>
        <v>0</v>
      </c>
      <c r="N25" s="71">
        <f t="shared" si="6"/>
        <v>0</v>
      </c>
    </row>
    <row r="26" spans="1:14" ht="10.5" customHeight="1" thickBot="1">
      <c r="A26" s="27" t="s">
        <v>160</v>
      </c>
      <c r="B26" s="26" t="s">
        <v>146</v>
      </c>
      <c r="C26" s="30">
        <f>+'13'!C26+'13'!F26+'13'!I26+'13'!L26</f>
        <v>0</v>
      </c>
      <c r="D26" s="30">
        <f>+'13'!D26+'13'!G26+'13'!J26+'13'!M26</f>
        <v>0</v>
      </c>
      <c r="E26" s="30">
        <f>+'13'!E26+'13'!H26+'13'!K26+'13'!N26</f>
        <v>0</v>
      </c>
      <c r="F26" s="6"/>
      <c r="G26" s="6"/>
      <c r="H26" s="6"/>
      <c r="I26" s="6"/>
      <c r="J26" s="6"/>
      <c r="K26" s="6"/>
      <c r="L26" s="30">
        <f t="shared" si="0"/>
        <v>0</v>
      </c>
      <c r="M26" s="30">
        <f t="shared" si="1"/>
        <v>0</v>
      </c>
      <c r="N26" s="30">
        <f t="shared" si="2"/>
        <v>0</v>
      </c>
    </row>
    <row r="27" spans="1:14" ht="10.5" customHeight="1" thickBot="1">
      <c r="A27" s="28" t="s">
        <v>142</v>
      </c>
      <c r="B27" s="29" t="s">
        <v>143</v>
      </c>
      <c r="C27" s="71">
        <f>+C21+C25</f>
        <v>0</v>
      </c>
      <c r="D27" s="71">
        <f aca="true" t="shared" si="7" ref="D27:N27">+D21+D25</f>
        <v>0</v>
      </c>
      <c r="E27" s="71">
        <f t="shared" si="7"/>
        <v>0</v>
      </c>
      <c r="F27" s="71">
        <f t="shared" si="7"/>
        <v>0</v>
      </c>
      <c r="G27" s="71">
        <f t="shared" si="7"/>
        <v>0</v>
      </c>
      <c r="H27" s="71">
        <f t="shared" si="7"/>
        <v>0</v>
      </c>
      <c r="I27" s="71">
        <f t="shared" si="7"/>
        <v>0</v>
      </c>
      <c r="J27" s="71">
        <f t="shared" si="7"/>
        <v>0</v>
      </c>
      <c r="K27" s="71">
        <f t="shared" si="7"/>
        <v>0</v>
      </c>
      <c r="L27" s="71">
        <f t="shared" si="7"/>
        <v>0</v>
      </c>
      <c r="M27" s="71">
        <f t="shared" si="7"/>
        <v>0</v>
      </c>
      <c r="N27" s="71">
        <f t="shared" si="7"/>
        <v>0</v>
      </c>
    </row>
    <row r="28" spans="1:14" s="21" customFormat="1" ht="10.5" customHeight="1">
      <c r="A28" s="17"/>
      <c r="B28" s="21" t="s">
        <v>147</v>
      </c>
      <c r="C28" s="30">
        <f>+C14++C18+C26+C27</f>
        <v>7120785</v>
      </c>
      <c r="D28" s="30">
        <f aca="true" t="shared" si="8" ref="D28:N28">+D14++D18+D26+D27</f>
        <v>966261</v>
      </c>
      <c r="E28" s="30">
        <f t="shared" si="8"/>
        <v>2757332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</row>
    <row r="29" spans="1:21" ht="10.5" customHeight="1">
      <c r="A29" s="92" t="s">
        <v>21</v>
      </c>
      <c r="B29" s="92"/>
      <c r="C29" s="30">
        <f>+'13'!C29+'13'!F29+'13'!I29+'13'!L29</f>
        <v>0</v>
      </c>
      <c r="D29" s="30">
        <f>+'13'!D29+'13'!G29+'13'!J29+'13'!M29</f>
        <v>0</v>
      </c>
      <c r="E29" s="30">
        <f>+'13'!E29+'13'!H29+'13'!K29+'13'!N29</f>
        <v>0</v>
      </c>
      <c r="F29" s="1"/>
      <c r="G29" s="1"/>
      <c r="H29" s="1"/>
      <c r="I29" s="1"/>
      <c r="J29" s="1"/>
      <c r="K29" s="1"/>
      <c r="L29" s="30">
        <f t="shared" si="0"/>
        <v>0</v>
      </c>
      <c r="M29" s="30">
        <f t="shared" si="1"/>
        <v>0</v>
      </c>
      <c r="N29" s="30">
        <f t="shared" si="2"/>
        <v>0</v>
      </c>
      <c r="U29" s="49"/>
    </row>
    <row r="30" spans="1:14" ht="10.5" customHeight="1">
      <c r="A30" s="11" t="s">
        <v>163</v>
      </c>
      <c r="B30" s="10" t="s">
        <v>129</v>
      </c>
      <c r="C30" s="30">
        <f>+'13'!C30+'13'!F30+'13'!I30+'13'!L30</f>
        <v>0</v>
      </c>
      <c r="D30" s="30">
        <f>+'13'!D30+'13'!G30+'13'!J30+'13'!M30</f>
        <v>0</v>
      </c>
      <c r="E30" s="30">
        <f>+'13'!E30+'13'!H30+'13'!K30+'13'!N30</f>
        <v>0</v>
      </c>
      <c r="F30" s="1"/>
      <c r="G30" s="1"/>
      <c r="H30" s="1"/>
      <c r="I30" s="1"/>
      <c r="J30" s="1"/>
      <c r="K30" s="1"/>
      <c r="L30" s="30">
        <f t="shared" si="0"/>
        <v>0</v>
      </c>
      <c r="M30" s="30">
        <f t="shared" si="1"/>
        <v>0</v>
      </c>
      <c r="N30" s="30">
        <f t="shared" si="2"/>
        <v>0</v>
      </c>
    </row>
    <row r="31" spans="1:14" ht="10.5" customHeight="1">
      <c r="A31" s="11" t="s">
        <v>164</v>
      </c>
      <c r="B31" s="10" t="s">
        <v>130</v>
      </c>
      <c r="C31" s="30">
        <f>+'13'!C31+'13'!F31+'13'!I31+'13'!L31</f>
        <v>0</v>
      </c>
      <c r="D31" s="30">
        <f>+'13'!D31+'13'!G31+'13'!J31+'13'!M31</f>
        <v>0</v>
      </c>
      <c r="E31" s="30">
        <f>+'13'!E31+'13'!H31+'13'!K31+'13'!N31</f>
        <v>0</v>
      </c>
      <c r="F31" s="1"/>
      <c r="G31" s="1"/>
      <c r="H31" s="1"/>
      <c r="I31" s="1"/>
      <c r="J31" s="1"/>
      <c r="K31" s="1"/>
      <c r="L31" s="30">
        <f t="shared" si="0"/>
        <v>0</v>
      </c>
      <c r="M31" s="30">
        <f t="shared" si="1"/>
        <v>0</v>
      </c>
      <c r="N31" s="30">
        <f t="shared" si="2"/>
        <v>0</v>
      </c>
    </row>
    <row r="32" spans="1:14" ht="10.5" customHeight="1">
      <c r="A32" s="11" t="s">
        <v>166</v>
      </c>
      <c r="B32" s="10" t="s">
        <v>131</v>
      </c>
      <c r="C32" s="30">
        <f>+'13'!C32+'13'!F32+'13'!I32+'13'!L32</f>
        <v>0</v>
      </c>
      <c r="D32" s="30">
        <f>+'13'!D32+'13'!G32+'13'!J32+'13'!M32</f>
        <v>0</v>
      </c>
      <c r="E32" s="30">
        <f>+'13'!E32+'13'!H32+'13'!K32+'13'!N32</f>
        <v>0</v>
      </c>
      <c r="F32" s="1"/>
      <c r="G32" s="1"/>
      <c r="H32" s="1"/>
      <c r="I32" s="1"/>
      <c r="J32" s="1"/>
      <c r="K32" s="1"/>
      <c r="L32" s="30">
        <f t="shared" si="0"/>
        <v>0</v>
      </c>
      <c r="M32" s="30">
        <f t="shared" si="1"/>
        <v>0</v>
      </c>
      <c r="N32" s="30">
        <f t="shared" si="2"/>
        <v>0</v>
      </c>
    </row>
    <row r="33" spans="1:14" ht="10.5" customHeight="1">
      <c r="A33" s="18" t="s">
        <v>5</v>
      </c>
      <c r="B33" s="19" t="s">
        <v>132</v>
      </c>
      <c r="C33" s="73">
        <f>+C30+C31+C32</f>
        <v>0</v>
      </c>
      <c r="D33" s="73">
        <f aca="true" t="shared" si="9" ref="D33:N33">+D30+D31+D32</f>
        <v>0</v>
      </c>
      <c r="E33" s="73">
        <f t="shared" si="9"/>
        <v>0</v>
      </c>
      <c r="F33" s="73">
        <f t="shared" si="9"/>
        <v>0</v>
      </c>
      <c r="G33" s="73">
        <f t="shared" si="9"/>
        <v>0</v>
      </c>
      <c r="H33" s="73">
        <f t="shared" si="9"/>
        <v>0</v>
      </c>
      <c r="I33" s="73">
        <f t="shared" si="9"/>
        <v>0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9"/>
        <v>0</v>
      </c>
    </row>
    <row r="34" spans="1:14" ht="10.5" customHeight="1">
      <c r="A34" s="11" t="s">
        <v>167</v>
      </c>
      <c r="B34" s="10" t="s">
        <v>22</v>
      </c>
      <c r="C34" s="30">
        <f>+'13'!C34+'13'!F34+'13'!I34+'13'!L34</f>
        <v>0</v>
      </c>
      <c r="D34" s="30">
        <f>+'13'!D34+'13'!G34+'13'!J34+'13'!M34</f>
        <v>0</v>
      </c>
      <c r="E34" s="30">
        <f>+'13'!E34+'13'!H34+'13'!K34+'13'!N34</f>
        <v>0</v>
      </c>
      <c r="F34" s="1"/>
      <c r="G34" s="1"/>
      <c r="H34" s="1"/>
      <c r="I34" s="1"/>
      <c r="J34" s="1"/>
      <c r="K34" s="1"/>
      <c r="L34" s="30">
        <f t="shared" si="0"/>
        <v>0</v>
      </c>
      <c r="M34" s="30">
        <f t="shared" si="1"/>
        <v>0</v>
      </c>
      <c r="N34" s="30">
        <f t="shared" si="2"/>
        <v>0</v>
      </c>
    </row>
    <row r="35" spans="1:14" ht="10.5" customHeight="1">
      <c r="A35" s="11" t="s">
        <v>168</v>
      </c>
      <c r="B35" s="10" t="s">
        <v>133</v>
      </c>
      <c r="C35" s="30">
        <f>+'13'!C35+'13'!F35+'13'!I35+'13'!L35</f>
        <v>0</v>
      </c>
      <c r="D35" s="30">
        <f>+'13'!D35+'13'!G35+'13'!J35+'13'!M35</f>
        <v>0</v>
      </c>
      <c r="E35" s="30">
        <f>+'13'!E35+'13'!H35+'13'!K35+'13'!N35</f>
        <v>0</v>
      </c>
      <c r="F35" s="1"/>
      <c r="G35" s="1"/>
      <c r="H35" s="1"/>
      <c r="I35" s="1"/>
      <c r="J35" s="1"/>
      <c r="K35" s="1"/>
      <c r="L35" s="30">
        <f t="shared" si="0"/>
        <v>0</v>
      </c>
      <c r="M35" s="30">
        <f t="shared" si="1"/>
        <v>0</v>
      </c>
      <c r="N35" s="30">
        <f t="shared" si="2"/>
        <v>0</v>
      </c>
    </row>
    <row r="36" spans="1:14" ht="10.5" customHeight="1" thickBot="1">
      <c r="A36" s="11" t="s">
        <v>170</v>
      </c>
      <c r="B36" s="10" t="s">
        <v>23</v>
      </c>
      <c r="C36" s="30">
        <f>+'13'!C36+'13'!F36+'13'!I36+'13'!L36</f>
        <v>0</v>
      </c>
      <c r="D36" s="30">
        <f>+'13'!D36+'13'!G36+'13'!J36+'13'!M36</f>
        <v>0</v>
      </c>
      <c r="E36" s="30">
        <f>+'13'!E36+'13'!H36+'13'!K36+'13'!N36</f>
        <v>0</v>
      </c>
      <c r="F36" s="1"/>
      <c r="G36" s="1"/>
      <c r="H36" s="1"/>
      <c r="I36" s="1"/>
      <c r="J36" s="1"/>
      <c r="K36" s="1"/>
      <c r="L36" s="30">
        <f t="shared" si="0"/>
        <v>0</v>
      </c>
      <c r="M36" s="30">
        <f t="shared" si="1"/>
        <v>0</v>
      </c>
      <c r="N36" s="30">
        <f t="shared" si="2"/>
        <v>0</v>
      </c>
    </row>
    <row r="37" spans="1:40" ht="10.5" customHeight="1" thickBot="1">
      <c r="A37" s="12" t="s">
        <v>10</v>
      </c>
      <c r="B37" s="13" t="s">
        <v>135</v>
      </c>
      <c r="C37" s="71">
        <f>+C33+C34+C35+C36</f>
        <v>0</v>
      </c>
      <c r="D37" s="71">
        <f aca="true" t="shared" si="10" ref="D37:N37">+D33+D34+D35+D36</f>
        <v>0</v>
      </c>
      <c r="E37" s="71">
        <f t="shared" si="10"/>
        <v>0</v>
      </c>
      <c r="F37" s="71">
        <f t="shared" si="10"/>
        <v>0</v>
      </c>
      <c r="G37" s="71">
        <f t="shared" si="10"/>
        <v>0</v>
      </c>
      <c r="H37" s="71">
        <f t="shared" si="10"/>
        <v>0</v>
      </c>
      <c r="I37" s="71">
        <f t="shared" si="10"/>
        <v>0</v>
      </c>
      <c r="J37" s="71">
        <f t="shared" si="10"/>
        <v>0</v>
      </c>
      <c r="K37" s="71">
        <f t="shared" si="10"/>
        <v>0</v>
      </c>
      <c r="L37" s="71">
        <f t="shared" si="10"/>
        <v>0</v>
      </c>
      <c r="M37" s="71">
        <f t="shared" si="10"/>
        <v>0</v>
      </c>
      <c r="N37" s="71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30">
        <f>+'13'!C38+'13'!F38+'13'!I38+'13'!L38</f>
        <v>0</v>
      </c>
      <c r="D38" s="30">
        <f>+'13'!D38+'13'!G38+'13'!J38+'13'!M38</f>
        <v>0</v>
      </c>
      <c r="E38" s="30">
        <f>+'13'!E38+'13'!H38+'13'!K38+'13'!N38</f>
        <v>0</v>
      </c>
      <c r="F38" s="1"/>
      <c r="G38" s="1"/>
      <c r="H38" s="1"/>
      <c r="I38" s="1"/>
      <c r="J38" s="1"/>
      <c r="K38" s="1"/>
      <c r="L38" s="30">
        <f t="shared" si="0"/>
        <v>0</v>
      </c>
      <c r="M38" s="30">
        <f t="shared" si="1"/>
        <v>0</v>
      </c>
      <c r="N38" s="30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30">
        <f>+'13'!C39+'13'!F39+'13'!I39+'13'!L39</f>
        <v>0</v>
      </c>
      <c r="D39" s="30">
        <f>+'13'!D39+'13'!G39+'13'!J39+'13'!M39</f>
        <v>0</v>
      </c>
      <c r="E39" s="30">
        <f>+'13'!E39+'13'!H39+'13'!K39+'13'!N39</f>
        <v>0</v>
      </c>
      <c r="F39" s="1"/>
      <c r="G39" s="1"/>
      <c r="H39" s="1"/>
      <c r="I39" s="1"/>
      <c r="J39" s="1"/>
      <c r="K39" s="1"/>
      <c r="L39" s="30">
        <f t="shared" si="0"/>
        <v>0</v>
      </c>
      <c r="M39" s="30">
        <f t="shared" si="1"/>
        <v>0</v>
      </c>
      <c r="N39" s="30">
        <f t="shared" si="2"/>
        <v>0</v>
      </c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30">
        <f>+'13'!C40+'13'!F40+'13'!I40+'13'!L40</f>
        <v>0</v>
      </c>
      <c r="D40" s="30">
        <f>+'13'!D40+'13'!G40+'13'!J40+'13'!M40</f>
        <v>0</v>
      </c>
      <c r="E40" s="30">
        <f>+'13'!E40+'13'!H40+'13'!K40+'13'!N40</f>
        <v>0</v>
      </c>
      <c r="F40" s="1"/>
      <c r="G40" s="1"/>
      <c r="H40" s="1"/>
      <c r="I40" s="1"/>
      <c r="J40" s="1"/>
      <c r="K40" s="1"/>
      <c r="L40" s="30">
        <f t="shared" si="0"/>
        <v>0</v>
      </c>
      <c r="M40" s="30">
        <f t="shared" si="1"/>
        <v>0</v>
      </c>
      <c r="N40" s="30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1">
        <f>+C38+C39+C40</f>
        <v>0</v>
      </c>
      <c r="D41" s="71">
        <f aca="true" t="shared" si="11" ref="D41:N41">+D38+D39+D40</f>
        <v>0</v>
      </c>
      <c r="E41" s="71">
        <f t="shared" si="11"/>
        <v>0</v>
      </c>
      <c r="F41" s="71">
        <f t="shared" si="11"/>
        <v>0</v>
      </c>
      <c r="G41" s="71">
        <f t="shared" si="11"/>
        <v>0</v>
      </c>
      <c r="H41" s="71">
        <f t="shared" si="11"/>
        <v>0</v>
      </c>
      <c r="I41" s="71">
        <f t="shared" si="11"/>
        <v>0</v>
      </c>
      <c r="J41" s="71">
        <f t="shared" si="11"/>
        <v>0</v>
      </c>
      <c r="K41" s="71">
        <f t="shared" si="11"/>
        <v>0</v>
      </c>
      <c r="L41" s="71">
        <f t="shared" si="11"/>
        <v>0</v>
      </c>
      <c r="M41" s="71">
        <f t="shared" si="11"/>
        <v>0</v>
      </c>
      <c r="N41" s="71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30">
        <f>+'13'!C42+'13'!F42+'13'!I42+'13'!L42</f>
        <v>0</v>
      </c>
      <c r="D42" s="30">
        <f>+'13'!D42+'13'!G42+'13'!J42+'13'!M42</f>
        <v>0</v>
      </c>
      <c r="E42" s="30">
        <f>+'13'!E42+'13'!H42+'13'!K42+'13'!N42</f>
        <v>0</v>
      </c>
      <c r="F42" s="6"/>
      <c r="G42" s="6"/>
      <c r="H42" s="6"/>
      <c r="I42" s="6"/>
      <c r="J42" s="6"/>
      <c r="K42" s="6"/>
      <c r="L42" s="30">
        <f t="shared" si="0"/>
        <v>0</v>
      </c>
      <c r="M42" s="30">
        <f t="shared" si="1"/>
        <v>0</v>
      </c>
      <c r="N42" s="30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59">
        <f>+'13'!C43+'13'!F43+'13'!I43+'13'!L43</f>
        <v>0</v>
      </c>
      <c r="D43" s="59">
        <f>+'13'!D43+'13'!G43+'13'!J43+'13'!M43</f>
        <v>0</v>
      </c>
      <c r="E43" s="59">
        <f>+'13'!E43+'13'!H43+'13'!K43+'13'!N43</f>
        <v>0</v>
      </c>
      <c r="F43" s="6"/>
      <c r="G43" s="6"/>
      <c r="H43" s="6"/>
      <c r="I43" s="6"/>
      <c r="J43" s="6"/>
      <c r="K43" s="6"/>
      <c r="L43" s="59">
        <f t="shared" si="0"/>
        <v>0</v>
      </c>
      <c r="M43" s="59">
        <f t="shared" si="1"/>
        <v>0</v>
      </c>
      <c r="N43" s="59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1">
        <f>+C42+C43</f>
        <v>0</v>
      </c>
      <c r="D44" s="71">
        <f aca="true" t="shared" si="12" ref="D44:N44">+D42+D43</f>
        <v>0</v>
      </c>
      <c r="E44" s="71">
        <f t="shared" si="12"/>
        <v>0</v>
      </c>
      <c r="F44" s="71">
        <f t="shared" si="12"/>
        <v>0</v>
      </c>
      <c r="G44" s="71">
        <f t="shared" si="12"/>
        <v>0</v>
      </c>
      <c r="H44" s="71">
        <f t="shared" si="12"/>
        <v>0</v>
      </c>
      <c r="I44" s="71">
        <f t="shared" si="12"/>
        <v>0</v>
      </c>
      <c r="J44" s="71">
        <f t="shared" si="12"/>
        <v>0</v>
      </c>
      <c r="K44" s="71">
        <f t="shared" si="12"/>
        <v>0</v>
      </c>
      <c r="L44" s="71">
        <f t="shared" si="12"/>
        <v>0</v>
      </c>
      <c r="M44" s="71">
        <f t="shared" si="12"/>
        <v>0</v>
      </c>
      <c r="N44" s="71">
        <f t="shared" si="12"/>
        <v>0</v>
      </c>
    </row>
    <row r="45" spans="1:14" ht="10.5" customHeight="1">
      <c r="A45" s="27" t="s">
        <v>181</v>
      </c>
      <c r="B45" s="38" t="s">
        <v>20</v>
      </c>
      <c r="C45" s="30">
        <f>+'13'!C45+'13'!F45+'13'!I45+'13'!L45</f>
        <v>0</v>
      </c>
      <c r="D45" s="30">
        <f>+'13'!D45+'13'!G45+'13'!J45+'13'!M45</f>
        <v>0</v>
      </c>
      <c r="E45" s="30">
        <f>+'13'!E45+'13'!H45+'13'!K45+'13'!N45</f>
        <v>0</v>
      </c>
      <c r="F45" s="1"/>
      <c r="G45" s="1"/>
      <c r="H45" s="1"/>
      <c r="I45" s="1"/>
      <c r="J45" s="1"/>
      <c r="K45" s="1"/>
      <c r="L45" s="30">
        <f t="shared" si="0"/>
        <v>0</v>
      </c>
      <c r="M45" s="30">
        <f t="shared" si="1"/>
        <v>0</v>
      </c>
      <c r="N45" s="30">
        <f t="shared" si="2"/>
        <v>0</v>
      </c>
    </row>
    <row r="46" spans="1:14" ht="10.5" customHeight="1" thickBot="1">
      <c r="A46" s="27" t="s">
        <v>182</v>
      </c>
      <c r="B46" s="38" t="s">
        <v>138</v>
      </c>
      <c r="C46" s="59">
        <f>+'13'!C46+'13'!F46+'13'!I46+'13'!L46</f>
        <v>0</v>
      </c>
      <c r="D46" s="59">
        <f>+'13'!D46+'13'!G46+'13'!J46+'13'!M46</f>
        <v>0</v>
      </c>
      <c r="E46" s="59">
        <f>+'13'!E46+'13'!H46+'13'!K46+'13'!N46</f>
        <v>0</v>
      </c>
      <c r="F46" s="4"/>
      <c r="G46" s="4"/>
      <c r="H46" s="4"/>
      <c r="I46" s="4"/>
      <c r="J46" s="4"/>
      <c r="K46" s="4"/>
      <c r="L46" s="59">
        <f t="shared" si="0"/>
        <v>0</v>
      </c>
      <c r="M46" s="59">
        <f t="shared" si="1"/>
        <v>0</v>
      </c>
      <c r="N46" s="59">
        <f t="shared" si="2"/>
        <v>0</v>
      </c>
    </row>
    <row r="47" spans="1:14" ht="10.5" customHeight="1" thickBot="1">
      <c r="A47" s="28" t="s">
        <v>18</v>
      </c>
      <c r="B47" s="39" t="s">
        <v>28</v>
      </c>
      <c r="C47" s="71">
        <f>+C45+C46</f>
        <v>0</v>
      </c>
      <c r="D47" s="71">
        <f aca="true" t="shared" si="13" ref="D47:N47">+D45+D46</f>
        <v>0</v>
      </c>
      <c r="E47" s="71">
        <f t="shared" si="13"/>
        <v>0</v>
      </c>
      <c r="F47" s="71">
        <f t="shared" si="13"/>
        <v>0</v>
      </c>
      <c r="G47" s="71">
        <f t="shared" si="13"/>
        <v>0</v>
      </c>
      <c r="H47" s="71">
        <f t="shared" si="13"/>
        <v>0</v>
      </c>
      <c r="I47" s="71">
        <f t="shared" si="13"/>
        <v>0</v>
      </c>
      <c r="J47" s="71">
        <f t="shared" si="13"/>
        <v>0</v>
      </c>
      <c r="K47" s="71">
        <f t="shared" si="13"/>
        <v>0</v>
      </c>
      <c r="L47" s="71">
        <f t="shared" si="13"/>
        <v>0</v>
      </c>
      <c r="M47" s="71">
        <f t="shared" si="13"/>
        <v>0</v>
      </c>
      <c r="N47" s="71">
        <f t="shared" si="13"/>
        <v>0</v>
      </c>
    </row>
    <row r="48" spans="1:14" ht="10.5" customHeight="1" thickBot="1">
      <c r="A48" s="27" t="s">
        <v>172</v>
      </c>
      <c r="B48" s="38" t="s">
        <v>145</v>
      </c>
      <c r="C48" s="30">
        <f>+'13'!C48+'13'!F48+'13'!I48+'13'!L48</f>
        <v>0</v>
      </c>
      <c r="D48" s="30">
        <f>+'13'!D48+'13'!G48+'13'!J48+'13'!M48</f>
        <v>0</v>
      </c>
      <c r="E48" s="30">
        <f>+'13'!E48+'13'!H48+'13'!K48+'13'!N48</f>
        <v>0</v>
      </c>
      <c r="F48" s="30">
        <f>+'13'!F48+'13'!I48+'13'!L48+'13'!O48</f>
        <v>0</v>
      </c>
      <c r="G48" s="30">
        <f>+'13'!G48+'13'!J48+'13'!M48+'13'!P48</f>
        <v>0</v>
      </c>
      <c r="H48" s="30">
        <f>+'13'!H48+'13'!K48+'13'!N48+'13'!Q48</f>
        <v>0</v>
      </c>
      <c r="I48" s="30">
        <f>+'13'!I48+'13'!L48+'13'!O48+'13'!R48</f>
        <v>0</v>
      </c>
      <c r="J48" s="30">
        <f>+'13'!J48+'13'!M48+'13'!P48+'13'!S48</f>
        <v>0</v>
      </c>
      <c r="K48" s="30">
        <f>+'13'!K48+'13'!N48+'13'!Q48+'13'!T48</f>
        <v>0</v>
      </c>
      <c r="L48" s="30">
        <f>+'13'!L48+'13'!O48+'13'!R48+'13'!U48</f>
        <v>0</v>
      </c>
      <c r="M48" s="30">
        <f>+'13'!M48+'13'!P48+'13'!S48+'13'!V48</f>
        <v>0</v>
      </c>
      <c r="N48" s="30">
        <f>+'13'!N48+'13'!Q48+'13'!T48+'13'!W48</f>
        <v>0</v>
      </c>
    </row>
    <row r="49" spans="1:14" ht="10.5" customHeight="1" thickBot="1">
      <c r="A49" s="28" t="s">
        <v>142</v>
      </c>
      <c r="B49" s="39" t="s">
        <v>144</v>
      </c>
      <c r="C49" s="71">
        <f>+C44+C47</f>
        <v>0</v>
      </c>
      <c r="D49" s="71">
        <f aca="true" t="shared" si="14" ref="D49:N49">+D44+D47</f>
        <v>0</v>
      </c>
      <c r="E49" s="71">
        <f t="shared" si="14"/>
        <v>0</v>
      </c>
      <c r="F49" s="71">
        <f t="shared" si="14"/>
        <v>0</v>
      </c>
      <c r="G49" s="71">
        <f t="shared" si="14"/>
        <v>0</v>
      </c>
      <c r="H49" s="71">
        <f t="shared" si="14"/>
        <v>0</v>
      </c>
      <c r="I49" s="71">
        <f t="shared" si="14"/>
        <v>0</v>
      </c>
      <c r="J49" s="71">
        <f t="shared" si="14"/>
        <v>0</v>
      </c>
      <c r="K49" s="71">
        <f t="shared" si="14"/>
        <v>0</v>
      </c>
      <c r="L49" s="71">
        <f t="shared" si="14"/>
        <v>0</v>
      </c>
      <c r="M49" s="71">
        <f t="shared" si="14"/>
        <v>0</v>
      </c>
      <c r="N49" s="71">
        <f t="shared" si="14"/>
        <v>0</v>
      </c>
    </row>
    <row r="50" spans="1:29" s="36" customFormat="1" ht="10.5" customHeight="1" thickBot="1">
      <c r="A50" s="17"/>
      <c r="B50" s="21" t="s">
        <v>148</v>
      </c>
      <c r="C50" s="30">
        <f>+C37+C41+C48+C49</f>
        <v>0</v>
      </c>
      <c r="D50" s="30">
        <f aca="true" t="shared" si="15" ref="D50:N50">+D37+D41+D48+D49</f>
        <v>0</v>
      </c>
      <c r="E50" s="30">
        <f t="shared" si="15"/>
        <v>0</v>
      </c>
      <c r="F50" s="30">
        <f t="shared" si="15"/>
        <v>0</v>
      </c>
      <c r="G50" s="30">
        <f t="shared" si="15"/>
        <v>0</v>
      </c>
      <c r="H50" s="30">
        <f t="shared" si="15"/>
        <v>0</v>
      </c>
      <c r="I50" s="30">
        <f t="shared" si="15"/>
        <v>0</v>
      </c>
      <c r="J50" s="30">
        <f t="shared" si="15"/>
        <v>0</v>
      </c>
      <c r="K50" s="30">
        <f t="shared" si="15"/>
        <v>0</v>
      </c>
      <c r="L50" s="30">
        <f t="shared" si="15"/>
        <v>0</v>
      </c>
      <c r="M50" s="30">
        <f t="shared" si="15"/>
        <v>0</v>
      </c>
      <c r="N50" s="30">
        <f t="shared" si="15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7">
        <f>+'13'!C51+'13'!F51+'13'!I51+'13'!L51</f>
        <v>0</v>
      </c>
      <c r="D51" s="87">
        <f>+'13'!D51+'13'!G51+'13'!J51+'13'!M51</f>
        <v>0</v>
      </c>
      <c r="E51" s="87">
        <f>+'13'!E51+'13'!H51+'13'!K51+'13'!N51</f>
        <v>0</v>
      </c>
      <c r="F51" s="82"/>
      <c r="G51" s="82"/>
      <c r="H51" s="82"/>
      <c r="I51" s="82"/>
      <c r="J51" s="82"/>
      <c r="K51" s="82"/>
      <c r="L51" s="87">
        <f t="shared" si="0"/>
        <v>0</v>
      </c>
      <c r="M51" s="87">
        <f t="shared" si="1"/>
        <v>0</v>
      </c>
      <c r="N51" s="88">
        <f t="shared" si="2"/>
        <v>0</v>
      </c>
    </row>
    <row r="52" spans="1:14" ht="12" customHeight="1" thickBot="1">
      <c r="A52" s="43"/>
      <c r="B52" s="42" t="s">
        <v>30</v>
      </c>
      <c r="C52" s="87">
        <f>+'13'!C52+'13'!F52+'13'!I52+'13'!L52</f>
        <v>0</v>
      </c>
      <c r="D52" s="87">
        <f>+'13'!D52+'13'!G52+'13'!J52+'13'!M52</f>
        <v>0</v>
      </c>
      <c r="E52" s="87">
        <f>+'13'!E52+'13'!H52+'13'!K52+'13'!N52</f>
        <v>0</v>
      </c>
      <c r="F52" s="85"/>
      <c r="G52" s="82"/>
      <c r="H52" s="85"/>
      <c r="I52" s="85"/>
      <c r="J52" s="85"/>
      <c r="K52" s="85"/>
      <c r="L52" s="87">
        <f t="shared" si="0"/>
        <v>0</v>
      </c>
      <c r="M52" s="87">
        <f t="shared" si="1"/>
        <v>0</v>
      </c>
      <c r="N52" s="88">
        <f t="shared" si="2"/>
        <v>0</v>
      </c>
    </row>
    <row r="53" spans="8:14" ht="12.75">
      <c r="H53" s="22"/>
      <c r="K53" s="22"/>
      <c r="L53" s="25"/>
      <c r="M53" s="25"/>
      <c r="N53" s="25"/>
    </row>
    <row r="54" spans="8:14" ht="12.75">
      <c r="H54" s="22"/>
      <c r="K54" s="22"/>
      <c r="L54" s="25"/>
      <c r="M54" s="25"/>
      <c r="N54" s="25"/>
    </row>
    <row r="55" spans="8:14" ht="12.75">
      <c r="H55" s="22"/>
      <c r="K55" s="22"/>
      <c r="L55" s="25"/>
      <c r="M55" s="25"/>
      <c r="N55" s="25"/>
    </row>
    <row r="56" spans="11:14" ht="12.75">
      <c r="K56" s="22"/>
      <c r="L56" s="25"/>
      <c r="M56" s="25"/>
      <c r="N56" s="25"/>
    </row>
    <row r="57" spans="11:14" ht="12.75">
      <c r="K57" s="22"/>
      <c r="L57" s="25"/>
      <c r="M57" s="25"/>
      <c r="N57" s="25"/>
    </row>
    <row r="58" spans="11:14" ht="12.75">
      <c r="K58" s="22"/>
      <c r="L58" s="25"/>
      <c r="M58" s="25"/>
      <c r="N58" s="25"/>
    </row>
    <row r="59" spans="12:29" ht="12.75">
      <c r="L59" s="25"/>
      <c r="M59" s="25"/>
      <c r="N59" s="25"/>
      <c r="AA59" s="1"/>
      <c r="AB59" s="1"/>
      <c r="AC59" s="1"/>
    </row>
    <row r="60" spans="12:29" ht="12.75">
      <c r="L60" s="25"/>
      <c r="M60" s="25"/>
      <c r="N60" s="25"/>
      <c r="AA60" s="1"/>
      <c r="AB60" s="1"/>
      <c r="AC60" s="1"/>
    </row>
    <row r="61" spans="12:29" ht="12.75">
      <c r="L61" s="25"/>
      <c r="M61" s="25"/>
      <c r="N61" s="25"/>
      <c r="AA61" s="1"/>
      <c r="AB61" s="1"/>
      <c r="AC61" s="1"/>
    </row>
    <row r="62" spans="12:29" ht="12.75">
      <c r="L62" s="25"/>
      <c r="M62" s="25"/>
      <c r="N62" s="25"/>
      <c r="AA62" s="1"/>
      <c r="AB62" s="1"/>
      <c r="AC62" s="1"/>
    </row>
    <row r="63" spans="12:29" ht="12.75">
      <c r="L63" s="25"/>
      <c r="M63" s="25"/>
      <c r="N63" s="25"/>
      <c r="AA63" s="5"/>
      <c r="AB63" s="5"/>
      <c r="AC63" s="5"/>
    </row>
    <row r="64" spans="12:29" ht="12.75">
      <c r="L64" s="25"/>
      <c r="M64" s="25"/>
      <c r="N64" s="25"/>
      <c r="AA64" s="5"/>
      <c r="AB64" s="5"/>
      <c r="AC64" s="5"/>
    </row>
    <row r="65" spans="12:29" ht="12.75">
      <c r="L65" s="25"/>
      <c r="M65" s="25"/>
      <c r="N65" s="25"/>
      <c r="AA65" s="1"/>
      <c r="AB65" s="1"/>
      <c r="AC65" s="1"/>
    </row>
    <row r="66" spans="12:29" ht="12.75">
      <c r="L66" s="25"/>
      <c r="M66" s="25"/>
      <c r="N66" s="25"/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1203</v>
      </c>
      <c r="D3" s="101"/>
      <c r="E3" s="101"/>
      <c r="F3" s="101">
        <v>1204</v>
      </c>
      <c r="G3" s="101"/>
      <c r="H3" s="101"/>
      <c r="I3" s="112" t="s">
        <v>70</v>
      </c>
      <c r="J3" s="112"/>
      <c r="K3" s="112"/>
      <c r="L3" s="114">
        <v>1200</v>
      </c>
      <c r="M3" s="114"/>
      <c r="N3" s="114"/>
    </row>
    <row r="4" spans="1:14" s="60" customFormat="1" ht="23.25" customHeight="1" thickBot="1">
      <c r="A4" s="100"/>
      <c r="B4" s="100"/>
      <c r="C4" s="97" t="s">
        <v>71</v>
      </c>
      <c r="D4" s="97"/>
      <c r="E4" s="97"/>
      <c r="F4" s="97" t="s">
        <v>72</v>
      </c>
      <c r="G4" s="97"/>
      <c r="H4" s="97"/>
      <c r="I4" s="112"/>
      <c r="J4" s="112"/>
      <c r="K4" s="112"/>
      <c r="L4" s="115" t="s">
        <v>73</v>
      </c>
      <c r="M4" s="115"/>
      <c r="N4" s="115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111" t="s">
        <v>194</v>
      </c>
      <c r="J5" s="111" t="s">
        <v>195</v>
      </c>
      <c r="K5" s="111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111"/>
      <c r="J6" s="111"/>
      <c r="K6" s="111"/>
      <c r="L6" s="111"/>
      <c r="M6" s="111"/>
      <c r="N6" s="111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8">
        <v>8</v>
      </c>
      <c r="J7" s="69">
        <v>9</v>
      </c>
      <c r="K7" s="68">
        <v>10</v>
      </c>
      <c r="L7" s="69">
        <v>11</v>
      </c>
      <c r="M7" s="68">
        <v>12</v>
      </c>
      <c r="N7" s="69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30"/>
      <c r="J8" s="30"/>
      <c r="K8" s="30"/>
      <c r="L8" s="30"/>
      <c r="M8" s="30"/>
      <c r="N8" s="30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30">
        <f>+C9+F9</f>
        <v>0</v>
      </c>
      <c r="J9" s="30">
        <f>+D9+G9</f>
        <v>0</v>
      </c>
      <c r="K9" s="30">
        <f>+E9+H9</f>
        <v>0</v>
      </c>
      <c r="L9" s="30">
        <f>+'14'!L9+'15'!I9</f>
        <v>0</v>
      </c>
      <c r="M9" s="30">
        <f>+'14'!M9+'15'!J9</f>
        <v>0</v>
      </c>
      <c r="N9" s="30">
        <f>+'14'!N9+'15'!K9</f>
        <v>0</v>
      </c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30">
        <f aca="true" t="shared" si="0" ref="I10:I52">+C10+F10</f>
        <v>0</v>
      </c>
      <c r="J10" s="30">
        <f aca="true" t="shared" si="1" ref="J10:J52">+D10+G10</f>
        <v>0</v>
      </c>
      <c r="K10" s="30">
        <f aca="true" t="shared" si="2" ref="K10:K52">+E10+H10</f>
        <v>0</v>
      </c>
      <c r="L10" s="30">
        <f>+'14'!L10+'15'!I10</f>
        <v>0</v>
      </c>
      <c r="M10" s="30">
        <f>+'14'!M10+'15'!J10</f>
        <v>0</v>
      </c>
      <c r="N10" s="30">
        <f>+'14'!N10+'15'!K10</f>
        <v>0</v>
      </c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30">
        <f t="shared" si="0"/>
        <v>0</v>
      </c>
      <c r="J11" s="30">
        <f t="shared" si="1"/>
        <v>0</v>
      </c>
      <c r="K11" s="30">
        <f t="shared" si="2"/>
        <v>0</v>
      </c>
      <c r="L11" s="30">
        <f>+'14'!L11+'15'!I11</f>
        <v>0</v>
      </c>
      <c r="M11" s="30">
        <f>+'14'!M11+'15'!J11</f>
        <v>0</v>
      </c>
      <c r="N11" s="30">
        <f>+'14'!N11+'15'!K11</f>
        <v>0</v>
      </c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30">
        <f t="shared" si="0"/>
        <v>0</v>
      </c>
      <c r="J12" s="30">
        <f t="shared" si="1"/>
        <v>0</v>
      </c>
      <c r="K12" s="30">
        <f t="shared" si="2"/>
        <v>0</v>
      </c>
      <c r="L12" s="30">
        <f>+'14'!L12+'15'!I12</f>
        <v>0</v>
      </c>
      <c r="M12" s="30">
        <f>+'14'!M12+'15'!J12</f>
        <v>0</v>
      </c>
      <c r="N12" s="30">
        <f>+'14'!N12+'15'!K12</f>
        <v>0</v>
      </c>
    </row>
    <row r="13" spans="1:16" ht="10.5" customHeight="1" thickBo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f>+'14'!L13+'15'!I13</f>
        <v>0</v>
      </c>
      <c r="M13" s="30">
        <f>+'14'!M13+'15'!J13</f>
        <v>0</v>
      </c>
      <c r="N13" s="30">
        <f>+'14'!N13+'15'!K13</f>
        <v>0</v>
      </c>
      <c r="P13" s="24"/>
    </row>
    <row r="14" spans="1:14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3" ref="D14:N14">+D9+D10+D11+D12+D13</f>
        <v>0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30">
        <f t="shared" si="0"/>
        <v>0</v>
      </c>
      <c r="J15" s="30">
        <f t="shared" si="1"/>
        <v>0</v>
      </c>
      <c r="K15" s="30">
        <f t="shared" si="2"/>
        <v>0</v>
      </c>
      <c r="L15" s="30">
        <f>+'14'!L15+'15'!I15</f>
        <v>0</v>
      </c>
      <c r="M15" s="30">
        <f>+'14'!M15+'15'!J15</f>
        <v>0</v>
      </c>
      <c r="N15" s="30">
        <f>+'14'!N15+'15'!K15</f>
        <v>0</v>
      </c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30">
        <f t="shared" si="0"/>
        <v>0</v>
      </c>
      <c r="J16" s="30">
        <f t="shared" si="1"/>
        <v>0</v>
      </c>
      <c r="K16" s="30">
        <f t="shared" si="2"/>
        <v>0</v>
      </c>
      <c r="L16" s="30">
        <f>+'14'!L16+'15'!I16</f>
        <v>0</v>
      </c>
      <c r="M16" s="30">
        <f>+'14'!M16+'15'!J16</f>
        <v>0</v>
      </c>
      <c r="N16" s="30">
        <f>+'14'!N16+'15'!K16</f>
        <v>0</v>
      </c>
    </row>
    <row r="17" spans="1:14" s="21" customFormat="1" ht="10.5" customHeight="1" thickBot="1">
      <c r="A17" s="11" t="s">
        <v>158</v>
      </c>
      <c r="B17" s="10" t="s">
        <v>12</v>
      </c>
      <c r="C17" s="1">
        <v>18000</v>
      </c>
      <c r="D17" s="1">
        <v>18000</v>
      </c>
      <c r="E17" s="1">
        <f>18000+1250</f>
        <v>19250</v>
      </c>
      <c r="F17" s="1"/>
      <c r="G17" s="1"/>
      <c r="H17" s="1"/>
      <c r="I17" s="30">
        <f t="shared" si="0"/>
        <v>18000</v>
      </c>
      <c r="J17" s="30">
        <f t="shared" si="1"/>
        <v>18000</v>
      </c>
      <c r="K17" s="30">
        <f t="shared" si="2"/>
        <v>19250</v>
      </c>
      <c r="L17" s="30">
        <f>+'14'!L17+'15'!I17</f>
        <v>18000</v>
      </c>
      <c r="M17" s="30">
        <f>+'14'!M17+'15'!J17</f>
        <v>18000</v>
      </c>
      <c r="N17" s="30">
        <f>+'14'!N17+'15'!K17</f>
        <v>19250</v>
      </c>
    </row>
    <row r="18" spans="1:14" ht="10.5" customHeight="1" thickBot="1">
      <c r="A18" s="12" t="s">
        <v>13</v>
      </c>
      <c r="B18" s="13" t="s">
        <v>125</v>
      </c>
      <c r="C18" s="70">
        <f>+C15+C16+C17</f>
        <v>18000</v>
      </c>
      <c r="D18" s="70">
        <f aca="true" t="shared" si="4" ref="D18:N18">+D15+D16+D17</f>
        <v>18000</v>
      </c>
      <c r="E18" s="70">
        <f t="shared" si="4"/>
        <v>19250</v>
      </c>
      <c r="F18" s="70">
        <f t="shared" si="4"/>
        <v>0</v>
      </c>
      <c r="G18" s="70">
        <f t="shared" si="4"/>
        <v>0</v>
      </c>
      <c r="H18" s="70">
        <f t="shared" si="4"/>
        <v>0</v>
      </c>
      <c r="I18" s="70">
        <f t="shared" si="4"/>
        <v>18000</v>
      </c>
      <c r="J18" s="70">
        <f t="shared" si="4"/>
        <v>18000</v>
      </c>
      <c r="K18" s="70">
        <f t="shared" si="4"/>
        <v>19250</v>
      </c>
      <c r="L18" s="70">
        <f t="shared" si="4"/>
        <v>18000</v>
      </c>
      <c r="M18" s="70">
        <f t="shared" si="4"/>
        <v>18000</v>
      </c>
      <c r="N18" s="70">
        <f t="shared" si="4"/>
        <v>19250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30">
        <f t="shared" si="0"/>
        <v>0</v>
      </c>
      <c r="J19" s="30">
        <f t="shared" si="1"/>
        <v>0</v>
      </c>
      <c r="K19" s="30">
        <f t="shared" si="2"/>
        <v>0</v>
      </c>
      <c r="L19" s="30">
        <f>+'14'!L19+'15'!I19</f>
        <v>0</v>
      </c>
      <c r="M19" s="30">
        <f>+'14'!M19+'15'!J19</f>
        <v>0</v>
      </c>
      <c r="N19" s="30">
        <f>+'14'!N19+'15'!K19</f>
        <v>0</v>
      </c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59">
        <f t="shared" si="0"/>
        <v>0</v>
      </c>
      <c r="J20" s="59">
        <f t="shared" si="1"/>
        <v>0</v>
      </c>
      <c r="K20" s="59">
        <f t="shared" si="2"/>
        <v>0</v>
      </c>
      <c r="L20" s="59">
        <f>+'14'!L20+'15'!I20</f>
        <v>0</v>
      </c>
      <c r="M20" s="59">
        <f>+'14'!M20+'15'!J20</f>
        <v>0</v>
      </c>
      <c r="N20" s="59">
        <f>+'14'!N20+'15'!K20</f>
        <v>0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5" ref="D21:N21">+D19+D20</f>
        <v>0</v>
      </c>
      <c r="E21" s="70">
        <f t="shared" si="5"/>
        <v>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5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30">
        <f t="shared" si="0"/>
        <v>0</v>
      </c>
      <c r="J22" s="30">
        <f t="shared" si="1"/>
        <v>0</v>
      </c>
      <c r="K22" s="30">
        <f t="shared" si="2"/>
        <v>0</v>
      </c>
      <c r="L22" s="30">
        <f>+'14'!L22+'15'!I22</f>
        <v>0</v>
      </c>
      <c r="M22" s="30">
        <f>+'14'!M22+'15'!J22</f>
        <v>0</v>
      </c>
      <c r="N22" s="30">
        <f>+'14'!N22+'15'!K22</f>
        <v>0</v>
      </c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52"/>
      <c r="H23" s="6"/>
      <c r="I23" s="30">
        <f t="shared" si="0"/>
        <v>0</v>
      </c>
      <c r="J23" s="30">
        <f t="shared" si="1"/>
        <v>0</v>
      </c>
      <c r="K23" s="30">
        <f t="shared" si="2"/>
        <v>0</v>
      </c>
      <c r="L23" s="30">
        <f>+'14'!L23+'15'!I23</f>
        <v>0</v>
      </c>
      <c r="M23" s="30">
        <f>+'14'!M23+'15'!J23</f>
        <v>0</v>
      </c>
      <c r="N23" s="30">
        <f>+'14'!N23+'15'!K23</f>
        <v>0</v>
      </c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30">
        <f t="shared" si="0"/>
        <v>0</v>
      </c>
      <c r="J24" s="30">
        <f t="shared" si="1"/>
        <v>0</v>
      </c>
      <c r="K24" s="30">
        <f t="shared" si="2"/>
        <v>0</v>
      </c>
      <c r="L24" s="30">
        <f>+'14'!L24+'15'!I24</f>
        <v>0</v>
      </c>
      <c r="M24" s="30">
        <f>+'14'!M24+'15'!J24</f>
        <v>0</v>
      </c>
      <c r="N24" s="30">
        <f>+'14'!N24+'15'!K24</f>
        <v>0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6" ref="D25:N25">+D22+D23+D24</f>
        <v>0</v>
      </c>
      <c r="E25" s="70">
        <f t="shared" si="6"/>
        <v>0</v>
      </c>
      <c r="F25" s="70">
        <f t="shared" si="6"/>
        <v>0</v>
      </c>
      <c r="G25" s="70">
        <f t="shared" si="6"/>
        <v>0</v>
      </c>
      <c r="H25" s="70">
        <f t="shared" si="6"/>
        <v>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30">
        <f t="shared" si="0"/>
        <v>0</v>
      </c>
      <c r="J26" s="30">
        <f t="shared" si="1"/>
        <v>0</v>
      </c>
      <c r="K26" s="30">
        <f t="shared" si="2"/>
        <v>0</v>
      </c>
      <c r="L26" s="30">
        <f>+'14'!L26+'15'!I26</f>
        <v>0</v>
      </c>
      <c r="M26" s="30">
        <f>+'14'!M26+'15'!J26</f>
        <v>0</v>
      </c>
      <c r="N26" s="30">
        <f>+'14'!N26+'15'!K26</f>
        <v>0</v>
      </c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7" ref="D27:N27">+D21+D25</f>
        <v>0</v>
      </c>
      <c r="E27" s="70">
        <f t="shared" si="7"/>
        <v>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7"/>
        <v>0</v>
      </c>
    </row>
    <row r="28" spans="1:14" s="21" customFormat="1" ht="10.5" customHeight="1">
      <c r="A28" s="17"/>
      <c r="B28" s="21" t="s">
        <v>147</v>
      </c>
      <c r="C28" s="5">
        <f>+C14++C18+C26+C27</f>
        <v>18000</v>
      </c>
      <c r="D28" s="5">
        <f aca="true" t="shared" si="8" ref="D28:N28">+D14++D18+D26+D27</f>
        <v>18000</v>
      </c>
      <c r="E28" s="5">
        <f t="shared" si="8"/>
        <v>19250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18000</v>
      </c>
      <c r="J28" s="5">
        <f t="shared" si="8"/>
        <v>18000</v>
      </c>
      <c r="K28" s="5">
        <f t="shared" si="8"/>
        <v>19250</v>
      </c>
      <c r="L28" s="5">
        <f t="shared" si="8"/>
        <v>18000</v>
      </c>
      <c r="M28" s="5">
        <f t="shared" si="8"/>
        <v>18000</v>
      </c>
      <c r="N28" s="5">
        <f t="shared" si="8"/>
        <v>19250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30">
        <f t="shared" si="0"/>
        <v>0</v>
      </c>
      <c r="J29" s="30">
        <f t="shared" si="1"/>
        <v>0</v>
      </c>
      <c r="K29" s="30">
        <f t="shared" si="2"/>
        <v>0</v>
      </c>
      <c r="L29" s="30">
        <f>+'14'!L29+'15'!I29</f>
        <v>0</v>
      </c>
      <c r="M29" s="30">
        <f>+'14'!M29+'15'!J29</f>
        <v>0</v>
      </c>
      <c r="N29" s="30">
        <f>+'14'!N29+'15'!K29</f>
        <v>0</v>
      </c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30">
        <f t="shared" si="0"/>
        <v>0</v>
      </c>
      <c r="J30" s="30">
        <f t="shared" si="1"/>
        <v>0</v>
      </c>
      <c r="K30" s="30">
        <f t="shared" si="2"/>
        <v>0</v>
      </c>
      <c r="L30" s="30">
        <f>+'14'!L30+'15'!I30</f>
        <v>0</v>
      </c>
      <c r="M30" s="30">
        <f>+'14'!M30+'15'!J30</f>
        <v>0</v>
      </c>
      <c r="N30" s="30">
        <f>+'14'!N30+'15'!K30</f>
        <v>0</v>
      </c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30">
        <f t="shared" si="0"/>
        <v>0</v>
      </c>
      <c r="J31" s="30">
        <f t="shared" si="1"/>
        <v>0</v>
      </c>
      <c r="K31" s="30">
        <f t="shared" si="2"/>
        <v>0</v>
      </c>
      <c r="L31" s="30">
        <f>+'14'!L31+'15'!I31</f>
        <v>0</v>
      </c>
      <c r="M31" s="30">
        <f>+'14'!M31+'15'!J31</f>
        <v>0</v>
      </c>
      <c r="N31" s="30">
        <f>+'14'!N31+'15'!K31</f>
        <v>0</v>
      </c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30">
        <f t="shared" si="0"/>
        <v>0</v>
      </c>
      <c r="J32" s="30">
        <f t="shared" si="1"/>
        <v>0</v>
      </c>
      <c r="K32" s="30">
        <f t="shared" si="2"/>
        <v>0</v>
      </c>
      <c r="L32" s="30">
        <f>+'14'!L32+'15'!I32</f>
        <v>0</v>
      </c>
      <c r="M32" s="30">
        <f>+'14'!M32+'15'!J32</f>
        <v>0</v>
      </c>
      <c r="N32" s="30">
        <f>+'14'!N32+'15'!K32</f>
        <v>0</v>
      </c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9" ref="D33:N33">+D30+D31+D32</f>
        <v>0</v>
      </c>
      <c r="E33" s="72">
        <f t="shared" si="9"/>
        <v>0</v>
      </c>
      <c r="F33" s="72">
        <f t="shared" si="9"/>
        <v>0</v>
      </c>
      <c r="G33" s="72">
        <f t="shared" si="9"/>
        <v>0</v>
      </c>
      <c r="H33" s="72">
        <f t="shared" si="9"/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  <c r="M33" s="72">
        <f t="shared" si="9"/>
        <v>0</v>
      </c>
      <c r="N33" s="72">
        <f t="shared" si="9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30">
        <f t="shared" si="0"/>
        <v>0</v>
      </c>
      <c r="J34" s="30">
        <f t="shared" si="1"/>
        <v>0</v>
      </c>
      <c r="K34" s="30">
        <f t="shared" si="2"/>
        <v>0</v>
      </c>
      <c r="L34" s="30">
        <f>+'14'!L34+'15'!I34</f>
        <v>0</v>
      </c>
      <c r="M34" s="30">
        <f>+'14'!M34+'15'!J34</f>
        <v>0</v>
      </c>
      <c r="N34" s="30">
        <f>+'14'!N34+'15'!K34</f>
        <v>0</v>
      </c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30">
        <f t="shared" si="0"/>
        <v>0</v>
      </c>
      <c r="J35" s="30">
        <f t="shared" si="1"/>
        <v>0</v>
      </c>
      <c r="K35" s="30">
        <f t="shared" si="2"/>
        <v>0</v>
      </c>
      <c r="L35" s="30">
        <f>+'14'!L35+'15'!I35</f>
        <v>0</v>
      </c>
      <c r="M35" s="30">
        <f>+'14'!M35+'15'!J35</f>
        <v>0</v>
      </c>
      <c r="N35" s="30">
        <f>+'14'!N35+'15'!K35</f>
        <v>0</v>
      </c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30">
        <f t="shared" si="0"/>
        <v>0</v>
      </c>
      <c r="J36" s="30">
        <f t="shared" si="1"/>
        <v>0</v>
      </c>
      <c r="K36" s="30">
        <f t="shared" si="2"/>
        <v>0</v>
      </c>
      <c r="L36" s="30">
        <f>+'14'!L36+'15'!I36</f>
        <v>0</v>
      </c>
      <c r="M36" s="30">
        <f>+'14'!M36+'15'!J36</f>
        <v>0</v>
      </c>
      <c r="N36" s="30">
        <f>+'14'!N36+'15'!K36</f>
        <v>0</v>
      </c>
    </row>
    <row r="37" spans="1:4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10" ref="D37:N37">+D33+D34+D35+D36</f>
        <v>0</v>
      </c>
      <c r="E37" s="70">
        <f t="shared" si="10"/>
        <v>0</v>
      </c>
      <c r="F37" s="70">
        <f t="shared" si="10"/>
        <v>0</v>
      </c>
      <c r="G37" s="70">
        <f t="shared" si="10"/>
        <v>0</v>
      </c>
      <c r="H37" s="70">
        <f t="shared" si="10"/>
        <v>0</v>
      </c>
      <c r="I37" s="70">
        <f t="shared" si="10"/>
        <v>0</v>
      </c>
      <c r="J37" s="70">
        <f t="shared" si="10"/>
        <v>0</v>
      </c>
      <c r="K37" s="70">
        <f t="shared" si="10"/>
        <v>0</v>
      </c>
      <c r="L37" s="70">
        <f t="shared" si="10"/>
        <v>0</v>
      </c>
      <c r="M37" s="70">
        <f t="shared" si="10"/>
        <v>0</v>
      </c>
      <c r="N37" s="70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30">
        <f t="shared" si="0"/>
        <v>0</v>
      </c>
      <c r="J38" s="30">
        <f t="shared" si="1"/>
        <v>0</v>
      </c>
      <c r="K38" s="30">
        <f t="shared" si="2"/>
        <v>0</v>
      </c>
      <c r="L38" s="30">
        <f>+'14'!L38+'15'!I38</f>
        <v>0</v>
      </c>
      <c r="M38" s="30">
        <f>+'14'!M38+'15'!J38</f>
        <v>0</v>
      </c>
      <c r="N38" s="30">
        <f>+'14'!N38+'15'!K38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30">
        <f t="shared" si="0"/>
        <v>0</v>
      </c>
      <c r="J39" s="30">
        <f t="shared" si="1"/>
        <v>0</v>
      </c>
      <c r="K39" s="30">
        <f t="shared" si="2"/>
        <v>0</v>
      </c>
      <c r="L39" s="30">
        <f>+'14'!L39+'15'!I39</f>
        <v>0</v>
      </c>
      <c r="M39" s="30">
        <f>+'14'!M39+'15'!J39</f>
        <v>0</v>
      </c>
      <c r="N39" s="30">
        <f>+'14'!N39+'15'!K39</f>
        <v>0</v>
      </c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30">
        <f t="shared" si="0"/>
        <v>0</v>
      </c>
      <c r="J40" s="30">
        <f t="shared" si="1"/>
        <v>0</v>
      </c>
      <c r="K40" s="30">
        <f t="shared" si="2"/>
        <v>0</v>
      </c>
      <c r="L40" s="30">
        <f>+'14'!L40+'15'!I40</f>
        <v>0</v>
      </c>
      <c r="M40" s="30">
        <f>+'14'!M40+'15'!J40</f>
        <v>0</v>
      </c>
      <c r="N40" s="30">
        <f>+'14'!N40+'15'!K40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11" ref="D41:N41">+D38+D39+D40</f>
        <v>0</v>
      </c>
      <c r="E41" s="70">
        <f t="shared" si="11"/>
        <v>0</v>
      </c>
      <c r="F41" s="70">
        <f t="shared" si="11"/>
        <v>0</v>
      </c>
      <c r="G41" s="70">
        <f t="shared" si="11"/>
        <v>0</v>
      </c>
      <c r="H41" s="70">
        <f t="shared" si="11"/>
        <v>0</v>
      </c>
      <c r="I41" s="70">
        <f t="shared" si="11"/>
        <v>0</v>
      </c>
      <c r="J41" s="70">
        <f t="shared" si="11"/>
        <v>0</v>
      </c>
      <c r="K41" s="70">
        <f t="shared" si="11"/>
        <v>0</v>
      </c>
      <c r="L41" s="70">
        <f t="shared" si="11"/>
        <v>0</v>
      </c>
      <c r="M41" s="70">
        <f t="shared" si="11"/>
        <v>0</v>
      </c>
      <c r="N41" s="70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30">
        <f t="shared" si="0"/>
        <v>0</v>
      </c>
      <c r="J42" s="30">
        <f t="shared" si="1"/>
        <v>0</v>
      </c>
      <c r="K42" s="30">
        <f t="shared" si="2"/>
        <v>0</v>
      </c>
      <c r="L42" s="30">
        <f>+'14'!L42+'15'!I42</f>
        <v>0</v>
      </c>
      <c r="M42" s="30">
        <f>+'14'!M42+'15'!J42</f>
        <v>0</v>
      </c>
      <c r="N42" s="30">
        <f>+'14'!N42+'15'!K42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59">
        <f t="shared" si="0"/>
        <v>0</v>
      </c>
      <c r="J43" s="59">
        <f t="shared" si="1"/>
        <v>0</v>
      </c>
      <c r="K43" s="59">
        <f t="shared" si="2"/>
        <v>0</v>
      </c>
      <c r="L43" s="59">
        <f>+'14'!L43+'15'!I43</f>
        <v>0</v>
      </c>
      <c r="M43" s="59">
        <f>+'14'!M43+'15'!J43</f>
        <v>0</v>
      </c>
      <c r="N43" s="59">
        <f>+'14'!N43+'15'!K43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12" ref="D44:N44">+D42+D43</f>
        <v>0</v>
      </c>
      <c r="E44" s="70">
        <f t="shared" si="12"/>
        <v>0</v>
      </c>
      <c r="F44" s="70">
        <f t="shared" si="12"/>
        <v>0</v>
      </c>
      <c r="G44" s="70">
        <f t="shared" si="12"/>
        <v>0</v>
      </c>
      <c r="H44" s="70">
        <f t="shared" si="12"/>
        <v>0</v>
      </c>
      <c r="I44" s="70">
        <f t="shared" si="12"/>
        <v>0</v>
      </c>
      <c r="J44" s="70">
        <f t="shared" si="12"/>
        <v>0</v>
      </c>
      <c r="K44" s="70">
        <f t="shared" si="12"/>
        <v>0</v>
      </c>
      <c r="L44" s="70">
        <f t="shared" si="12"/>
        <v>0</v>
      </c>
      <c r="M44" s="70">
        <f t="shared" si="12"/>
        <v>0</v>
      </c>
      <c r="N44" s="70">
        <f t="shared" si="12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30">
        <f t="shared" si="0"/>
        <v>0</v>
      </c>
      <c r="J45" s="30">
        <f t="shared" si="1"/>
        <v>0</v>
      </c>
      <c r="K45" s="30">
        <f t="shared" si="2"/>
        <v>0</v>
      </c>
      <c r="L45" s="30">
        <f>+'14'!L45+'15'!I45</f>
        <v>0</v>
      </c>
      <c r="M45" s="30">
        <f>+'14'!M45+'15'!J45</f>
        <v>0</v>
      </c>
      <c r="N45" s="30">
        <f>+'14'!N45+'15'!K45</f>
        <v>0</v>
      </c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59">
        <f t="shared" si="0"/>
        <v>0</v>
      </c>
      <c r="J46" s="59">
        <f t="shared" si="1"/>
        <v>0</v>
      </c>
      <c r="K46" s="59">
        <f t="shared" si="2"/>
        <v>0</v>
      </c>
      <c r="L46" s="59">
        <f>+'14'!L46+'15'!I46</f>
        <v>0</v>
      </c>
      <c r="M46" s="59">
        <f>+'14'!M46+'15'!J46</f>
        <v>0</v>
      </c>
      <c r="N46" s="59">
        <f>+'14'!N46+'15'!K46</f>
        <v>0</v>
      </c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3" ref="D47:N47">+D45+D46</f>
        <v>0</v>
      </c>
      <c r="E47" s="70">
        <f t="shared" si="13"/>
        <v>0</v>
      </c>
      <c r="F47" s="70">
        <f t="shared" si="13"/>
        <v>0</v>
      </c>
      <c r="G47" s="70">
        <f t="shared" si="13"/>
        <v>0</v>
      </c>
      <c r="H47" s="70">
        <f t="shared" si="13"/>
        <v>0</v>
      </c>
      <c r="I47" s="70">
        <f t="shared" si="13"/>
        <v>0</v>
      </c>
      <c r="J47" s="70">
        <f t="shared" si="13"/>
        <v>0</v>
      </c>
      <c r="K47" s="70">
        <f t="shared" si="13"/>
        <v>0</v>
      </c>
      <c r="L47" s="70">
        <f t="shared" si="13"/>
        <v>0</v>
      </c>
      <c r="M47" s="70">
        <f t="shared" si="13"/>
        <v>0</v>
      </c>
      <c r="N47" s="70">
        <f t="shared" si="13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4" ref="D49:N49">+D44+D47</f>
        <v>0</v>
      </c>
      <c r="E49" s="70">
        <f t="shared" si="14"/>
        <v>0</v>
      </c>
      <c r="F49" s="70">
        <f t="shared" si="14"/>
        <v>0</v>
      </c>
      <c r="G49" s="70">
        <f t="shared" si="14"/>
        <v>0</v>
      </c>
      <c r="H49" s="70">
        <f t="shared" si="14"/>
        <v>0</v>
      </c>
      <c r="I49" s="70">
        <f t="shared" si="14"/>
        <v>0</v>
      </c>
      <c r="J49" s="70">
        <f t="shared" si="14"/>
        <v>0</v>
      </c>
      <c r="K49" s="70">
        <f t="shared" si="14"/>
        <v>0</v>
      </c>
      <c r="L49" s="70">
        <f t="shared" si="14"/>
        <v>0</v>
      </c>
      <c r="M49" s="70">
        <f t="shared" si="14"/>
        <v>0</v>
      </c>
      <c r="N49" s="70">
        <f t="shared" si="14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5" ref="D50:N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0</v>
      </c>
      <c r="M50" s="5">
        <f t="shared" si="15"/>
        <v>0</v>
      </c>
      <c r="N50" s="5">
        <f t="shared" si="15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7">
        <f t="shared" si="0"/>
        <v>0</v>
      </c>
      <c r="J51" s="87">
        <f t="shared" si="1"/>
        <v>0</v>
      </c>
      <c r="K51" s="87">
        <f t="shared" si="2"/>
        <v>0</v>
      </c>
      <c r="L51" s="87">
        <f>+'14'!L51+'15'!I51</f>
        <v>0</v>
      </c>
      <c r="M51" s="87">
        <f>+'14'!M51+'15'!J51</f>
        <v>0</v>
      </c>
      <c r="N51" s="88">
        <f>+'14'!N51+'15'!K51</f>
        <v>0</v>
      </c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7">
        <f t="shared" si="0"/>
        <v>0</v>
      </c>
      <c r="J52" s="87">
        <f t="shared" si="1"/>
        <v>0</v>
      </c>
      <c r="K52" s="87">
        <f t="shared" si="2"/>
        <v>0</v>
      </c>
      <c r="L52" s="87">
        <f>+'14'!L52+'15'!I52</f>
        <v>0</v>
      </c>
      <c r="M52" s="87">
        <f>+'14'!M52+'15'!J52</f>
        <v>0</v>
      </c>
      <c r="N52" s="88">
        <f>+'14'!N52+'15'!K52</f>
        <v>0</v>
      </c>
    </row>
    <row r="53" spans="5:11" ht="12.75">
      <c r="E53" s="24"/>
      <c r="H53" s="22"/>
      <c r="K53" s="22"/>
    </row>
    <row r="54" spans="5:11" ht="12.75">
      <c r="E54" s="24"/>
      <c r="H54" s="22"/>
      <c r="K54" s="22"/>
    </row>
    <row r="55" ht="12.75">
      <c r="K55" s="22"/>
    </row>
    <row r="56" ht="12.75">
      <c r="K56" s="22"/>
    </row>
    <row r="57" ht="12.75">
      <c r="K57" s="22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4"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 thickBot="1">
      <c r="A3" s="100" t="s">
        <v>1</v>
      </c>
      <c r="B3" s="100"/>
      <c r="C3" s="101">
        <v>1301</v>
      </c>
      <c r="D3" s="101"/>
      <c r="E3" s="101"/>
      <c r="F3" s="101">
        <v>1302</v>
      </c>
      <c r="G3" s="101"/>
      <c r="H3" s="101"/>
      <c r="I3" s="101">
        <v>1303</v>
      </c>
      <c r="J3" s="101"/>
      <c r="K3" s="101"/>
      <c r="L3" s="101">
        <v>1304</v>
      </c>
      <c r="M3" s="101"/>
      <c r="N3" s="101"/>
    </row>
    <row r="4" spans="1:14" s="60" customFormat="1" ht="23.25" customHeight="1" thickBot="1">
      <c r="A4" s="100"/>
      <c r="B4" s="100"/>
      <c r="C4" s="104" t="s">
        <v>14</v>
      </c>
      <c r="D4" s="105"/>
      <c r="E4" s="106"/>
      <c r="F4" s="97" t="s">
        <v>173</v>
      </c>
      <c r="G4" s="97"/>
      <c r="H4" s="97"/>
      <c r="I4" s="97" t="s">
        <v>174</v>
      </c>
      <c r="J4" s="97"/>
      <c r="K4" s="97"/>
      <c r="L4" s="106" t="s">
        <v>175</v>
      </c>
      <c r="M4" s="106"/>
      <c r="N4" s="106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1" t="s">
        <v>155</v>
      </c>
      <c r="B13" s="10" t="s">
        <v>9</v>
      </c>
      <c r="C13" s="1">
        <v>100000</v>
      </c>
      <c r="D13" s="67">
        <v>100000</v>
      </c>
      <c r="E13" s="1">
        <v>100000</v>
      </c>
      <c r="F13" s="1">
        <v>19000</v>
      </c>
      <c r="G13" s="1">
        <v>19000</v>
      </c>
      <c r="H13" s="1">
        <v>19000</v>
      </c>
      <c r="I13" s="1">
        <v>2500</v>
      </c>
      <c r="J13" s="1">
        <v>2500</v>
      </c>
      <c r="K13" s="1">
        <v>2500</v>
      </c>
      <c r="L13" s="1">
        <v>19000</v>
      </c>
      <c r="M13" s="1">
        <v>8000</v>
      </c>
      <c r="N13" s="1">
        <v>8000</v>
      </c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100000</v>
      </c>
      <c r="D14" s="70">
        <f aca="true" t="shared" si="0" ref="D14:N14">+D9+D10+D11+D12+D13</f>
        <v>100000</v>
      </c>
      <c r="E14" s="70">
        <f t="shared" si="0"/>
        <v>100000</v>
      </c>
      <c r="F14" s="70">
        <f t="shared" si="0"/>
        <v>19000</v>
      </c>
      <c r="G14" s="70">
        <f t="shared" si="0"/>
        <v>19000</v>
      </c>
      <c r="H14" s="70">
        <f t="shared" si="0"/>
        <v>19000</v>
      </c>
      <c r="I14" s="70">
        <f t="shared" si="0"/>
        <v>2500</v>
      </c>
      <c r="J14" s="70">
        <f t="shared" si="0"/>
        <v>2500</v>
      </c>
      <c r="K14" s="70">
        <f t="shared" si="0"/>
        <v>2500</v>
      </c>
      <c r="L14" s="70">
        <f t="shared" si="0"/>
        <v>19000</v>
      </c>
      <c r="M14" s="70">
        <f t="shared" si="0"/>
        <v>8000</v>
      </c>
      <c r="N14" s="70">
        <f t="shared" si="0"/>
        <v>8000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100000</v>
      </c>
      <c r="D28" s="5">
        <f aca="true" t="shared" si="5" ref="D28:N28">+D14++D18+D26+D27</f>
        <v>100000</v>
      </c>
      <c r="E28" s="5">
        <f t="shared" si="5"/>
        <v>100000</v>
      </c>
      <c r="F28" s="5">
        <f t="shared" si="5"/>
        <v>19000</v>
      </c>
      <c r="G28" s="5">
        <f t="shared" si="5"/>
        <v>19000</v>
      </c>
      <c r="H28" s="5">
        <f t="shared" si="5"/>
        <v>19000</v>
      </c>
      <c r="I28" s="5">
        <f t="shared" si="5"/>
        <v>2500</v>
      </c>
      <c r="J28" s="5">
        <f t="shared" si="5"/>
        <v>2500</v>
      </c>
      <c r="K28" s="5">
        <f t="shared" si="5"/>
        <v>2500</v>
      </c>
      <c r="L28" s="5">
        <f t="shared" si="5"/>
        <v>19000</v>
      </c>
      <c r="M28" s="5">
        <f t="shared" si="5"/>
        <v>8000</v>
      </c>
      <c r="N28" s="5">
        <f t="shared" si="5"/>
        <v>8000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1305</v>
      </c>
      <c r="D3" s="101"/>
      <c r="E3" s="101"/>
      <c r="F3" s="101">
        <v>1306</v>
      </c>
      <c r="G3" s="101"/>
      <c r="H3" s="101"/>
      <c r="I3" s="101">
        <v>1307</v>
      </c>
      <c r="J3" s="101"/>
      <c r="K3" s="101"/>
      <c r="L3" s="101">
        <v>1308</v>
      </c>
      <c r="M3" s="101"/>
      <c r="N3" s="101"/>
    </row>
    <row r="4" spans="1:14" s="60" customFormat="1" ht="23.25" customHeight="1" thickBot="1">
      <c r="A4" s="100"/>
      <c r="B4" s="100"/>
      <c r="C4" s="97" t="s">
        <v>74</v>
      </c>
      <c r="D4" s="97"/>
      <c r="E4" s="97"/>
      <c r="F4" s="106" t="s">
        <v>75</v>
      </c>
      <c r="G4" s="106"/>
      <c r="H4" s="106"/>
      <c r="I4" s="97" t="s">
        <v>76</v>
      </c>
      <c r="J4" s="97"/>
      <c r="K4" s="97"/>
      <c r="L4" s="97" t="s">
        <v>77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1" t="s">
        <v>155</v>
      </c>
      <c r="B13" s="10" t="s">
        <v>9</v>
      </c>
      <c r="C13" s="1">
        <v>8200</v>
      </c>
      <c r="D13" s="67">
        <v>8200</v>
      </c>
      <c r="E13" s="1">
        <v>8200</v>
      </c>
      <c r="F13" s="1"/>
      <c r="G13" s="1"/>
      <c r="H13" s="1"/>
      <c r="I13" s="1">
        <v>11934</v>
      </c>
      <c r="J13" s="1">
        <v>11934</v>
      </c>
      <c r="K13" s="1">
        <v>11934</v>
      </c>
      <c r="L13" s="1">
        <v>155000</v>
      </c>
      <c r="M13" s="1">
        <v>155000</v>
      </c>
      <c r="N13" s="1">
        <v>155000</v>
      </c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8200</v>
      </c>
      <c r="D14" s="70">
        <f aca="true" t="shared" si="0" ref="D14:N14">+D9+D10+D11+D12+D13</f>
        <v>8200</v>
      </c>
      <c r="E14" s="70">
        <f t="shared" si="0"/>
        <v>8200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11934</v>
      </c>
      <c r="J14" s="70">
        <f t="shared" si="0"/>
        <v>11934</v>
      </c>
      <c r="K14" s="70">
        <f t="shared" si="0"/>
        <v>11934</v>
      </c>
      <c r="L14" s="70">
        <f t="shared" si="0"/>
        <v>155000</v>
      </c>
      <c r="M14" s="70">
        <f t="shared" si="0"/>
        <v>155000</v>
      </c>
      <c r="N14" s="70">
        <f t="shared" si="0"/>
        <v>155000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>
        <v>2195334</v>
      </c>
      <c r="G17" s="1">
        <v>607656</v>
      </c>
      <c r="H17" s="1">
        <f>301804+23150+4103+139533+95088+717</f>
        <v>564395</v>
      </c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2195334</v>
      </c>
      <c r="G18" s="70">
        <f t="shared" si="1"/>
        <v>607656</v>
      </c>
      <c r="H18" s="70">
        <f t="shared" si="1"/>
        <v>564395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8200</v>
      </c>
      <c r="D28" s="5">
        <f aca="true" t="shared" si="5" ref="D28:N28">+D14++D18+D26+D27</f>
        <v>8200</v>
      </c>
      <c r="E28" s="5">
        <f t="shared" si="5"/>
        <v>8200</v>
      </c>
      <c r="F28" s="5">
        <f t="shared" si="5"/>
        <v>2195334</v>
      </c>
      <c r="G28" s="5">
        <f t="shared" si="5"/>
        <v>607656</v>
      </c>
      <c r="H28" s="5">
        <f t="shared" si="5"/>
        <v>564395</v>
      </c>
      <c r="I28" s="5">
        <f t="shared" si="5"/>
        <v>11934</v>
      </c>
      <c r="J28" s="5">
        <f t="shared" si="5"/>
        <v>11934</v>
      </c>
      <c r="K28" s="5">
        <f t="shared" si="5"/>
        <v>11934</v>
      </c>
      <c r="L28" s="5">
        <f t="shared" si="5"/>
        <v>155000</v>
      </c>
      <c r="M28" s="5">
        <f t="shared" si="5"/>
        <v>155000</v>
      </c>
      <c r="N28" s="5">
        <f t="shared" si="5"/>
        <v>155000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1309</v>
      </c>
      <c r="D3" s="101"/>
      <c r="E3" s="101"/>
      <c r="F3" s="101">
        <v>1310</v>
      </c>
      <c r="G3" s="101"/>
      <c r="H3" s="101"/>
      <c r="I3" s="101">
        <v>1311</v>
      </c>
      <c r="J3" s="101"/>
      <c r="K3" s="101"/>
      <c r="L3" s="101">
        <v>1312</v>
      </c>
      <c r="M3" s="101"/>
      <c r="N3" s="101"/>
    </row>
    <row r="4" spans="1:14" s="60" customFormat="1" ht="23.25" customHeight="1" thickBot="1">
      <c r="A4" s="100"/>
      <c r="B4" s="100"/>
      <c r="C4" s="97" t="s">
        <v>78</v>
      </c>
      <c r="D4" s="97"/>
      <c r="E4" s="97"/>
      <c r="F4" s="106" t="s">
        <v>79</v>
      </c>
      <c r="G4" s="106"/>
      <c r="H4" s="106"/>
      <c r="I4" s="97" t="s">
        <v>80</v>
      </c>
      <c r="J4" s="97"/>
      <c r="K4" s="97"/>
      <c r="L4" s="97" t="s">
        <v>81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1" t="s">
        <v>155</v>
      </c>
      <c r="B13" s="10" t="s">
        <v>9</v>
      </c>
      <c r="C13" s="1">
        <v>50000</v>
      </c>
      <c r="D13" s="67">
        <v>45000</v>
      </c>
      <c r="E13" s="1">
        <v>45000</v>
      </c>
      <c r="F13" s="1">
        <v>5950</v>
      </c>
      <c r="G13" s="1">
        <v>5950</v>
      </c>
      <c r="H13" s="1">
        <v>5950</v>
      </c>
      <c r="I13" s="1">
        <v>7650</v>
      </c>
      <c r="J13" s="1">
        <v>7650</v>
      </c>
      <c r="K13" s="1">
        <v>7650</v>
      </c>
      <c r="L13" s="1">
        <v>3600</v>
      </c>
      <c r="M13" s="1">
        <v>3600</v>
      </c>
      <c r="N13" s="1">
        <v>3600</v>
      </c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50000</v>
      </c>
      <c r="D14" s="70">
        <f aca="true" t="shared" si="0" ref="D14:N14">+D9+D10+D11+D12+D13</f>
        <v>45000</v>
      </c>
      <c r="E14" s="70">
        <f t="shared" si="0"/>
        <v>45000</v>
      </c>
      <c r="F14" s="70">
        <f t="shared" si="0"/>
        <v>5950</v>
      </c>
      <c r="G14" s="70">
        <f t="shared" si="0"/>
        <v>5950</v>
      </c>
      <c r="H14" s="70">
        <f t="shared" si="0"/>
        <v>5950</v>
      </c>
      <c r="I14" s="70">
        <f t="shared" si="0"/>
        <v>7650</v>
      </c>
      <c r="J14" s="70">
        <f t="shared" si="0"/>
        <v>7650</v>
      </c>
      <c r="K14" s="70">
        <f t="shared" si="0"/>
        <v>7650</v>
      </c>
      <c r="L14" s="70">
        <f t="shared" si="0"/>
        <v>3600</v>
      </c>
      <c r="M14" s="70">
        <f t="shared" si="0"/>
        <v>3600</v>
      </c>
      <c r="N14" s="70">
        <f t="shared" si="0"/>
        <v>3600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50000</v>
      </c>
      <c r="D28" s="5">
        <f aca="true" t="shared" si="5" ref="D28:N28">+D14++D18+D26+D27</f>
        <v>45000</v>
      </c>
      <c r="E28" s="5">
        <f t="shared" si="5"/>
        <v>45000</v>
      </c>
      <c r="F28" s="5">
        <f t="shared" si="5"/>
        <v>5950</v>
      </c>
      <c r="G28" s="5">
        <f t="shared" si="5"/>
        <v>5950</v>
      </c>
      <c r="H28" s="5">
        <f t="shared" si="5"/>
        <v>5950</v>
      </c>
      <c r="I28" s="5">
        <f t="shared" si="5"/>
        <v>7650</v>
      </c>
      <c r="J28" s="5">
        <f t="shared" si="5"/>
        <v>7650</v>
      </c>
      <c r="K28" s="5">
        <f t="shared" si="5"/>
        <v>7650</v>
      </c>
      <c r="L28" s="5">
        <f t="shared" si="5"/>
        <v>3600</v>
      </c>
      <c r="M28" s="5">
        <f t="shared" si="5"/>
        <v>3600</v>
      </c>
      <c r="N28" s="5">
        <f t="shared" si="5"/>
        <v>3600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 thickBot="1">
      <c r="A3" s="100" t="s">
        <v>1</v>
      </c>
      <c r="B3" s="100"/>
      <c r="C3" s="101">
        <v>1313</v>
      </c>
      <c r="D3" s="101"/>
      <c r="E3" s="101"/>
      <c r="F3" s="101">
        <v>1314</v>
      </c>
      <c r="G3" s="101"/>
      <c r="H3" s="101"/>
      <c r="I3" s="101">
        <v>1316</v>
      </c>
      <c r="J3" s="101"/>
      <c r="K3" s="101"/>
      <c r="L3" s="101">
        <v>1317</v>
      </c>
      <c r="M3" s="101"/>
      <c r="N3" s="101"/>
    </row>
    <row r="4" spans="1:14" s="60" customFormat="1" ht="23.25" customHeight="1" thickBot="1">
      <c r="A4" s="100"/>
      <c r="B4" s="100"/>
      <c r="C4" s="106" t="s">
        <v>82</v>
      </c>
      <c r="D4" s="106"/>
      <c r="E4" s="106"/>
      <c r="F4" s="106" t="s">
        <v>83</v>
      </c>
      <c r="G4" s="106"/>
      <c r="H4" s="106"/>
      <c r="I4" s="106" t="s">
        <v>84</v>
      </c>
      <c r="J4" s="106"/>
      <c r="K4" s="106"/>
      <c r="L4" s="106" t="s">
        <v>85</v>
      </c>
      <c r="M4" s="106"/>
      <c r="N4" s="106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23"/>
      <c r="M8" s="23"/>
      <c r="N8" s="23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23"/>
      <c r="M9" s="23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23"/>
      <c r="M10" s="23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3"/>
      <c r="M11" s="23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3"/>
      <c r="M12" s="23"/>
      <c r="N12" s="1"/>
    </row>
    <row r="13" spans="1:16" ht="10.5" customHeight="1">
      <c r="A13" s="11" t="s">
        <v>155</v>
      </c>
      <c r="B13" s="10" t="s">
        <v>9</v>
      </c>
      <c r="C13" s="1"/>
      <c r="D13" s="67"/>
      <c r="E13" s="1"/>
      <c r="F13" s="1">
        <v>197261</v>
      </c>
      <c r="G13" s="1">
        <v>393134</v>
      </c>
      <c r="H13" s="1">
        <f>362434+15890+4338-23150+1286-10658+7270+360-16954+4013</f>
        <v>344829</v>
      </c>
      <c r="I13" s="1">
        <v>9180</v>
      </c>
      <c r="J13" s="1">
        <v>9180</v>
      </c>
      <c r="K13" s="1">
        <v>9180</v>
      </c>
      <c r="L13" s="23"/>
      <c r="M13" s="23">
        <v>30000</v>
      </c>
      <c r="N13" s="1">
        <v>50000</v>
      </c>
      <c r="P13" s="24"/>
    </row>
    <row r="14" spans="1:22" ht="10.5" customHeigh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197261</v>
      </c>
      <c r="G14" s="70">
        <f t="shared" si="0"/>
        <v>393134</v>
      </c>
      <c r="H14" s="70">
        <f t="shared" si="0"/>
        <v>344829</v>
      </c>
      <c r="I14" s="70">
        <f t="shared" si="0"/>
        <v>9180</v>
      </c>
      <c r="J14" s="70">
        <f t="shared" si="0"/>
        <v>9180</v>
      </c>
      <c r="K14" s="70">
        <f t="shared" si="0"/>
        <v>9180</v>
      </c>
      <c r="L14" s="70">
        <f t="shared" si="0"/>
        <v>0</v>
      </c>
      <c r="M14" s="70">
        <f t="shared" si="0"/>
        <v>30000</v>
      </c>
      <c r="N14" s="70">
        <f t="shared" si="0"/>
        <v>50000</v>
      </c>
      <c r="V14" s="1"/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197261</v>
      </c>
      <c r="G28" s="5">
        <f t="shared" si="5"/>
        <v>393134</v>
      </c>
      <c r="H28" s="5">
        <f t="shared" si="5"/>
        <v>344829</v>
      </c>
      <c r="I28" s="5">
        <f t="shared" si="5"/>
        <v>9180</v>
      </c>
      <c r="J28" s="5">
        <f t="shared" si="5"/>
        <v>9180</v>
      </c>
      <c r="K28" s="5">
        <f t="shared" si="5"/>
        <v>9180</v>
      </c>
      <c r="L28" s="5">
        <f t="shared" si="5"/>
        <v>0</v>
      </c>
      <c r="M28" s="5">
        <f t="shared" si="5"/>
        <v>30000</v>
      </c>
      <c r="N28" s="5">
        <f t="shared" si="5"/>
        <v>50000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I54" s="24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7:B7"/>
    <mergeCell ref="A8:B8"/>
    <mergeCell ref="A29:B29"/>
    <mergeCell ref="C5:C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8.25" customHeight="1" thickBot="1">
      <c r="N2" s="10" t="s">
        <v>0</v>
      </c>
    </row>
    <row r="3" spans="1:14" ht="9.75" customHeight="1" thickBot="1">
      <c r="A3" s="100" t="s">
        <v>1</v>
      </c>
      <c r="B3" s="100"/>
      <c r="C3" s="101">
        <v>1006</v>
      </c>
      <c r="D3" s="101"/>
      <c r="E3" s="101"/>
      <c r="F3" s="101">
        <v>1007</v>
      </c>
      <c r="G3" s="101"/>
      <c r="H3" s="101"/>
      <c r="I3" s="101">
        <v>1009</v>
      </c>
      <c r="J3" s="101"/>
      <c r="K3" s="101"/>
      <c r="L3" s="103">
        <v>1010</v>
      </c>
      <c r="M3" s="103"/>
      <c r="N3" s="103"/>
    </row>
    <row r="4" spans="1:14" s="11" customFormat="1" ht="24" customHeight="1" thickBot="1">
      <c r="A4" s="100"/>
      <c r="B4" s="100"/>
      <c r="C4" s="102" t="s">
        <v>33</v>
      </c>
      <c r="D4" s="102"/>
      <c r="E4" s="102"/>
      <c r="F4" s="97" t="s">
        <v>34</v>
      </c>
      <c r="G4" s="97"/>
      <c r="H4" s="97"/>
      <c r="I4" s="97" t="s">
        <v>35</v>
      </c>
      <c r="J4" s="97"/>
      <c r="K4" s="97"/>
      <c r="L4" s="97" t="s">
        <v>36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1" t="s">
        <v>153</v>
      </c>
      <c r="B11" s="10" t="s">
        <v>7</v>
      </c>
      <c r="C11" s="1">
        <v>580984</v>
      </c>
      <c r="D11" s="1">
        <v>794165</v>
      </c>
      <c r="E11" s="1">
        <f>794165+191862</f>
        <v>986027</v>
      </c>
      <c r="F11" s="1">
        <v>519570</v>
      </c>
      <c r="G11" s="1">
        <v>396119</v>
      </c>
      <c r="H11" s="1">
        <v>396119</v>
      </c>
      <c r="I11" s="1">
        <v>3120441</v>
      </c>
      <c r="J11" s="1">
        <v>3109263</v>
      </c>
      <c r="K11" s="1">
        <f>3106531+47556</f>
        <v>3154087</v>
      </c>
      <c r="L11" s="1"/>
      <c r="M11" s="1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0.5" customHeight="1">
      <c r="A14" s="12" t="s">
        <v>10</v>
      </c>
      <c r="B14" s="13" t="s">
        <v>124</v>
      </c>
      <c r="C14" s="70">
        <f>+C9+C10+C11+C12+C13</f>
        <v>580984</v>
      </c>
      <c r="D14" s="70">
        <f aca="true" t="shared" si="0" ref="D14:N14">+D9+D10+D11+D12+D13</f>
        <v>794165</v>
      </c>
      <c r="E14" s="70">
        <f t="shared" si="0"/>
        <v>986027</v>
      </c>
      <c r="F14" s="70">
        <f t="shared" si="0"/>
        <v>519570</v>
      </c>
      <c r="G14" s="70">
        <f t="shared" si="0"/>
        <v>396119</v>
      </c>
      <c r="H14" s="70">
        <f t="shared" si="0"/>
        <v>396119</v>
      </c>
      <c r="I14" s="70">
        <f t="shared" si="0"/>
        <v>3120441</v>
      </c>
      <c r="J14" s="70">
        <f t="shared" si="0"/>
        <v>3109263</v>
      </c>
      <c r="K14" s="70">
        <f t="shared" si="0"/>
        <v>3154087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580984</v>
      </c>
      <c r="D28" s="5">
        <f aca="true" t="shared" si="5" ref="D28:N28">+D14++D18+D26+D27</f>
        <v>794165</v>
      </c>
      <c r="E28" s="5">
        <f t="shared" si="5"/>
        <v>986027</v>
      </c>
      <c r="F28" s="5">
        <f t="shared" si="5"/>
        <v>519570</v>
      </c>
      <c r="G28" s="5">
        <f t="shared" si="5"/>
        <v>396119</v>
      </c>
      <c r="H28" s="5">
        <f t="shared" si="5"/>
        <v>396119</v>
      </c>
      <c r="I28" s="5">
        <f t="shared" si="5"/>
        <v>3120441</v>
      </c>
      <c r="J28" s="5">
        <f t="shared" si="5"/>
        <v>3109263</v>
      </c>
      <c r="K28" s="5">
        <f t="shared" si="5"/>
        <v>3154087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14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1"/>
      <c r="B51" s="66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66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4" spans="11:12" ht="12.75">
      <c r="K54" s="30"/>
      <c r="L54" s="24"/>
    </row>
    <row r="55" spans="11:12" ht="12.75">
      <c r="K55" s="1"/>
      <c r="L55" s="24"/>
    </row>
    <row r="56" ht="12.75">
      <c r="K56" s="25"/>
    </row>
    <row r="58" ht="12.75">
      <c r="K58" s="25"/>
    </row>
    <row r="60" ht="12.75">
      <c r="L60" s="24"/>
    </row>
  </sheetData>
  <sheetProtection selectLockedCells="1" selectUnlockedCells="1"/>
  <mergeCells count="25">
    <mergeCell ref="J5:J6"/>
    <mergeCell ref="K5:K6"/>
    <mergeCell ref="L3:N3"/>
    <mergeCell ref="L4:N4"/>
    <mergeCell ref="L5:L6"/>
    <mergeCell ref="M5:M6"/>
    <mergeCell ref="N5:N6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A29:B29"/>
    <mergeCell ref="E5:E6"/>
    <mergeCell ref="G5:G6"/>
    <mergeCell ref="H5:H6"/>
    <mergeCell ref="C5:C6"/>
    <mergeCell ref="D5:D6"/>
    <mergeCell ref="A7:B7"/>
    <mergeCell ref="A8:B8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 thickBot="1">
      <c r="A3" s="100" t="s">
        <v>1</v>
      </c>
      <c r="B3" s="100"/>
      <c r="C3" s="107">
        <v>1320</v>
      </c>
      <c r="D3" s="107"/>
      <c r="E3" s="107"/>
      <c r="F3" s="115">
        <v>1300</v>
      </c>
      <c r="G3" s="115"/>
      <c r="H3" s="115"/>
      <c r="I3" s="96"/>
      <c r="J3" s="96"/>
      <c r="K3" s="96"/>
      <c r="L3" s="96"/>
      <c r="M3" s="96"/>
      <c r="N3" s="96"/>
    </row>
    <row r="4" spans="1:14" s="60" customFormat="1" ht="23.25" customHeight="1" thickBot="1">
      <c r="A4" s="100"/>
      <c r="B4" s="100"/>
      <c r="C4" s="106" t="s">
        <v>176</v>
      </c>
      <c r="D4" s="106"/>
      <c r="E4" s="106"/>
      <c r="F4" s="115" t="s">
        <v>16</v>
      </c>
      <c r="G4" s="115"/>
      <c r="H4" s="115"/>
      <c r="I4" s="97"/>
      <c r="J4" s="97"/>
      <c r="K4" s="97"/>
      <c r="L4" s="97"/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111" t="s">
        <v>194</v>
      </c>
      <c r="G5" s="111" t="s">
        <v>195</v>
      </c>
      <c r="H5" s="111" t="s">
        <v>196</v>
      </c>
      <c r="I5" s="96"/>
      <c r="J5" s="96"/>
      <c r="K5" s="96"/>
      <c r="L5" s="96"/>
      <c r="M5" s="96"/>
      <c r="N5" s="96"/>
    </row>
    <row r="6" spans="1:14" ht="18.75" customHeight="1" thickBot="1">
      <c r="A6" s="100"/>
      <c r="B6" s="100"/>
      <c r="C6" s="97"/>
      <c r="D6" s="97"/>
      <c r="E6" s="97"/>
      <c r="F6" s="111"/>
      <c r="G6" s="111"/>
      <c r="H6" s="111"/>
      <c r="I6" s="96"/>
      <c r="J6" s="96"/>
      <c r="K6" s="96"/>
      <c r="L6" s="96"/>
      <c r="M6" s="96"/>
      <c r="N6" s="96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9">
        <v>5</v>
      </c>
      <c r="G7" s="68">
        <v>6</v>
      </c>
      <c r="H7" s="69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30"/>
      <c r="G8" s="30"/>
      <c r="H8" s="30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30">
        <f>+'16'!C9+'16'!F9+'16'!I9+'16'!L9+'17'!C9+'17'!F9+'17'!I9+'17'!L9+'18'!C9+'18'!F9+'18'!I9+'18'!L9+'19'!C9+'19'!F9+'19'!I9+'19'!L9+'20'!C9</f>
        <v>0</v>
      </c>
      <c r="G9" s="30">
        <f>+'16'!D9+'16'!G9+'16'!J9+'16'!M9+'17'!D9+'17'!G9+'17'!J9+'17'!M9+'18'!D9+'18'!G9+'18'!J9+'18'!M9+'19'!D9+'19'!G9+'19'!J9+'19'!M9+'20'!D9</f>
        <v>0</v>
      </c>
      <c r="H9" s="30">
        <f>+'16'!E9+'16'!H9+'16'!K9+'16'!N9+'17'!E9+'17'!H9+'17'!K9+'17'!N9+'18'!E9+'18'!H9+'18'!K9+'18'!N9+'19'!E9+'19'!H9+'19'!K9+'19'!N9+'20'!E9</f>
        <v>0</v>
      </c>
      <c r="I9" s="1"/>
      <c r="J9" s="1"/>
      <c r="K9" s="1"/>
      <c r="L9" s="30"/>
      <c r="M9" s="30"/>
      <c r="N9" s="30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30">
        <f>+'16'!C10+'16'!F10+'16'!I10+'16'!L10+'17'!C10+'17'!F10+'17'!I10+'17'!L10+'18'!C10+'18'!F10+'18'!I10+'18'!L10+'19'!C10+'19'!F10+'19'!I10+'19'!L10+'20'!C10</f>
        <v>0</v>
      </c>
      <c r="G10" s="30">
        <f>+'16'!D10+'16'!G10+'16'!J10+'16'!M10+'17'!D10+'17'!G10+'17'!J10+'17'!M10+'18'!D10+'18'!G10+'18'!J10+'18'!M10+'19'!D10+'19'!G10+'19'!J10+'19'!M10+'20'!D10</f>
        <v>0</v>
      </c>
      <c r="H10" s="30">
        <f>+'16'!E10+'16'!H10+'16'!K10+'16'!N10+'17'!E10+'17'!H10+'17'!K10+'17'!N10+'18'!E10+'18'!H10+'18'!K10+'18'!N10+'19'!E10+'19'!H10+'19'!K10+'19'!N10+'20'!E10</f>
        <v>0</v>
      </c>
      <c r="I10" s="1"/>
      <c r="J10" s="1"/>
      <c r="K10" s="1"/>
      <c r="L10" s="30"/>
      <c r="M10" s="30"/>
      <c r="N10" s="30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30">
        <f>+'16'!C11+'16'!F11+'16'!I11+'16'!L11+'17'!C11+'17'!F11+'17'!I11+'17'!L11+'18'!C11+'18'!F11+'18'!I11+'18'!L11+'19'!C11+'19'!F11+'19'!I11+'19'!L11+'20'!C11</f>
        <v>0</v>
      </c>
      <c r="G11" s="30">
        <f>+'16'!D11+'16'!G11+'16'!J11+'16'!M11+'17'!D11+'17'!G11+'17'!J11+'17'!M11+'18'!D11+'18'!G11+'18'!J11+'18'!M11+'19'!D11+'19'!G11+'19'!J11+'19'!M11+'20'!D11</f>
        <v>0</v>
      </c>
      <c r="H11" s="30">
        <f>+'16'!E11+'16'!H11+'16'!K11+'16'!N11+'17'!E11+'17'!H11+'17'!K11+'17'!N11+'18'!E11+'18'!H11+'18'!K11+'18'!N11+'19'!E11+'19'!H11+'19'!K11+'19'!N11+'20'!E11</f>
        <v>0</v>
      </c>
      <c r="I11" s="1"/>
      <c r="J11" s="1"/>
      <c r="K11" s="1"/>
      <c r="L11" s="30"/>
      <c r="M11" s="30"/>
      <c r="N11" s="30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30">
        <f>+'16'!C12+'16'!F12+'16'!I12+'16'!L12+'17'!C12+'17'!F12+'17'!I12+'17'!L12+'18'!C12+'18'!F12+'18'!I12+'18'!L12+'19'!C12+'19'!F12+'19'!I12+'19'!L12+'20'!C12</f>
        <v>0</v>
      </c>
      <c r="G12" s="30">
        <f>+'16'!D12+'16'!G12+'16'!J12+'16'!M12+'17'!D12+'17'!G12+'17'!J12+'17'!M12+'18'!D12+'18'!G12+'18'!J12+'18'!M12+'19'!D12+'19'!G12+'19'!J12+'19'!M12+'20'!D12</f>
        <v>0</v>
      </c>
      <c r="H12" s="30">
        <f>+'16'!E12+'16'!H12+'16'!K12+'16'!N12+'17'!E12+'17'!H12+'17'!K12+'17'!N12+'18'!E12+'18'!H12+'18'!K12+'18'!N12+'19'!E12+'19'!H12+'19'!K12+'19'!N12+'20'!E12</f>
        <v>0</v>
      </c>
      <c r="I12" s="1"/>
      <c r="J12" s="1"/>
      <c r="K12" s="1"/>
      <c r="L12" s="30"/>
      <c r="M12" s="30"/>
      <c r="N12" s="30"/>
    </row>
    <row r="13" spans="1:16" ht="10.5" customHeight="1" thickBot="1">
      <c r="A13" s="11" t="s">
        <v>155</v>
      </c>
      <c r="B13" s="10" t="s">
        <v>9</v>
      </c>
      <c r="C13" s="1"/>
      <c r="D13" s="67">
        <v>50000</v>
      </c>
      <c r="E13" s="1">
        <v>50000</v>
      </c>
      <c r="F13" s="30">
        <f>+'16'!C13+'16'!F13+'16'!I13+'16'!L13+'17'!C13+'17'!F13+'17'!I13+'17'!L13+'18'!C13+'18'!F13+'18'!I13+'18'!L13+'19'!C13+'19'!F13+'19'!I13+'19'!L13+'20'!C13</f>
        <v>589275</v>
      </c>
      <c r="G13" s="30">
        <f>+'16'!D13+'16'!G13+'16'!J13+'16'!M13+'17'!D13+'17'!G13+'17'!J13+'17'!M13+'18'!D13+'18'!G13+'18'!J13+'18'!M13+'19'!D13+'19'!G13+'19'!J13+'19'!M13+'20'!D13</f>
        <v>849148</v>
      </c>
      <c r="H13" s="30">
        <f>+'16'!E13+'16'!H13+'16'!K13+'16'!N13+'17'!E13+'17'!H13+'17'!K13+'17'!N13+'18'!E13+'18'!H13+'18'!K13+'18'!N13+'19'!E13+'19'!H13+'19'!K13+'19'!N13+'20'!E13</f>
        <v>820843</v>
      </c>
      <c r="I13" s="1"/>
      <c r="J13" s="1"/>
      <c r="K13" s="1"/>
      <c r="L13" s="30"/>
      <c r="M13" s="30"/>
      <c r="N13" s="30"/>
      <c r="P13" s="24"/>
    </row>
    <row r="14" spans="1:14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50000</v>
      </c>
      <c r="E14" s="70">
        <f t="shared" si="0"/>
        <v>50000</v>
      </c>
      <c r="F14" s="70">
        <f t="shared" si="0"/>
        <v>589275</v>
      </c>
      <c r="G14" s="70">
        <f t="shared" si="0"/>
        <v>849148</v>
      </c>
      <c r="H14" s="70">
        <f t="shared" si="0"/>
        <v>820843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30">
        <f>+'16'!C15+'16'!F15+'16'!I15+'16'!L15+'17'!C15+'17'!F15+'17'!I15+'17'!L15+'18'!C15+'18'!F15+'18'!I15+'18'!L15+'19'!C15+'19'!F15+'19'!I15+'19'!L15+'20'!C15</f>
        <v>0</v>
      </c>
      <c r="G15" s="30">
        <f>+'16'!D15+'16'!G15+'16'!J15+'16'!M15+'17'!D15+'17'!G15+'17'!J15+'17'!M15+'18'!D15+'18'!G15+'18'!J15+'18'!M15+'19'!D15+'19'!G15+'19'!J15+'19'!M15+'20'!D15</f>
        <v>0</v>
      </c>
      <c r="H15" s="30">
        <f>+'16'!E15+'16'!H15+'16'!K15+'16'!N15+'17'!E15+'17'!H15+'17'!K15+'17'!N15+'18'!E15+'18'!H15+'18'!K15+'18'!N15+'19'!E15+'19'!H15+'19'!K15+'19'!N15+'20'!E15</f>
        <v>0</v>
      </c>
      <c r="I15" s="1"/>
      <c r="J15" s="1"/>
      <c r="K15" s="1"/>
      <c r="L15" s="30"/>
      <c r="M15" s="30"/>
      <c r="N15" s="30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30">
        <f>+'16'!C16+'16'!F16+'16'!I16+'16'!L16+'17'!C16+'17'!F16+'17'!I16+'17'!L16+'18'!C16+'18'!F16+'18'!I16+'18'!L16+'19'!C16+'19'!F16+'19'!I16+'19'!L16+'20'!C16</f>
        <v>0</v>
      </c>
      <c r="G16" s="30">
        <f>+'16'!D16+'16'!G16+'16'!J16+'16'!M16+'17'!D16+'17'!G16+'17'!J16+'17'!M16+'18'!D16+'18'!G16+'18'!J16+'18'!M16+'19'!D16+'19'!G16+'19'!J16+'19'!M16+'20'!D16</f>
        <v>0</v>
      </c>
      <c r="H16" s="30">
        <f>+'16'!E16+'16'!H16+'16'!K16+'16'!N16+'17'!E16+'17'!H16+'17'!K16+'17'!N16+'18'!E16+'18'!H16+'18'!K16+'18'!N16+'19'!E16+'19'!H16+'19'!K16+'19'!N16+'20'!E16</f>
        <v>0</v>
      </c>
      <c r="I16" s="1"/>
      <c r="J16" s="1"/>
      <c r="K16" s="1"/>
      <c r="L16" s="30"/>
      <c r="M16" s="30"/>
      <c r="N16" s="30"/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30">
        <f>+'16'!C17+'16'!F17+'16'!I17+'16'!L17+'17'!C17+'17'!F17+'17'!I17+'17'!L17+'18'!C17+'18'!F17+'18'!I17+'18'!L17+'19'!C17+'19'!F17+'19'!I17+'19'!L17+'20'!C17</f>
        <v>2195334</v>
      </c>
      <c r="G17" s="30">
        <f>+'16'!D17+'16'!G17+'16'!J17+'16'!M17+'17'!D17+'17'!G17+'17'!J17+'17'!M17+'18'!D17+'18'!G17+'18'!J17+'18'!M17+'19'!D17+'19'!G17+'19'!J17+'19'!M17+'20'!D17</f>
        <v>607656</v>
      </c>
      <c r="H17" s="30">
        <f>+'16'!E17+'16'!H17+'16'!K17+'16'!N17+'17'!E17+'17'!H17+'17'!K17+'17'!N17+'18'!E17+'18'!H17+'18'!K17+'18'!N17+'19'!E17+'19'!H17+'19'!K17+'19'!N17+'20'!E17</f>
        <v>564395</v>
      </c>
      <c r="I17" s="1"/>
      <c r="J17" s="1"/>
      <c r="K17" s="1"/>
      <c r="L17" s="30"/>
      <c r="M17" s="30"/>
      <c r="N17" s="30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2195334</v>
      </c>
      <c r="G18" s="70">
        <f t="shared" si="1"/>
        <v>607656</v>
      </c>
      <c r="H18" s="70">
        <f t="shared" si="1"/>
        <v>564395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30">
        <f>+'16'!C19+'16'!F19+'16'!I19+'16'!L19+'17'!C19+'17'!F19+'17'!I19+'17'!L19+'18'!C19+'18'!F19+'18'!I19+'18'!L19+'19'!C19+'19'!F19+'19'!I19+'19'!L19+'20'!C19</f>
        <v>0</v>
      </c>
      <c r="G19" s="30">
        <f>+'16'!D19+'16'!G19+'16'!J19+'16'!M19+'17'!D19+'17'!G19+'17'!J19+'17'!M19+'18'!D19+'18'!G19+'18'!J19+'18'!M19+'19'!D19+'19'!G19+'19'!J19+'19'!M19+'20'!D19</f>
        <v>0</v>
      </c>
      <c r="H19" s="30">
        <f>+'16'!E19+'16'!H19+'16'!K19+'16'!N19+'17'!E19+'17'!H19+'17'!K19+'17'!N19+'18'!E19+'18'!H19+'18'!K19+'18'!N19+'19'!E19+'19'!H19+'19'!K19+'19'!N19+'20'!E19</f>
        <v>0</v>
      </c>
      <c r="I19" s="6"/>
      <c r="J19" s="6"/>
      <c r="K19" s="6"/>
      <c r="L19" s="59"/>
      <c r="M19" s="59"/>
      <c r="N19" s="59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59">
        <f>+'16'!C20+'16'!F20+'16'!I20+'16'!L20+'17'!C20+'17'!F20+'17'!I20+'17'!L20+'18'!C20+'18'!F20+'18'!I20+'18'!L20+'19'!C20+'19'!F20+'19'!I20+'19'!L20+'20'!C20</f>
        <v>0</v>
      </c>
      <c r="G20" s="59">
        <f>+'16'!D20+'16'!G20+'16'!J20+'16'!M20+'17'!D20+'17'!G20+'17'!J20+'17'!M20+'18'!D20+'18'!G20+'18'!J20+'18'!M20+'19'!D20+'19'!G20+'19'!J20+'19'!M20+'20'!D20</f>
        <v>0</v>
      </c>
      <c r="H20" s="59">
        <f>+'16'!E20+'16'!H20+'16'!K20+'16'!N20+'17'!E20+'17'!H20+'17'!K20+'17'!N20+'18'!E20+'18'!H20+'18'!K20+'18'!N20+'19'!E20+'19'!H20+'19'!K20+'19'!N20+'20'!E20</f>
        <v>0</v>
      </c>
      <c r="I20" s="6"/>
      <c r="J20" s="6"/>
      <c r="K20" s="6"/>
      <c r="L20" s="59"/>
      <c r="M20" s="59"/>
      <c r="N20" s="59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30">
        <f>+'16'!C22+'16'!F22+'16'!I22+'16'!L22+'17'!C22+'17'!F22+'17'!I22+'17'!L22+'18'!C22+'18'!F22+'18'!I22+'18'!L22+'19'!C22+'19'!F22+'19'!I22+'19'!L22+'20'!C22</f>
        <v>0</v>
      </c>
      <c r="G22" s="30">
        <f>+'16'!D22+'16'!G22+'16'!J22+'16'!M22+'17'!D22+'17'!G22+'17'!J22+'17'!M22+'18'!D22+'18'!G22+'18'!J22+'18'!M22+'19'!D22+'19'!G22+'19'!J22+'19'!M22+'20'!D22</f>
        <v>0</v>
      </c>
      <c r="H22" s="30">
        <f>+'16'!E22+'16'!H22+'16'!K22+'16'!N22+'17'!E22+'17'!H22+'17'!K22+'17'!N22+'18'!E22+'18'!H22+'18'!K22+'18'!N22+'19'!E22+'19'!H22+'19'!K22+'19'!N22+'20'!E22</f>
        <v>0</v>
      </c>
      <c r="I22" s="6"/>
      <c r="J22" s="6"/>
      <c r="K22" s="6"/>
      <c r="L22" s="30"/>
      <c r="M22" s="30"/>
      <c r="N22" s="59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30">
        <f>+'16'!C23+'16'!F23+'16'!I23+'16'!L23+'17'!C23+'17'!F23+'17'!I23+'17'!L23+'18'!C23+'18'!F23+'18'!I23+'18'!L23+'19'!C23+'19'!F23+'19'!I23+'19'!L23+'20'!C23</f>
        <v>0</v>
      </c>
      <c r="G23" s="30">
        <f>+'16'!D23+'16'!G23+'16'!J23+'16'!M23+'17'!D23+'17'!G23+'17'!J23+'17'!M23+'18'!D23+'18'!G23+'18'!J23+'18'!M23+'19'!D23+'19'!G23+'19'!J23+'19'!M23+'20'!D23</f>
        <v>0</v>
      </c>
      <c r="H23" s="30">
        <f>+'16'!E23+'16'!H23+'16'!K23+'16'!N23+'17'!E23+'17'!H23+'17'!K23+'17'!N23+'18'!E23+'18'!H23+'18'!K23+'18'!N23+'19'!E23+'19'!H23+'19'!K23+'19'!N23+'20'!E23</f>
        <v>0</v>
      </c>
      <c r="I23" s="6"/>
      <c r="J23" s="6"/>
      <c r="K23" s="6"/>
      <c r="L23" s="30"/>
      <c r="M23" s="30"/>
      <c r="N23" s="59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30">
        <f>+'16'!C24+'16'!F24+'16'!I24+'16'!L24+'17'!C24+'17'!F24+'17'!I24+'17'!L24+'18'!C24+'18'!F24+'18'!I24+'18'!L24+'19'!C24+'19'!F24+'19'!I24+'19'!L24+'20'!C24</f>
        <v>0</v>
      </c>
      <c r="G24" s="30">
        <f>+'16'!D24+'16'!G24+'16'!J24+'16'!M24+'17'!D24+'17'!G24+'17'!J24+'17'!M24+'18'!D24+'18'!G24+'18'!J24+'18'!M24+'19'!D24+'19'!G24+'19'!J24+'19'!M24+'20'!D24</f>
        <v>0</v>
      </c>
      <c r="H24" s="30">
        <f>+'16'!E24+'16'!H24+'16'!K24+'16'!N24+'17'!E24+'17'!H24+'17'!K24+'17'!N24+'18'!E24+'18'!H24+'18'!K24+'18'!N24+'19'!E24+'19'!H24+'19'!K24+'19'!N24+'20'!E24</f>
        <v>0</v>
      </c>
      <c r="I24" s="1"/>
      <c r="J24" s="1"/>
      <c r="K24" s="6"/>
      <c r="L24" s="30"/>
      <c r="M24" s="30"/>
      <c r="N24" s="59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30">
        <f>+'16'!C26+'16'!F26+'16'!I26+'16'!L26+'17'!C26+'17'!F26+'17'!I26+'17'!L26+'18'!C26+'18'!F26+'18'!I26+'18'!L26+'19'!C26+'19'!F26+'19'!I26+'19'!L26+'20'!C26</f>
        <v>0</v>
      </c>
      <c r="G26" s="30">
        <f>+'16'!D26+'16'!G26+'16'!J26+'16'!M26+'17'!D26+'17'!G26+'17'!J26+'17'!M26+'18'!D26+'18'!G26+'18'!J26+'18'!M26+'19'!D26+'19'!G26+'19'!J26+'19'!M26+'20'!D26</f>
        <v>0</v>
      </c>
      <c r="H26" s="30">
        <f>+'16'!E26+'16'!H26+'16'!K26+'16'!N26+'17'!E26+'17'!H26+'17'!K26+'17'!N26+'18'!E26+'18'!H26+'18'!K26+'18'!N26+'19'!E26+'19'!H26+'19'!K26+'19'!N26+'20'!E26</f>
        <v>0</v>
      </c>
      <c r="I26" s="6"/>
      <c r="J26" s="6"/>
      <c r="K26" s="6"/>
      <c r="L26" s="59"/>
      <c r="M26" s="59"/>
      <c r="N26" s="59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50000</v>
      </c>
      <c r="E28" s="5">
        <f t="shared" si="5"/>
        <v>50000</v>
      </c>
      <c r="F28" s="5">
        <f t="shared" si="5"/>
        <v>2784609</v>
      </c>
      <c r="G28" s="5">
        <f t="shared" si="5"/>
        <v>1456804</v>
      </c>
      <c r="H28" s="5">
        <f t="shared" si="5"/>
        <v>1385238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30">
        <f>+'16'!C29+'16'!F29+'16'!I29+'16'!L29+'17'!C29+'17'!F29+'17'!I29+'17'!L29+'18'!C29+'18'!F29+'18'!I29+'18'!L29+'19'!C29+'19'!F29+'19'!I29+'19'!L29+'20'!C29</f>
        <v>0</v>
      </c>
      <c r="G29" s="30">
        <f>+'16'!D29+'16'!G29+'16'!J29+'16'!M29+'17'!D29+'17'!G29+'17'!J29+'17'!M29+'18'!D29+'18'!G29+'18'!J29+'18'!M29+'19'!D29+'19'!G29+'19'!J29+'19'!M29+'20'!D29</f>
        <v>0</v>
      </c>
      <c r="H29" s="30">
        <f>+'16'!E29+'16'!H29+'16'!K29+'16'!N29+'17'!E29+'17'!H29+'17'!K29+'17'!N29+'18'!E29+'18'!H29+'18'!K29+'18'!N29+'19'!E29+'19'!H29+'19'!K29+'19'!N29+'20'!E29</f>
        <v>0</v>
      </c>
      <c r="I29" s="1"/>
      <c r="J29" s="1"/>
      <c r="K29" s="1"/>
      <c r="L29" s="30"/>
      <c r="M29" s="30"/>
      <c r="N29" s="30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30">
        <f>+'16'!C30+'16'!F30+'16'!I30+'16'!L30+'17'!C30+'17'!F30+'17'!I30+'17'!L30+'18'!C30+'18'!F30+'18'!I30+'18'!L30+'19'!C30+'19'!F30+'19'!I30+'19'!L30+'20'!C30</f>
        <v>0</v>
      </c>
      <c r="G30" s="30">
        <f>+'16'!D30+'16'!G30+'16'!J30+'16'!M30+'17'!D30+'17'!G30+'17'!J30+'17'!M30+'18'!D30+'18'!G30+'18'!J30+'18'!M30+'19'!D30+'19'!G30+'19'!J30+'19'!M30+'20'!D30</f>
        <v>0</v>
      </c>
      <c r="H30" s="30">
        <f>+'16'!E30+'16'!H30+'16'!K30+'16'!N30+'17'!E30+'17'!H30+'17'!K30+'17'!N30+'18'!E30+'18'!H30+'18'!K30+'18'!N30+'19'!E30+'19'!H30+'19'!K30+'19'!N30+'20'!E30</f>
        <v>0</v>
      </c>
      <c r="I30" s="1"/>
      <c r="J30" s="1"/>
      <c r="K30" s="1"/>
      <c r="L30" s="30"/>
      <c r="M30" s="30"/>
      <c r="N30" s="30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30">
        <f>+'16'!C31+'16'!F31+'16'!I31+'16'!L31+'17'!C31+'17'!F31+'17'!I31+'17'!L31+'18'!C31+'18'!F31+'18'!I31+'18'!L31+'19'!C31+'19'!F31+'19'!I31+'19'!L31+'20'!C31</f>
        <v>0</v>
      </c>
      <c r="G31" s="30">
        <f>+'16'!D31+'16'!G31+'16'!J31+'16'!M31+'17'!D31+'17'!G31+'17'!J31+'17'!M31+'18'!D31+'18'!G31+'18'!J31+'18'!M31+'19'!D31+'19'!G31+'19'!J31+'19'!M31+'20'!D31</f>
        <v>0</v>
      </c>
      <c r="H31" s="30">
        <f>+'16'!E31+'16'!H31+'16'!K31+'16'!N31+'17'!E31+'17'!H31+'17'!K31+'17'!N31+'18'!E31+'18'!H31+'18'!K31+'18'!N31+'19'!E31+'19'!H31+'19'!K31+'19'!N31+'20'!E31</f>
        <v>0</v>
      </c>
      <c r="I31" s="1"/>
      <c r="J31" s="1"/>
      <c r="K31" s="1"/>
      <c r="L31" s="30"/>
      <c r="M31" s="30"/>
      <c r="N31" s="30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30">
        <f>+'16'!C32+'16'!F32+'16'!I32+'16'!L32+'17'!C32+'17'!F32+'17'!I32+'17'!L32+'18'!C32+'18'!F32+'18'!I32+'18'!L32+'19'!C32+'19'!F32+'19'!I32+'19'!L32+'20'!C32</f>
        <v>0</v>
      </c>
      <c r="G32" s="30">
        <f>+'16'!D32+'16'!G32+'16'!J32+'16'!M32+'17'!D32+'17'!G32+'17'!J32+'17'!M32+'18'!D32+'18'!G32+'18'!J32+'18'!M32+'19'!D32+'19'!G32+'19'!J32+'19'!M32+'20'!D32</f>
        <v>0</v>
      </c>
      <c r="H32" s="30">
        <f>+'16'!E32+'16'!H32+'16'!K32+'16'!N32+'17'!E32+'17'!H32+'17'!K32+'17'!N32+'18'!E32+'18'!H32+'18'!K32+'18'!N32+'19'!E32+'19'!H32+'19'!K32+'19'!N32+'20'!E32</f>
        <v>0</v>
      </c>
      <c r="I32" s="1"/>
      <c r="J32" s="1"/>
      <c r="K32" s="1"/>
      <c r="L32" s="30"/>
      <c r="M32" s="30"/>
      <c r="N32" s="30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30">
        <f>+'16'!C34+'16'!F34+'16'!I34+'16'!L34+'17'!C34+'17'!F34+'17'!I34+'17'!L34+'18'!C34+'18'!F34+'18'!I34+'18'!L34+'19'!C34+'19'!F34+'19'!I34+'19'!L34+'20'!C34</f>
        <v>0</v>
      </c>
      <c r="G34" s="30">
        <f>+'16'!D34+'16'!G34+'16'!J34+'16'!M34+'17'!D34+'17'!G34+'17'!J34+'17'!M34+'18'!D34+'18'!G34+'18'!J34+'18'!M34+'19'!D34+'19'!G34+'19'!J34+'19'!M34+'20'!D34</f>
        <v>0</v>
      </c>
      <c r="H34" s="30">
        <f>+'16'!E34+'16'!H34+'16'!K34+'16'!N34+'17'!E34+'17'!H34+'17'!K34+'17'!N34+'18'!E34+'18'!H34+'18'!K34+'18'!N34+'19'!E34+'19'!H34+'19'!K34+'19'!N34+'20'!E34</f>
        <v>0</v>
      </c>
      <c r="I34" s="1"/>
      <c r="J34" s="1"/>
      <c r="K34" s="1"/>
      <c r="L34" s="30"/>
      <c r="M34" s="30"/>
      <c r="N34" s="30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30">
        <f>+'16'!C35+'16'!F35+'16'!I35+'16'!L35+'17'!C35+'17'!F35+'17'!I35+'17'!L35+'18'!C35+'18'!F35+'18'!I35+'18'!L35+'19'!C35+'19'!F35+'19'!I35+'19'!L35+'20'!C35</f>
        <v>0</v>
      </c>
      <c r="G35" s="30">
        <f>+'16'!D35+'16'!G35+'16'!J35+'16'!M35+'17'!D35+'17'!G35+'17'!J35+'17'!M35+'18'!D35+'18'!G35+'18'!J35+'18'!M35+'19'!D35+'19'!G35+'19'!J35+'19'!M35+'20'!D35</f>
        <v>0</v>
      </c>
      <c r="H35" s="30">
        <f>+'16'!E35+'16'!H35+'16'!K35+'16'!N35+'17'!E35+'17'!H35+'17'!K35+'17'!N35+'18'!E35+'18'!H35+'18'!K35+'18'!N35+'19'!E35+'19'!H35+'19'!K35+'19'!N35+'20'!E35</f>
        <v>0</v>
      </c>
      <c r="I35" s="1"/>
      <c r="J35" s="1"/>
      <c r="K35" s="1"/>
      <c r="L35" s="30"/>
      <c r="M35" s="30"/>
      <c r="N35" s="30"/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30">
        <f>+'16'!C36+'16'!F36+'16'!I36+'16'!L36+'17'!C36+'17'!F36+'17'!I36+'17'!L36+'18'!C36+'18'!F36+'18'!I36+'18'!L36+'19'!C36+'19'!F36+'19'!I36+'19'!L36+'20'!C36</f>
        <v>0</v>
      </c>
      <c r="G36" s="30">
        <f>+'16'!D36+'16'!G36+'16'!J36+'16'!M36+'17'!D36+'17'!G36+'17'!J36+'17'!M36+'18'!D36+'18'!G36+'18'!J36+'18'!M36+'19'!D36+'19'!G36+'19'!J36+'19'!M36+'20'!D36</f>
        <v>0</v>
      </c>
      <c r="H36" s="30">
        <f>+'16'!E36+'16'!H36+'16'!K36+'16'!N36+'17'!E36+'17'!H36+'17'!K36+'17'!N36+'18'!E36+'18'!H36+'18'!K36+'18'!N36+'19'!E36+'19'!H36+'19'!K36+'19'!N36+'20'!E36</f>
        <v>0</v>
      </c>
      <c r="I36" s="1"/>
      <c r="J36" s="1"/>
      <c r="K36" s="1"/>
      <c r="L36" s="30"/>
      <c r="M36" s="30"/>
      <c r="N36" s="30"/>
    </row>
    <row r="37" spans="1:4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30">
        <f>+'16'!C38+'16'!F38+'16'!I38+'16'!L38+'17'!C38+'17'!F38+'17'!I38+'17'!L38+'18'!C38+'18'!F38+'18'!I38+'18'!L38+'19'!C38+'19'!F38+'19'!I38+'19'!L38+'20'!C38</f>
        <v>0</v>
      </c>
      <c r="G38" s="30">
        <f>+'16'!D38+'16'!G38+'16'!J38+'16'!M38+'17'!D38+'17'!G38+'17'!J38+'17'!M38+'18'!D38+'18'!G38+'18'!J38+'18'!M38+'19'!D38+'19'!G38+'19'!J38+'19'!M38+'20'!D38</f>
        <v>0</v>
      </c>
      <c r="H38" s="30">
        <f>+'16'!E38+'16'!H38+'16'!K38+'16'!N38+'17'!E38+'17'!H38+'17'!K38+'17'!N38+'18'!E38+'18'!H38+'18'!K38+'18'!N38+'19'!E38+'19'!H38+'19'!K38+'19'!N38+'20'!E38</f>
        <v>0</v>
      </c>
      <c r="I38" s="1"/>
      <c r="J38" s="1"/>
      <c r="K38" s="1"/>
      <c r="L38" s="30"/>
      <c r="M38" s="30"/>
      <c r="N38" s="30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30">
        <f>+'16'!C39+'16'!F39+'16'!I39+'16'!L39+'17'!C39+'17'!F39+'17'!I39+'17'!L39+'18'!C39+'18'!F39+'18'!I39+'18'!L39+'19'!C39+'19'!F39+'19'!I39+'19'!L39+'20'!C39</f>
        <v>0</v>
      </c>
      <c r="G39" s="30">
        <f>+'16'!D39+'16'!G39+'16'!J39+'16'!M39+'17'!D39+'17'!G39+'17'!J39+'17'!M39+'18'!D39+'18'!G39+'18'!J39+'18'!M39+'19'!D39+'19'!G39+'19'!J39+'19'!M39+'20'!D39</f>
        <v>0</v>
      </c>
      <c r="H39" s="30">
        <f>+'16'!E39+'16'!H39+'16'!K39+'16'!N39+'17'!E39+'17'!H39+'17'!K39+'17'!N39+'18'!E39+'18'!H39+'18'!K39+'18'!N39+'19'!E39+'19'!H39+'19'!K39+'19'!N39+'20'!E39</f>
        <v>0</v>
      </c>
      <c r="I39" s="1"/>
      <c r="J39" s="1"/>
      <c r="K39" s="1"/>
      <c r="L39" s="30"/>
      <c r="M39" s="30"/>
      <c r="N39" s="30"/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30">
        <f>+'16'!C40+'16'!F40+'16'!I40+'16'!L40+'17'!C40+'17'!F40+'17'!I40+'17'!L40+'18'!C40+'18'!F40+'18'!I40+'18'!L40+'19'!C40+'19'!F40+'19'!I40+'19'!L40+'20'!C40</f>
        <v>0</v>
      </c>
      <c r="G40" s="30">
        <f>+'16'!D40+'16'!G40+'16'!J40+'16'!M40+'17'!D40+'17'!G40+'17'!J40+'17'!M40+'18'!D40+'18'!G40+'18'!J40+'18'!M40+'19'!D40+'19'!G40+'19'!J40+'19'!M40+'20'!D40</f>
        <v>0</v>
      </c>
      <c r="H40" s="30">
        <f>+'16'!E40+'16'!H40+'16'!K40+'16'!N40+'17'!E40+'17'!H40+'17'!K40+'17'!N40+'18'!E40+'18'!H40+'18'!K40+'18'!N40+'19'!E40+'19'!H40+'19'!K40+'19'!N40+'20'!E40</f>
        <v>0</v>
      </c>
      <c r="I40" s="1"/>
      <c r="J40" s="1"/>
      <c r="K40" s="1"/>
      <c r="L40" s="30"/>
      <c r="M40" s="30"/>
      <c r="N40" s="30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30">
        <f>+'16'!C42+'16'!F42+'16'!I42+'16'!L42+'17'!C42+'17'!F42+'17'!I42+'17'!L42+'18'!C42+'18'!F42+'18'!I42+'18'!L42+'19'!C42+'19'!F42+'19'!I42+'19'!L42+'20'!C42</f>
        <v>0</v>
      </c>
      <c r="G42" s="30">
        <f>+'16'!D42+'16'!G42+'16'!J42+'16'!M42+'17'!D42+'17'!G42+'17'!J42+'17'!M42+'18'!D42+'18'!G42+'18'!J42+'18'!M42+'19'!D42+'19'!G42+'19'!J42+'19'!M42+'20'!D42</f>
        <v>0</v>
      </c>
      <c r="H42" s="30">
        <f>+'16'!E42+'16'!H42+'16'!K42+'16'!N42+'17'!E42+'17'!H42+'17'!K42+'17'!N42+'18'!E42+'18'!H42+'18'!K42+'18'!N42+'19'!E42+'19'!H42+'19'!K42+'19'!N42+'20'!E42</f>
        <v>0</v>
      </c>
      <c r="I42" s="6"/>
      <c r="J42" s="6"/>
      <c r="K42" s="6"/>
      <c r="L42" s="59"/>
      <c r="M42" s="59"/>
      <c r="N42" s="5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59">
        <f>+'16'!C43+'16'!F43+'16'!I43+'16'!L43+'17'!C43+'17'!F43+'17'!I43+'17'!L43+'18'!C43+'18'!F43+'18'!I43+'18'!L43+'19'!C43+'19'!F43+'19'!I43+'19'!L43+'20'!C43</f>
        <v>0</v>
      </c>
      <c r="G43" s="59">
        <f>+'16'!D43+'16'!G43+'16'!J43+'16'!M43+'17'!D43+'17'!G43+'17'!J43+'17'!M43+'18'!D43+'18'!G43+'18'!J43+'18'!M43+'19'!D43+'19'!G43+'19'!J43+'19'!M43+'20'!D43</f>
        <v>0</v>
      </c>
      <c r="H43" s="59">
        <f>+'16'!E43+'16'!H43+'16'!K43+'16'!N43+'17'!E43+'17'!H43+'17'!K43+'17'!N43+'18'!E43+'18'!H43+'18'!K43+'18'!N43+'19'!E43+'19'!H43+'19'!K43+'19'!N43+'20'!E43</f>
        <v>0</v>
      </c>
      <c r="I43" s="6"/>
      <c r="J43" s="6"/>
      <c r="K43" s="6"/>
      <c r="L43" s="59"/>
      <c r="M43" s="59"/>
      <c r="N43" s="5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30">
        <f>+'16'!C45+'16'!F45+'16'!I45+'16'!L45+'17'!C45+'17'!F45+'17'!I45+'17'!L45+'18'!C45+'18'!F45+'18'!I45+'18'!L45+'19'!C45+'19'!F45+'19'!I45+'19'!L45+'20'!C45</f>
        <v>0</v>
      </c>
      <c r="G45" s="30">
        <f>+'16'!D45+'16'!G45+'16'!J45+'16'!M45+'17'!D45+'17'!G45+'17'!J45+'17'!M45+'18'!D45+'18'!G45+'18'!J45+'18'!M45+'19'!D45+'19'!G45+'19'!J45+'19'!M45+'20'!D45</f>
        <v>0</v>
      </c>
      <c r="H45" s="30">
        <f>+'16'!E45+'16'!H45+'16'!K45+'16'!N45+'17'!E45+'17'!H45+'17'!K45+'17'!N45+'18'!E45+'18'!H45+'18'!K45+'18'!N45+'19'!E45+'19'!H45+'19'!K45+'19'!N45+'20'!E45</f>
        <v>0</v>
      </c>
      <c r="I45" s="6"/>
      <c r="J45" s="6"/>
      <c r="K45" s="6"/>
      <c r="L45" s="59"/>
      <c r="M45" s="59"/>
      <c r="N45" s="59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59">
        <f>+'16'!C46+'16'!F46+'16'!I46+'16'!L46+'17'!C46+'17'!F46+'17'!I46+'17'!L46+'18'!C46+'18'!F46+'18'!I46+'18'!L46+'19'!C46+'19'!F46+'19'!I46+'19'!L46+'20'!C46</f>
        <v>0</v>
      </c>
      <c r="G46" s="59">
        <f>+'16'!D46+'16'!G46+'16'!J46+'16'!M46+'17'!D46+'17'!G46+'17'!J46+'17'!M46+'18'!D46+'18'!G46+'18'!J46+'18'!M46+'19'!D46+'19'!G46+'19'!J46+'19'!M46+'20'!D46</f>
        <v>0</v>
      </c>
      <c r="H46" s="59">
        <f>+'16'!E46+'16'!H46+'16'!K46+'16'!N46+'17'!E46+'17'!H46+'17'!K46+'17'!N46+'18'!E46+'18'!H46+'18'!K46+'18'!N46+'19'!E46+'19'!H46+'19'!K46+'19'!N46+'20'!E46</f>
        <v>0</v>
      </c>
      <c r="I46" s="6"/>
      <c r="J46" s="6"/>
      <c r="K46" s="6"/>
      <c r="L46" s="59"/>
      <c r="M46" s="59"/>
      <c r="N46" s="59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7">
        <f>+'16'!C51+'16'!F51+'16'!I51+'16'!L51+'17'!C51+'17'!F51+'17'!I51+'17'!L51+'18'!C51+'18'!F51+'18'!I51+'18'!L51+'19'!C51+'19'!F51+'19'!I51+'19'!L51+'20'!C51</f>
        <v>0</v>
      </c>
      <c r="G51" s="87">
        <f>+'16'!D51+'16'!G51+'16'!J51+'16'!M51+'17'!D51+'17'!G51+'17'!J51+'17'!M51+'18'!D51+'18'!G51+'18'!J51+'18'!M51+'19'!D51+'19'!G51+'19'!J51+'19'!M51+'20'!D51</f>
        <v>0</v>
      </c>
      <c r="H51" s="87">
        <f>+'16'!E51+'16'!H51+'16'!K51+'16'!N51+'17'!E51+'17'!H51+'17'!K51+'17'!N51+'18'!E51+'18'!H51+'18'!K51+'18'!N51+'19'!E51+'19'!H51+'19'!K51+'19'!N51+'20'!E51</f>
        <v>0</v>
      </c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7">
        <f>+'16'!C52+'16'!F52+'16'!I52+'16'!L52+'17'!C52+'17'!F52+'17'!I52+'17'!L52+'18'!C52+'18'!F52+'18'!I52+'18'!L52+'19'!C52+'19'!F52+'19'!I52+'19'!L52+'20'!C52</f>
        <v>0</v>
      </c>
      <c r="G52" s="87">
        <f>+'16'!D52+'16'!G52+'16'!J52+'16'!M52+'17'!D52+'17'!G52+'17'!J52+'17'!M52+'18'!D52+'18'!G52+'18'!J52+'18'!M52+'19'!D52+'19'!G52+'19'!J52+'19'!M52+'20'!D52</f>
        <v>0</v>
      </c>
      <c r="H52" s="87">
        <f>+'16'!E52+'16'!H52+'16'!K52+'16'!N52+'17'!E52+'17'!H52+'17'!K52+'17'!N52+'18'!E52+'18'!H52+'18'!K52+'18'!N52+'19'!E52+'19'!H52+'19'!K52+'19'!N52+'20'!E52</f>
        <v>0</v>
      </c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7:B7"/>
    <mergeCell ref="A8:B8"/>
    <mergeCell ref="A29:B29"/>
    <mergeCell ref="E5:E6"/>
    <mergeCell ref="A3:B6"/>
    <mergeCell ref="C3:E3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1401</v>
      </c>
      <c r="D3" s="101"/>
      <c r="E3" s="101"/>
      <c r="F3" s="101">
        <v>1402</v>
      </c>
      <c r="G3" s="101"/>
      <c r="H3" s="101"/>
      <c r="I3" s="107">
        <v>1403</v>
      </c>
      <c r="J3" s="107"/>
      <c r="K3" s="107"/>
      <c r="L3" s="115">
        <v>1400</v>
      </c>
      <c r="M3" s="115"/>
      <c r="N3" s="115"/>
    </row>
    <row r="4" spans="1:14" s="60" customFormat="1" ht="23.25" customHeight="1" thickBot="1">
      <c r="A4" s="100"/>
      <c r="B4" s="100"/>
      <c r="C4" s="106" t="s">
        <v>86</v>
      </c>
      <c r="D4" s="106"/>
      <c r="E4" s="106"/>
      <c r="F4" s="106" t="s">
        <v>87</v>
      </c>
      <c r="G4" s="106"/>
      <c r="H4" s="106"/>
      <c r="I4" s="106" t="s">
        <v>149</v>
      </c>
      <c r="J4" s="106"/>
      <c r="K4" s="106"/>
      <c r="L4" s="129" t="s">
        <v>88</v>
      </c>
      <c r="M4" s="129"/>
      <c r="N4" s="129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111"/>
      <c r="M6" s="111"/>
      <c r="N6" s="111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9">
        <v>11</v>
      </c>
      <c r="M7" s="68">
        <v>12</v>
      </c>
      <c r="N7" s="69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30"/>
      <c r="M8" s="30"/>
      <c r="N8" s="30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23"/>
      <c r="G9" s="23"/>
      <c r="H9" s="1"/>
      <c r="I9" s="1"/>
      <c r="J9" s="1"/>
      <c r="K9" s="1"/>
      <c r="L9" s="30">
        <f>+C9+F9+I9</f>
        <v>0</v>
      </c>
      <c r="M9" s="30">
        <f>+D9+G9+J9</f>
        <v>0</v>
      </c>
      <c r="N9" s="30">
        <f>+E9+H9+K9</f>
        <v>0</v>
      </c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23"/>
      <c r="G10" s="23"/>
      <c r="H10" s="1"/>
      <c r="I10" s="1"/>
      <c r="J10" s="1"/>
      <c r="K10" s="1"/>
      <c r="L10" s="30">
        <f aca="true" t="shared" si="0" ref="L10:L52">+C10+F10+I10</f>
        <v>0</v>
      </c>
      <c r="M10" s="30">
        <f aca="true" t="shared" si="1" ref="M10:M52">+D10+G10+J10</f>
        <v>0</v>
      </c>
      <c r="N10" s="30">
        <f aca="true" t="shared" si="2" ref="N10:N52">+E10+H10+K10</f>
        <v>0</v>
      </c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23"/>
      <c r="G11" s="23"/>
      <c r="H11" s="1"/>
      <c r="I11" s="1"/>
      <c r="J11" s="1"/>
      <c r="K11" s="1"/>
      <c r="L11" s="30">
        <f t="shared" si="0"/>
        <v>0</v>
      </c>
      <c r="M11" s="30">
        <f t="shared" si="1"/>
        <v>0</v>
      </c>
      <c r="N11" s="30">
        <f t="shared" si="2"/>
        <v>0</v>
      </c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23"/>
      <c r="G12" s="23"/>
      <c r="H12" s="1"/>
      <c r="I12" s="1"/>
      <c r="J12" s="1"/>
      <c r="K12" s="1"/>
      <c r="L12" s="30">
        <f t="shared" si="0"/>
        <v>0</v>
      </c>
      <c r="M12" s="30">
        <f t="shared" si="1"/>
        <v>0</v>
      </c>
      <c r="N12" s="30">
        <f t="shared" si="2"/>
        <v>0</v>
      </c>
    </row>
    <row r="13" spans="1:16" ht="10.5" customHeight="1" thickBot="1">
      <c r="A13" s="11" t="s">
        <v>155</v>
      </c>
      <c r="B13" s="10" t="s">
        <v>9</v>
      </c>
      <c r="C13" s="1"/>
      <c r="D13" s="67"/>
      <c r="E13" s="1"/>
      <c r="F13" s="23"/>
      <c r="G13" s="23"/>
      <c r="H13" s="1"/>
      <c r="I13" s="1"/>
      <c r="J13" s="1"/>
      <c r="K13" s="1"/>
      <c r="L13" s="30">
        <f t="shared" si="0"/>
        <v>0</v>
      </c>
      <c r="M13" s="30">
        <f t="shared" si="1"/>
        <v>0</v>
      </c>
      <c r="N13" s="30">
        <f t="shared" si="2"/>
        <v>0</v>
      </c>
      <c r="P13" s="24"/>
    </row>
    <row r="14" spans="1:14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3" ref="D14:N14">+D9+D10+D11+D12+D13</f>
        <v>0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23"/>
      <c r="G15" s="23"/>
      <c r="H15" s="1"/>
      <c r="I15" s="1"/>
      <c r="J15" s="1"/>
      <c r="K15" s="1"/>
      <c r="L15" s="30">
        <f t="shared" si="0"/>
        <v>0</v>
      </c>
      <c r="M15" s="30">
        <f t="shared" si="1"/>
        <v>0</v>
      </c>
      <c r="N15" s="30">
        <f t="shared" si="2"/>
        <v>0</v>
      </c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23"/>
      <c r="G16" s="23"/>
      <c r="H16" s="1"/>
      <c r="I16" s="1"/>
      <c r="J16" s="1"/>
      <c r="K16" s="1"/>
      <c r="L16" s="30">
        <f t="shared" si="0"/>
        <v>0</v>
      </c>
      <c r="M16" s="30">
        <f t="shared" si="1"/>
        <v>0</v>
      </c>
      <c r="N16" s="30">
        <f t="shared" si="2"/>
        <v>0</v>
      </c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23"/>
      <c r="G17" s="23"/>
      <c r="H17" s="1"/>
      <c r="I17" s="1"/>
      <c r="J17" s="1"/>
      <c r="K17" s="1"/>
      <c r="L17" s="30">
        <f t="shared" si="0"/>
        <v>0</v>
      </c>
      <c r="M17" s="30">
        <f t="shared" si="1"/>
        <v>0</v>
      </c>
      <c r="N17" s="30">
        <f t="shared" si="2"/>
        <v>0</v>
      </c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4" ref="D18:N18">+D15+D16+D17</f>
        <v>0</v>
      </c>
      <c r="E18" s="70">
        <f t="shared" si="4"/>
        <v>0</v>
      </c>
      <c r="F18" s="70">
        <f t="shared" si="4"/>
        <v>0</v>
      </c>
      <c r="G18" s="70">
        <f t="shared" si="4"/>
        <v>0</v>
      </c>
      <c r="H18" s="70">
        <f t="shared" si="4"/>
        <v>0</v>
      </c>
      <c r="I18" s="70">
        <f t="shared" si="4"/>
        <v>0</v>
      </c>
      <c r="J18" s="70">
        <f t="shared" si="4"/>
        <v>0</v>
      </c>
      <c r="K18" s="70">
        <f t="shared" si="4"/>
        <v>0</v>
      </c>
      <c r="L18" s="70">
        <f t="shared" si="4"/>
        <v>0</v>
      </c>
      <c r="M18" s="70">
        <f t="shared" si="4"/>
        <v>0</v>
      </c>
      <c r="N18" s="70">
        <f t="shared" si="4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52"/>
      <c r="G19" s="52"/>
      <c r="H19" s="6"/>
      <c r="I19" s="6"/>
      <c r="J19" s="6"/>
      <c r="K19" s="6"/>
      <c r="L19" s="30">
        <f t="shared" si="0"/>
        <v>0</v>
      </c>
      <c r="M19" s="30">
        <f t="shared" si="1"/>
        <v>0</v>
      </c>
      <c r="N19" s="30">
        <f t="shared" si="2"/>
        <v>0</v>
      </c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52"/>
      <c r="G20" s="52"/>
      <c r="H20" s="6"/>
      <c r="I20" s="6"/>
      <c r="J20" s="6"/>
      <c r="K20" s="6"/>
      <c r="L20" s="59">
        <f t="shared" si="0"/>
        <v>0</v>
      </c>
      <c r="M20" s="59">
        <f t="shared" si="1"/>
        <v>0</v>
      </c>
      <c r="N20" s="59">
        <f t="shared" si="2"/>
        <v>0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5" ref="D21:N21">+D19+D20</f>
        <v>0</v>
      </c>
      <c r="E21" s="70">
        <f t="shared" si="5"/>
        <v>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5"/>
        <v>0</v>
      </c>
    </row>
    <row r="22" spans="1:14" ht="10.5" customHeight="1">
      <c r="A22" s="15" t="s">
        <v>161</v>
      </c>
      <c r="B22" s="10" t="s">
        <v>19</v>
      </c>
      <c r="C22" s="4"/>
      <c r="D22" s="4"/>
      <c r="E22" s="4"/>
      <c r="F22" s="52"/>
      <c r="G22" s="52"/>
      <c r="H22" s="4"/>
      <c r="I22" s="4"/>
      <c r="J22" s="4"/>
      <c r="K22" s="4"/>
      <c r="L22" s="30">
        <f t="shared" si="0"/>
        <v>0</v>
      </c>
      <c r="M22" s="30">
        <f t="shared" si="1"/>
        <v>0</v>
      </c>
      <c r="N22" s="30">
        <f t="shared" si="2"/>
        <v>0</v>
      </c>
    </row>
    <row r="23" spans="1:14" ht="10.5" customHeight="1">
      <c r="A23" s="35" t="s">
        <v>162</v>
      </c>
      <c r="B23" s="10" t="s">
        <v>139</v>
      </c>
      <c r="C23" s="6"/>
      <c r="D23" s="6"/>
      <c r="E23" s="4"/>
      <c r="F23" s="52"/>
      <c r="G23" s="52"/>
      <c r="H23" s="4"/>
      <c r="I23" s="6"/>
      <c r="J23" s="6"/>
      <c r="K23" s="4"/>
      <c r="L23" s="30">
        <f t="shared" si="0"/>
        <v>0</v>
      </c>
      <c r="M23" s="30">
        <f t="shared" si="1"/>
        <v>0</v>
      </c>
      <c r="N23" s="30">
        <f t="shared" si="2"/>
        <v>0</v>
      </c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4"/>
      <c r="F24" s="23"/>
      <c r="G24" s="23"/>
      <c r="H24" s="4"/>
      <c r="I24" s="1"/>
      <c r="J24" s="1"/>
      <c r="K24" s="4"/>
      <c r="L24" s="30">
        <f t="shared" si="0"/>
        <v>0</v>
      </c>
      <c r="M24" s="30">
        <f t="shared" si="1"/>
        <v>0</v>
      </c>
      <c r="N24" s="30">
        <f t="shared" si="2"/>
        <v>0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6" ref="D25:N25">+D22+D23+D24</f>
        <v>0</v>
      </c>
      <c r="E25" s="70">
        <f t="shared" si="6"/>
        <v>0</v>
      </c>
      <c r="F25" s="70">
        <f t="shared" si="6"/>
        <v>0</v>
      </c>
      <c r="G25" s="70">
        <f t="shared" si="6"/>
        <v>0</v>
      </c>
      <c r="H25" s="70">
        <f t="shared" si="6"/>
        <v>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30">
        <f t="shared" si="0"/>
        <v>0</v>
      </c>
      <c r="M26" s="30">
        <f t="shared" si="1"/>
        <v>0</v>
      </c>
      <c r="N26" s="30">
        <f t="shared" si="2"/>
        <v>0</v>
      </c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7" ref="D27:N27">+D21+D25</f>
        <v>0</v>
      </c>
      <c r="E27" s="70">
        <f t="shared" si="7"/>
        <v>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7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23"/>
      <c r="G29" s="23"/>
      <c r="H29" s="1"/>
      <c r="I29" s="1"/>
      <c r="J29" s="1"/>
      <c r="K29" s="1"/>
      <c r="L29" s="30">
        <f t="shared" si="0"/>
        <v>0</v>
      </c>
      <c r="M29" s="30">
        <f t="shared" si="1"/>
        <v>0</v>
      </c>
      <c r="N29" s="30">
        <f t="shared" si="2"/>
        <v>0</v>
      </c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23"/>
      <c r="G30" s="23"/>
      <c r="H30" s="1"/>
      <c r="I30" s="1"/>
      <c r="J30" s="1"/>
      <c r="K30" s="1"/>
      <c r="L30" s="30">
        <f t="shared" si="0"/>
        <v>0</v>
      </c>
      <c r="M30" s="30">
        <f t="shared" si="1"/>
        <v>0</v>
      </c>
      <c r="N30" s="30">
        <f t="shared" si="2"/>
        <v>0</v>
      </c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23"/>
      <c r="G31" s="23"/>
      <c r="H31" s="1"/>
      <c r="I31" s="1"/>
      <c r="J31" s="1"/>
      <c r="K31" s="1"/>
      <c r="L31" s="30">
        <f t="shared" si="0"/>
        <v>0</v>
      </c>
      <c r="M31" s="30">
        <f t="shared" si="1"/>
        <v>0</v>
      </c>
      <c r="N31" s="30">
        <f t="shared" si="2"/>
        <v>0</v>
      </c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23"/>
      <c r="G32" s="23"/>
      <c r="H32" s="1"/>
      <c r="I32" s="1"/>
      <c r="J32" s="1"/>
      <c r="K32" s="1"/>
      <c r="L32" s="30">
        <f t="shared" si="0"/>
        <v>0</v>
      </c>
      <c r="M32" s="30">
        <f t="shared" si="1"/>
        <v>0</v>
      </c>
      <c r="N32" s="30">
        <f t="shared" si="2"/>
        <v>0</v>
      </c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9" ref="D33:N33">+D30+D31+D32</f>
        <v>0</v>
      </c>
      <c r="E33" s="72">
        <f t="shared" si="9"/>
        <v>0</v>
      </c>
      <c r="F33" s="72">
        <f t="shared" si="9"/>
        <v>0</v>
      </c>
      <c r="G33" s="72">
        <f t="shared" si="9"/>
        <v>0</v>
      </c>
      <c r="H33" s="72">
        <f t="shared" si="9"/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  <c r="M33" s="72">
        <f t="shared" si="9"/>
        <v>0</v>
      </c>
      <c r="N33" s="72">
        <f t="shared" si="9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23"/>
      <c r="G34" s="23"/>
      <c r="H34" s="1"/>
      <c r="I34" s="1"/>
      <c r="J34" s="1"/>
      <c r="K34" s="1"/>
      <c r="L34" s="30">
        <f t="shared" si="0"/>
        <v>0</v>
      </c>
      <c r="M34" s="30">
        <f t="shared" si="1"/>
        <v>0</v>
      </c>
      <c r="N34" s="30">
        <f t="shared" si="2"/>
        <v>0</v>
      </c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23"/>
      <c r="G35" s="23"/>
      <c r="H35" s="1"/>
      <c r="I35" s="1"/>
      <c r="J35" s="1"/>
      <c r="K35" s="1"/>
      <c r="L35" s="30">
        <f t="shared" si="0"/>
        <v>0</v>
      </c>
      <c r="M35" s="30">
        <f t="shared" si="1"/>
        <v>0</v>
      </c>
      <c r="N35" s="30">
        <f t="shared" si="2"/>
        <v>0</v>
      </c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23"/>
      <c r="G36" s="23"/>
      <c r="H36" s="1"/>
      <c r="I36" s="1"/>
      <c r="J36" s="1"/>
      <c r="K36" s="1"/>
      <c r="L36" s="30">
        <f t="shared" si="0"/>
        <v>0</v>
      </c>
      <c r="M36" s="30">
        <f t="shared" si="1"/>
        <v>0</v>
      </c>
      <c r="N36" s="30">
        <f t="shared" si="2"/>
        <v>0</v>
      </c>
    </row>
    <row r="37" spans="1:4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10" ref="D37:N37">+D33+D34+D35+D36</f>
        <v>0</v>
      </c>
      <c r="E37" s="70">
        <f t="shared" si="10"/>
        <v>0</v>
      </c>
      <c r="F37" s="70">
        <f t="shared" si="10"/>
        <v>0</v>
      </c>
      <c r="G37" s="70">
        <f t="shared" si="10"/>
        <v>0</v>
      </c>
      <c r="H37" s="70">
        <f t="shared" si="10"/>
        <v>0</v>
      </c>
      <c r="I37" s="70">
        <f t="shared" si="10"/>
        <v>0</v>
      </c>
      <c r="J37" s="70">
        <f t="shared" si="10"/>
        <v>0</v>
      </c>
      <c r="K37" s="70">
        <f t="shared" si="10"/>
        <v>0</v>
      </c>
      <c r="L37" s="70">
        <f t="shared" si="10"/>
        <v>0</v>
      </c>
      <c r="M37" s="70">
        <f t="shared" si="10"/>
        <v>0</v>
      </c>
      <c r="N37" s="70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23"/>
      <c r="G38" s="23"/>
      <c r="H38" s="1"/>
      <c r="I38" s="1"/>
      <c r="J38" s="1"/>
      <c r="K38" s="1"/>
      <c r="L38" s="30">
        <f t="shared" si="0"/>
        <v>0</v>
      </c>
      <c r="M38" s="30">
        <f t="shared" si="1"/>
        <v>0</v>
      </c>
      <c r="N38" s="30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23"/>
      <c r="G39" s="23"/>
      <c r="H39" s="1"/>
      <c r="I39" s="1"/>
      <c r="J39" s="1"/>
      <c r="K39" s="1"/>
      <c r="L39" s="30">
        <f t="shared" si="0"/>
        <v>0</v>
      </c>
      <c r="M39" s="30">
        <f t="shared" si="1"/>
        <v>0</v>
      </c>
      <c r="N39" s="30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23"/>
      <c r="G40" s="23"/>
      <c r="H40" s="1"/>
      <c r="I40" s="1"/>
      <c r="J40" s="1"/>
      <c r="K40" s="1"/>
      <c r="L40" s="30">
        <f t="shared" si="0"/>
        <v>0</v>
      </c>
      <c r="M40" s="30">
        <f t="shared" si="1"/>
        <v>0</v>
      </c>
      <c r="N40" s="30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11" ref="D41:N41">+D38+D39+D40</f>
        <v>0</v>
      </c>
      <c r="E41" s="70">
        <f t="shared" si="11"/>
        <v>0</v>
      </c>
      <c r="F41" s="70">
        <f t="shared" si="11"/>
        <v>0</v>
      </c>
      <c r="G41" s="70">
        <f t="shared" si="11"/>
        <v>0</v>
      </c>
      <c r="H41" s="70">
        <f t="shared" si="11"/>
        <v>0</v>
      </c>
      <c r="I41" s="70">
        <f t="shared" si="11"/>
        <v>0</v>
      </c>
      <c r="J41" s="70">
        <f t="shared" si="11"/>
        <v>0</v>
      </c>
      <c r="K41" s="70">
        <f t="shared" si="11"/>
        <v>0</v>
      </c>
      <c r="L41" s="70">
        <f t="shared" si="11"/>
        <v>0</v>
      </c>
      <c r="M41" s="70">
        <f t="shared" si="11"/>
        <v>0</v>
      </c>
      <c r="N41" s="70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52"/>
      <c r="G42" s="52"/>
      <c r="H42" s="6"/>
      <c r="I42" s="6"/>
      <c r="J42" s="6"/>
      <c r="K42" s="6"/>
      <c r="L42" s="30">
        <f t="shared" si="0"/>
        <v>0</v>
      </c>
      <c r="M42" s="30">
        <f t="shared" si="1"/>
        <v>0</v>
      </c>
      <c r="N42" s="30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59">
        <f t="shared" si="0"/>
        <v>0</v>
      </c>
      <c r="M43" s="59">
        <f t="shared" si="1"/>
        <v>0</v>
      </c>
      <c r="N43" s="59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12" ref="D44:N44">+D42+D43</f>
        <v>0</v>
      </c>
      <c r="E44" s="70">
        <f t="shared" si="12"/>
        <v>0</v>
      </c>
      <c r="F44" s="70">
        <f t="shared" si="12"/>
        <v>0</v>
      </c>
      <c r="G44" s="70">
        <f t="shared" si="12"/>
        <v>0</v>
      </c>
      <c r="H44" s="70">
        <f t="shared" si="12"/>
        <v>0</v>
      </c>
      <c r="I44" s="70">
        <f t="shared" si="12"/>
        <v>0</v>
      </c>
      <c r="J44" s="70">
        <f t="shared" si="12"/>
        <v>0</v>
      </c>
      <c r="K44" s="70">
        <f t="shared" si="12"/>
        <v>0</v>
      </c>
      <c r="L44" s="70">
        <f t="shared" si="12"/>
        <v>0</v>
      </c>
      <c r="M44" s="70">
        <f t="shared" si="12"/>
        <v>0</v>
      </c>
      <c r="N44" s="70">
        <f t="shared" si="12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52"/>
      <c r="G45" s="52"/>
      <c r="H45" s="6"/>
      <c r="I45" s="6"/>
      <c r="J45" s="6"/>
      <c r="K45" s="6"/>
      <c r="L45" s="30">
        <f t="shared" si="0"/>
        <v>0</v>
      </c>
      <c r="M45" s="30">
        <f t="shared" si="1"/>
        <v>0</v>
      </c>
      <c r="N45" s="30">
        <f t="shared" si="2"/>
        <v>0</v>
      </c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52"/>
      <c r="G46" s="52"/>
      <c r="H46" s="6"/>
      <c r="I46" s="6"/>
      <c r="J46" s="6"/>
      <c r="K46" s="6"/>
      <c r="L46" s="59">
        <f t="shared" si="0"/>
        <v>0</v>
      </c>
      <c r="M46" s="59">
        <f t="shared" si="1"/>
        <v>0</v>
      </c>
      <c r="N46" s="59">
        <f t="shared" si="2"/>
        <v>0</v>
      </c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3" ref="D47:N47">+D45+D46</f>
        <v>0</v>
      </c>
      <c r="E47" s="70">
        <f t="shared" si="13"/>
        <v>0</v>
      </c>
      <c r="F47" s="70">
        <f t="shared" si="13"/>
        <v>0</v>
      </c>
      <c r="G47" s="70">
        <f t="shared" si="13"/>
        <v>0</v>
      </c>
      <c r="H47" s="70">
        <f t="shared" si="13"/>
        <v>0</v>
      </c>
      <c r="I47" s="70">
        <f t="shared" si="13"/>
        <v>0</v>
      </c>
      <c r="J47" s="70">
        <f t="shared" si="13"/>
        <v>0</v>
      </c>
      <c r="K47" s="70">
        <f t="shared" si="13"/>
        <v>0</v>
      </c>
      <c r="L47" s="70">
        <f t="shared" si="13"/>
        <v>0</v>
      </c>
      <c r="M47" s="70">
        <f t="shared" si="13"/>
        <v>0</v>
      </c>
      <c r="N47" s="70">
        <f t="shared" si="13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4" ref="D49:N49">+D44+D47</f>
        <v>0</v>
      </c>
      <c r="E49" s="70">
        <f t="shared" si="14"/>
        <v>0</v>
      </c>
      <c r="F49" s="70">
        <f t="shared" si="14"/>
        <v>0</v>
      </c>
      <c r="G49" s="70">
        <f t="shared" si="14"/>
        <v>0</v>
      </c>
      <c r="H49" s="70">
        <f t="shared" si="14"/>
        <v>0</v>
      </c>
      <c r="I49" s="70">
        <f t="shared" si="14"/>
        <v>0</v>
      </c>
      <c r="J49" s="70">
        <f t="shared" si="14"/>
        <v>0</v>
      </c>
      <c r="K49" s="70">
        <f t="shared" si="14"/>
        <v>0</v>
      </c>
      <c r="L49" s="70">
        <f t="shared" si="14"/>
        <v>0</v>
      </c>
      <c r="M49" s="70">
        <f t="shared" si="14"/>
        <v>0</v>
      </c>
      <c r="N49" s="70">
        <f t="shared" si="14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5" ref="D50:N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0</v>
      </c>
      <c r="M50" s="5">
        <f t="shared" si="15"/>
        <v>0</v>
      </c>
      <c r="N50" s="5">
        <f t="shared" si="15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7">
        <f t="shared" si="0"/>
        <v>0</v>
      </c>
      <c r="M51" s="87">
        <f t="shared" si="1"/>
        <v>0</v>
      </c>
      <c r="N51" s="88">
        <f t="shared" si="2"/>
        <v>0</v>
      </c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7">
        <f t="shared" si="0"/>
        <v>0</v>
      </c>
      <c r="M52" s="87">
        <f t="shared" si="1"/>
        <v>0</v>
      </c>
      <c r="N52" s="88">
        <f t="shared" si="2"/>
        <v>0</v>
      </c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</row>
    <row r="2" spans="8:13" ht="8.25" customHeight="1" thickBot="1">
      <c r="H2" s="10"/>
      <c r="M2" s="10" t="s">
        <v>0</v>
      </c>
    </row>
    <row r="3" spans="1:14" ht="9" customHeight="1">
      <c r="A3" s="100" t="s">
        <v>1</v>
      </c>
      <c r="B3" s="100"/>
      <c r="C3" s="101">
        <v>1501</v>
      </c>
      <c r="D3" s="101"/>
      <c r="E3" s="101"/>
      <c r="F3" s="101">
        <v>1502</v>
      </c>
      <c r="G3" s="101"/>
      <c r="H3" s="101"/>
      <c r="I3" s="107">
        <v>1503</v>
      </c>
      <c r="J3" s="107"/>
      <c r="K3" s="107"/>
      <c r="L3" s="97">
        <v>1504</v>
      </c>
      <c r="M3" s="97"/>
      <c r="N3" s="97"/>
    </row>
    <row r="4" spans="1:18" s="60" customFormat="1" ht="23.25" customHeight="1" thickBot="1">
      <c r="A4" s="100"/>
      <c r="B4" s="100"/>
      <c r="C4" s="106" t="s">
        <v>89</v>
      </c>
      <c r="D4" s="106"/>
      <c r="E4" s="106"/>
      <c r="F4" s="110" t="s">
        <v>90</v>
      </c>
      <c r="G4" s="110"/>
      <c r="H4" s="110"/>
      <c r="I4" s="106" t="s">
        <v>91</v>
      </c>
      <c r="J4" s="106"/>
      <c r="K4" s="106"/>
      <c r="L4" s="106" t="s">
        <v>92</v>
      </c>
      <c r="M4" s="106"/>
      <c r="N4" s="106"/>
      <c r="Q4" s="7"/>
      <c r="R4" s="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5"/>
      <c r="M13" s="5"/>
      <c r="N13" s="1"/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>
        <v>2038846</v>
      </c>
      <c r="D30" s="1">
        <v>2220571</v>
      </c>
      <c r="E30" s="1">
        <f>2436413+1286</f>
        <v>2437699</v>
      </c>
      <c r="F30" s="1"/>
      <c r="G30" s="1"/>
      <c r="H30" s="1"/>
      <c r="I30" s="1"/>
      <c r="J30" s="1"/>
      <c r="K30" s="1"/>
      <c r="L30" s="6"/>
      <c r="M30" s="5"/>
      <c r="N30" s="1"/>
    </row>
    <row r="31" spans="1:18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  <c r="R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>
        <v>502541</v>
      </c>
      <c r="G32" s="1">
        <v>603517</v>
      </c>
      <c r="H32" s="1">
        <v>500000</v>
      </c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2038846</v>
      </c>
      <c r="D33" s="72">
        <f aca="true" t="shared" si="6" ref="D33:N33">+D30+D31+D32</f>
        <v>2220571</v>
      </c>
      <c r="E33" s="72">
        <f t="shared" si="6"/>
        <v>2437699</v>
      </c>
      <c r="F33" s="72">
        <f t="shared" si="6"/>
        <v>502541</v>
      </c>
      <c r="G33" s="72">
        <f t="shared" si="6"/>
        <v>603517</v>
      </c>
      <c r="H33" s="72">
        <f t="shared" si="6"/>
        <v>500000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>
        <v>4967848</v>
      </c>
      <c r="J34" s="1">
        <v>5312948</v>
      </c>
      <c r="K34" s="1">
        <v>5468821</v>
      </c>
      <c r="L34" s="4"/>
      <c r="M34" s="1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>
        <v>5047111</v>
      </c>
      <c r="J35" s="1">
        <v>5089223</v>
      </c>
      <c r="K35" s="1">
        <v>4939177</v>
      </c>
      <c r="L35" s="4"/>
      <c r="M35" s="4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5" ht="10.5" customHeight="1">
      <c r="A37" s="12" t="s">
        <v>10</v>
      </c>
      <c r="B37" s="13" t="s">
        <v>135</v>
      </c>
      <c r="C37" s="70">
        <f>+C33+C34+C35+C36</f>
        <v>2038846</v>
      </c>
      <c r="D37" s="70">
        <f aca="true" t="shared" si="7" ref="D37:N37">+D33+D34+D35+D36</f>
        <v>2220571</v>
      </c>
      <c r="E37" s="70">
        <f t="shared" si="7"/>
        <v>2437699</v>
      </c>
      <c r="F37" s="70">
        <f t="shared" si="7"/>
        <v>502541</v>
      </c>
      <c r="G37" s="70">
        <f t="shared" si="7"/>
        <v>603517</v>
      </c>
      <c r="H37" s="70">
        <f t="shared" si="7"/>
        <v>500000</v>
      </c>
      <c r="I37" s="70">
        <f t="shared" si="7"/>
        <v>10014959</v>
      </c>
      <c r="J37" s="70">
        <f t="shared" si="7"/>
        <v>10402171</v>
      </c>
      <c r="K37" s="70">
        <f t="shared" si="7"/>
        <v>10407998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Y39" s="1"/>
      <c r="Z39" s="1"/>
      <c r="AA39" s="1"/>
      <c r="AE39" s="1"/>
      <c r="AF39" s="1"/>
      <c r="AG39" s="1"/>
      <c r="AH39" s="1"/>
      <c r="AI39" s="1"/>
    </row>
    <row r="40" spans="1:35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4" s="36" customFormat="1" ht="10.5" customHeight="1" thickBot="1">
      <c r="A50" s="17"/>
      <c r="B50" s="21" t="s">
        <v>148</v>
      </c>
      <c r="C50" s="5">
        <f>+C37+C41+C48+C49</f>
        <v>2038846</v>
      </c>
      <c r="D50" s="5">
        <f aca="true" t="shared" si="12" ref="D50:N50">+D37+D41+D48+D49</f>
        <v>2220571</v>
      </c>
      <c r="E50" s="5">
        <f t="shared" si="12"/>
        <v>2437699</v>
      </c>
      <c r="F50" s="5">
        <f t="shared" si="12"/>
        <v>502541</v>
      </c>
      <c r="G50" s="5">
        <f t="shared" si="12"/>
        <v>603517</v>
      </c>
      <c r="H50" s="5">
        <f t="shared" si="12"/>
        <v>500000</v>
      </c>
      <c r="I50" s="5">
        <f t="shared" si="12"/>
        <v>10014959</v>
      </c>
      <c r="J50" s="5">
        <f t="shared" si="12"/>
        <v>10402171</v>
      </c>
      <c r="K50" s="5">
        <f t="shared" si="12"/>
        <v>10407998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V50" s="21"/>
      <c r="W50" s="21"/>
      <c r="X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ht="12.75">
      <c r="K55" s="22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5"/>
      <c r="W60" s="5"/>
      <c r="X60" s="5"/>
    </row>
    <row r="61" spans="22:24" ht="12.75">
      <c r="V61" s="5"/>
      <c r="W61" s="5"/>
      <c r="X61" s="5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375" style="8" customWidth="1"/>
    <col min="15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1505</v>
      </c>
      <c r="D3" s="101"/>
      <c r="E3" s="101"/>
      <c r="F3" s="101">
        <v>1506</v>
      </c>
      <c r="G3" s="101"/>
      <c r="H3" s="101"/>
      <c r="I3" s="107">
        <v>1507</v>
      </c>
      <c r="J3" s="107"/>
      <c r="K3" s="107"/>
      <c r="L3" s="115">
        <v>1500</v>
      </c>
      <c r="M3" s="115"/>
      <c r="N3" s="115"/>
    </row>
    <row r="4" spans="1:14" s="60" customFormat="1" ht="23.25" customHeight="1" thickBot="1">
      <c r="A4" s="100"/>
      <c r="B4" s="100"/>
      <c r="C4" s="106" t="s">
        <v>93</v>
      </c>
      <c r="D4" s="106"/>
      <c r="E4" s="106"/>
      <c r="F4" s="106" t="s">
        <v>94</v>
      </c>
      <c r="G4" s="106"/>
      <c r="H4" s="106"/>
      <c r="I4" s="106" t="s">
        <v>189</v>
      </c>
      <c r="J4" s="106"/>
      <c r="K4" s="106"/>
      <c r="L4" s="129" t="s">
        <v>95</v>
      </c>
      <c r="M4" s="129"/>
      <c r="N4" s="129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111"/>
      <c r="M6" s="111"/>
      <c r="N6" s="111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9">
        <v>11</v>
      </c>
      <c r="M7" s="68">
        <v>12</v>
      </c>
      <c r="N7" s="69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30"/>
      <c r="M8" s="30"/>
      <c r="N8" s="30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30">
        <f>+'22'!C9+'22'!F9+'22'!I9+'22'!L9+'23'!C9+'23'!F9+'23'!I9</f>
        <v>0</v>
      </c>
      <c r="M9" s="30">
        <f>+'22'!D9+'22'!G9+'22'!J9+'22'!M9+'23'!D9+'23'!G9+'23'!J9</f>
        <v>0</v>
      </c>
      <c r="N9" s="30">
        <f>+'22'!E9+'22'!H9+'22'!K9+'22'!N9+'23'!E9+'23'!H9+'23'!K9</f>
        <v>0</v>
      </c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30">
        <f>+'22'!C10+'22'!F10+'22'!I10+'22'!L10+'23'!C10+'23'!F10+'23'!I10</f>
        <v>0</v>
      </c>
      <c r="M10" s="30">
        <f>+'22'!D10+'22'!G10+'22'!J10+'22'!M10+'23'!D10+'23'!G10+'23'!J10</f>
        <v>0</v>
      </c>
      <c r="N10" s="30">
        <f>+'22'!E10+'22'!H10+'22'!K10+'22'!N10+'23'!E10+'23'!H10+'23'!K10</f>
        <v>0</v>
      </c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30">
        <f>+'22'!C11+'22'!F11+'22'!I11+'22'!L11+'23'!C11+'23'!F11+'23'!I11</f>
        <v>0</v>
      </c>
      <c r="M11" s="30">
        <f>+'22'!D11+'22'!G11+'22'!J11+'22'!M11+'23'!D11+'23'!G11+'23'!J11</f>
        <v>0</v>
      </c>
      <c r="N11" s="30">
        <f>+'22'!E11+'22'!H11+'22'!K11+'22'!N11+'23'!E11+'23'!H11+'23'!K11</f>
        <v>0</v>
      </c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30">
        <f>+'22'!C12+'22'!F12+'22'!I12+'22'!L12+'23'!C12+'23'!F12+'23'!I12</f>
        <v>0</v>
      </c>
      <c r="M12" s="30">
        <f>+'22'!D12+'22'!G12+'22'!J12+'22'!M12+'23'!D12+'23'!G12+'23'!J12</f>
        <v>0</v>
      </c>
      <c r="N12" s="30">
        <f>+'22'!E12+'22'!H12+'22'!K12+'22'!N12+'23'!E12+'23'!H12+'23'!K12</f>
        <v>0</v>
      </c>
    </row>
    <row r="13" spans="1:16" ht="10.5" customHeight="1" thickBo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30">
        <f>+'22'!C13+'22'!F13+'22'!I13+'22'!L13+'23'!C13+'23'!F13+'23'!I13</f>
        <v>0</v>
      </c>
      <c r="M13" s="30">
        <f>+'22'!D13+'22'!G13+'22'!J13+'22'!M13+'23'!D13+'23'!G13+'23'!J13</f>
        <v>0</v>
      </c>
      <c r="N13" s="30">
        <f>+'22'!E13+'22'!H13+'22'!K13+'22'!N13+'23'!E13+'23'!H13+'23'!K13</f>
        <v>0</v>
      </c>
      <c r="P13" s="24"/>
    </row>
    <row r="14" spans="1:14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30">
        <f>+'22'!C15+'22'!F15+'22'!I15+'22'!L15+'23'!C15+'23'!F15+'23'!I15</f>
        <v>0</v>
      </c>
      <c r="M15" s="30">
        <f>+'22'!D15+'22'!G15+'22'!J15+'22'!M15+'23'!D15+'23'!G15+'23'!J15</f>
        <v>0</v>
      </c>
      <c r="N15" s="30">
        <f>+'22'!E15+'22'!H15+'22'!K15+'22'!N15+'23'!E15+'23'!H15+'23'!K15</f>
        <v>0</v>
      </c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30">
        <f>+'22'!C16+'22'!F16+'22'!I16+'22'!L16+'23'!C16+'23'!F16+'23'!I16</f>
        <v>0</v>
      </c>
      <c r="M16" s="30">
        <f>+'22'!D16+'22'!G16+'22'!J16+'22'!M16+'23'!D16+'23'!G16+'23'!J16</f>
        <v>0</v>
      </c>
      <c r="N16" s="30">
        <f>+'22'!E16+'22'!H16+'22'!K16+'22'!N16+'23'!E16+'23'!H16+'23'!K16</f>
        <v>0</v>
      </c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30">
        <f>+'22'!C17+'22'!F17+'22'!I17+'22'!L17+'23'!C17+'23'!F17+'23'!I17</f>
        <v>0</v>
      </c>
      <c r="M17" s="30">
        <f>+'22'!D17+'22'!G17+'22'!J17+'22'!M17+'23'!D17+'23'!G17+'23'!J17</f>
        <v>0</v>
      </c>
      <c r="N17" s="30">
        <f>+'22'!E17+'22'!H17+'22'!K17+'22'!N17+'23'!E17+'23'!H17+'23'!K17</f>
        <v>0</v>
      </c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30">
        <f>+'22'!C19+'22'!F19+'22'!I19+'22'!L19+'23'!C19+'23'!F19+'23'!I19</f>
        <v>0</v>
      </c>
      <c r="M19" s="30">
        <f>+'22'!D19+'22'!G19+'22'!J19+'22'!M19+'23'!D19+'23'!G19+'23'!J19</f>
        <v>0</v>
      </c>
      <c r="N19" s="30">
        <f>+'22'!E19+'22'!H19+'22'!K19+'22'!N19+'23'!E19+'23'!H19+'23'!K19</f>
        <v>0</v>
      </c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59">
        <f>+'22'!C20+'22'!F20+'22'!I20+'22'!L20+'23'!C20+'23'!F20+'23'!I20</f>
        <v>0</v>
      </c>
      <c r="M20" s="59">
        <f>+'22'!D20+'22'!G20+'22'!J20+'22'!M20+'23'!D20+'23'!G20+'23'!J20</f>
        <v>0</v>
      </c>
      <c r="N20" s="59">
        <f>+'22'!E20+'22'!H20+'22'!K20+'22'!N20+'23'!E20+'23'!H20+'23'!K20</f>
        <v>0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0">
        <f>+'22'!C22+'22'!F22+'22'!I22+'22'!L22+'23'!C22+'23'!F22+'23'!I22</f>
        <v>0</v>
      </c>
      <c r="M22" s="30">
        <f>+'22'!D22+'22'!G22+'22'!J22+'22'!M22+'23'!D22+'23'!G22+'23'!J22</f>
        <v>0</v>
      </c>
      <c r="N22" s="30">
        <f>+'22'!E22+'22'!H22+'22'!K22+'22'!N22+'23'!E22+'23'!H22+'23'!K22</f>
        <v>0</v>
      </c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30">
        <f>+'22'!C23+'22'!F23+'22'!I23+'22'!L23+'23'!C23+'23'!F23+'23'!I23</f>
        <v>0</v>
      </c>
      <c r="M23" s="30">
        <f>+'22'!D23+'22'!G23+'22'!J23+'22'!M23+'23'!D23+'23'!G23+'23'!J23</f>
        <v>0</v>
      </c>
      <c r="N23" s="30">
        <f>+'22'!E23+'22'!H23+'22'!K23+'22'!N23+'23'!E23+'23'!H23+'23'!K23</f>
        <v>0</v>
      </c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30">
        <f>+'22'!C24+'22'!F24+'22'!I24+'22'!L24+'23'!C24+'23'!F24+'23'!I24</f>
        <v>0</v>
      </c>
      <c r="M24" s="30">
        <f>+'22'!D24+'22'!G24+'22'!J24+'22'!M24+'23'!D24+'23'!G24+'23'!J24</f>
        <v>0</v>
      </c>
      <c r="N24" s="30">
        <f>+'22'!E24+'22'!H24+'22'!K24+'22'!N24+'23'!E24+'23'!H24+'23'!K24</f>
        <v>0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30">
        <f>+'22'!C26+'22'!F26+'22'!I26+'22'!L26+'23'!C26+'23'!F26+'23'!I26</f>
        <v>0</v>
      </c>
      <c r="M26" s="30">
        <f>+'22'!D26+'22'!G26+'22'!J26+'22'!M26+'23'!D26+'23'!G26+'23'!J26</f>
        <v>0</v>
      </c>
      <c r="N26" s="30">
        <f>+'22'!E26+'22'!H26+'22'!K26+'22'!N26+'23'!E26+'23'!H26+'23'!K26</f>
        <v>0</v>
      </c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30">
        <f>+'22'!C29+'22'!F29+'22'!I29+'22'!L29+'23'!C29+'23'!F29+'23'!I29</f>
        <v>0</v>
      </c>
      <c r="M29" s="30">
        <f>+'22'!D29+'22'!G29+'22'!J29+'22'!M29+'23'!D29+'23'!G29+'23'!J29</f>
        <v>0</v>
      </c>
      <c r="N29" s="30">
        <f>+'22'!E29+'22'!H29+'22'!K29+'22'!N29+'23'!E29+'23'!H29+'23'!K29</f>
        <v>0</v>
      </c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30">
        <f>+'22'!C30+'22'!F30+'22'!I30+'22'!L30+'23'!C30+'23'!F30+'23'!I30</f>
        <v>2038846</v>
      </c>
      <c r="M30" s="30">
        <f>+'22'!D30+'22'!G30+'22'!J30+'22'!M30+'23'!D30+'23'!G30+'23'!J30</f>
        <v>2220571</v>
      </c>
      <c r="N30" s="30">
        <f>+'22'!E30+'22'!H30+'22'!K30+'22'!N30+'23'!E30+'23'!H30+'23'!K30</f>
        <v>2437699</v>
      </c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30">
        <f>+'22'!C31+'22'!F31+'22'!I31+'22'!L31+'23'!C31+'23'!F31+'23'!I31</f>
        <v>0</v>
      </c>
      <c r="M31" s="30">
        <f>+'22'!D31+'22'!G31+'22'!J31+'22'!M31+'23'!D31+'23'!G31+'23'!J31</f>
        <v>0</v>
      </c>
      <c r="N31" s="30">
        <f>+'22'!E31+'22'!H31+'22'!K31+'22'!N31+'23'!E31+'23'!H31+'23'!K31</f>
        <v>0</v>
      </c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30">
        <f>+'22'!C32+'22'!F32+'22'!I32+'22'!L32+'23'!C32+'23'!F32+'23'!I32</f>
        <v>502541</v>
      </c>
      <c r="M32" s="30">
        <f>+'22'!D32+'22'!G32+'22'!J32+'22'!M32+'23'!D32+'23'!G32+'23'!J32</f>
        <v>603517</v>
      </c>
      <c r="N32" s="30">
        <f>+'22'!E32+'22'!H32+'22'!K32+'22'!N32+'23'!E32+'23'!H32+'23'!K32</f>
        <v>500000</v>
      </c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2541387</v>
      </c>
      <c r="M33" s="72">
        <f t="shared" si="6"/>
        <v>2824088</v>
      </c>
      <c r="N33" s="72">
        <f t="shared" si="6"/>
        <v>2937699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30">
        <f>+'22'!C34+'22'!F34+'22'!I34+'22'!L34+'23'!C34+'23'!F34+'23'!I34</f>
        <v>4967848</v>
      </c>
      <c r="M34" s="30">
        <f>+'22'!D34+'22'!G34+'22'!J34+'22'!M34+'23'!D34+'23'!G34+'23'!J34</f>
        <v>5312948</v>
      </c>
      <c r="N34" s="30">
        <f>+'22'!E34+'22'!H34+'22'!K34+'22'!N34+'23'!E34+'23'!H34+'23'!K34</f>
        <v>5468821</v>
      </c>
    </row>
    <row r="35" spans="1:17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30">
        <f>+'22'!C35+'22'!F35+'22'!I35+'22'!L35+'23'!C35+'23'!F35+'23'!I35</f>
        <v>5047111</v>
      </c>
      <c r="M35" s="30">
        <f>+'22'!D35+'22'!G35+'22'!J35+'22'!M35+'23'!D35+'23'!G35+'23'!J35</f>
        <v>5089223</v>
      </c>
      <c r="N35" s="30">
        <f>+'22'!E35+'22'!H35+'22'!K35+'22'!N35+'23'!E35+'23'!H35+'23'!K35</f>
        <v>4939177</v>
      </c>
      <c r="Q35" s="1"/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30">
        <f>+'22'!C36+'22'!F36+'22'!I36+'22'!L36+'23'!C36+'23'!F36+'23'!I36</f>
        <v>0</v>
      </c>
      <c r="M36" s="30">
        <f>+'22'!D36+'22'!G36+'22'!J36+'22'!M36+'23'!D36+'23'!G36+'23'!J36</f>
        <v>0</v>
      </c>
      <c r="N36" s="30">
        <f>+'22'!E36+'22'!H36+'22'!K36+'22'!N36+'23'!E36+'23'!H36+'23'!K36</f>
        <v>0</v>
      </c>
    </row>
    <row r="37" spans="1:4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12556346</v>
      </c>
      <c r="M37" s="70">
        <f t="shared" si="7"/>
        <v>13226259</v>
      </c>
      <c r="N37" s="70">
        <f t="shared" si="7"/>
        <v>13345697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30">
        <f>+'22'!C38+'22'!F38+'22'!I38+'22'!L38+'23'!C38+'23'!F38+'23'!I38</f>
        <v>0</v>
      </c>
      <c r="M38" s="30">
        <f>+'22'!D38+'22'!G38+'22'!J38+'22'!M38+'23'!D38+'23'!G38+'23'!J38</f>
        <v>0</v>
      </c>
      <c r="N38" s="30">
        <f>+'22'!E38+'22'!H38+'22'!K38+'22'!N38+'23'!E38+'23'!H38+'23'!K38</f>
        <v>0</v>
      </c>
      <c r="Q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30">
        <f>+'22'!C39+'22'!F39+'22'!I39+'22'!L39+'23'!C39+'23'!F39+'23'!I39</f>
        <v>0</v>
      </c>
      <c r="M39" s="30">
        <f>+'22'!D39+'22'!G39+'22'!J39+'22'!M39+'23'!D39+'23'!G39+'23'!J39</f>
        <v>0</v>
      </c>
      <c r="N39" s="30">
        <f>+'22'!E39+'22'!H39+'22'!K39+'22'!N39+'23'!E39+'23'!H39+'23'!K39</f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30">
        <f>+'22'!C40+'22'!F40+'22'!I40+'22'!L40+'23'!C40+'23'!F40+'23'!I40</f>
        <v>0</v>
      </c>
      <c r="M40" s="30">
        <f>+'22'!D40+'22'!G40+'22'!J40+'22'!M40+'23'!D40+'23'!G40+'23'!J40</f>
        <v>0</v>
      </c>
      <c r="N40" s="30">
        <f>+'22'!E40+'22'!H40+'22'!K40+'22'!N40+'23'!E40+'23'!H40+'23'!K40</f>
        <v>0</v>
      </c>
      <c r="Q40" s="5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0">
        <f>+'22'!C42+'22'!F42+'22'!I42+'22'!L42+'23'!C42+'23'!F42+'23'!I42</f>
        <v>0</v>
      </c>
      <c r="M42" s="30">
        <f>+'22'!D42+'22'!G42+'22'!J42+'22'!M42+'23'!D42+'23'!G42+'23'!J42</f>
        <v>0</v>
      </c>
      <c r="N42" s="30">
        <f>+'22'!E42+'22'!H42+'22'!K42+'22'!N42+'23'!E42+'23'!H42+'23'!K42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59">
        <f>+'22'!C43+'22'!F43+'22'!I43+'22'!L43+'23'!C43+'23'!F43+'23'!I43</f>
        <v>0</v>
      </c>
      <c r="M43" s="59">
        <f>+'22'!D43+'22'!G43+'22'!J43+'22'!M43+'23'!D43+'23'!G43+'23'!J43</f>
        <v>0</v>
      </c>
      <c r="N43" s="59">
        <f>+'22'!E43+'22'!H43+'22'!K43+'22'!N43+'23'!E43+'23'!H43+'23'!K43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0">
        <f>+'22'!C45+'22'!F45+'22'!I45+'22'!L45+'23'!C45+'23'!F45+'23'!I45</f>
        <v>0</v>
      </c>
      <c r="M45" s="30">
        <f>+'22'!D45+'22'!G45+'22'!J45+'22'!M45+'23'!D45+'23'!G45+'23'!J45</f>
        <v>0</v>
      </c>
      <c r="N45" s="30">
        <f>+'22'!E45+'22'!H45+'22'!K45+'22'!N45+'23'!E45+'23'!H45+'23'!K45</f>
        <v>0</v>
      </c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59">
        <f>+'22'!C46+'22'!F46+'22'!I46+'22'!L46+'23'!C46+'23'!F46+'23'!I46</f>
        <v>0</v>
      </c>
      <c r="M46" s="59">
        <f>+'22'!D46+'22'!G46+'22'!J46+'22'!M46+'23'!D46+'23'!G46+'23'!J46</f>
        <v>0</v>
      </c>
      <c r="N46" s="59">
        <f>+'22'!E46+'22'!H46+'22'!K46+'22'!N46+'23'!E46+'23'!H46+'23'!K46</f>
        <v>0</v>
      </c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12556346</v>
      </c>
      <c r="M50" s="5">
        <f t="shared" si="12"/>
        <v>13226259</v>
      </c>
      <c r="N50" s="5">
        <f t="shared" si="12"/>
        <v>13345697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7">
        <f>+'22'!C51+'22'!F51+'22'!I51+'22'!L51+'23'!C51+'23'!F51+'23'!I51</f>
        <v>0</v>
      </c>
      <c r="M51" s="87">
        <f>+'22'!D51+'22'!G51+'22'!J51+'22'!M51+'23'!D51+'23'!G51+'23'!J51</f>
        <v>0</v>
      </c>
      <c r="N51" s="88">
        <f>+'22'!E51+'22'!H51+'22'!K51+'22'!N51+'23'!E51+'23'!H51+'23'!K51</f>
        <v>0</v>
      </c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7">
        <f>+'22'!C52+'22'!F52+'22'!I52+'22'!L52+'23'!C52+'23'!F52+'23'!I52</f>
        <v>0</v>
      </c>
      <c r="M52" s="87">
        <f>+'22'!D52+'22'!G52+'22'!J52+'22'!M52+'23'!D52+'23'!G52+'23'!J52</f>
        <v>0</v>
      </c>
      <c r="N52" s="88">
        <f>+'22'!E52+'22'!H52+'22'!K52+'22'!N52+'23'!E52+'23'!H52+'23'!K52</f>
        <v>0</v>
      </c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10.5" customHeight="1">
      <c r="A3" s="100" t="s">
        <v>1</v>
      </c>
      <c r="B3" s="100"/>
      <c r="C3" s="101">
        <v>1601</v>
      </c>
      <c r="D3" s="101"/>
      <c r="E3" s="101"/>
      <c r="F3" s="101">
        <v>1602</v>
      </c>
      <c r="G3" s="101"/>
      <c r="H3" s="101"/>
      <c r="I3" s="107">
        <v>1603</v>
      </c>
      <c r="J3" s="107"/>
      <c r="K3" s="107"/>
      <c r="L3" s="97">
        <v>1604</v>
      </c>
      <c r="M3" s="97"/>
      <c r="N3" s="97"/>
    </row>
    <row r="4" spans="1:14" s="60" customFormat="1" ht="23.25" customHeight="1" thickBot="1">
      <c r="A4" s="100"/>
      <c r="B4" s="100"/>
      <c r="C4" s="106" t="s">
        <v>24</v>
      </c>
      <c r="D4" s="106"/>
      <c r="E4" s="106"/>
      <c r="F4" s="106" t="s">
        <v>25</v>
      </c>
      <c r="G4" s="106"/>
      <c r="H4" s="106"/>
      <c r="I4" s="106" t="s">
        <v>26</v>
      </c>
      <c r="J4" s="106"/>
      <c r="K4" s="106"/>
      <c r="L4" s="110" t="s">
        <v>96</v>
      </c>
      <c r="M4" s="110"/>
      <c r="N4" s="110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 thickBo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5"/>
      <c r="M13" s="5"/>
      <c r="N13" s="1"/>
      <c r="P13" s="24"/>
    </row>
    <row r="14" spans="1:14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>
        <v>3143753</v>
      </c>
      <c r="G38" s="1">
        <v>216696</v>
      </c>
      <c r="H38" s="1">
        <v>80046</v>
      </c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>
        <v>6150000</v>
      </c>
      <c r="D39" s="1">
        <v>1400000</v>
      </c>
      <c r="E39" s="1">
        <v>1943099</v>
      </c>
      <c r="F39" s="1"/>
      <c r="G39" s="1"/>
      <c r="H39" s="1"/>
      <c r="I39" s="1"/>
      <c r="J39" s="1"/>
      <c r="K39" s="1"/>
      <c r="L39" s="6"/>
      <c r="M39" s="5"/>
      <c r="N39" s="1"/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4">
        <v>85000</v>
      </c>
      <c r="J40" s="1">
        <v>49000</v>
      </c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6150000</v>
      </c>
      <c r="D41" s="70">
        <f aca="true" t="shared" si="8" ref="D41:N41">+D38+D39+D40</f>
        <v>1400000</v>
      </c>
      <c r="E41" s="70">
        <f t="shared" si="8"/>
        <v>1943099</v>
      </c>
      <c r="F41" s="70">
        <f t="shared" si="8"/>
        <v>3143753</v>
      </c>
      <c r="G41" s="70">
        <f t="shared" si="8"/>
        <v>216696</v>
      </c>
      <c r="H41" s="70">
        <f t="shared" si="8"/>
        <v>80046</v>
      </c>
      <c r="I41" s="70">
        <f t="shared" si="8"/>
        <v>85000</v>
      </c>
      <c r="J41" s="70">
        <f t="shared" si="8"/>
        <v>49000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6150000</v>
      </c>
      <c r="D50" s="5">
        <f aca="true" t="shared" si="12" ref="D50:N50">+D37+D41+D48+D49</f>
        <v>1400000</v>
      </c>
      <c r="E50" s="5">
        <f t="shared" si="12"/>
        <v>1943099</v>
      </c>
      <c r="F50" s="5">
        <f t="shared" si="12"/>
        <v>3143753</v>
      </c>
      <c r="G50" s="5">
        <f t="shared" si="12"/>
        <v>216696</v>
      </c>
      <c r="H50" s="5">
        <f t="shared" si="12"/>
        <v>80046</v>
      </c>
      <c r="I50" s="5">
        <f t="shared" si="12"/>
        <v>85000</v>
      </c>
      <c r="J50" s="5">
        <f t="shared" si="12"/>
        <v>49000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ht="12.75">
      <c r="K55" s="22"/>
    </row>
    <row r="56" ht="12.75">
      <c r="K56" s="22"/>
    </row>
    <row r="57" ht="12.75">
      <c r="K57" s="22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1605</v>
      </c>
      <c r="D3" s="101"/>
      <c r="E3" s="101"/>
      <c r="F3" s="101">
        <v>1606</v>
      </c>
      <c r="G3" s="101"/>
      <c r="H3" s="101"/>
      <c r="I3" s="107"/>
      <c r="J3" s="107"/>
      <c r="K3" s="107"/>
      <c r="L3" s="115">
        <v>1600</v>
      </c>
      <c r="M3" s="115"/>
      <c r="N3" s="115"/>
    </row>
    <row r="4" spans="1:14" s="60" customFormat="1" ht="23.25" customHeight="1" thickBot="1">
      <c r="A4" s="100"/>
      <c r="B4" s="100"/>
      <c r="C4" s="106" t="s">
        <v>190</v>
      </c>
      <c r="D4" s="106"/>
      <c r="E4" s="106"/>
      <c r="F4" s="106" t="s">
        <v>89</v>
      </c>
      <c r="G4" s="106"/>
      <c r="H4" s="106"/>
      <c r="I4" s="106"/>
      <c r="J4" s="106"/>
      <c r="K4" s="106"/>
      <c r="L4" s="129" t="s">
        <v>97</v>
      </c>
      <c r="M4" s="129"/>
      <c r="N4" s="129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111"/>
      <c r="M6" s="111"/>
      <c r="N6" s="111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9">
        <v>11</v>
      </c>
      <c r="M7" s="68">
        <v>12</v>
      </c>
      <c r="N7" s="69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30"/>
      <c r="M8" s="30"/>
      <c r="N8" s="30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30">
        <f>+'24'!C9+'24'!F9+'24'!I9+'24'!L9+'25'!C9+'25'!F9+'25'!I9</f>
        <v>0</v>
      </c>
      <c r="M9" s="30">
        <f>+'24'!D9+'24'!G9+'24'!J9+'24'!M9+'25'!D9+'25'!G9+'25'!J9</f>
        <v>0</v>
      </c>
      <c r="N9" s="30">
        <f>+'24'!E9+'24'!H9+'24'!K9+'24'!N9+'25'!E9+'25'!H9+'25'!K9</f>
        <v>0</v>
      </c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30">
        <f>+'24'!C10+'24'!F10+'24'!I10+'24'!L10+'25'!C10+'25'!F10+'25'!I10</f>
        <v>0</v>
      </c>
      <c r="M10" s="30">
        <f>+'24'!D10+'24'!G10+'24'!J10+'24'!M10+'25'!D10+'25'!G10+'25'!J10</f>
        <v>0</v>
      </c>
      <c r="N10" s="30">
        <f>+'24'!E10+'24'!H10+'24'!K10+'24'!N10+'25'!E10+'25'!H10+'25'!K10</f>
        <v>0</v>
      </c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30">
        <f>+'24'!C11+'24'!F11+'24'!I11+'24'!L11+'25'!C11+'25'!F11+'25'!I11</f>
        <v>0</v>
      </c>
      <c r="M11" s="30">
        <f>+'24'!D11+'24'!G11+'24'!J11+'24'!M11+'25'!D11+'25'!G11+'25'!J11</f>
        <v>0</v>
      </c>
      <c r="N11" s="30">
        <f>+'24'!E11+'24'!H11+'24'!K11+'24'!N11+'25'!E11+'25'!H11+'25'!K11</f>
        <v>0</v>
      </c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30">
        <f>+'24'!C12+'24'!F12+'24'!I12+'24'!L12+'25'!C12+'25'!F12+'25'!I12</f>
        <v>0</v>
      </c>
      <c r="M12" s="30">
        <f>+'24'!D12+'24'!G12+'24'!J12+'24'!M12+'25'!D12+'25'!G12+'25'!J12</f>
        <v>0</v>
      </c>
      <c r="N12" s="30">
        <f>+'24'!E12+'24'!H12+'24'!K12+'24'!N12+'25'!E12+'25'!H12+'25'!K12</f>
        <v>0</v>
      </c>
    </row>
    <row r="13" spans="1:16" ht="10.5" customHeight="1" thickBo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30">
        <f>+'24'!C13+'24'!F13+'24'!I13+'24'!L13+'25'!C13+'25'!F13+'25'!I13</f>
        <v>0</v>
      </c>
      <c r="M13" s="30">
        <f>+'24'!D13+'24'!G13+'24'!J13+'24'!M13+'25'!D13+'25'!G13+'25'!J13</f>
        <v>0</v>
      </c>
      <c r="N13" s="30">
        <f>+'24'!E13+'24'!H13+'24'!K13+'24'!N13+'25'!E13+'25'!H13+'25'!K13</f>
        <v>0</v>
      </c>
      <c r="P13" s="24"/>
    </row>
    <row r="14" spans="1:14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30">
        <f>+'24'!C15+'24'!F15+'24'!I15+'24'!L15+'25'!C15+'25'!F15+'25'!I15</f>
        <v>0</v>
      </c>
      <c r="M15" s="30">
        <f>+'24'!D15+'24'!G15+'24'!J15+'24'!M15+'25'!D15+'25'!G15+'25'!J15</f>
        <v>0</v>
      </c>
      <c r="N15" s="30">
        <f>+'24'!E15+'24'!H15+'24'!K15+'24'!N15+'25'!E15+'25'!H15+'25'!K15</f>
        <v>0</v>
      </c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30">
        <f>+'24'!C16+'24'!F16+'24'!I16+'24'!L16+'25'!C16+'25'!F16+'25'!I16</f>
        <v>0</v>
      </c>
      <c r="M16" s="30">
        <f>+'24'!D16+'24'!G16+'24'!J16+'24'!M16+'25'!D16+'25'!G16+'25'!J16</f>
        <v>0</v>
      </c>
      <c r="N16" s="30">
        <f>+'24'!E16+'24'!H16+'24'!K16+'24'!N16+'25'!E16+'25'!H16+'25'!K16</f>
        <v>0</v>
      </c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30">
        <f>+'24'!C17+'24'!F17+'24'!I17+'24'!L17+'25'!C17+'25'!F17+'25'!I17</f>
        <v>0</v>
      </c>
      <c r="M17" s="30">
        <f>+'24'!D17+'24'!G17+'24'!J17+'24'!M17+'25'!D17+'25'!G17+'25'!J17</f>
        <v>0</v>
      </c>
      <c r="N17" s="30">
        <f>+'24'!E17+'24'!H17+'24'!K17+'24'!N17+'25'!E17+'25'!H17+'25'!K17</f>
        <v>0</v>
      </c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30">
        <f>+'24'!C19+'24'!F19+'24'!I19+'24'!L19+'25'!C19+'25'!F19+'25'!I19</f>
        <v>0</v>
      </c>
      <c r="M19" s="30">
        <f>+'24'!D19+'24'!G19+'24'!J19+'24'!M19+'25'!D19+'25'!G19+'25'!J19</f>
        <v>0</v>
      </c>
      <c r="N19" s="30">
        <f>+'24'!E19+'24'!H19+'24'!K19+'24'!N19+'25'!E19+'25'!H19+'25'!K19</f>
        <v>0</v>
      </c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59">
        <f>+'24'!C20+'24'!F20+'24'!I20+'24'!L20+'25'!C20+'25'!F20+'25'!I20</f>
        <v>0</v>
      </c>
      <c r="M20" s="59">
        <f>+'24'!D20+'24'!G20+'24'!J20+'24'!M20+'25'!D20+'25'!G20+'25'!J20</f>
        <v>0</v>
      </c>
      <c r="N20" s="59">
        <f>+'24'!E20+'24'!H20+'24'!K20+'24'!N20+'25'!E20+'25'!H20+'25'!K20</f>
        <v>0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0">
        <f>+'24'!C22+'24'!F22+'24'!I22+'24'!L22+'25'!C22+'25'!F22+'25'!I22</f>
        <v>0</v>
      </c>
      <c r="M22" s="30">
        <f>+'24'!D22+'24'!G22+'24'!J22+'24'!M22+'25'!D22+'25'!G22+'25'!J22</f>
        <v>0</v>
      </c>
      <c r="N22" s="30">
        <f>+'24'!E22+'24'!H22+'24'!K22+'24'!N22+'25'!E22+'25'!H22+'25'!K22</f>
        <v>0</v>
      </c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30">
        <f>+'24'!C23+'24'!F23+'24'!I23+'24'!L23+'25'!C23+'25'!F23+'25'!I23</f>
        <v>0</v>
      </c>
      <c r="M23" s="30">
        <f>+'24'!D23+'24'!G23+'24'!J23+'24'!M23+'25'!D23+'25'!G23+'25'!J23</f>
        <v>0</v>
      </c>
      <c r="N23" s="30">
        <f>+'24'!E23+'24'!H23+'24'!K23+'24'!N23+'25'!E23+'25'!H23+'25'!K23</f>
        <v>0</v>
      </c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30">
        <f>+'24'!C24+'24'!F24+'24'!I24+'24'!L24+'25'!C24+'25'!F24+'25'!I24</f>
        <v>0</v>
      </c>
      <c r="M24" s="30">
        <f>+'24'!D24+'24'!G24+'24'!J24+'24'!M24+'25'!D24+'25'!G24+'25'!J24</f>
        <v>0</v>
      </c>
      <c r="N24" s="30">
        <f>+'24'!E24+'24'!H24+'24'!K24+'24'!N24+'25'!E24+'25'!H24+'25'!K24</f>
        <v>0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30">
        <f>+'24'!C26+'24'!F26+'24'!I26+'24'!L26+'25'!C26+'25'!F26+'25'!I26</f>
        <v>0</v>
      </c>
      <c r="M26" s="30">
        <f>+'24'!D26+'24'!G26+'24'!J26+'24'!M26+'25'!D26+'25'!G26+'25'!J26</f>
        <v>0</v>
      </c>
      <c r="N26" s="30">
        <f>+'24'!E26+'24'!H26+'24'!K26+'24'!N26+'25'!E26+'25'!H26+'25'!K26</f>
        <v>0</v>
      </c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30">
        <f>+'24'!C29+'24'!F29+'24'!I29+'24'!L29+'25'!C29+'25'!F29+'25'!I29</f>
        <v>0</v>
      </c>
      <c r="M29" s="30">
        <f>+'24'!D29+'24'!G29+'24'!J29+'24'!M29+'25'!D29+'25'!G29+'25'!J29</f>
        <v>0</v>
      </c>
      <c r="N29" s="30">
        <f>+'24'!E29+'24'!H29+'24'!K29+'24'!N29+'25'!E29+'25'!H29+'25'!K29</f>
        <v>0</v>
      </c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30">
        <f>+'24'!C30+'24'!F30+'24'!I30+'24'!L30+'25'!C30+'25'!F30+'25'!I30</f>
        <v>0</v>
      </c>
      <c r="M30" s="30">
        <f>+'24'!D30+'24'!G30+'24'!J30+'24'!M30+'25'!D30+'25'!G30+'25'!J30</f>
        <v>0</v>
      </c>
      <c r="N30" s="30">
        <f>+'24'!E30+'24'!H30+'24'!K30+'24'!N30+'25'!E30+'25'!H30+'25'!K30</f>
        <v>0</v>
      </c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30">
        <f>+'24'!C31+'24'!F31+'24'!I31+'24'!L31+'25'!C31+'25'!F31+'25'!I31</f>
        <v>0</v>
      </c>
      <c r="M31" s="30">
        <f>+'24'!D31+'24'!G31+'24'!J31+'24'!M31+'25'!D31+'25'!G31+'25'!J31</f>
        <v>0</v>
      </c>
      <c r="N31" s="30">
        <f>+'24'!E31+'24'!H31+'24'!K31+'24'!N31+'25'!E31+'25'!H31+'25'!K31</f>
        <v>0</v>
      </c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30">
        <f>+'24'!C32+'24'!F32+'24'!I32+'24'!L32+'25'!C32+'25'!F32+'25'!I32</f>
        <v>0</v>
      </c>
      <c r="M32" s="30">
        <f>+'24'!D32+'24'!G32+'24'!J32+'24'!M32+'25'!D32+'25'!G32+'25'!J32</f>
        <v>0</v>
      </c>
      <c r="N32" s="30">
        <f>+'24'!E32+'24'!H32+'24'!K32+'24'!N32+'25'!E32+'25'!H32+'25'!K32</f>
        <v>0</v>
      </c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30">
        <f>+'24'!C34+'24'!F34+'24'!I34+'24'!L34+'25'!C34+'25'!F34+'25'!I34</f>
        <v>0</v>
      </c>
      <c r="M34" s="30">
        <f>+'24'!D34+'24'!G34+'24'!J34+'24'!M34+'25'!D34+'25'!G34+'25'!J34</f>
        <v>0</v>
      </c>
      <c r="N34" s="30">
        <f>+'24'!E34+'24'!H34+'24'!K34+'24'!N34+'25'!E34+'25'!H34+'25'!K34</f>
        <v>0</v>
      </c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30">
        <f>+'24'!C35+'24'!F35+'24'!I35+'24'!L35+'25'!C35+'25'!F35+'25'!I35</f>
        <v>0</v>
      </c>
      <c r="M35" s="30">
        <f>+'24'!D35+'24'!G35+'24'!J35+'24'!M35+'25'!D35+'25'!G35+'25'!J35</f>
        <v>0</v>
      </c>
      <c r="N35" s="30">
        <f>+'24'!E35+'24'!H35+'24'!K35+'24'!N35+'25'!E35+'25'!H35+'25'!K35</f>
        <v>0</v>
      </c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30">
        <f>+'24'!C36+'24'!F36+'24'!I36+'24'!L36+'25'!C36+'25'!F36+'25'!I36</f>
        <v>0</v>
      </c>
      <c r="M36" s="30">
        <f>+'24'!D36+'24'!G36+'24'!J36+'24'!M36+'25'!D36+'25'!G36+'25'!J36</f>
        <v>0</v>
      </c>
      <c r="N36" s="30">
        <f>+'24'!E36+'24'!H36+'24'!K36+'24'!N36+'25'!E36+'25'!H36+'25'!K36</f>
        <v>0</v>
      </c>
    </row>
    <row r="37" spans="1:4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30">
        <f>+'24'!C38+'24'!F38+'24'!I38+'24'!L38+'25'!C38+'25'!F38+'25'!I38</f>
        <v>3143753</v>
      </c>
      <c r="M38" s="30">
        <f>+'24'!D38+'24'!G38+'24'!J38+'24'!M38+'25'!D38+'25'!G38+'25'!J38</f>
        <v>216696</v>
      </c>
      <c r="N38" s="30">
        <f>+'24'!E38+'24'!H38+'24'!K38+'24'!N38+'25'!E38+'25'!H38+'25'!K38</f>
        <v>80046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30">
        <f>+'24'!C39+'24'!F39+'24'!I39+'24'!L39+'25'!C39+'25'!F39+'25'!I39</f>
        <v>6150000</v>
      </c>
      <c r="M39" s="30">
        <f>+'24'!D39+'24'!G39+'24'!J39+'24'!M39+'25'!D39+'25'!G39+'25'!J39</f>
        <v>1400000</v>
      </c>
      <c r="N39" s="30">
        <f>+'24'!E39+'24'!H39+'24'!K39+'24'!N39+'25'!E39+'25'!H39+'25'!K39</f>
        <v>1943099</v>
      </c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30">
        <f>+'24'!C40+'24'!F40+'24'!I40+'24'!L40+'25'!C40+'25'!F40+'25'!I40</f>
        <v>85000</v>
      </c>
      <c r="M40" s="30">
        <f>+'24'!D40+'24'!G40+'24'!J40+'24'!M40+'25'!D40+'25'!G40+'25'!J40</f>
        <v>49000</v>
      </c>
      <c r="N40" s="30">
        <f>+'24'!E40+'24'!H40+'24'!K40+'24'!N40+'25'!E40+'25'!H40+'25'!K40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9378753</v>
      </c>
      <c r="M41" s="70">
        <f t="shared" si="8"/>
        <v>1665696</v>
      </c>
      <c r="N41" s="70">
        <f t="shared" si="8"/>
        <v>2023145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0">
        <f>+'24'!C42+'24'!F42+'24'!I42+'24'!L42+'25'!C42+'25'!F42+'25'!I42</f>
        <v>0</v>
      </c>
      <c r="M42" s="30">
        <f>+'24'!D42+'24'!G42+'24'!J42+'24'!M42+'25'!D42+'25'!G42+'25'!J42</f>
        <v>0</v>
      </c>
      <c r="N42" s="30">
        <f>+'24'!E42+'24'!H42+'24'!K42+'24'!N42+'25'!E42+'25'!H42+'25'!K42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59">
        <f>+'24'!C43+'24'!F43+'24'!I43+'24'!L43+'25'!C43+'25'!F43+'25'!I43</f>
        <v>0</v>
      </c>
      <c r="M43" s="59">
        <f>+'24'!D43+'24'!G43+'24'!J43+'24'!M43+'25'!D43+'25'!G43+'25'!J43</f>
        <v>0</v>
      </c>
      <c r="N43" s="59">
        <f>+'24'!E43+'24'!H43+'24'!K43+'24'!N43+'25'!E43+'25'!H43+'25'!K43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0">
        <f>+'24'!C45+'24'!F45+'24'!I45+'24'!L45+'25'!C45+'25'!F45+'25'!I45</f>
        <v>0</v>
      </c>
      <c r="M45" s="30">
        <f>+'24'!D45+'24'!G45+'24'!J45+'24'!M45+'25'!D45+'25'!G45+'25'!J45</f>
        <v>0</v>
      </c>
      <c r="N45" s="30">
        <f>+'24'!E45+'24'!H45+'24'!K45+'24'!N45+'25'!E45+'25'!H45+'25'!K45</f>
        <v>0</v>
      </c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59">
        <f>+'24'!C46+'24'!F46+'24'!I46+'24'!L46+'25'!C46+'25'!F46+'25'!I46</f>
        <v>0</v>
      </c>
      <c r="M46" s="59">
        <f>+'24'!D46+'24'!G46+'24'!J46+'24'!M46+'25'!D46+'25'!G46+'25'!J46</f>
        <v>0</v>
      </c>
      <c r="N46" s="59">
        <f>+'24'!E46+'24'!H46+'24'!K46+'24'!N46+'25'!E46+'25'!H46+'25'!K46</f>
        <v>0</v>
      </c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14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9378753</v>
      </c>
      <c r="M50" s="5">
        <f t="shared" si="12"/>
        <v>1665696</v>
      </c>
      <c r="N50" s="5">
        <f t="shared" si="12"/>
        <v>2023145</v>
      </c>
    </row>
    <row r="51" spans="1:29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7">
        <f>+'24'!C51+'24'!F51+'24'!I51+'24'!L51+'25'!C51+'25'!F51+'25'!I51</f>
        <v>0</v>
      </c>
      <c r="M51" s="87">
        <f>+'24'!D51+'24'!G51+'24'!J51+'24'!M51+'25'!D51+'25'!G51+'25'!J51</f>
        <v>0</v>
      </c>
      <c r="N51" s="88">
        <f>+'24'!E51+'24'!H51+'24'!K51+'24'!N51+'25'!E51+'25'!H51+'25'!K51</f>
        <v>0</v>
      </c>
      <c r="AA51" s="21"/>
      <c r="AB51" s="21"/>
      <c r="AC51" s="21"/>
    </row>
    <row r="52" spans="1:29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7">
        <f>+'24'!C52+'24'!F52+'24'!I52+'24'!L52+'25'!C52+'25'!F52+'25'!I52</f>
        <v>0</v>
      </c>
      <c r="M52" s="87">
        <f>+'24'!D52+'24'!G52+'24'!J52+'24'!M52+'25'!D52+'25'!G52+'25'!J52</f>
        <v>0</v>
      </c>
      <c r="N52" s="88">
        <f>+'24'!E52+'24'!H52+'24'!K52+'24'!N52+'25'!E52+'25'!H52+'25'!K52</f>
        <v>0</v>
      </c>
      <c r="AA52" s="21"/>
      <c r="AB52" s="21"/>
      <c r="AC52" s="21"/>
    </row>
    <row r="53" spans="8:14" ht="12.75">
      <c r="H53" s="22"/>
      <c r="K53" s="22"/>
      <c r="L53" s="25"/>
      <c r="M53" s="25"/>
      <c r="N53" s="25"/>
    </row>
    <row r="54" spans="8:11" ht="12.75">
      <c r="H54" s="22"/>
      <c r="K54" s="22"/>
    </row>
    <row r="55" spans="8:11" ht="12.75">
      <c r="H55" s="22"/>
      <c r="K55" s="22"/>
    </row>
    <row r="56" spans="8:11" ht="12.75">
      <c r="H56" s="22"/>
      <c r="K56" s="22"/>
    </row>
    <row r="57" ht="12.75">
      <c r="K57" s="22"/>
    </row>
    <row r="58" ht="12.75">
      <c r="K58" s="22"/>
    </row>
    <row r="59" ht="12.75">
      <c r="K59" s="22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8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1701</v>
      </c>
      <c r="D3" s="101"/>
      <c r="E3" s="101"/>
      <c r="F3" s="101">
        <v>1702</v>
      </c>
      <c r="G3" s="101"/>
      <c r="H3" s="101"/>
      <c r="I3" s="107"/>
      <c r="J3" s="107"/>
      <c r="K3" s="107"/>
      <c r="L3" s="115">
        <v>1700</v>
      </c>
      <c r="M3" s="115"/>
      <c r="N3" s="115"/>
    </row>
    <row r="4" spans="1:14" s="60" customFormat="1" ht="23.25" customHeight="1" thickBot="1">
      <c r="A4" s="100"/>
      <c r="B4" s="100"/>
      <c r="C4" s="106" t="s">
        <v>98</v>
      </c>
      <c r="D4" s="106"/>
      <c r="E4" s="106"/>
      <c r="F4" s="106" t="s">
        <v>99</v>
      </c>
      <c r="G4" s="106"/>
      <c r="H4" s="106"/>
      <c r="I4" s="106"/>
      <c r="J4" s="106"/>
      <c r="K4" s="106"/>
      <c r="L4" s="129" t="s">
        <v>100</v>
      </c>
      <c r="M4" s="129"/>
      <c r="N4" s="129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111"/>
      <c r="M6" s="111"/>
      <c r="N6" s="111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9">
        <v>11</v>
      </c>
      <c r="M7" s="68">
        <v>12</v>
      </c>
      <c r="N7" s="69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30">
        <f>+C9+F9</f>
        <v>0</v>
      </c>
      <c r="M9" s="30">
        <f>+D9+G9</f>
        <v>0</v>
      </c>
      <c r="N9" s="30">
        <f>+E9+H9</f>
        <v>0</v>
      </c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30">
        <f aca="true" t="shared" si="0" ref="L10:L52">+C10+F10</f>
        <v>0</v>
      </c>
      <c r="M10" s="30">
        <f aca="true" t="shared" si="1" ref="M10:M52">+D10+G10</f>
        <v>0</v>
      </c>
      <c r="N10" s="30">
        <f aca="true" t="shared" si="2" ref="N10:N52">+E10+H10</f>
        <v>0</v>
      </c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30">
        <f t="shared" si="0"/>
        <v>0</v>
      </c>
      <c r="M11" s="30">
        <f t="shared" si="1"/>
        <v>0</v>
      </c>
      <c r="N11" s="30">
        <f t="shared" si="2"/>
        <v>0</v>
      </c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30">
        <f t="shared" si="0"/>
        <v>0</v>
      </c>
      <c r="M12" s="30">
        <f t="shared" si="1"/>
        <v>0</v>
      </c>
      <c r="N12" s="30">
        <f t="shared" si="2"/>
        <v>0</v>
      </c>
    </row>
    <row r="13" spans="1:16" ht="10.5" customHeight="1" thickBo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30">
        <f t="shared" si="0"/>
        <v>0</v>
      </c>
      <c r="M13" s="30">
        <f t="shared" si="1"/>
        <v>0</v>
      </c>
      <c r="N13" s="30">
        <f t="shared" si="2"/>
        <v>0</v>
      </c>
      <c r="P13" s="24"/>
    </row>
    <row r="14" spans="1:14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3" ref="D14:N14">+D9+D10+D11+D12+D13</f>
        <v>0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30">
        <f t="shared" si="0"/>
        <v>0</v>
      </c>
      <c r="M15" s="30">
        <f t="shared" si="1"/>
        <v>0</v>
      </c>
      <c r="N15" s="30">
        <f t="shared" si="2"/>
        <v>0</v>
      </c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30">
        <f t="shared" si="0"/>
        <v>0</v>
      </c>
      <c r="M16" s="30">
        <f t="shared" si="1"/>
        <v>0</v>
      </c>
      <c r="N16" s="30">
        <f t="shared" si="2"/>
        <v>0</v>
      </c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30">
        <f t="shared" si="0"/>
        <v>0</v>
      </c>
      <c r="M17" s="30">
        <f t="shared" si="1"/>
        <v>0</v>
      </c>
      <c r="N17" s="30">
        <f t="shared" si="2"/>
        <v>0</v>
      </c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4" ref="D18:N18">+D15+D16+D17</f>
        <v>0</v>
      </c>
      <c r="E18" s="70">
        <f t="shared" si="4"/>
        <v>0</v>
      </c>
      <c r="F18" s="70">
        <f t="shared" si="4"/>
        <v>0</v>
      </c>
      <c r="G18" s="70">
        <f t="shared" si="4"/>
        <v>0</v>
      </c>
      <c r="H18" s="70">
        <f t="shared" si="4"/>
        <v>0</v>
      </c>
      <c r="I18" s="70">
        <f t="shared" si="4"/>
        <v>0</v>
      </c>
      <c r="J18" s="70">
        <f t="shared" si="4"/>
        <v>0</v>
      </c>
      <c r="K18" s="70">
        <f t="shared" si="4"/>
        <v>0</v>
      </c>
      <c r="L18" s="70">
        <f t="shared" si="4"/>
        <v>0</v>
      </c>
      <c r="M18" s="70">
        <f t="shared" si="4"/>
        <v>0</v>
      </c>
      <c r="N18" s="70">
        <f t="shared" si="4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30">
        <f t="shared" si="0"/>
        <v>0</v>
      </c>
      <c r="M19" s="30">
        <f t="shared" si="1"/>
        <v>0</v>
      </c>
      <c r="N19" s="30">
        <f t="shared" si="2"/>
        <v>0</v>
      </c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59">
        <f t="shared" si="0"/>
        <v>0</v>
      </c>
      <c r="M20" s="59">
        <f t="shared" si="1"/>
        <v>0</v>
      </c>
      <c r="N20" s="59">
        <f t="shared" si="2"/>
        <v>0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5" ref="D21:N21">+D19+D20</f>
        <v>0</v>
      </c>
      <c r="E21" s="70">
        <f t="shared" si="5"/>
        <v>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5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0">
        <f t="shared" si="0"/>
        <v>0</v>
      </c>
      <c r="M22" s="30">
        <f t="shared" si="1"/>
        <v>0</v>
      </c>
      <c r="N22" s="30">
        <f t="shared" si="2"/>
        <v>0</v>
      </c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30">
        <f t="shared" si="0"/>
        <v>0</v>
      </c>
      <c r="M23" s="30">
        <f t="shared" si="1"/>
        <v>0</v>
      </c>
      <c r="N23" s="30">
        <f t="shared" si="2"/>
        <v>0</v>
      </c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30">
        <f t="shared" si="0"/>
        <v>0</v>
      </c>
      <c r="M24" s="30">
        <f t="shared" si="1"/>
        <v>0</v>
      </c>
      <c r="N24" s="30">
        <f t="shared" si="2"/>
        <v>0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6" ref="D25:N25">+D22+D23+D24</f>
        <v>0</v>
      </c>
      <c r="E25" s="70">
        <f t="shared" si="6"/>
        <v>0</v>
      </c>
      <c r="F25" s="70">
        <f t="shared" si="6"/>
        <v>0</v>
      </c>
      <c r="G25" s="70">
        <f t="shared" si="6"/>
        <v>0</v>
      </c>
      <c r="H25" s="70">
        <f t="shared" si="6"/>
        <v>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30">
        <f t="shared" si="0"/>
        <v>0</v>
      </c>
      <c r="M26" s="30">
        <f t="shared" si="1"/>
        <v>0</v>
      </c>
      <c r="N26" s="30">
        <f t="shared" si="2"/>
        <v>0</v>
      </c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7" ref="D27:N27">+D21+D25</f>
        <v>0</v>
      </c>
      <c r="E27" s="70">
        <f t="shared" si="7"/>
        <v>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7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30">
        <f t="shared" si="0"/>
        <v>0</v>
      </c>
      <c r="M29" s="30">
        <f t="shared" si="1"/>
        <v>0</v>
      </c>
      <c r="N29" s="30">
        <f t="shared" si="2"/>
        <v>0</v>
      </c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30">
        <f t="shared" si="0"/>
        <v>0</v>
      </c>
      <c r="M30" s="30">
        <f t="shared" si="1"/>
        <v>0</v>
      </c>
      <c r="N30" s="30">
        <f t="shared" si="2"/>
        <v>0</v>
      </c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30">
        <f t="shared" si="0"/>
        <v>0</v>
      </c>
      <c r="M31" s="30">
        <f t="shared" si="1"/>
        <v>0</v>
      </c>
      <c r="N31" s="30">
        <f t="shared" si="2"/>
        <v>0</v>
      </c>
    </row>
    <row r="32" spans="1:14" ht="10.5" customHeight="1">
      <c r="A32" s="11" t="s">
        <v>166</v>
      </c>
      <c r="B32" s="10" t="s">
        <v>131</v>
      </c>
      <c r="C32" s="1">
        <v>134</v>
      </c>
      <c r="D32" s="1"/>
      <c r="E32" s="1"/>
      <c r="F32" s="1"/>
      <c r="G32" s="1"/>
      <c r="H32" s="1"/>
      <c r="I32" s="1"/>
      <c r="J32" s="1"/>
      <c r="K32" s="1"/>
      <c r="L32" s="30">
        <f t="shared" si="0"/>
        <v>134</v>
      </c>
      <c r="M32" s="30">
        <f t="shared" si="1"/>
        <v>0</v>
      </c>
      <c r="N32" s="30">
        <f t="shared" si="2"/>
        <v>0</v>
      </c>
    </row>
    <row r="33" spans="1:14" ht="10.5" customHeight="1">
      <c r="A33" s="18" t="s">
        <v>5</v>
      </c>
      <c r="B33" s="19" t="s">
        <v>132</v>
      </c>
      <c r="C33" s="72">
        <f>+C30+C31+C32</f>
        <v>134</v>
      </c>
      <c r="D33" s="72">
        <f aca="true" t="shared" si="9" ref="D33:N33">+D30+D31+D32</f>
        <v>0</v>
      </c>
      <c r="E33" s="72">
        <f t="shared" si="9"/>
        <v>0</v>
      </c>
      <c r="F33" s="72">
        <f t="shared" si="9"/>
        <v>0</v>
      </c>
      <c r="G33" s="72">
        <f t="shared" si="9"/>
        <v>0</v>
      </c>
      <c r="H33" s="72">
        <f t="shared" si="9"/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134</v>
      </c>
      <c r="M33" s="72">
        <f t="shared" si="9"/>
        <v>0</v>
      </c>
      <c r="N33" s="72">
        <f t="shared" si="9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30">
        <f t="shared" si="0"/>
        <v>0</v>
      </c>
      <c r="M34" s="30">
        <f t="shared" si="1"/>
        <v>0</v>
      </c>
      <c r="N34" s="30">
        <f t="shared" si="2"/>
        <v>0</v>
      </c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30">
        <f t="shared" si="0"/>
        <v>0</v>
      </c>
      <c r="M35" s="30">
        <f t="shared" si="1"/>
        <v>0</v>
      </c>
      <c r="N35" s="30">
        <f t="shared" si="2"/>
        <v>0</v>
      </c>
    </row>
    <row r="36" spans="1:14" ht="10.5" customHeight="1" thickBot="1">
      <c r="A36" s="11" t="s">
        <v>170</v>
      </c>
      <c r="B36" s="10" t="s">
        <v>23</v>
      </c>
      <c r="C36" s="1"/>
      <c r="D36" s="1"/>
      <c r="E36" s="1">
        <v>360</v>
      </c>
      <c r="F36" s="1"/>
      <c r="G36" s="1"/>
      <c r="H36" s="1"/>
      <c r="I36" s="1"/>
      <c r="J36" s="1"/>
      <c r="K36" s="1"/>
      <c r="L36" s="30">
        <f t="shared" si="0"/>
        <v>0</v>
      </c>
      <c r="M36" s="30">
        <f t="shared" si="1"/>
        <v>0</v>
      </c>
      <c r="N36" s="30">
        <f t="shared" si="2"/>
        <v>360</v>
      </c>
    </row>
    <row r="37" spans="1:40" ht="10.5" customHeight="1" thickBot="1">
      <c r="A37" s="12" t="s">
        <v>10</v>
      </c>
      <c r="B37" s="13" t="s">
        <v>135</v>
      </c>
      <c r="C37" s="70">
        <f>+C33+C34+C35+C36</f>
        <v>134</v>
      </c>
      <c r="D37" s="70">
        <f aca="true" t="shared" si="10" ref="D37:N37">+D33+D34+D35+D36</f>
        <v>0</v>
      </c>
      <c r="E37" s="70">
        <f t="shared" si="10"/>
        <v>360</v>
      </c>
      <c r="F37" s="70">
        <f t="shared" si="10"/>
        <v>0</v>
      </c>
      <c r="G37" s="70">
        <f t="shared" si="10"/>
        <v>0</v>
      </c>
      <c r="H37" s="70">
        <f t="shared" si="10"/>
        <v>0</v>
      </c>
      <c r="I37" s="70">
        <f t="shared" si="10"/>
        <v>0</v>
      </c>
      <c r="J37" s="70">
        <f t="shared" si="10"/>
        <v>0</v>
      </c>
      <c r="K37" s="70">
        <f t="shared" si="10"/>
        <v>0</v>
      </c>
      <c r="L37" s="70">
        <f t="shared" si="10"/>
        <v>134</v>
      </c>
      <c r="M37" s="70">
        <f t="shared" si="10"/>
        <v>0</v>
      </c>
      <c r="N37" s="70">
        <f t="shared" si="10"/>
        <v>360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30">
        <f t="shared" si="0"/>
        <v>0</v>
      </c>
      <c r="M38" s="30">
        <f t="shared" si="1"/>
        <v>0</v>
      </c>
      <c r="N38" s="30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30">
        <f t="shared" si="0"/>
        <v>0</v>
      </c>
      <c r="M39" s="30">
        <f t="shared" si="1"/>
        <v>0</v>
      </c>
      <c r="N39" s="30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>
        <v>27266</v>
      </c>
      <c r="G40" s="1">
        <v>24164</v>
      </c>
      <c r="H40" s="1">
        <v>24450</v>
      </c>
      <c r="I40" s="1"/>
      <c r="J40" s="1"/>
      <c r="K40" s="1"/>
      <c r="L40" s="30">
        <f t="shared" si="0"/>
        <v>27266</v>
      </c>
      <c r="M40" s="30">
        <f t="shared" si="1"/>
        <v>24164</v>
      </c>
      <c r="N40" s="30">
        <f t="shared" si="2"/>
        <v>24450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11" ref="D41:N41">+D38+D39+D40</f>
        <v>0</v>
      </c>
      <c r="E41" s="70">
        <f t="shared" si="11"/>
        <v>0</v>
      </c>
      <c r="F41" s="70">
        <f t="shared" si="11"/>
        <v>27266</v>
      </c>
      <c r="G41" s="70">
        <f t="shared" si="11"/>
        <v>24164</v>
      </c>
      <c r="H41" s="70">
        <f t="shared" si="11"/>
        <v>24450</v>
      </c>
      <c r="I41" s="70">
        <f t="shared" si="11"/>
        <v>0</v>
      </c>
      <c r="J41" s="70">
        <f t="shared" si="11"/>
        <v>0</v>
      </c>
      <c r="K41" s="70">
        <f t="shared" si="11"/>
        <v>0</v>
      </c>
      <c r="L41" s="70">
        <f t="shared" si="11"/>
        <v>27266</v>
      </c>
      <c r="M41" s="70">
        <f t="shared" si="11"/>
        <v>24164</v>
      </c>
      <c r="N41" s="70">
        <f t="shared" si="11"/>
        <v>24450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0">
        <f t="shared" si="0"/>
        <v>0</v>
      </c>
      <c r="M42" s="30">
        <f t="shared" si="1"/>
        <v>0</v>
      </c>
      <c r="N42" s="30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59">
        <f t="shared" si="0"/>
        <v>0</v>
      </c>
      <c r="M43" s="59">
        <f t="shared" si="1"/>
        <v>0</v>
      </c>
      <c r="N43" s="59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12" ref="D44:N44">+D42+D43</f>
        <v>0</v>
      </c>
      <c r="E44" s="70">
        <f t="shared" si="12"/>
        <v>0</v>
      </c>
      <c r="F44" s="70">
        <f t="shared" si="12"/>
        <v>0</v>
      </c>
      <c r="G44" s="70">
        <f t="shared" si="12"/>
        <v>0</v>
      </c>
      <c r="H44" s="70">
        <f t="shared" si="12"/>
        <v>0</v>
      </c>
      <c r="I44" s="70">
        <f t="shared" si="12"/>
        <v>0</v>
      </c>
      <c r="J44" s="70">
        <f t="shared" si="12"/>
        <v>0</v>
      </c>
      <c r="K44" s="70">
        <f t="shared" si="12"/>
        <v>0</v>
      </c>
      <c r="L44" s="70">
        <f t="shared" si="12"/>
        <v>0</v>
      </c>
      <c r="M44" s="70">
        <f t="shared" si="12"/>
        <v>0</v>
      </c>
      <c r="N44" s="70">
        <f t="shared" si="12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0">
        <f t="shared" si="0"/>
        <v>0</v>
      </c>
      <c r="M45" s="30">
        <f t="shared" si="1"/>
        <v>0</v>
      </c>
      <c r="N45" s="30">
        <f t="shared" si="2"/>
        <v>0</v>
      </c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59">
        <f t="shared" si="0"/>
        <v>0</v>
      </c>
      <c r="M46" s="59">
        <f t="shared" si="1"/>
        <v>0</v>
      </c>
      <c r="N46" s="59">
        <f t="shared" si="2"/>
        <v>0</v>
      </c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3" ref="D47:N47">+D45+D46</f>
        <v>0</v>
      </c>
      <c r="E47" s="70">
        <f t="shared" si="13"/>
        <v>0</v>
      </c>
      <c r="F47" s="70">
        <f t="shared" si="13"/>
        <v>0</v>
      </c>
      <c r="G47" s="70">
        <f t="shared" si="13"/>
        <v>0</v>
      </c>
      <c r="H47" s="70">
        <f t="shared" si="13"/>
        <v>0</v>
      </c>
      <c r="I47" s="70">
        <f t="shared" si="13"/>
        <v>0</v>
      </c>
      <c r="J47" s="70">
        <f t="shared" si="13"/>
        <v>0</v>
      </c>
      <c r="K47" s="70">
        <f t="shared" si="13"/>
        <v>0</v>
      </c>
      <c r="L47" s="70">
        <f t="shared" si="13"/>
        <v>0</v>
      </c>
      <c r="M47" s="70">
        <f t="shared" si="13"/>
        <v>0</v>
      </c>
      <c r="N47" s="70">
        <f t="shared" si="13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4" ref="D49:N49">+D44+D47</f>
        <v>0</v>
      </c>
      <c r="E49" s="70">
        <f t="shared" si="14"/>
        <v>0</v>
      </c>
      <c r="F49" s="70">
        <f t="shared" si="14"/>
        <v>0</v>
      </c>
      <c r="G49" s="70">
        <f t="shared" si="14"/>
        <v>0</v>
      </c>
      <c r="H49" s="70">
        <f t="shared" si="14"/>
        <v>0</v>
      </c>
      <c r="I49" s="70">
        <f t="shared" si="14"/>
        <v>0</v>
      </c>
      <c r="J49" s="70">
        <f t="shared" si="14"/>
        <v>0</v>
      </c>
      <c r="K49" s="70">
        <f t="shared" si="14"/>
        <v>0</v>
      </c>
      <c r="L49" s="70">
        <f t="shared" si="14"/>
        <v>0</v>
      </c>
      <c r="M49" s="70">
        <f t="shared" si="14"/>
        <v>0</v>
      </c>
      <c r="N49" s="70">
        <f t="shared" si="14"/>
        <v>0</v>
      </c>
    </row>
    <row r="50" spans="1:14" s="36" customFormat="1" ht="10.5" customHeight="1" thickBot="1">
      <c r="A50" s="17"/>
      <c r="B50" s="21" t="s">
        <v>148</v>
      </c>
      <c r="C50" s="5">
        <f>+C37+C41+C48+C49</f>
        <v>134</v>
      </c>
      <c r="D50" s="5">
        <f aca="true" t="shared" si="15" ref="D50:N50">+D37+D41+D48+D49</f>
        <v>0</v>
      </c>
      <c r="E50" s="5">
        <f t="shared" si="15"/>
        <v>360</v>
      </c>
      <c r="F50" s="5">
        <f t="shared" si="15"/>
        <v>27266</v>
      </c>
      <c r="G50" s="5">
        <f t="shared" si="15"/>
        <v>24164</v>
      </c>
      <c r="H50" s="5">
        <f t="shared" si="15"/>
        <v>24450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27400</v>
      </c>
      <c r="M50" s="5">
        <f t="shared" si="15"/>
        <v>24164</v>
      </c>
      <c r="N50" s="5">
        <f t="shared" si="15"/>
        <v>24810</v>
      </c>
    </row>
    <row r="51" spans="1:29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7">
        <f t="shared" si="0"/>
        <v>0</v>
      </c>
      <c r="M51" s="87">
        <f t="shared" si="1"/>
        <v>0</v>
      </c>
      <c r="N51" s="88">
        <f t="shared" si="2"/>
        <v>0</v>
      </c>
      <c r="AA51" s="21"/>
      <c r="AB51" s="21"/>
      <c r="AC51" s="21"/>
    </row>
    <row r="52" spans="1:29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7">
        <f t="shared" si="0"/>
        <v>0</v>
      </c>
      <c r="M52" s="87">
        <f t="shared" si="1"/>
        <v>0</v>
      </c>
      <c r="N52" s="88">
        <f t="shared" si="2"/>
        <v>0</v>
      </c>
      <c r="AA52" s="21"/>
      <c r="AB52" s="21"/>
      <c r="AC52" s="21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spans="8:11" ht="12.75">
      <c r="H56" s="22"/>
      <c r="K56" s="22"/>
    </row>
    <row r="57" spans="8:11" ht="12.75">
      <c r="H57" s="22"/>
      <c r="K57" s="22"/>
    </row>
    <row r="58" ht="12.75">
      <c r="K58" s="22"/>
    </row>
    <row r="59" ht="12.75">
      <c r="K59" s="22"/>
    </row>
    <row r="60" ht="12.75">
      <c r="K60" s="22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5"/>
      <c r="AB65" s="5"/>
      <c r="AC65" s="5"/>
    </row>
    <row r="66" spans="27:29" ht="12.75">
      <c r="AA66" s="5"/>
      <c r="AB66" s="5"/>
      <c r="AC66" s="5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  <row r="78" spans="27:29" ht="12.75">
      <c r="AA78" s="1"/>
      <c r="AB78" s="1"/>
      <c r="AC78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U78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8" width="9.625" style="8" customWidth="1"/>
    <col min="9" max="11" width="9.75390625" style="8" customWidth="1"/>
    <col min="12" max="14" width="10.75390625" style="8" customWidth="1"/>
    <col min="15" max="15" width="10.00390625" style="8" customWidth="1"/>
    <col min="16" max="16" width="9.625" style="8" bestFit="1" customWidth="1"/>
    <col min="17" max="17" width="10.75390625" style="8" bestFit="1" customWidth="1"/>
    <col min="18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8:13" ht="8.25" customHeight="1" thickBot="1">
      <c r="H2" s="10"/>
      <c r="M2" s="10" t="s">
        <v>0</v>
      </c>
    </row>
    <row r="3" spans="1:14" ht="9" customHeight="1" thickBot="1">
      <c r="A3" s="100" t="s">
        <v>1</v>
      </c>
      <c r="B3" s="100"/>
      <c r="C3" s="101">
        <v>1801</v>
      </c>
      <c r="D3" s="101"/>
      <c r="E3" s="101"/>
      <c r="F3" s="101">
        <v>1802</v>
      </c>
      <c r="G3" s="101"/>
      <c r="H3" s="101"/>
      <c r="I3" s="115">
        <v>1800</v>
      </c>
      <c r="J3" s="115"/>
      <c r="K3" s="115"/>
      <c r="L3" s="115">
        <v>1</v>
      </c>
      <c r="M3" s="115"/>
      <c r="N3" s="115"/>
    </row>
    <row r="4" spans="1:14" s="60" customFormat="1" ht="23.25" customHeight="1" thickBot="1">
      <c r="A4" s="100"/>
      <c r="B4" s="100"/>
      <c r="C4" s="106" t="s">
        <v>101</v>
      </c>
      <c r="D4" s="106"/>
      <c r="E4" s="106"/>
      <c r="F4" s="106" t="s">
        <v>145</v>
      </c>
      <c r="G4" s="106"/>
      <c r="H4" s="106"/>
      <c r="I4" s="129" t="s">
        <v>102</v>
      </c>
      <c r="J4" s="129"/>
      <c r="K4" s="129"/>
      <c r="L4" s="129" t="s">
        <v>103</v>
      </c>
      <c r="M4" s="129"/>
      <c r="N4" s="129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6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30">
        <f>+C9+F9</f>
        <v>0</v>
      </c>
      <c r="J9" s="30">
        <f>+D9+G9</f>
        <v>0</v>
      </c>
      <c r="K9" s="30">
        <f>+E9+H9</f>
        <v>0</v>
      </c>
      <c r="L9" s="30">
        <f>+'12'!L9+'14'!C9+'15'!L9+'20'!F9+'21'!L9+'23'!L9+'25'!L9+'26'!L9+'27'!I9</f>
        <v>0</v>
      </c>
      <c r="M9" s="30">
        <f>+'12'!M9+'14'!D9+'15'!M9+'20'!G9+'21'!M9+'23'!M9+'25'!M9+'26'!M9+'27'!J9</f>
        <v>42756</v>
      </c>
      <c r="N9" s="30">
        <f>+'12'!N9+'14'!E9+'15'!N9+'20'!H9+'21'!N9+'23'!N9+'25'!N9+'26'!N9+'27'!K9</f>
        <v>104885</v>
      </c>
      <c r="P9" s="1">
        <f>SUM(N9-M9)</f>
        <v>62129</v>
      </c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30">
        <f aca="true" t="shared" si="0" ref="I10:I52">+C10+F10</f>
        <v>0</v>
      </c>
      <c r="J10" s="30">
        <f aca="true" t="shared" si="1" ref="J10:J52">+D10+G10</f>
        <v>0</v>
      </c>
      <c r="K10" s="30">
        <f aca="true" t="shared" si="2" ref="K10:K52">+E10+H10</f>
        <v>0</v>
      </c>
      <c r="L10" s="30">
        <f>+'12'!L10+'14'!C10+'15'!L10+'20'!F10+'21'!L10+'23'!L10+'25'!L10+'26'!L10+'27'!I10</f>
        <v>10000</v>
      </c>
      <c r="M10" s="30">
        <f>+'12'!M10+'14'!D10+'15'!M10+'20'!G10+'21'!M10+'23'!M10+'25'!M10+'26'!M10+'27'!J10</f>
        <v>21434</v>
      </c>
      <c r="N10" s="30">
        <f>+'12'!N10+'14'!E10+'15'!N10+'20'!H10+'21'!N10+'23'!N10+'25'!N10+'26'!N10+'27'!K10</f>
        <v>37983</v>
      </c>
    </row>
    <row r="11" spans="1:16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30">
        <f t="shared" si="0"/>
        <v>0</v>
      </c>
      <c r="J11" s="30">
        <f t="shared" si="1"/>
        <v>0</v>
      </c>
      <c r="K11" s="30">
        <f t="shared" si="2"/>
        <v>0</v>
      </c>
      <c r="L11" s="30">
        <f>+'12'!L11+'14'!C11+'15'!L11+'20'!F11+'21'!L11+'23'!L11+'25'!L11+'26'!L11+'27'!I11</f>
        <v>5697216</v>
      </c>
      <c r="M11" s="30">
        <f>+'12'!M11+'14'!D11+'15'!M11+'20'!G11+'21'!M11+'23'!M11+'25'!M11+'26'!M11+'27'!J11</f>
        <v>6190426</v>
      </c>
      <c r="N11" s="30">
        <f>+'12'!N11+'14'!E11+'15'!N11+'20'!H11+'21'!N11+'23'!N11+'25'!N11+'26'!N11+'27'!K11</f>
        <v>6424372</v>
      </c>
      <c r="P11" s="1">
        <f>SUM(N11-M11)</f>
        <v>233946</v>
      </c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30">
        <f t="shared" si="0"/>
        <v>0</v>
      </c>
      <c r="J12" s="30">
        <f t="shared" si="1"/>
        <v>0</v>
      </c>
      <c r="K12" s="30">
        <f t="shared" si="2"/>
        <v>0</v>
      </c>
      <c r="L12" s="30">
        <f>+'12'!L12+'14'!C12+'15'!L12+'20'!F12+'21'!L12+'23'!L12+'25'!L12+'26'!L12+'27'!I12</f>
        <v>616180</v>
      </c>
      <c r="M12" s="30">
        <f>+'12'!M12+'14'!D12+'15'!M12+'20'!G12+'21'!M12+'23'!M12+'25'!M12+'26'!M12+'27'!J12</f>
        <v>700961</v>
      </c>
      <c r="N12" s="30">
        <f>+'12'!N12+'14'!E12+'15'!N12+'20'!H12+'21'!N12+'23'!N12+'25'!N12+'26'!N12+'27'!K12</f>
        <v>666779</v>
      </c>
    </row>
    <row r="13" spans="1:14" ht="10.5" customHeight="1" thickBo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f>+'12'!L13+'14'!C13+'15'!L13+'20'!F13+'21'!L13+'23'!L13+'25'!L13+'26'!L13+'27'!I13</f>
        <v>1683759</v>
      </c>
      <c r="M13" s="30">
        <f>+'12'!M13+'14'!D13+'15'!M13+'20'!G13+'21'!M13+'23'!M13+'25'!M13+'26'!M13+'27'!J13</f>
        <v>1693500</v>
      </c>
      <c r="N13" s="30">
        <f>+'12'!N13+'14'!E13+'15'!N13+'20'!H13+'21'!N13+'23'!N13+'25'!N13+'26'!N13+'27'!K13</f>
        <v>1712901</v>
      </c>
    </row>
    <row r="14" spans="1:14" ht="10.5" customHeight="1" thickBot="1">
      <c r="A14" s="12" t="s">
        <v>10</v>
      </c>
      <c r="B14" s="13" t="s">
        <v>124</v>
      </c>
      <c r="C14" s="70">
        <f>+C9+C10+C11+C12+C13</f>
        <v>0</v>
      </c>
      <c r="D14" s="70">
        <f aca="true" t="shared" si="3" ref="D14:N14">+D9+D10+D11+D12+D13</f>
        <v>0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8007155</v>
      </c>
      <c r="M14" s="70">
        <f t="shared" si="3"/>
        <v>8649077</v>
      </c>
      <c r="N14" s="70">
        <f t="shared" si="3"/>
        <v>8946920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30">
        <f t="shared" si="0"/>
        <v>0</v>
      </c>
      <c r="J15" s="30">
        <f t="shared" si="1"/>
        <v>0</v>
      </c>
      <c r="K15" s="30">
        <f t="shared" si="2"/>
        <v>0</v>
      </c>
      <c r="L15" s="30">
        <f>+'12'!L15+'14'!C15+'15'!L15+'20'!F15+'21'!L15+'23'!L15+'25'!L15+'26'!L15+'27'!I15</f>
        <v>6038002</v>
      </c>
      <c r="M15" s="30">
        <f>+'12'!M15+'14'!D15+'15'!M15+'20'!G15+'21'!M15+'23'!M15+'25'!M15+'26'!M15+'27'!J15</f>
        <v>570066</v>
      </c>
      <c r="N15" s="30">
        <f>+'12'!N15+'14'!E15+'15'!N15+'20'!H15+'21'!N15+'23'!N15+'25'!N15+'26'!N15+'27'!K15</f>
        <v>1446622</v>
      </c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30">
        <f t="shared" si="0"/>
        <v>0</v>
      </c>
      <c r="J16" s="30">
        <f t="shared" si="1"/>
        <v>0</v>
      </c>
      <c r="K16" s="30">
        <f t="shared" si="2"/>
        <v>0</v>
      </c>
      <c r="L16" s="30">
        <f>+'12'!L16+'14'!C16+'15'!L16+'20'!F16+'21'!L16+'23'!L16+'25'!L16+'26'!L16+'27'!I16</f>
        <v>738033</v>
      </c>
      <c r="M16" s="30">
        <f>+'12'!M16+'14'!D16+'15'!M16+'20'!G16+'21'!M16+'23'!M16+'25'!M16+'26'!M16+'27'!J16</f>
        <v>54445</v>
      </c>
      <c r="N16" s="30">
        <f>+'12'!N16+'14'!E16+'15'!N16+'20'!H16+'21'!N16+'23'!N16+'25'!N16+'26'!N16+'27'!K16</f>
        <v>458478</v>
      </c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30">
        <f t="shared" si="0"/>
        <v>0</v>
      </c>
      <c r="J17" s="30">
        <f t="shared" si="1"/>
        <v>0</v>
      </c>
      <c r="K17" s="30">
        <f t="shared" si="2"/>
        <v>0</v>
      </c>
      <c r="L17" s="30">
        <f>+'12'!L17+'14'!C17+'15'!L17+'20'!F17+'21'!L17+'23'!L17+'25'!L17+'26'!L17+'27'!I17</f>
        <v>2558084</v>
      </c>
      <c r="M17" s="30">
        <f>+'12'!M17+'14'!D17+'15'!M17+'20'!G17+'21'!M17+'23'!M17+'25'!M17+'26'!M17+'27'!J17</f>
        <v>967406</v>
      </c>
      <c r="N17" s="30">
        <f>+'12'!N17+'14'!E17+'15'!N17+'20'!H17+'21'!N17+'23'!N17+'25'!N17+'26'!N17+'27'!K17</f>
        <v>1435877</v>
      </c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4" ref="D18:N18">+D15+D16+D17</f>
        <v>0</v>
      </c>
      <c r="E18" s="70">
        <f t="shared" si="4"/>
        <v>0</v>
      </c>
      <c r="F18" s="70">
        <f t="shared" si="4"/>
        <v>0</v>
      </c>
      <c r="G18" s="70">
        <f t="shared" si="4"/>
        <v>0</v>
      </c>
      <c r="H18" s="70">
        <f t="shared" si="4"/>
        <v>0</v>
      </c>
      <c r="I18" s="70">
        <f t="shared" si="4"/>
        <v>0</v>
      </c>
      <c r="J18" s="70">
        <f t="shared" si="4"/>
        <v>0</v>
      </c>
      <c r="K18" s="70">
        <f t="shared" si="4"/>
        <v>0</v>
      </c>
      <c r="L18" s="70">
        <f t="shared" si="4"/>
        <v>9334119</v>
      </c>
      <c r="M18" s="70">
        <f t="shared" si="4"/>
        <v>1591917</v>
      </c>
      <c r="N18" s="70">
        <f t="shared" si="4"/>
        <v>3340977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30">
        <f t="shared" si="0"/>
        <v>0</v>
      </c>
      <c r="J19" s="30">
        <f t="shared" si="1"/>
        <v>0</v>
      </c>
      <c r="K19" s="30">
        <f t="shared" si="2"/>
        <v>0</v>
      </c>
      <c r="L19" s="30">
        <f>+'12'!L19+'14'!C19+'15'!L19+'20'!F19+'21'!L19+'23'!L19+'25'!L19+'26'!L19+'27'!I19</f>
        <v>4534538</v>
      </c>
      <c r="M19" s="30">
        <f>+'12'!M19+'14'!D19+'15'!M19+'20'!G19+'21'!M19+'23'!M19+'25'!M19+'26'!M19+'27'!J19</f>
        <v>4577182</v>
      </c>
      <c r="N19" s="30">
        <f>+'12'!N19+'14'!E19+'15'!N19+'20'!H19+'21'!N19+'23'!N19+'25'!N19+'26'!N19+'27'!K19</f>
        <v>4741570</v>
      </c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59">
        <f t="shared" si="0"/>
        <v>0</v>
      </c>
      <c r="J20" s="59">
        <f t="shared" si="1"/>
        <v>0</v>
      </c>
      <c r="K20" s="59">
        <f t="shared" si="2"/>
        <v>0</v>
      </c>
      <c r="L20" s="59">
        <f>+'12'!L20+'14'!C20+'15'!L20+'20'!F20+'21'!L20+'23'!L20+'25'!L20+'26'!L20+'27'!I20</f>
        <v>0</v>
      </c>
      <c r="M20" s="59">
        <f>+'12'!M20+'14'!D20+'15'!M20+'20'!G20+'21'!M20+'23'!M20+'25'!M20+'26'!M20+'27'!J20</f>
        <v>0</v>
      </c>
      <c r="N20" s="59">
        <f>+'12'!N20+'14'!E20+'15'!N20+'20'!H20+'21'!N20+'23'!N20+'25'!N20+'26'!N20+'27'!K20</f>
        <v>93157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5" ref="D21:N21">+D19+D20</f>
        <v>0</v>
      </c>
      <c r="E21" s="70">
        <f t="shared" si="5"/>
        <v>0</v>
      </c>
      <c r="F21" s="70">
        <f t="shared" si="5"/>
        <v>0</v>
      </c>
      <c r="G21" s="70">
        <f t="shared" si="5"/>
        <v>0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4534538</v>
      </c>
      <c r="M21" s="70">
        <f t="shared" si="5"/>
        <v>4577182</v>
      </c>
      <c r="N21" s="70">
        <f t="shared" si="5"/>
        <v>4834727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30">
        <f t="shared" si="0"/>
        <v>0</v>
      </c>
      <c r="J22" s="30">
        <f t="shared" si="1"/>
        <v>0</v>
      </c>
      <c r="K22" s="30">
        <f t="shared" si="2"/>
        <v>0</v>
      </c>
      <c r="L22" s="30">
        <f>+'12'!L22+'14'!C22+'15'!L22+'20'!F22+'21'!L22+'23'!L22+'25'!L22+'26'!L22+'27'!I22</f>
        <v>0</v>
      </c>
      <c r="M22" s="30">
        <f>+'12'!M22+'14'!D22+'15'!M22+'20'!G22+'21'!M22+'23'!M22+'25'!M22+'26'!M22+'27'!J22</f>
        <v>0</v>
      </c>
      <c r="N22" s="30">
        <f>+'12'!N22+'14'!E22+'15'!N22+'20'!H22+'21'!N22+'23'!N22+'25'!N22+'26'!N22+'27'!K22</f>
        <v>0</v>
      </c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30">
        <f t="shared" si="0"/>
        <v>0</v>
      </c>
      <c r="J23" s="30">
        <f t="shared" si="1"/>
        <v>0</v>
      </c>
      <c r="K23" s="30">
        <f t="shared" si="2"/>
        <v>0</v>
      </c>
      <c r="L23" s="30">
        <f>+'12'!L23+'14'!C23+'15'!L23+'20'!F23+'21'!L23+'23'!L23+'25'!L23+'26'!L23+'27'!I23</f>
        <v>0</v>
      </c>
      <c r="M23" s="30">
        <f>+'12'!M23+'14'!D23+'15'!M23+'20'!G23+'21'!M23+'23'!M23+'25'!M23+'26'!M23+'27'!J23</f>
        <v>0</v>
      </c>
      <c r="N23" s="30">
        <f>+'12'!N23+'14'!E23+'15'!N23+'20'!H23+'21'!N23+'23'!N23+'25'!N23+'26'!N23+'27'!K23</f>
        <v>0</v>
      </c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30">
        <f t="shared" si="0"/>
        <v>0</v>
      </c>
      <c r="J24" s="30">
        <f t="shared" si="1"/>
        <v>0</v>
      </c>
      <c r="K24" s="30">
        <f t="shared" si="2"/>
        <v>0</v>
      </c>
      <c r="L24" s="30">
        <f>+'12'!L24+'14'!C24+'15'!L24+'20'!F24+'21'!L24+'23'!L24+'25'!L24+'26'!L24+'27'!I24</f>
        <v>71900</v>
      </c>
      <c r="M24" s="30">
        <f>+'12'!M24+'14'!D24+'15'!M24+'20'!G24+'21'!M24+'23'!M24+'25'!M24+'26'!M24+'27'!J24</f>
        <v>97943</v>
      </c>
      <c r="N24" s="30">
        <f>+'12'!N24+'14'!E24+'15'!N24+'20'!H24+'21'!N24+'23'!N24+'25'!N24+'26'!N24+'27'!K24</f>
        <v>120274</v>
      </c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6" ref="D25:N25">+D22+D23+D24</f>
        <v>0</v>
      </c>
      <c r="E25" s="70">
        <f t="shared" si="6"/>
        <v>0</v>
      </c>
      <c r="F25" s="70">
        <f t="shared" si="6"/>
        <v>0</v>
      </c>
      <c r="G25" s="70">
        <f t="shared" si="6"/>
        <v>0</v>
      </c>
      <c r="H25" s="70">
        <f t="shared" si="6"/>
        <v>0</v>
      </c>
      <c r="I25" s="70">
        <f t="shared" si="6"/>
        <v>0</v>
      </c>
      <c r="J25" s="70">
        <f t="shared" si="6"/>
        <v>0</v>
      </c>
      <c r="K25" s="70">
        <f t="shared" si="6"/>
        <v>0</v>
      </c>
      <c r="L25" s="70">
        <f t="shared" si="6"/>
        <v>71900</v>
      </c>
      <c r="M25" s="70">
        <f t="shared" si="6"/>
        <v>97943</v>
      </c>
      <c r="N25" s="70">
        <f t="shared" si="6"/>
        <v>120274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30">
        <f t="shared" si="0"/>
        <v>0</v>
      </c>
      <c r="J26" s="30">
        <f t="shared" si="1"/>
        <v>0</v>
      </c>
      <c r="K26" s="30">
        <f t="shared" si="2"/>
        <v>0</v>
      </c>
      <c r="L26" s="30">
        <f>+'12'!L26+'14'!C26+'15'!L26+'20'!F26+'21'!L26+'23'!L26+'25'!L26+'26'!L26+'27'!I26</f>
        <v>0</v>
      </c>
      <c r="M26" s="30">
        <f>+'12'!M26+'14'!D26+'15'!M26+'20'!G26+'21'!M26+'23'!M26+'25'!M26+'26'!M26+'27'!J26</f>
        <v>0</v>
      </c>
      <c r="N26" s="30">
        <f>+'12'!N26+'14'!E26+'15'!N26+'20'!H26+'21'!N26+'23'!N26+'25'!N26+'26'!N26+'27'!K26</f>
        <v>0</v>
      </c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7" ref="D27:N27">+D21+D25</f>
        <v>0</v>
      </c>
      <c r="E27" s="70">
        <f t="shared" si="7"/>
        <v>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4606438</v>
      </c>
      <c r="M27" s="70">
        <f t="shared" si="7"/>
        <v>4675125</v>
      </c>
      <c r="N27" s="70">
        <f t="shared" si="7"/>
        <v>4955001</v>
      </c>
    </row>
    <row r="28" spans="1:17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21947712</v>
      </c>
      <c r="M28" s="5">
        <f t="shared" si="8"/>
        <v>14916119</v>
      </c>
      <c r="N28" s="5">
        <f t="shared" si="8"/>
        <v>17242898</v>
      </c>
      <c r="P28" s="5">
        <v>14787</v>
      </c>
      <c r="Q28" s="5">
        <f>+L28+P28</f>
        <v>21962499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30">
        <f t="shared" si="0"/>
        <v>0</v>
      </c>
      <c r="J29" s="30">
        <f t="shared" si="1"/>
        <v>0</v>
      </c>
      <c r="K29" s="30">
        <f t="shared" si="2"/>
        <v>0</v>
      </c>
      <c r="L29" s="30">
        <f>+'12'!L29+'14'!C29+'15'!L29+'20'!F29+'21'!L29+'23'!L29+'25'!L29+'26'!L29+'27'!I29</f>
        <v>0</v>
      </c>
      <c r="M29" s="30">
        <f>+'12'!M29+'14'!D29+'15'!M29+'20'!G29+'21'!M29+'23'!M29+'25'!M29+'26'!M29+'27'!J29</f>
        <v>0</v>
      </c>
      <c r="N29" s="30">
        <f>+'12'!N29+'14'!E29+'15'!N29+'20'!H29+'21'!N29+'23'!N29+'25'!N29+'26'!N29+'27'!K29</f>
        <v>0</v>
      </c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30">
        <f t="shared" si="0"/>
        <v>0</v>
      </c>
      <c r="J30" s="30">
        <f t="shared" si="1"/>
        <v>0</v>
      </c>
      <c r="K30" s="30">
        <f t="shared" si="2"/>
        <v>0</v>
      </c>
      <c r="L30" s="30">
        <f>+'12'!L30+'14'!C30+'15'!L30+'20'!F30+'21'!L30+'23'!L30+'25'!L30+'26'!L30+'27'!I30</f>
        <v>2038846</v>
      </c>
      <c r="M30" s="30">
        <f>+'12'!M30+'14'!D30+'15'!M30+'20'!G30+'21'!M30+'23'!M30+'25'!M30+'26'!M30+'27'!J30</f>
        <v>2220571</v>
      </c>
      <c r="N30" s="30">
        <f>+'12'!N30+'14'!E30+'15'!N30+'20'!H30+'21'!N30+'23'!N30+'25'!N30+'26'!N30+'27'!K30</f>
        <v>2437699</v>
      </c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30">
        <f t="shared" si="0"/>
        <v>0</v>
      </c>
      <c r="J31" s="30">
        <f t="shared" si="1"/>
        <v>0</v>
      </c>
      <c r="K31" s="30">
        <f t="shared" si="2"/>
        <v>0</v>
      </c>
      <c r="L31" s="30">
        <f>+'12'!L31+'14'!C31+'15'!L31+'20'!F31+'21'!L31+'23'!L31+'25'!L31+'26'!L31+'27'!I31</f>
        <v>0</v>
      </c>
      <c r="M31" s="30">
        <f>+'12'!M31+'14'!D31+'15'!M31+'20'!G31+'21'!M31+'23'!M31+'25'!M31+'26'!M31+'27'!J31</f>
        <v>0</v>
      </c>
      <c r="N31" s="30">
        <f>+'12'!N31+'14'!E31+'15'!N31+'20'!H31+'21'!N31+'23'!N31+'25'!N31+'26'!N31+'27'!K31</f>
        <v>0</v>
      </c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30">
        <f t="shared" si="0"/>
        <v>0</v>
      </c>
      <c r="J32" s="30">
        <f t="shared" si="1"/>
        <v>0</v>
      </c>
      <c r="K32" s="30">
        <f t="shared" si="2"/>
        <v>0</v>
      </c>
      <c r="L32" s="30">
        <f>+'12'!L32+'14'!C32+'15'!L32+'20'!F32+'21'!L32+'23'!L32+'25'!L32+'26'!L32+'27'!I32</f>
        <v>502675</v>
      </c>
      <c r="M32" s="30">
        <f>+'12'!M32+'14'!D32+'15'!M32+'20'!G32+'21'!M32+'23'!M32+'25'!M32+'26'!M32+'27'!J32</f>
        <v>603517</v>
      </c>
      <c r="N32" s="30">
        <f>+'12'!N32+'14'!E32+'15'!N32+'20'!H32+'21'!N32+'23'!N32+'25'!N32+'26'!N32+'27'!K32</f>
        <v>500000</v>
      </c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9" ref="D33:N33">+D30+D31+D32</f>
        <v>0</v>
      </c>
      <c r="E33" s="72">
        <f t="shared" si="9"/>
        <v>0</v>
      </c>
      <c r="F33" s="72">
        <f t="shared" si="9"/>
        <v>0</v>
      </c>
      <c r="G33" s="72">
        <f t="shared" si="9"/>
        <v>0</v>
      </c>
      <c r="H33" s="72">
        <f t="shared" si="9"/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2541521</v>
      </c>
      <c r="M33" s="72">
        <f t="shared" si="9"/>
        <v>2824088</v>
      </c>
      <c r="N33" s="72">
        <f t="shared" si="9"/>
        <v>2937699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30">
        <f t="shared" si="0"/>
        <v>0</v>
      </c>
      <c r="J34" s="30">
        <f t="shared" si="1"/>
        <v>0</v>
      </c>
      <c r="K34" s="30">
        <f t="shared" si="2"/>
        <v>0</v>
      </c>
      <c r="L34" s="30">
        <f>+'12'!L34+'14'!C34+'15'!L34+'20'!F34+'21'!L34+'23'!L34+'25'!L34+'26'!L34+'27'!I34</f>
        <v>4967848</v>
      </c>
      <c r="M34" s="30">
        <f>+'12'!M34+'14'!D34+'15'!M34+'20'!G34+'21'!M34+'23'!M34+'25'!M34+'26'!M34+'27'!J34</f>
        <v>5312948</v>
      </c>
      <c r="N34" s="30">
        <f>+'12'!N34+'14'!E34+'15'!N34+'20'!H34+'21'!N34+'23'!N34+'25'!N34+'26'!N34+'27'!K34</f>
        <v>5468821</v>
      </c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30">
        <f t="shared" si="0"/>
        <v>0</v>
      </c>
      <c r="J35" s="30">
        <f t="shared" si="1"/>
        <v>0</v>
      </c>
      <c r="K35" s="30">
        <f t="shared" si="2"/>
        <v>0</v>
      </c>
      <c r="L35" s="30">
        <f>+'12'!L35+'14'!C35+'15'!L35+'20'!F35+'21'!L35+'23'!L35+'25'!L35+'26'!L35+'27'!I35</f>
        <v>5047111</v>
      </c>
      <c r="M35" s="30">
        <f>+'12'!M35+'14'!D35+'15'!M35+'20'!G35+'21'!M35+'23'!M35+'25'!M35+'26'!M35+'27'!J35</f>
        <v>5089223</v>
      </c>
      <c r="N35" s="30">
        <f>+'12'!N35+'14'!E35+'15'!N35+'20'!H35+'21'!N35+'23'!N35+'25'!N35+'26'!N35+'27'!K35</f>
        <v>4939177</v>
      </c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30">
        <f t="shared" si="0"/>
        <v>0</v>
      </c>
      <c r="J36" s="30">
        <f t="shared" si="1"/>
        <v>0</v>
      </c>
      <c r="K36" s="30">
        <f t="shared" si="2"/>
        <v>0</v>
      </c>
      <c r="L36" s="30">
        <f>+'12'!L36+'14'!C36+'15'!L36+'20'!F36+'21'!L36+'23'!L36+'25'!L36+'26'!L36+'27'!I36</f>
        <v>0</v>
      </c>
      <c r="M36" s="30">
        <f>+'12'!M36+'14'!D36+'15'!M36+'20'!G36+'21'!M36+'23'!M36+'25'!M36+'26'!M36+'27'!J36</f>
        <v>0</v>
      </c>
      <c r="N36" s="30">
        <f>+'12'!N36+'14'!E36+'15'!N36+'20'!H36+'21'!N36+'23'!N36+'25'!N36+'26'!N36+'27'!K36</f>
        <v>360</v>
      </c>
    </row>
    <row r="37" spans="1:18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10" ref="D37:N37">+D33+D34+D35+D36</f>
        <v>0</v>
      </c>
      <c r="E37" s="70">
        <f t="shared" si="10"/>
        <v>0</v>
      </c>
      <c r="F37" s="70">
        <f t="shared" si="10"/>
        <v>0</v>
      </c>
      <c r="G37" s="70">
        <f t="shared" si="10"/>
        <v>0</v>
      </c>
      <c r="H37" s="70">
        <f t="shared" si="10"/>
        <v>0</v>
      </c>
      <c r="I37" s="70">
        <f t="shared" si="10"/>
        <v>0</v>
      </c>
      <c r="J37" s="70">
        <f t="shared" si="10"/>
        <v>0</v>
      </c>
      <c r="K37" s="70">
        <f t="shared" si="10"/>
        <v>0</v>
      </c>
      <c r="L37" s="70">
        <f t="shared" si="10"/>
        <v>12556480</v>
      </c>
      <c r="M37" s="70">
        <f t="shared" si="10"/>
        <v>13226259</v>
      </c>
      <c r="N37" s="70">
        <f t="shared" si="10"/>
        <v>13346057</v>
      </c>
      <c r="P37" s="1"/>
      <c r="Q37" s="1"/>
      <c r="R37" s="1"/>
    </row>
    <row r="38" spans="1:18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30">
        <f t="shared" si="0"/>
        <v>0</v>
      </c>
      <c r="J38" s="30">
        <f t="shared" si="1"/>
        <v>0</v>
      </c>
      <c r="K38" s="30">
        <f t="shared" si="2"/>
        <v>0</v>
      </c>
      <c r="L38" s="30">
        <f>+'12'!L38+'14'!C38+'15'!L38+'20'!F38+'21'!L38+'23'!L38+'25'!L38+'26'!L38+'27'!I38</f>
        <v>3143753</v>
      </c>
      <c r="M38" s="30">
        <f>+'12'!M38+'14'!D38+'15'!M38+'20'!G38+'21'!M38+'23'!M38+'25'!M38+'26'!M38+'27'!J38</f>
        <v>216696</v>
      </c>
      <c r="N38" s="30">
        <f>+'12'!N38+'14'!E38+'15'!N38+'20'!H38+'21'!N38+'23'!N38+'25'!N38+'26'!N38+'27'!K38</f>
        <v>80046</v>
      </c>
      <c r="P38" s="1"/>
      <c r="Q38" s="1"/>
      <c r="R38" s="1"/>
    </row>
    <row r="39" spans="1:18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30">
        <f t="shared" si="0"/>
        <v>0</v>
      </c>
      <c r="J39" s="30">
        <f t="shared" si="1"/>
        <v>0</v>
      </c>
      <c r="K39" s="30">
        <f t="shared" si="2"/>
        <v>0</v>
      </c>
      <c r="L39" s="30">
        <f>+'12'!L39+'14'!C39+'15'!L39+'20'!F39+'21'!L39+'23'!L39+'25'!L39+'26'!L39+'27'!I39</f>
        <v>6150000</v>
      </c>
      <c r="M39" s="30">
        <f>+'12'!M39+'14'!D39+'15'!M39+'20'!G39+'21'!M39+'23'!M39+'25'!M39+'26'!M39+'27'!J39</f>
        <v>1400000</v>
      </c>
      <c r="N39" s="30">
        <f>+'12'!N39+'14'!E39+'15'!N39+'20'!H39+'21'!N39+'23'!N39+'25'!N39+'26'!N39+'27'!K39</f>
        <v>1943099</v>
      </c>
      <c r="P39" s="1"/>
      <c r="Q39" s="1"/>
      <c r="R39" s="1"/>
    </row>
    <row r="40" spans="1:18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30">
        <f t="shared" si="0"/>
        <v>0</v>
      </c>
      <c r="J40" s="30">
        <f t="shared" si="1"/>
        <v>0</v>
      </c>
      <c r="K40" s="30">
        <f t="shared" si="2"/>
        <v>0</v>
      </c>
      <c r="L40" s="30">
        <f>+'12'!L40+'14'!C40+'15'!L40+'20'!F40+'21'!L40+'23'!L40+'25'!L40+'26'!L40+'27'!I40</f>
        <v>112266</v>
      </c>
      <c r="M40" s="30">
        <f>+'12'!M40+'14'!D40+'15'!M40+'20'!G40+'21'!M40+'23'!M40+'25'!M40+'26'!M40+'27'!J40</f>
        <v>73164</v>
      </c>
      <c r="N40" s="30">
        <f>+'12'!N40+'14'!E40+'15'!N40+'20'!H40+'21'!N40+'23'!N40+'25'!N40+'26'!N40+'27'!K40</f>
        <v>24450</v>
      </c>
      <c r="P40" s="5"/>
      <c r="Q40" s="5"/>
      <c r="R40" s="5"/>
    </row>
    <row r="41" spans="1:14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11" ref="D41:N41">+D38+D39+D40</f>
        <v>0</v>
      </c>
      <c r="E41" s="70">
        <f t="shared" si="11"/>
        <v>0</v>
      </c>
      <c r="F41" s="70">
        <f t="shared" si="11"/>
        <v>0</v>
      </c>
      <c r="G41" s="70">
        <f t="shared" si="11"/>
        <v>0</v>
      </c>
      <c r="H41" s="70">
        <f t="shared" si="11"/>
        <v>0</v>
      </c>
      <c r="I41" s="70">
        <f t="shared" si="11"/>
        <v>0</v>
      </c>
      <c r="J41" s="70">
        <f t="shared" si="11"/>
        <v>0</v>
      </c>
      <c r="K41" s="70">
        <f t="shared" si="11"/>
        <v>0</v>
      </c>
      <c r="L41" s="70">
        <f t="shared" si="11"/>
        <v>9406019</v>
      </c>
      <c r="M41" s="70">
        <f t="shared" si="11"/>
        <v>1689860</v>
      </c>
      <c r="N41" s="70">
        <f t="shared" si="11"/>
        <v>2047595</v>
      </c>
    </row>
    <row r="42" spans="1:14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30">
        <f t="shared" si="0"/>
        <v>0</v>
      </c>
      <c r="J42" s="30">
        <f t="shared" si="1"/>
        <v>0</v>
      </c>
      <c r="K42" s="30">
        <f t="shared" si="2"/>
        <v>0</v>
      </c>
      <c r="L42" s="30">
        <f>+'12'!L42+'14'!C42+'15'!L42+'20'!F42+'21'!L42+'23'!L42+'25'!L42+'26'!L42+'27'!I42</f>
        <v>0</v>
      </c>
      <c r="M42" s="30">
        <f>+'12'!M42+'14'!D42+'15'!M42+'20'!G42+'21'!M42+'23'!M42+'25'!M42+'26'!M42+'27'!J42</f>
        <v>0</v>
      </c>
      <c r="N42" s="30">
        <f>+'12'!N42+'14'!E42+'15'!N42+'20'!H42+'21'!N42+'23'!N42+'25'!N42+'26'!N42+'27'!K42</f>
        <v>0</v>
      </c>
    </row>
    <row r="43" spans="1:14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59">
        <f t="shared" si="0"/>
        <v>0</v>
      </c>
      <c r="J43" s="59">
        <f t="shared" si="1"/>
        <v>0</v>
      </c>
      <c r="K43" s="59">
        <f t="shared" si="2"/>
        <v>0</v>
      </c>
      <c r="L43" s="59">
        <f>+'12'!L43+'14'!C43+'15'!L43+'20'!F43+'21'!L43+'23'!L43+'25'!L43+'26'!L43+'27'!I43</f>
        <v>0</v>
      </c>
      <c r="M43" s="59">
        <f>+'12'!M43+'14'!D43+'15'!M43+'20'!G43+'21'!M43+'23'!M43+'25'!M43+'26'!M43+'27'!J43</f>
        <v>0</v>
      </c>
      <c r="N43" s="59">
        <f>+'12'!N43+'14'!E43+'15'!N43+'20'!H43+'21'!N43+'23'!N43+'25'!N43+'26'!N43+'27'!K43</f>
        <v>0</v>
      </c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12" ref="D44:N44">+D42+D43</f>
        <v>0</v>
      </c>
      <c r="E44" s="70">
        <f t="shared" si="12"/>
        <v>0</v>
      </c>
      <c r="F44" s="70">
        <f t="shared" si="12"/>
        <v>0</v>
      </c>
      <c r="G44" s="70">
        <f t="shared" si="12"/>
        <v>0</v>
      </c>
      <c r="H44" s="70">
        <f t="shared" si="12"/>
        <v>0</v>
      </c>
      <c r="I44" s="70">
        <f t="shared" si="12"/>
        <v>0</v>
      </c>
      <c r="J44" s="70">
        <f t="shared" si="12"/>
        <v>0</v>
      </c>
      <c r="K44" s="70">
        <f t="shared" si="12"/>
        <v>0</v>
      </c>
      <c r="L44" s="70">
        <f t="shared" si="12"/>
        <v>0</v>
      </c>
      <c r="M44" s="70">
        <f t="shared" si="12"/>
        <v>0</v>
      </c>
      <c r="N44" s="70">
        <f t="shared" si="12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30">
        <f t="shared" si="0"/>
        <v>0</v>
      </c>
      <c r="J45" s="30">
        <f t="shared" si="1"/>
        <v>0</v>
      </c>
      <c r="K45" s="30">
        <f t="shared" si="2"/>
        <v>0</v>
      </c>
      <c r="L45" s="30">
        <f>+'12'!L45+'14'!C45+'15'!L45+'20'!F45+'21'!L45+'23'!L45+'25'!L45+'26'!L45+'27'!I45</f>
        <v>0</v>
      </c>
      <c r="M45" s="30">
        <f>+'12'!M45+'14'!D45+'15'!M45+'20'!G45+'21'!M45+'23'!M45+'25'!M45+'26'!M45+'27'!J45</f>
        <v>0</v>
      </c>
      <c r="N45" s="30">
        <f>+'12'!N45+'14'!E45+'15'!N45+'20'!H45+'21'!N45+'23'!N45+'25'!N45+'26'!N45+'27'!K45</f>
        <v>0</v>
      </c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59">
        <f t="shared" si="0"/>
        <v>0</v>
      </c>
      <c r="J46" s="59">
        <f t="shared" si="1"/>
        <v>0</v>
      </c>
      <c r="K46" s="59">
        <f t="shared" si="2"/>
        <v>0</v>
      </c>
      <c r="L46" s="59">
        <f>+'12'!L46+'14'!C46+'15'!L46+'20'!F46+'21'!L46+'23'!L46+'25'!L46+'26'!L46+'27'!I46</f>
        <v>0</v>
      </c>
      <c r="M46" s="59">
        <f>+'12'!M46+'14'!D46+'15'!M46+'20'!G46+'21'!M46+'23'!M46+'25'!M46+'26'!M46+'27'!J46</f>
        <v>0</v>
      </c>
      <c r="N46" s="59">
        <f>+'12'!N46+'14'!E46+'15'!N46+'20'!H46+'21'!N46+'23'!N46+'25'!N46+'26'!N46+'27'!K46</f>
        <v>0</v>
      </c>
    </row>
    <row r="47" spans="1:16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3" ref="D47:N47">+D45+D46</f>
        <v>0</v>
      </c>
      <c r="E47" s="70">
        <f t="shared" si="13"/>
        <v>0</v>
      </c>
      <c r="F47" s="70">
        <f t="shared" si="13"/>
        <v>0</v>
      </c>
      <c r="G47" s="70">
        <f t="shared" si="13"/>
        <v>0</v>
      </c>
      <c r="H47" s="70">
        <f t="shared" si="13"/>
        <v>0</v>
      </c>
      <c r="I47" s="70">
        <f t="shared" si="13"/>
        <v>0</v>
      </c>
      <c r="J47" s="70">
        <f t="shared" si="13"/>
        <v>0</v>
      </c>
      <c r="K47" s="70">
        <f t="shared" si="13"/>
        <v>0</v>
      </c>
      <c r="L47" s="70">
        <f t="shared" si="13"/>
        <v>0</v>
      </c>
      <c r="M47" s="70">
        <f t="shared" si="13"/>
        <v>0</v>
      </c>
      <c r="N47" s="70">
        <f t="shared" si="13"/>
        <v>0</v>
      </c>
      <c r="P47" s="1"/>
    </row>
    <row r="48" spans="1:16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>
        <f>93157+1756089</f>
        <v>1849246</v>
      </c>
      <c r="I48" s="6"/>
      <c r="J48" s="6"/>
      <c r="K48" s="70">
        <f t="shared" si="2"/>
        <v>1849246</v>
      </c>
      <c r="L48" s="6"/>
      <c r="M48" s="6"/>
      <c r="N48" s="6">
        <f>+'12'!N48+'14'!E48+'15'!N48+'20'!H48+'21'!N48+'23'!N48+'25'!N48+'26'!N48+'27'!K48</f>
        <v>1849246</v>
      </c>
      <c r="P48" s="1"/>
    </row>
    <row r="49" spans="1:16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4" ref="D49:M49">+D44+D47</f>
        <v>0</v>
      </c>
      <c r="E49" s="70">
        <f t="shared" si="14"/>
        <v>0</v>
      </c>
      <c r="F49" s="70">
        <f t="shared" si="14"/>
        <v>0</v>
      </c>
      <c r="G49" s="70">
        <f t="shared" si="14"/>
        <v>0</v>
      </c>
      <c r="H49" s="70">
        <f>SUM(H48)</f>
        <v>1849246</v>
      </c>
      <c r="I49" s="70">
        <f t="shared" si="14"/>
        <v>0</v>
      </c>
      <c r="J49" s="70">
        <f t="shared" si="14"/>
        <v>0</v>
      </c>
      <c r="K49" s="70">
        <f t="shared" si="2"/>
        <v>1849246</v>
      </c>
      <c r="L49" s="70">
        <f t="shared" si="14"/>
        <v>0</v>
      </c>
      <c r="M49" s="70">
        <f t="shared" si="14"/>
        <v>0</v>
      </c>
      <c r="N49" s="70">
        <f>+'12'!N49+'14'!E49+'15'!N49+'20'!H49+'21'!N49+'23'!N49+'25'!N49+'26'!N49+'27'!K49</f>
        <v>1849246</v>
      </c>
      <c r="P49" s="1"/>
    </row>
    <row r="50" spans="1:14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5" ref="D50:M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>+H37+H41+H49</f>
        <v>1849246</v>
      </c>
      <c r="I50" s="5">
        <f t="shared" si="15"/>
        <v>0</v>
      </c>
      <c r="J50" s="5">
        <f t="shared" si="15"/>
        <v>0</v>
      </c>
      <c r="K50" s="5">
        <f>+K37+K41+K49</f>
        <v>1849246</v>
      </c>
      <c r="L50" s="5">
        <f t="shared" si="15"/>
        <v>21962499</v>
      </c>
      <c r="M50" s="5">
        <f t="shared" si="15"/>
        <v>14916119</v>
      </c>
      <c r="N50" s="5">
        <f>+N37+N41+N49</f>
        <v>17242898</v>
      </c>
    </row>
    <row r="51" spans="1:15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7">
        <f t="shared" si="0"/>
        <v>0</v>
      </c>
      <c r="J51" s="87">
        <f t="shared" si="1"/>
        <v>0</v>
      </c>
      <c r="K51" s="87">
        <f t="shared" si="2"/>
        <v>0</v>
      </c>
      <c r="L51" s="87">
        <f>+'12'!L51+'14'!C51+'15'!L51+'20'!F51+'21'!L51+'23'!L51+'25'!L51+'26'!L51+'27'!I51</f>
        <v>0</v>
      </c>
      <c r="M51" s="87">
        <f>+'12'!M51+'14'!D51+'15'!M51+'20'!G51+'21'!M51+'23'!M51+'25'!M51+'26'!M51+'27'!J51</f>
        <v>0</v>
      </c>
      <c r="N51" s="88">
        <f>+'12'!N51+'14'!E51+'15'!N51+'20'!H51+'21'!N51+'23'!N51+'25'!N51+'26'!N51+'27'!K51</f>
        <v>0</v>
      </c>
      <c r="O51" s="21"/>
    </row>
    <row r="52" spans="1:15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7">
        <f t="shared" si="0"/>
        <v>0</v>
      </c>
      <c r="J52" s="87">
        <f t="shared" si="1"/>
        <v>0</v>
      </c>
      <c r="K52" s="87">
        <f t="shared" si="2"/>
        <v>0</v>
      </c>
      <c r="L52" s="87">
        <f>+'12'!L52+'14'!C52+'15'!L52+'20'!F52+'21'!L52+'23'!L52+'25'!L52+'26'!L52+'27'!I52</f>
        <v>0</v>
      </c>
      <c r="M52" s="87">
        <f>+'12'!M52+'14'!D52+'15'!M52+'20'!G52+'21'!M52+'23'!M52+'25'!M52+'26'!M52+'27'!J52</f>
        <v>0</v>
      </c>
      <c r="N52" s="88">
        <f>+'12'!N52+'14'!E52+'15'!N52+'20'!H52+'21'!N52+'23'!N52+'25'!N52+'26'!N52+'27'!K52</f>
        <v>0</v>
      </c>
      <c r="O52" s="21"/>
    </row>
    <row r="53" spans="8:12" ht="12.75">
      <c r="H53" s="22"/>
      <c r="I53" s="49"/>
      <c r="J53" s="49"/>
      <c r="K53" s="65"/>
      <c r="L53" s="49"/>
    </row>
    <row r="54" spans="8:14" ht="12.75">
      <c r="H54" s="22"/>
      <c r="K54" s="22"/>
      <c r="M54" s="1"/>
      <c r="N54" s="1"/>
    </row>
    <row r="55" spans="8:14" ht="12.75">
      <c r="H55" s="22"/>
      <c r="K55" s="22"/>
      <c r="L55" s="1"/>
      <c r="M55" s="1"/>
      <c r="N55" s="1"/>
    </row>
    <row r="56" spans="8:11" ht="12.75">
      <c r="H56" s="22"/>
      <c r="K56" s="22"/>
    </row>
    <row r="57" spans="8:14" ht="12.75">
      <c r="H57" s="22"/>
      <c r="K57" s="22"/>
      <c r="L57" s="1"/>
      <c r="M57" s="1"/>
      <c r="N57" s="1"/>
    </row>
    <row r="58" spans="11:12" ht="12.75">
      <c r="K58" s="22"/>
      <c r="L58" s="1"/>
    </row>
    <row r="59" spans="11:14" ht="12.75">
      <c r="K59" s="22"/>
      <c r="M59" s="1"/>
      <c r="N59" s="1"/>
    </row>
    <row r="60" ht="12.75">
      <c r="K60" s="22"/>
    </row>
    <row r="61" spans="11:15" ht="12.75">
      <c r="K61" s="22"/>
      <c r="L61" s="1"/>
      <c r="M61" s="1"/>
      <c r="N61" s="1"/>
      <c r="O61" s="1"/>
    </row>
    <row r="62" ht="12.75">
      <c r="O62" s="1"/>
    </row>
    <row r="63" ht="12.75">
      <c r="O63" s="1"/>
    </row>
    <row r="64" spans="12:15" ht="12.75">
      <c r="L64" s="30"/>
      <c r="M64" s="30"/>
      <c r="N64" s="30"/>
      <c r="O64" s="1"/>
    </row>
    <row r="65" ht="12.75">
      <c r="O65" s="5"/>
    </row>
    <row r="66" spans="12:15" ht="12.75">
      <c r="L66" s="30"/>
      <c r="M66" s="30"/>
      <c r="N66" s="30"/>
      <c r="O66" s="5"/>
    </row>
    <row r="67" ht="12.75">
      <c r="O67" s="1"/>
    </row>
    <row r="68" spans="14:15" ht="12.75">
      <c r="N68" s="1"/>
      <c r="O68" s="1"/>
    </row>
    <row r="69" ht="12.75">
      <c r="O69" s="1"/>
    </row>
    <row r="70" ht="12.75">
      <c r="O70" s="1"/>
    </row>
    <row r="71" ht="12.75">
      <c r="O71" s="1"/>
    </row>
    <row r="72" ht="12.75">
      <c r="O72" s="1"/>
    </row>
    <row r="73" ht="12.75">
      <c r="O73" s="1"/>
    </row>
    <row r="74" ht="12.75">
      <c r="O74" s="1"/>
    </row>
    <row r="75" ht="12.75">
      <c r="O75" s="1"/>
    </row>
    <row r="76" ht="12.75">
      <c r="O76" s="1"/>
    </row>
    <row r="77" ht="12.75">
      <c r="O77" s="1"/>
    </row>
    <row r="78" ht="12.75">
      <c r="O78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57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E15" sqref="E15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625" style="8" bestFit="1" customWidth="1"/>
    <col min="18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8.25" customHeight="1" thickBot="1">
      <c r="N2" s="10" t="s">
        <v>0</v>
      </c>
    </row>
    <row r="3" spans="1:14" ht="9" customHeight="1" thickBot="1">
      <c r="A3" s="100" t="s">
        <v>1</v>
      </c>
      <c r="B3" s="100"/>
      <c r="C3" s="102">
        <v>2</v>
      </c>
      <c r="D3" s="102"/>
      <c r="E3" s="102"/>
      <c r="F3" s="130">
        <v>3</v>
      </c>
      <c r="G3" s="131"/>
      <c r="H3" s="132"/>
      <c r="I3" s="133">
        <v>4001</v>
      </c>
      <c r="J3" s="134"/>
      <c r="K3" s="102"/>
      <c r="L3" s="133">
        <v>4002</v>
      </c>
      <c r="M3" s="134"/>
      <c r="N3" s="102"/>
    </row>
    <row r="4" spans="1:14" s="11" customFormat="1" ht="23.25" customHeight="1" thickBot="1">
      <c r="A4" s="100"/>
      <c r="B4" s="100"/>
      <c r="C4" s="102" t="s">
        <v>104</v>
      </c>
      <c r="D4" s="102"/>
      <c r="E4" s="102"/>
      <c r="F4" s="110" t="s">
        <v>105</v>
      </c>
      <c r="G4" s="110"/>
      <c r="H4" s="110"/>
      <c r="I4" s="135" t="s">
        <v>106</v>
      </c>
      <c r="J4" s="135"/>
      <c r="K4" s="135"/>
      <c r="L4" s="97" t="s">
        <v>107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7" ht="10.5" customHeight="1">
      <c r="A9" s="11" t="s">
        <v>151</v>
      </c>
      <c r="B9" s="10" t="s">
        <v>6</v>
      </c>
      <c r="C9" s="1">
        <v>603901</v>
      </c>
      <c r="D9" s="1">
        <v>603901</v>
      </c>
      <c r="E9" s="1">
        <f>608260+13809</f>
        <v>622069</v>
      </c>
      <c r="F9" s="1">
        <v>360140</v>
      </c>
      <c r="G9" s="1">
        <v>395573</v>
      </c>
      <c r="H9" s="1">
        <v>395573</v>
      </c>
      <c r="I9" s="1">
        <f>1080222+3580</f>
        <v>1083802</v>
      </c>
      <c r="J9" s="1">
        <v>909745</v>
      </c>
      <c r="K9" s="1">
        <f>996992-78443+24357</f>
        <v>942906</v>
      </c>
      <c r="L9" s="1">
        <v>72165</v>
      </c>
      <c r="M9" s="1">
        <v>104689</v>
      </c>
      <c r="N9" s="1">
        <v>78443</v>
      </c>
      <c r="Q9" s="1">
        <v>13809</v>
      </c>
    </row>
    <row r="10" spans="1:17" ht="10.5" customHeight="1">
      <c r="A10" s="11" t="s">
        <v>152</v>
      </c>
      <c r="B10" s="10" t="s">
        <v>122</v>
      </c>
      <c r="C10" s="1">
        <v>162429</v>
      </c>
      <c r="D10" s="1">
        <v>163474</v>
      </c>
      <c r="E10" s="1">
        <f>173289+12744</f>
        <v>186033</v>
      </c>
      <c r="F10" s="1">
        <v>104410</v>
      </c>
      <c r="G10" s="1">
        <v>113977</v>
      </c>
      <c r="H10" s="1">
        <v>113977</v>
      </c>
      <c r="I10" s="1">
        <f>303902+894</f>
        <v>304796</v>
      </c>
      <c r="J10" s="1">
        <v>259548</v>
      </c>
      <c r="K10" s="1">
        <f>283225-21759+19815</f>
        <v>281281</v>
      </c>
      <c r="L10" s="1">
        <v>19485</v>
      </c>
      <c r="M10" s="1">
        <v>29125</v>
      </c>
      <c r="N10" s="1">
        <v>21759</v>
      </c>
      <c r="Q10" s="8">
        <v>12744</v>
      </c>
    </row>
    <row r="11" spans="1:18" ht="10.5" customHeight="1">
      <c r="A11" s="11" t="s">
        <v>153</v>
      </c>
      <c r="B11" s="10" t="s">
        <v>7</v>
      </c>
      <c r="C11" s="1">
        <v>455655</v>
      </c>
      <c r="D11" s="1">
        <v>497387</v>
      </c>
      <c r="E11" s="1">
        <f>480700+44358</f>
        <v>525058</v>
      </c>
      <c r="F11" s="1">
        <v>350000</v>
      </c>
      <c r="G11" s="1">
        <v>549000</v>
      </c>
      <c r="H11" s="1">
        <f>594000+20906</f>
        <v>614906</v>
      </c>
      <c r="I11" s="1">
        <f>1107587+9526</f>
        <v>1117113</v>
      </c>
      <c r="J11" s="1">
        <v>1047790</v>
      </c>
      <c r="K11" s="1">
        <f>1042356+1360</f>
        <v>1043716</v>
      </c>
      <c r="L11" s="1">
        <v>102185</v>
      </c>
      <c r="M11" s="1">
        <v>102185</v>
      </c>
      <c r="N11" s="1">
        <v>102185</v>
      </c>
      <c r="Q11" s="1">
        <v>44358</v>
      </c>
      <c r="R11" s="1">
        <f>SUM(Q9:Q11)</f>
        <v>70911</v>
      </c>
    </row>
    <row r="12" spans="1:17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Q12" s="8">
        <v>56928</v>
      </c>
    </row>
    <row r="13" spans="1:17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>
        <v>787</v>
      </c>
      <c r="J13" s="1"/>
      <c r="K13" s="1"/>
      <c r="L13" s="1"/>
      <c r="M13" s="1"/>
      <c r="N13" s="1"/>
      <c r="Q13" s="1">
        <f>SUM(Q9:Q12)</f>
        <v>127839</v>
      </c>
    </row>
    <row r="14" spans="1:17" s="21" customFormat="1" ht="10.5" customHeight="1">
      <c r="A14" s="12" t="s">
        <v>10</v>
      </c>
      <c r="B14" s="13" t="s">
        <v>124</v>
      </c>
      <c r="C14" s="70">
        <f>+C9+C10+C11+C12+C13</f>
        <v>1221985</v>
      </c>
      <c r="D14" s="70">
        <f aca="true" t="shared" si="0" ref="D14:N14">+D9+D10+D11+D12+D13</f>
        <v>1264762</v>
      </c>
      <c r="E14" s="70">
        <f t="shared" si="0"/>
        <v>1333160</v>
      </c>
      <c r="F14" s="70">
        <f t="shared" si="0"/>
        <v>814550</v>
      </c>
      <c r="G14" s="70">
        <f t="shared" si="0"/>
        <v>1058550</v>
      </c>
      <c r="H14" s="70">
        <f t="shared" si="0"/>
        <v>1124456</v>
      </c>
      <c r="I14" s="70">
        <f t="shared" si="0"/>
        <v>2506498</v>
      </c>
      <c r="J14" s="70">
        <f t="shared" si="0"/>
        <v>2217083</v>
      </c>
      <c r="K14" s="70">
        <f t="shared" si="0"/>
        <v>2267903</v>
      </c>
      <c r="L14" s="70">
        <f t="shared" si="0"/>
        <v>193835</v>
      </c>
      <c r="M14" s="70">
        <f t="shared" si="0"/>
        <v>235999</v>
      </c>
      <c r="N14" s="70">
        <f t="shared" si="0"/>
        <v>202387</v>
      </c>
      <c r="Q14" s="5"/>
    </row>
    <row r="15" spans="1:14" s="21" customFormat="1" ht="10.5" customHeight="1">
      <c r="A15" s="11" t="s">
        <v>156</v>
      </c>
      <c r="B15" s="10" t="s">
        <v>123</v>
      </c>
      <c r="C15" s="1">
        <v>29900</v>
      </c>
      <c r="D15" s="1">
        <v>34787</v>
      </c>
      <c r="E15" s="1">
        <f>59690+56928</f>
        <v>116618</v>
      </c>
      <c r="F15" s="1">
        <v>30000</v>
      </c>
      <c r="G15" s="1">
        <v>35000</v>
      </c>
      <c r="H15" s="1">
        <f>10000+9690</f>
        <v>19690</v>
      </c>
      <c r="I15" s="1">
        <v>10000</v>
      </c>
      <c r="J15" s="1">
        <v>10000</v>
      </c>
      <c r="K15" s="1">
        <v>10000</v>
      </c>
      <c r="L15" s="6"/>
      <c r="M15" s="5"/>
      <c r="N15" s="1"/>
    </row>
    <row r="16" spans="1:17" ht="10.5" customHeight="1">
      <c r="A16" s="11" t="s">
        <v>157</v>
      </c>
      <c r="B16" s="10" t="s">
        <v>11</v>
      </c>
      <c r="C16" s="1"/>
      <c r="D16" s="1">
        <v>8000</v>
      </c>
      <c r="E16" s="1"/>
      <c r="F16" s="1"/>
      <c r="G16" s="1"/>
      <c r="H16" s="1"/>
      <c r="I16" s="1"/>
      <c r="J16" s="1"/>
      <c r="K16" s="1"/>
      <c r="L16" s="6"/>
      <c r="M16" s="5"/>
      <c r="N16" s="1"/>
      <c r="P16" s="1"/>
      <c r="Q16" s="1">
        <f>SUM(E14-D14)</f>
        <v>68398</v>
      </c>
    </row>
    <row r="17" spans="1:16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P17" s="1"/>
    </row>
    <row r="18" spans="1:18" s="21" customFormat="1" ht="10.5" customHeight="1" thickBot="1">
      <c r="A18" s="12" t="s">
        <v>13</v>
      </c>
      <c r="B18" s="13" t="s">
        <v>125</v>
      </c>
      <c r="C18" s="70">
        <f>+C15+C16+C17</f>
        <v>29900</v>
      </c>
      <c r="D18" s="70">
        <f aca="true" t="shared" si="1" ref="D18:N18">+D15+D16+D17</f>
        <v>42787</v>
      </c>
      <c r="E18" s="70">
        <f t="shared" si="1"/>
        <v>116618</v>
      </c>
      <c r="F18" s="70">
        <f t="shared" si="1"/>
        <v>30000</v>
      </c>
      <c r="G18" s="70">
        <f t="shared" si="1"/>
        <v>35000</v>
      </c>
      <c r="H18" s="70">
        <f t="shared" si="1"/>
        <v>19690</v>
      </c>
      <c r="I18" s="70">
        <f t="shared" si="1"/>
        <v>10000</v>
      </c>
      <c r="J18" s="70">
        <f t="shared" si="1"/>
        <v>10000</v>
      </c>
      <c r="K18" s="70">
        <f t="shared" si="1"/>
        <v>10000</v>
      </c>
      <c r="L18" s="70">
        <f t="shared" si="1"/>
        <v>0</v>
      </c>
      <c r="M18" s="70">
        <f t="shared" si="1"/>
        <v>0</v>
      </c>
      <c r="N18" s="70">
        <f t="shared" si="1"/>
        <v>0</v>
      </c>
      <c r="R18" s="5">
        <f>SUM(E32-D32)</f>
        <v>7879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7" s="21" customFormat="1" ht="10.5" customHeight="1">
      <c r="A28" s="17"/>
      <c r="B28" s="21" t="s">
        <v>147</v>
      </c>
      <c r="C28" s="5">
        <f>+C14++C18+C26+C27</f>
        <v>1251885</v>
      </c>
      <c r="D28" s="5">
        <f aca="true" t="shared" si="5" ref="D28:N28">+D14++D18+D26+D27</f>
        <v>1307549</v>
      </c>
      <c r="E28" s="5">
        <f t="shared" si="5"/>
        <v>1449778</v>
      </c>
      <c r="F28" s="5">
        <f t="shared" si="5"/>
        <v>844550</v>
      </c>
      <c r="G28" s="5">
        <f t="shared" si="5"/>
        <v>1093550</v>
      </c>
      <c r="H28" s="5">
        <f t="shared" si="5"/>
        <v>1144146</v>
      </c>
      <c r="I28" s="5">
        <f t="shared" si="5"/>
        <v>2516498</v>
      </c>
      <c r="J28" s="5">
        <f t="shared" si="5"/>
        <v>2227083</v>
      </c>
      <c r="K28" s="5">
        <f t="shared" si="5"/>
        <v>2277903</v>
      </c>
      <c r="L28" s="5">
        <f t="shared" si="5"/>
        <v>193835</v>
      </c>
      <c r="M28" s="5">
        <f t="shared" si="5"/>
        <v>235999</v>
      </c>
      <c r="N28" s="5">
        <f t="shared" si="5"/>
        <v>202387</v>
      </c>
      <c r="Q28" s="5">
        <f>SUM(E28-D28)</f>
        <v>142229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>
        <v>734836</v>
      </c>
      <c r="D32" s="1">
        <v>790177</v>
      </c>
      <c r="E32" s="1">
        <v>798056</v>
      </c>
      <c r="F32" s="1"/>
      <c r="G32" s="1"/>
      <c r="H32" s="1"/>
      <c r="I32" s="1"/>
      <c r="J32" s="1"/>
      <c r="K32" s="1"/>
      <c r="L32" s="6"/>
      <c r="M32" s="5"/>
      <c r="N32" s="1"/>
    </row>
    <row r="33" spans="1:18" ht="10.5" customHeight="1">
      <c r="A33" s="18" t="s">
        <v>5</v>
      </c>
      <c r="B33" s="19" t="s">
        <v>132</v>
      </c>
      <c r="C33" s="72">
        <f>+C30+C31+C32</f>
        <v>734836</v>
      </c>
      <c r="D33" s="72">
        <f aca="true" t="shared" si="6" ref="D33:N33">+D30+D31+D32</f>
        <v>790177</v>
      </c>
      <c r="E33" s="72">
        <f t="shared" si="6"/>
        <v>798056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  <c r="O33" s="1"/>
      <c r="P33" s="1"/>
      <c r="Q33" s="1"/>
      <c r="R33" s="1"/>
    </row>
    <row r="34" spans="1:18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  <c r="O34" s="1"/>
      <c r="P34" s="1"/>
      <c r="Q34" s="1"/>
      <c r="R34" s="1"/>
    </row>
    <row r="35" spans="1:18" s="21" customFormat="1" ht="10.5" customHeight="1">
      <c r="A35" s="11" t="s">
        <v>168</v>
      </c>
      <c r="B35" s="10" t="s">
        <v>133</v>
      </c>
      <c r="C35" s="1">
        <v>110004</v>
      </c>
      <c r="D35" s="1">
        <v>110440</v>
      </c>
      <c r="E35" s="1">
        <v>114973</v>
      </c>
      <c r="F35" s="1">
        <v>300000</v>
      </c>
      <c r="G35" s="1">
        <v>440000</v>
      </c>
      <c r="H35" s="1">
        <v>485000</v>
      </c>
      <c r="I35" s="1">
        <v>57046</v>
      </c>
      <c r="J35" s="1">
        <v>58620</v>
      </c>
      <c r="K35" s="1">
        <v>67138</v>
      </c>
      <c r="L35" s="6"/>
      <c r="M35" s="5"/>
      <c r="N35" s="1"/>
      <c r="O35" s="5"/>
      <c r="P35" s="5"/>
      <c r="Q35" s="5"/>
      <c r="R35" s="5"/>
    </row>
    <row r="36" spans="1:18" s="21" customFormat="1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  <c r="O36" s="5"/>
      <c r="P36" s="5"/>
      <c r="Q36" s="5">
        <f>SUM(E35-D35)</f>
        <v>4533</v>
      </c>
      <c r="R36" s="5"/>
    </row>
    <row r="37" spans="1:18" ht="10.5" customHeight="1" thickBot="1">
      <c r="A37" s="12" t="s">
        <v>10</v>
      </c>
      <c r="B37" s="13" t="s">
        <v>135</v>
      </c>
      <c r="C37" s="70">
        <f>+C33+C34+C35+C36</f>
        <v>844840</v>
      </c>
      <c r="D37" s="70">
        <f aca="true" t="shared" si="7" ref="D37:N37">+D33+D34+D35+D36</f>
        <v>900617</v>
      </c>
      <c r="E37" s="70">
        <f t="shared" si="7"/>
        <v>913029</v>
      </c>
      <c r="F37" s="70">
        <f t="shared" si="7"/>
        <v>300000</v>
      </c>
      <c r="G37" s="70">
        <f t="shared" si="7"/>
        <v>440000</v>
      </c>
      <c r="H37" s="70">
        <f t="shared" si="7"/>
        <v>485000</v>
      </c>
      <c r="I37" s="70">
        <f t="shared" si="7"/>
        <v>57046</v>
      </c>
      <c r="J37" s="70">
        <f t="shared" si="7"/>
        <v>58620</v>
      </c>
      <c r="K37" s="70">
        <f t="shared" si="7"/>
        <v>67138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O37" s="1"/>
      <c r="P37" s="1"/>
      <c r="Q37" s="1"/>
      <c r="R37" s="1"/>
    </row>
    <row r="38" spans="1:18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  <c r="P38" s="1"/>
      <c r="Q38" s="1"/>
      <c r="R38" s="1"/>
    </row>
    <row r="39" spans="1:18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O39" s="1"/>
      <c r="P39" s="1"/>
      <c r="Q39" s="1"/>
      <c r="R39" s="1"/>
    </row>
    <row r="40" spans="1:18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  <c r="P40" s="5"/>
      <c r="Q40" s="5"/>
      <c r="R40" s="5"/>
    </row>
    <row r="41" spans="1:18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</row>
    <row r="42" spans="1:18" ht="10.5" customHeight="1">
      <c r="A42" s="76" t="s">
        <v>181</v>
      </c>
      <c r="B42" s="75" t="s">
        <v>17</v>
      </c>
      <c r="C42" s="52">
        <v>377145</v>
      </c>
      <c r="D42" s="52">
        <v>364145</v>
      </c>
      <c r="E42" s="52">
        <f>349220+100000-29089</f>
        <v>420131</v>
      </c>
      <c r="F42" s="52">
        <v>514550</v>
      </c>
      <c r="G42" s="52">
        <v>618550</v>
      </c>
      <c r="H42" s="52">
        <v>618550</v>
      </c>
      <c r="I42" s="52">
        <v>2373301</v>
      </c>
      <c r="J42" s="52">
        <v>2158463</v>
      </c>
      <c r="K42" s="52">
        <v>2155233</v>
      </c>
      <c r="L42" s="52">
        <v>193835</v>
      </c>
      <c r="M42" s="52">
        <v>235999</v>
      </c>
      <c r="N42" s="52">
        <v>202387</v>
      </c>
      <c r="O42" s="1"/>
      <c r="P42" s="1"/>
      <c r="Q42" s="1"/>
      <c r="R42" s="1"/>
    </row>
    <row r="43" spans="1:18" ht="10.5" customHeight="1" thickBot="1">
      <c r="A43" s="80" t="s">
        <v>182</v>
      </c>
      <c r="B43" s="79" t="s">
        <v>137</v>
      </c>
      <c r="C43" s="52"/>
      <c r="D43" s="52"/>
      <c r="E43" s="52"/>
      <c r="F43" s="52"/>
      <c r="G43" s="52"/>
      <c r="H43" s="52">
        <f>30596-9690</f>
        <v>20906</v>
      </c>
      <c r="I43" s="52">
        <v>61364</v>
      </c>
      <c r="J43" s="52"/>
      <c r="K43" s="52">
        <f>24357+19815+1360</f>
        <v>45532</v>
      </c>
      <c r="L43" s="52"/>
      <c r="M43" s="52"/>
      <c r="N43" s="52"/>
      <c r="O43" s="1"/>
      <c r="P43" s="1"/>
      <c r="Q43" s="1"/>
      <c r="R43" s="1"/>
    </row>
    <row r="44" spans="1:14" ht="10.5" customHeight="1" thickBot="1">
      <c r="A44" s="12" t="s">
        <v>15</v>
      </c>
      <c r="B44" s="13" t="s">
        <v>27</v>
      </c>
      <c r="C44" s="70">
        <f>+C42+C43</f>
        <v>377145</v>
      </c>
      <c r="D44" s="70">
        <f aca="true" t="shared" si="9" ref="D44:N44">+D42+D43</f>
        <v>364145</v>
      </c>
      <c r="E44" s="70">
        <f t="shared" si="9"/>
        <v>420131</v>
      </c>
      <c r="F44" s="70">
        <f t="shared" si="9"/>
        <v>514550</v>
      </c>
      <c r="G44" s="70">
        <f t="shared" si="9"/>
        <v>618550</v>
      </c>
      <c r="H44" s="70">
        <f t="shared" si="9"/>
        <v>639456</v>
      </c>
      <c r="I44" s="70">
        <f t="shared" si="9"/>
        <v>2434665</v>
      </c>
      <c r="J44" s="70">
        <f t="shared" si="9"/>
        <v>2158463</v>
      </c>
      <c r="K44" s="70">
        <f t="shared" si="9"/>
        <v>2200765</v>
      </c>
      <c r="L44" s="70">
        <f t="shared" si="9"/>
        <v>193835</v>
      </c>
      <c r="M44" s="70">
        <f t="shared" si="9"/>
        <v>235999</v>
      </c>
      <c r="N44" s="70">
        <f t="shared" si="9"/>
        <v>202387</v>
      </c>
    </row>
    <row r="45" spans="1:17" ht="10.5" customHeight="1">
      <c r="A45" s="27" t="s">
        <v>181</v>
      </c>
      <c r="B45" s="38" t="s">
        <v>20</v>
      </c>
      <c r="C45" s="52">
        <v>29900</v>
      </c>
      <c r="D45" s="52">
        <v>42787</v>
      </c>
      <c r="E45" s="52">
        <f>59690+29089</f>
        <v>88779</v>
      </c>
      <c r="F45" s="52">
        <v>30000</v>
      </c>
      <c r="G45" s="52">
        <v>35000</v>
      </c>
      <c r="H45" s="52">
        <v>10000</v>
      </c>
      <c r="I45" s="52">
        <v>10000</v>
      </c>
      <c r="J45" s="52">
        <v>10000</v>
      </c>
      <c r="K45" s="52">
        <v>10000</v>
      </c>
      <c r="L45" s="6"/>
      <c r="M45" s="6"/>
      <c r="N45" s="59"/>
      <c r="Q45" s="1"/>
    </row>
    <row r="46" spans="1:17" ht="10.5" customHeight="1" thickBot="1">
      <c r="A46" s="27" t="s">
        <v>182</v>
      </c>
      <c r="B46" s="38" t="s">
        <v>138</v>
      </c>
      <c r="C46" s="6"/>
      <c r="D46" s="6"/>
      <c r="E46" s="52">
        <v>27839</v>
      </c>
      <c r="F46" s="6"/>
      <c r="G46" s="6"/>
      <c r="H46" s="52">
        <v>9690</v>
      </c>
      <c r="I46" s="6"/>
      <c r="J46" s="6"/>
      <c r="K46" s="59"/>
      <c r="L46" s="6"/>
      <c r="M46" s="6"/>
      <c r="N46" s="59"/>
      <c r="Q46" s="1"/>
    </row>
    <row r="47" spans="1:14" ht="10.5" customHeight="1" thickBot="1">
      <c r="A47" s="28" t="s">
        <v>18</v>
      </c>
      <c r="B47" s="39" t="s">
        <v>28</v>
      </c>
      <c r="C47" s="70">
        <f>+C45+C46</f>
        <v>29900</v>
      </c>
      <c r="D47" s="70">
        <f aca="true" t="shared" si="10" ref="D47:N47">+D45+D46</f>
        <v>42787</v>
      </c>
      <c r="E47" s="70">
        <f t="shared" si="10"/>
        <v>116618</v>
      </c>
      <c r="F47" s="70">
        <f t="shared" si="10"/>
        <v>30000</v>
      </c>
      <c r="G47" s="70">
        <f t="shared" si="10"/>
        <v>35000</v>
      </c>
      <c r="H47" s="70">
        <f t="shared" si="10"/>
        <v>19690</v>
      </c>
      <c r="I47" s="70">
        <f t="shared" si="10"/>
        <v>10000</v>
      </c>
      <c r="J47" s="70">
        <f t="shared" si="10"/>
        <v>10000</v>
      </c>
      <c r="K47" s="70">
        <f t="shared" si="10"/>
        <v>10000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407045</v>
      </c>
      <c r="D49" s="70">
        <f aca="true" t="shared" si="11" ref="D49:N49">+D44+D47</f>
        <v>406932</v>
      </c>
      <c r="E49" s="70">
        <f t="shared" si="11"/>
        <v>536749</v>
      </c>
      <c r="F49" s="70">
        <f t="shared" si="11"/>
        <v>544550</v>
      </c>
      <c r="G49" s="70">
        <f t="shared" si="11"/>
        <v>653550</v>
      </c>
      <c r="H49" s="70">
        <f t="shared" si="11"/>
        <v>659146</v>
      </c>
      <c r="I49" s="70">
        <f t="shared" si="11"/>
        <v>2444665</v>
      </c>
      <c r="J49" s="70">
        <f t="shared" si="11"/>
        <v>2168463</v>
      </c>
      <c r="K49" s="70">
        <f t="shared" si="11"/>
        <v>2210765</v>
      </c>
      <c r="L49" s="70">
        <f t="shared" si="11"/>
        <v>193835</v>
      </c>
      <c r="M49" s="70">
        <f t="shared" si="11"/>
        <v>235999</v>
      </c>
      <c r="N49" s="70">
        <f t="shared" si="11"/>
        <v>202387</v>
      </c>
    </row>
    <row r="50" spans="1:14" s="36" customFormat="1" ht="10.5" customHeight="1" thickBot="1">
      <c r="A50" s="17"/>
      <c r="B50" s="21" t="s">
        <v>148</v>
      </c>
      <c r="C50" s="5">
        <f>+C37+C41+C48+C49</f>
        <v>1251885</v>
      </c>
      <c r="D50" s="5">
        <f aca="true" t="shared" si="12" ref="D50:N50">+D37+D41+D48+D49</f>
        <v>1307549</v>
      </c>
      <c r="E50" s="5">
        <f t="shared" si="12"/>
        <v>1449778</v>
      </c>
      <c r="F50" s="5">
        <f t="shared" si="12"/>
        <v>844550</v>
      </c>
      <c r="G50" s="5">
        <f t="shared" si="12"/>
        <v>1093550</v>
      </c>
      <c r="H50" s="5">
        <f t="shared" si="12"/>
        <v>1144146</v>
      </c>
      <c r="I50" s="5">
        <f t="shared" si="12"/>
        <v>2501711</v>
      </c>
      <c r="J50" s="5">
        <f t="shared" si="12"/>
        <v>2227083</v>
      </c>
      <c r="K50" s="5">
        <f t="shared" si="12"/>
        <v>2277903</v>
      </c>
      <c r="L50" s="5">
        <f t="shared" si="12"/>
        <v>193835</v>
      </c>
      <c r="M50" s="5">
        <f t="shared" si="12"/>
        <v>235999</v>
      </c>
      <c r="N50" s="5">
        <f t="shared" si="12"/>
        <v>202387</v>
      </c>
    </row>
    <row r="51" spans="1:14" ht="12" customHeight="1" thickBot="1">
      <c r="A51" s="41"/>
      <c r="B51" s="42" t="s">
        <v>29</v>
      </c>
      <c r="C51" s="82">
        <v>175</v>
      </c>
      <c r="D51" s="82">
        <v>175</v>
      </c>
      <c r="E51" s="82">
        <v>175</v>
      </c>
      <c r="F51" s="82">
        <v>85</v>
      </c>
      <c r="G51" s="82">
        <v>102</v>
      </c>
      <c r="H51" s="82">
        <v>102</v>
      </c>
      <c r="I51" s="82">
        <v>162</v>
      </c>
      <c r="J51" s="82">
        <v>150</v>
      </c>
      <c r="K51" s="82">
        <v>150</v>
      </c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ht="12.75">
      <c r="E53" s="2"/>
    </row>
    <row r="54" spans="5:14" ht="12.75">
      <c r="E54" s="1"/>
      <c r="I54" s="53"/>
      <c r="J54" s="54"/>
      <c r="K54" s="1"/>
      <c r="L54" s="1"/>
      <c r="M54" s="1"/>
      <c r="N54" s="1"/>
    </row>
    <row r="55" spans="4:11" ht="12.75">
      <c r="D55" s="1"/>
      <c r="E55" s="1"/>
      <c r="G55" s="1"/>
      <c r="H55" s="1"/>
      <c r="I55" s="1"/>
      <c r="J55" s="1"/>
      <c r="K55" s="1"/>
    </row>
    <row r="56" spans="5:10" ht="12.75">
      <c r="E56" s="1"/>
      <c r="H56" s="1"/>
      <c r="J56" s="1"/>
    </row>
    <row r="57" ht="12.75">
      <c r="E57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625" style="8" customWidth="1"/>
    <col min="18" max="20" width="9.125" style="8" customWidth="1"/>
    <col min="21" max="21" width="17.875" style="8" customWidth="1"/>
    <col min="22" max="22" width="9.625" style="8" bestFit="1" customWidth="1"/>
    <col min="23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8.25" customHeight="1" thickBot="1">
      <c r="N2" s="10" t="s">
        <v>0</v>
      </c>
    </row>
    <row r="3" spans="1:14" ht="12.75" customHeight="1">
      <c r="A3" s="100" t="s">
        <v>1</v>
      </c>
      <c r="B3" s="100"/>
      <c r="C3" s="102">
        <v>4003</v>
      </c>
      <c r="D3" s="102"/>
      <c r="E3" s="102"/>
      <c r="F3" s="115">
        <v>4</v>
      </c>
      <c r="G3" s="115"/>
      <c r="H3" s="115"/>
      <c r="I3" s="136"/>
      <c r="J3" s="136"/>
      <c r="K3" s="136"/>
      <c r="L3" s="115" t="s">
        <v>178</v>
      </c>
      <c r="M3" s="115"/>
      <c r="N3" s="115"/>
    </row>
    <row r="4" spans="1:14" s="11" customFormat="1" ht="23.25" customHeight="1" thickBot="1">
      <c r="A4" s="100"/>
      <c r="B4" s="100"/>
      <c r="C4" s="102" t="s">
        <v>108</v>
      </c>
      <c r="D4" s="102"/>
      <c r="E4" s="102"/>
      <c r="F4" s="129" t="s">
        <v>109</v>
      </c>
      <c r="G4" s="129"/>
      <c r="H4" s="129"/>
      <c r="I4" s="135"/>
      <c r="J4" s="135"/>
      <c r="K4" s="135"/>
      <c r="L4" s="115"/>
      <c r="M4" s="115"/>
      <c r="N4" s="115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111" t="s">
        <v>194</v>
      </c>
      <c r="G5" s="111" t="s">
        <v>195</v>
      </c>
      <c r="H5" s="111" t="s">
        <v>196</v>
      </c>
      <c r="I5" s="97" t="s">
        <v>194</v>
      </c>
      <c r="J5" s="97" t="s">
        <v>195</v>
      </c>
      <c r="K5" s="97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00"/>
      <c r="B6" s="100"/>
      <c r="C6" s="97"/>
      <c r="D6" s="97"/>
      <c r="E6" s="97"/>
      <c r="F6" s="111"/>
      <c r="G6" s="111"/>
      <c r="H6" s="111"/>
      <c r="I6" s="97"/>
      <c r="J6" s="97"/>
      <c r="K6" s="97"/>
      <c r="L6" s="111"/>
      <c r="M6" s="111"/>
      <c r="N6" s="111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9">
        <v>5</v>
      </c>
      <c r="G7" s="68">
        <v>6</v>
      </c>
      <c r="H7" s="69">
        <v>7</v>
      </c>
      <c r="I7" s="64">
        <v>8</v>
      </c>
      <c r="J7" s="63">
        <v>9</v>
      </c>
      <c r="K7" s="64">
        <v>10</v>
      </c>
      <c r="L7" s="69">
        <v>11</v>
      </c>
      <c r="M7" s="68">
        <v>12</v>
      </c>
      <c r="N7" s="69">
        <v>13</v>
      </c>
    </row>
    <row r="8" spans="1:17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  <c r="P8" s="24"/>
      <c r="Q8" s="24"/>
    </row>
    <row r="9" spans="1:17" ht="10.5" customHeight="1">
      <c r="A9" s="11" t="s">
        <v>151</v>
      </c>
      <c r="B9" s="10" t="s">
        <v>6</v>
      </c>
      <c r="C9" s="1"/>
      <c r="D9" s="1"/>
      <c r="E9" s="1"/>
      <c r="F9" s="30">
        <f>+'28'!I9+'28'!L9+'29'!C9</f>
        <v>1155967</v>
      </c>
      <c r="G9" s="30">
        <f>+'28'!J9+'28'!M9+'29'!D9</f>
        <v>1014434</v>
      </c>
      <c r="H9" s="30">
        <f>+'28'!K9+'28'!N9+'29'!E9</f>
        <v>1021349</v>
      </c>
      <c r="I9" s="1"/>
      <c r="J9" s="1"/>
      <c r="K9" s="1"/>
      <c r="L9" s="30">
        <f>+'28'!C9+'28'!F9+'29'!F9</f>
        <v>2120008</v>
      </c>
      <c r="M9" s="30">
        <f>+'28'!D9+'28'!G9+'29'!G9</f>
        <v>2013908</v>
      </c>
      <c r="N9" s="30">
        <f>+'28'!E9+'28'!H9+'29'!H9</f>
        <v>2038991</v>
      </c>
      <c r="O9" s="1"/>
      <c r="P9" s="2">
        <f>SUM(H9-G9)</f>
        <v>6915</v>
      </c>
      <c r="Q9" s="1"/>
    </row>
    <row r="10" spans="1:17" ht="10.5" customHeight="1">
      <c r="A10" s="11" t="s">
        <v>152</v>
      </c>
      <c r="B10" s="10" t="s">
        <v>122</v>
      </c>
      <c r="C10" s="1"/>
      <c r="D10" s="1"/>
      <c r="E10" s="1"/>
      <c r="F10" s="30">
        <f>+'28'!I10+'28'!L10+'29'!C10</f>
        <v>324281</v>
      </c>
      <c r="G10" s="30">
        <f>+'28'!J10+'28'!M10+'29'!D10</f>
        <v>288673</v>
      </c>
      <c r="H10" s="30">
        <f>+'28'!K10+'28'!N10+'29'!E10</f>
        <v>303040</v>
      </c>
      <c r="I10" s="1"/>
      <c r="J10" s="1"/>
      <c r="K10" s="1"/>
      <c r="L10" s="30">
        <f>+'28'!C10+'28'!F10+'29'!F10</f>
        <v>591120</v>
      </c>
      <c r="M10" s="30">
        <f>+'28'!D10+'28'!G10+'29'!G10</f>
        <v>566124</v>
      </c>
      <c r="N10" s="30">
        <f>+'28'!E10+'28'!H10+'29'!H10</f>
        <v>603050</v>
      </c>
      <c r="O10" s="1"/>
      <c r="P10" s="24"/>
      <c r="Q10" s="1"/>
    </row>
    <row r="11" spans="1:17" ht="10.5" customHeight="1">
      <c r="A11" s="11" t="s">
        <v>153</v>
      </c>
      <c r="B11" s="10" t="s">
        <v>7</v>
      </c>
      <c r="C11" s="1"/>
      <c r="D11" s="1"/>
      <c r="E11" s="1"/>
      <c r="F11" s="30">
        <f>+'28'!I11+'28'!L11+'29'!C11</f>
        <v>1219298</v>
      </c>
      <c r="G11" s="30">
        <f>+'28'!J11+'28'!M11+'29'!D11</f>
        <v>1149975</v>
      </c>
      <c r="H11" s="30">
        <f>+'28'!K11+'28'!N11+'29'!E11</f>
        <v>1145901</v>
      </c>
      <c r="I11" s="1"/>
      <c r="J11" s="1"/>
      <c r="K11" s="1"/>
      <c r="L11" s="30">
        <f>+'28'!C11+'28'!F11+'29'!F11</f>
        <v>2024953</v>
      </c>
      <c r="M11" s="30">
        <f>+'28'!D11+'28'!G11+'29'!G11</f>
        <v>2196362</v>
      </c>
      <c r="N11" s="30">
        <f>+'28'!E11+'28'!H11+'29'!H11</f>
        <v>2285865</v>
      </c>
      <c r="O11" s="1"/>
      <c r="P11" s="24"/>
      <c r="Q11" s="1"/>
    </row>
    <row r="12" spans="1:17" ht="10.5" customHeight="1">
      <c r="A12" s="11" t="s">
        <v>154</v>
      </c>
      <c r="B12" s="10" t="s">
        <v>8</v>
      </c>
      <c r="C12" s="1"/>
      <c r="D12" s="1"/>
      <c r="E12" s="1"/>
      <c r="F12" s="30">
        <f>+'28'!I12+'28'!L12+'29'!C12</f>
        <v>0</v>
      </c>
      <c r="G12" s="30">
        <f>+'28'!J12+'28'!M12+'29'!D12</f>
        <v>0</v>
      </c>
      <c r="H12" s="30">
        <f>+'28'!K12+'28'!N12+'29'!E12</f>
        <v>0</v>
      </c>
      <c r="I12" s="1"/>
      <c r="J12" s="1"/>
      <c r="K12" s="1"/>
      <c r="L12" s="30">
        <f>+'28'!C12+'28'!F12+'29'!F12</f>
        <v>0</v>
      </c>
      <c r="M12" s="30">
        <f>+'28'!D12+'28'!G12+'29'!G12</f>
        <v>0</v>
      </c>
      <c r="N12" s="30">
        <f>+'28'!E12+'28'!H12+'29'!H12</f>
        <v>0</v>
      </c>
      <c r="O12" s="1"/>
      <c r="P12" s="1"/>
      <c r="Q12" s="1"/>
    </row>
    <row r="13" spans="1:17" ht="10.5" customHeight="1" thickBot="1">
      <c r="A13" s="11" t="s">
        <v>155</v>
      </c>
      <c r="B13" s="10" t="s">
        <v>9</v>
      </c>
      <c r="C13" s="1">
        <v>2550</v>
      </c>
      <c r="D13" s="67">
        <v>2550</v>
      </c>
      <c r="E13" s="1">
        <v>2550</v>
      </c>
      <c r="F13" s="30">
        <f>+'28'!I13+'28'!L13+'29'!C13</f>
        <v>3337</v>
      </c>
      <c r="G13" s="30">
        <f>+'28'!J13+'28'!M13+'29'!D13</f>
        <v>2550</v>
      </c>
      <c r="H13" s="30">
        <f>+'28'!K13+'28'!N13+'29'!E13</f>
        <v>2550</v>
      </c>
      <c r="I13" s="1"/>
      <c r="J13" s="1"/>
      <c r="K13" s="1"/>
      <c r="L13" s="30">
        <f>+'28'!C13+'28'!F13+'29'!F13</f>
        <v>3337</v>
      </c>
      <c r="M13" s="30">
        <f>+'28'!D13+'28'!G13+'29'!G13</f>
        <v>2550</v>
      </c>
      <c r="N13" s="30">
        <f>+'28'!E13+'28'!H13+'29'!H13</f>
        <v>2550</v>
      </c>
      <c r="O13" s="1"/>
      <c r="Q13" s="1"/>
    </row>
    <row r="14" spans="1:17" s="21" customFormat="1" ht="10.5" customHeight="1" thickBot="1">
      <c r="A14" s="12" t="s">
        <v>10</v>
      </c>
      <c r="B14" s="13" t="s">
        <v>124</v>
      </c>
      <c r="C14" s="70">
        <f>+C9+C10+C11+C12+C13</f>
        <v>2550</v>
      </c>
      <c r="D14" s="70">
        <f aca="true" t="shared" si="0" ref="D14:N14">+D9+D10+D11+D12+D13</f>
        <v>2550</v>
      </c>
      <c r="E14" s="70">
        <f t="shared" si="0"/>
        <v>2550</v>
      </c>
      <c r="F14" s="70">
        <f t="shared" si="0"/>
        <v>2702883</v>
      </c>
      <c r="G14" s="70">
        <f t="shared" si="0"/>
        <v>2455632</v>
      </c>
      <c r="H14" s="70">
        <f t="shared" si="0"/>
        <v>2472840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4739418</v>
      </c>
      <c r="M14" s="70">
        <f t="shared" si="0"/>
        <v>4778944</v>
      </c>
      <c r="N14" s="70">
        <f t="shared" si="0"/>
        <v>4930456</v>
      </c>
      <c r="O14" s="5"/>
      <c r="Q14" s="1"/>
    </row>
    <row r="15" spans="1:17" s="21" customFormat="1" ht="10.5" customHeight="1">
      <c r="A15" s="11" t="s">
        <v>156</v>
      </c>
      <c r="B15" s="10" t="s">
        <v>123</v>
      </c>
      <c r="C15" s="1"/>
      <c r="D15" s="34"/>
      <c r="E15" s="1"/>
      <c r="F15" s="30">
        <f>+'28'!I15+'28'!L15+'29'!C15</f>
        <v>10000</v>
      </c>
      <c r="G15" s="30">
        <f>+'28'!J15+'28'!M15+'29'!D15</f>
        <v>10000</v>
      </c>
      <c r="H15" s="30">
        <f>+'28'!K15+'28'!N15+'29'!E15</f>
        <v>10000</v>
      </c>
      <c r="I15" s="1"/>
      <c r="J15" s="1"/>
      <c r="K15" s="1"/>
      <c r="L15" s="30">
        <f>+'28'!C15+'28'!F15+'29'!F15</f>
        <v>69900</v>
      </c>
      <c r="M15" s="30">
        <f>+'28'!D15+'28'!G15+'29'!G15</f>
        <v>79787</v>
      </c>
      <c r="N15" s="30">
        <f>+'28'!E15+'28'!H15+'29'!H15</f>
        <v>146308</v>
      </c>
      <c r="O15" s="1"/>
      <c r="Q15" s="1"/>
    </row>
    <row r="16" spans="1:17" ht="10.5" customHeight="1">
      <c r="A16" s="11" t="s">
        <v>157</v>
      </c>
      <c r="B16" s="10" t="s">
        <v>11</v>
      </c>
      <c r="C16" s="1"/>
      <c r="D16" s="1"/>
      <c r="E16" s="1"/>
      <c r="F16" s="30">
        <f>+'28'!I16+'28'!L16+'29'!C16</f>
        <v>0</v>
      </c>
      <c r="G16" s="30">
        <f>+'28'!J16+'28'!M16+'29'!D16</f>
        <v>0</v>
      </c>
      <c r="H16" s="30">
        <f>+'28'!K16+'28'!N16+'29'!E16</f>
        <v>0</v>
      </c>
      <c r="I16" s="1"/>
      <c r="J16" s="1"/>
      <c r="K16" s="1"/>
      <c r="L16" s="30">
        <f>+'28'!C16+'28'!F16+'29'!F16</f>
        <v>0</v>
      </c>
      <c r="M16" s="30">
        <f>+'28'!D16+'28'!G16+'29'!G16</f>
        <v>8000</v>
      </c>
      <c r="N16" s="30">
        <f>+'28'!E16+'28'!H16+'29'!H16</f>
        <v>0</v>
      </c>
      <c r="O16" s="1"/>
      <c r="Q16" s="1"/>
    </row>
    <row r="17" spans="1:17" ht="10.5" customHeight="1" thickBot="1">
      <c r="A17" s="11" t="s">
        <v>158</v>
      </c>
      <c r="B17" s="10" t="s">
        <v>12</v>
      </c>
      <c r="C17" s="1"/>
      <c r="D17" s="1"/>
      <c r="E17" s="1"/>
      <c r="F17" s="30">
        <f>+'28'!I17+'28'!L17+'29'!C17</f>
        <v>0</v>
      </c>
      <c r="G17" s="30">
        <f>+'28'!J17+'28'!M17+'29'!D17</f>
        <v>0</v>
      </c>
      <c r="H17" s="30">
        <f>+'28'!K17+'28'!N17+'29'!E17</f>
        <v>0</v>
      </c>
      <c r="I17" s="1"/>
      <c r="J17" s="1"/>
      <c r="K17" s="1"/>
      <c r="L17" s="30">
        <f>+'28'!C17+'28'!F17+'29'!F17</f>
        <v>0</v>
      </c>
      <c r="M17" s="30">
        <f>+'28'!D17+'28'!G17+'29'!G17</f>
        <v>0</v>
      </c>
      <c r="N17" s="30">
        <f>+'28'!E17+'28'!H17+'29'!H17</f>
        <v>0</v>
      </c>
      <c r="O17" s="1"/>
      <c r="Q17" s="1"/>
    </row>
    <row r="18" spans="1:15" s="21" customFormat="1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10000</v>
      </c>
      <c r="G18" s="70">
        <f t="shared" si="1"/>
        <v>10000</v>
      </c>
      <c r="H18" s="70">
        <f t="shared" si="1"/>
        <v>10000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69900</v>
      </c>
      <c r="M18" s="70">
        <f t="shared" si="1"/>
        <v>87787</v>
      </c>
      <c r="N18" s="70">
        <f t="shared" si="1"/>
        <v>146308</v>
      </c>
      <c r="O18" s="5"/>
    </row>
    <row r="19" spans="1:21" ht="10.5" customHeight="1">
      <c r="A19" s="74" t="s">
        <v>159</v>
      </c>
      <c r="B19" s="75" t="s">
        <v>126</v>
      </c>
      <c r="C19" s="6"/>
      <c r="D19" s="6"/>
      <c r="E19" s="6"/>
      <c r="F19" s="30">
        <f>+'28'!I19+'28'!L19+'29'!C19</f>
        <v>0</v>
      </c>
      <c r="G19" s="30">
        <f>+'28'!J19+'28'!M19+'29'!D19</f>
        <v>0</v>
      </c>
      <c r="H19" s="30">
        <f>+'28'!K19+'28'!N19+'29'!E19</f>
        <v>0</v>
      </c>
      <c r="I19" s="6"/>
      <c r="J19" s="6"/>
      <c r="K19" s="6"/>
      <c r="L19" s="30">
        <f>+'28'!C19+'28'!F19+'29'!F19</f>
        <v>0</v>
      </c>
      <c r="M19" s="30">
        <f>+'28'!D19+'28'!G19+'29'!G19</f>
        <v>0</v>
      </c>
      <c r="N19" s="30">
        <f>+'28'!E19+'28'!H19+'29'!H19</f>
        <v>0</v>
      </c>
      <c r="O19" s="1"/>
      <c r="U19" s="9"/>
    </row>
    <row r="20" spans="1:21" ht="10.5" customHeight="1" thickBot="1">
      <c r="A20" s="78" t="s">
        <v>191</v>
      </c>
      <c r="B20" s="79" t="s">
        <v>192</v>
      </c>
      <c r="C20" s="6"/>
      <c r="D20" s="6"/>
      <c r="E20" s="6"/>
      <c r="F20" s="59">
        <f>+'28'!I20+'28'!L20+'29'!C20</f>
        <v>0</v>
      </c>
      <c r="G20" s="59">
        <f>+'28'!J20+'28'!M20+'29'!D20</f>
        <v>0</v>
      </c>
      <c r="H20" s="59">
        <f>+'28'!K20+'28'!N20+'29'!E20</f>
        <v>0</v>
      </c>
      <c r="I20" s="6"/>
      <c r="J20" s="6"/>
      <c r="K20" s="6"/>
      <c r="L20" s="59">
        <f>+'28'!C20+'28'!F20+'29'!F20</f>
        <v>0</v>
      </c>
      <c r="M20" s="59">
        <f>+'28'!D20+'28'!G20+'29'!G20</f>
        <v>0</v>
      </c>
      <c r="N20" s="59">
        <f>+'28'!E20+'28'!H20+'29'!H20</f>
        <v>0</v>
      </c>
      <c r="O20" s="1"/>
      <c r="U20" s="9"/>
    </row>
    <row r="21" spans="1:21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1"/>
      <c r="U21" s="9"/>
    </row>
    <row r="22" spans="1:21" ht="10.5" customHeight="1">
      <c r="A22" s="15" t="s">
        <v>161</v>
      </c>
      <c r="B22" s="10" t="s">
        <v>19</v>
      </c>
      <c r="C22" s="6"/>
      <c r="D22" s="6"/>
      <c r="E22" s="6"/>
      <c r="F22" s="30">
        <f>+'28'!I22+'28'!L22+'29'!C22</f>
        <v>0</v>
      </c>
      <c r="G22" s="30">
        <f>+'28'!J22+'28'!M22+'29'!D22</f>
        <v>0</v>
      </c>
      <c r="H22" s="30">
        <f>+'28'!K22+'28'!N22+'29'!E22</f>
        <v>0</v>
      </c>
      <c r="I22" s="6"/>
      <c r="J22" s="6"/>
      <c r="K22" s="6"/>
      <c r="L22" s="30">
        <f>+'28'!C22+'28'!F22+'29'!F22</f>
        <v>0</v>
      </c>
      <c r="M22" s="30">
        <f>+'28'!D22+'28'!G22+'29'!G22</f>
        <v>0</v>
      </c>
      <c r="N22" s="30">
        <f>+'28'!E22+'28'!H22+'29'!H22</f>
        <v>0</v>
      </c>
      <c r="O22" s="1"/>
      <c r="U22" s="9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30">
        <f>+'28'!I23+'28'!L23+'29'!C23</f>
        <v>0</v>
      </c>
      <c r="G23" s="30">
        <f>+'28'!J23+'28'!M23+'29'!D23</f>
        <v>0</v>
      </c>
      <c r="H23" s="30">
        <f>+'28'!K23+'28'!N23+'29'!E23</f>
        <v>0</v>
      </c>
      <c r="I23" s="6"/>
      <c r="J23" s="6"/>
      <c r="K23" s="6"/>
      <c r="L23" s="30">
        <f>+'28'!C23+'28'!F23+'29'!F23</f>
        <v>0</v>
      </c>
      <c r="M23" s="30">
        <f>+'28'!D23+'28'!G23+'29'!G23</f>
        <v>0</v>
      </c>
      <c r="N23" s="30">
        <f>+'28'!E23+'28'!H23+'29'!H23</f>
        <v>0</v>
      </c>
    </row>
    <row r="24" spans="1:15" ht="10.5" customHeight="1" thickBot="1">
      <c r="A24" s="11" t="s">
        <v>159</v>
      </c>
      <c r="B24" s="10" t="s">
        <v>20</v>
      </c>
      <c r="C24" s="1"/>
      <c r="D24" s="1"/>
      <c r="E24" s="6"/>
      <c r="F24" s="30">
        <f>+'28'!I24+'28'!L24+'29'!C24</f>
        <v>0</v>
      </c>
      <c r="G24" s="30">
        <f>+'28'!J24+'28'!M24+'29'!D24</f>
        <v>0</v>
      </c>
      <c r="H24" s="30">
        <f>+'28'!K24+'28'!N24+'29'!E24</f>
        <v>0</v>
      </c>
      <c r="I24" s="1"/>
      <c r="J24" s="1"/>
      <c r="K24" s="6"/>
      <c r="L24" s="30">
        <f>+'28'!C24+'28'!F24+'29'!F24</f>
        <v>0</v>
      </c>
      <c r="M24" s="30">
        <f>+'28'!D24+'28'!G24+'29'!G24</f>
        <v>0</v>
      </c>
      <c r="N24" s="30">
        <f>+'28'!E24+'28'!H24+'29'!H24</f>
        <v>0</v>
      </c>
      <c r="O24" s="1"/>
    </row>
    <row r="25" spans="1:18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1"/>
      <c r="P25" s="1"/>
      <c r="Q25" s="24"/>
      <c r="R25" s="24"/>
    </row>
    <row r="26" spans="1:18" ht="10.5" customHeight="1" thickBot="1">
      <c r="A26" s="55" t="s">
        <v>160</v>
      </c>
      <c r="B26" s="56" t="s">
        <v>146</v>
      </c>
      <c r="C26" s="6"/>
      <c r="D26" s="6"/>
      <c r="E26" s="6"/>
      <c r="F26" s="30">
        <f>+'28'!I26+'28'!L26+'29'!C26</f>
        <v>0</v>
      </c>
      <c r="G26" s="30">
        <f>+'28'!J26+'28'!M26+'29'!D26</f>
        <v>0</v>
      </c>
      <c r="H26" s="30">
        <f>+'28'!K26+'28'!N26+'29'!E26</f>
        <v>0</v>
      </c>
      <c r="I26" s="6"/>
      <c r="J26" s="6"/>
      <c r="K26" s="6"/>
      <c r="L26" s="30">
        <f>+'28'!C26+'28'!F26+'29'!F26</f>
        <v>0</v>
      </c>
      <c r="M26" s="30">
        <f>+'28'!D26+'28'!G26+'29'!G26</f>
        <v>0</v>
      </c>
      <c r="N26" s="30">
        <f>+'28'!E26+'28'!H26+'29'!H26</f>
        <v>0</v>
      </c>
      <c r="O26" s="1"/>
      <c r="P26" s="1"/>
      <c r="Q26" s="24"/>
      <c r="R26" s="24"/>
    </row>
    <row r="27" spans="1:18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1"/>
      <c r="P27" s="1"/>
      <c r="Q27" s="24"/>
      <c r="R27" s="24"/>
    </row>
    <row r="28" spans="1:17" s="21" customFormat="1" ht="10.5" customHeight="1" thickBot="1">
      <c r="A28" s="57"/>
      <c r="B28" s="58" t="s">
        <v>147</v>
      </c>
      <c r="C28" s="50">
        <f>+C14++C18+C26+C27</f>
        <v>2550</v>
      </c>
      <c r="D28" s="50">
        <f aca="true" t="shared" si="5" ref="D28:N28">+D14++D18+D26+D27</f>
        <v>2550</v>
      </c>
      <c r="E28" s="50">
        <f t="shared" si="5"/>
        <v>2550</v>
      </c>
      <c r="F28" s="50">
        <f t="shared" si="5"/>
        <v>2712883</v>
      </c>
      <c r="G28" s="50">
        <f t="shared" si="5"/>
        <v>2465632</v>
      </c>
      <c r="H28" s="50">
        <f t="shared" si="5"/>
        <v>2482840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4809318</v>
      </c>
      <c r="M28" s="50">
        <f t="shared" si="5"/>
        <v>4866731</v>
      </c>
      <c r="N28" s="50">
        <f t="shared" si="5"/>
        <v>5076764</v>
      </c>
      <c r="O28" s="5"/>
      <c r="Q28" s="5"/>
    </row>
    <row r="29" spans="1:21" ht="10.5" customHeight="1">
      <c r="A29" s="92" t="s">
        <v>21</v>
      </c>
      <c r="B29" s="92"/>
      <c r="C29" s="1"/>
      <c r="D29" s="1"/>
      <c r="E29" s="1"/>
      <c r="F29" s="30">
        <f>+'28'!I29+'28'!L29+'29'!C29</f>
        <v>0</v>
      </c>
      <c r="G29" s="30">
        <f>+'28'!J29+'28'!M29+'29'!D29</f>
        <v>0</v>
      </c>
      <c r="H29" s="30">
        <f>+'28'!K29+'28'!N29+'29'!E29</f>
        <v>0</v>
      </c>
      <c r="I29" s="1"/>
      <c r="J29" s="1"/>
      <c r="K29" s="1"/>
      <c r="L29" s="30">
        <f>+'28'!C29+'28'!F29+'29'!F29</f>
        <v>0</v>
      </c>
      <c r="M29" s="30">
        <f>+'28'!D29+'28'!G29+'29'!G29</f>
        <v>0</v>
      </c>
      <c r="N29" s="30">
        <f>+'28'!E29+'28'!H29+'29'!H29</f>
        <v>0</v>
      </c>
      <c r="O29" s="1"/>
      <c r="U29" s="49"/>
    </row>
    <row r="30" spans="1:15" ht="10.5" customHeight="1">
      <c r="A30" s="11" t="s">
        <v>163</v>
      </c>
      <c r="B30" s="10" t="s">
        <v>129</v>
      </c>
      <c r="C30" s="1"/>
      <c r="D30" s="1"/>
      <c r="E30" s="1"/>
      <c r="F30" s="30">
        <f>+'28'!I30+'28'!L30+'29'!C30</f>
        <v>0</v>
      </c>
      <c r="G30" s="30">
        <f>+'28'!J30+'28'!M30+'29'!D30</f>
        <v>0</v>
      </c>
      <c r="H30" s="30">
        <f>+'28'!K30+'28'!N30+'29'!E30</f>
        <v>0</v>
      </c>
      <c r="I30" s="1"/>
      <c r="J30" s="1"/>
      <c r="K30" s="1"/>
      <c r="L30" s="30">
        <f>+'28'!C30+'28'!F30+'29'!F30</f>
        <v>0</v>
      </c>
      <c r="M30" s="30">
        <f>+'28'!D30+'28'!G30+'29'!G30</f>
        <v>0</v>
      </c>
      <c r="N30" s="30">
        <f>+'28'!E30+'28'!H30+'29'!H30</f>
        <v>0</v>
      </c>
      <c r="O30" s="1"/>
    </row>
    <row r="31" spans="1:15" ht="10.5" customHeight="1">
      <c r="A31" s="11" t="s">
        <v>164</v>
      </c>
      <c r="B31" s="10" t="s">
        <v>130</v>
      </c>
      <c r="C31" s="1"/>
      <c r="D31" s="1"/>
      <c r="E31" s="1"/>
      <c r="F31" s="30">
        <f>+'28'!I31+'28'!L31+'29'!C31</f>
        <v>0</v>
      </c>
      <c r="G31" s="30">
        <f>+'28'!J31+'28'!M31+'29'!D31</f>
        <v>0</v>
      </c>
      <c r="H31" s="30">
        <f>+'28'!K31+'28'!N31+'29'!E31</f>
        <v>0</v>
      </c>
      <c r="I31" s="1"/>
      <c r="J31" s="1"/>
      <c r="K31" s="1"/>
      <c r="L31" s="30">
        <f>+'28'!C31+'28'!F31+'29'!F31</f>
        <v>0</v>
      </c>
      <c r="M31" s="30">
        <f>+'28'!D31+'28'!G31+'29'!G31</f>
        <v>0</v>
      </c>
      <c r="N31" s="30">
        <f>+'28'!E31+'28'!H31+'29'!H31</f>
        <v>0</v>
      </c>
      <c r="O31" s="1"/>
    </row>
    <row r="32" spans="1:15" ht="10.5" customHeight="1">
      <c r="A32" s="11" t="s">
        <v>166</v>
      </c>
      <c r="B32" s="10" t="s">
        <v>131</v>
      </c>
      <c r="C32" s="1"/>
      <c r="D32" s="1"/>
      <c r="E32" s="1"/>
      <c r="F32" s="30">
        <f>+'28'!I32+'28'!L32+'29'!C32</f>
        <v>0</v>
      </c>
      <c r="G32" s="30">
        <f>+'28'!J32+'28'!M32+'29'!D32</f>
        <v>0</v>
      </c>
      <c r="H32" s="30">
        <f>+'28'!K32+'28'!N32+'29'!E32</f>
        <v>0</v>
      </c>
      <c r="I32" s="1"/>
      <c r="J32" s="1"/>
      <c r="K32" s="1"/>
      <c r="L32" s="30">
        <f>+'28'!C32+'28'!F32+'29'!F32</f>
        <v>734836</v>
      </c>
      <c r="M32" s="30">
        <f>+'28'!D32+'28'!G32+'29'!G32</f>
        <v>790177</v>
      </c>
      <c r="N32" s="30">
        <f>+'28'!E32+'28'!H32+'29'!H32</f>
        <v>798056</v>
      </c>
      <c r="O32" s="1"/>
    </row>
    <row r="33" spans="1:28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734836</v>
      </c>
      <c r="M33" s="72">
        <f t="shared" si="6"/>
        <v>790177</v>
      </c>
      <c r="N33" s="72">
        <f t="shared" si="6"/>
        <v>798056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0.5" customHeight="1">
      <c r="A34" s="11" t="s">
        <v>167</v>
      </c>
      <c r="B34" s="10" t="s">
        <v>22</v>
      </c>
      <c r="C34" s="1"/>
      <c r="D34" s="1"/>
      <c r="E34" s="1"/>
      <c r="F34" s="30">
        <f>+'28'!I34+'28'!L34+'29'!C34</f>
        <v>0</v>
      </c>
      <c r="G34" s="30">
        <f>+'28'!J34+'28'!M34+'29'!D34</f>
        <v>0</v>
      </c>
      <c r="H34" s="30">
        <f>+'28'!K34+'28'!N34+'29'!E34</f>
        <v>0</v>
      </c>
      <c r="I34" s="1"/>
      <c r="J34" s="1"/>
      <c r="K34" s="1"/>
      <c r="L34" s="30">
        <f>+'28'!C34+'28'!F34+'29'!F34</f>
        <v>0</v>
      </c>
      <c r="M34" s="30">
        <f>+'28'!D34+'28'!G34+'29'!G34</f>
        <v>0</v>
      </c>
      <c r="N34" s="30">
        <f>+'28'!E34+'28'!H34+'29'!H34</f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1" customFormat="1" ht="10.5" customHeight="1">
      <c r="A35" s="11" t="s">
        <v>168</v>
      </c>
      <c r="B35" s="10" t="s">
        <v>133</v>
      </c>
      <c r="C35" s="1"/>
      <c r="D35" s="1"/>
      <c r="E35" s="1"/>
      <c r="F35" s="30">
        <f>+'28'!I35+'28'!L35+'29'!C35</f>
        <v>57046</v>
      </c>
      <c r="G35" s="30">
        <f>+'28'!J35+'28'!M35+'29'!D35</f>
        <v>58620</v>
      </c>
      <c r="H35" s="30">
        <f>+'28'!K35+'28'!N35+'29'!E35</f>
        <v>67138</v>
      </c>
      <c r="I35" s="1"/>
      <c r="J35" s="1"/>
      <c r="K35" s="1"/>
      <c r="L35" s="30">
        <f>+'28'!C35+'28'!F35+'29'!F35</f>
        <v>467050</v>
      </c>
      <c r="M35" s="30">
        <f>+'28'!D35+'28'!G35+'29'!G35</f>
        <v>609060</v>
      </c>
      <c r="N35" s="30">
        <f>+'28'!E35+'28'!H35+'29'!H35</f>
        <v>667111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21" customFormat="1" ht="10.5" customHeight="1" thickBot="1">
      <c r="A36" s="11" t="s">
        <v>170</v>
      </c>
      <c r="B36" s="10" t="s">
        <v>23</v>
      </c>
      <c r="C36" s="1"/>
      <c r="D36" s="1"/>
      <c r="E36" s="1"/>
      <c r="F36" s="30">
        <f>+'28'!I36+'28'!L36+'29'!C36</f>
        <v>0</v>
      </c>
      <c r="G36" s="30">
        <f>+'28'!J36+'28'!M36+'29'!D36</f>
        <v>0</v>
      </c>
      <c r="H36" s="30">
        <f>+'28'!K36+'28'!N36+'29'!E36</f>
        <v>0</v>
      </c>
      <c r="I36" s="1"/>
      <c r="J36" s="1"/>
      <c r="K36" s="1"/>
      <c r="L36" s="30">
        <f>+'28'!C36+'28'!F36+'29'!F36</f>
        <v>0</v>
      </c>
      <c r="M36" s="30">
        <f>+'28'!D36+'28'!G36+'29'!G36</f>
        <v>0</v>
      </c>
      <c r="N36" s="30">
        <f>+'28'!E36+'28'!H36+'29'!H36</f>
        <v>0</v>
      </c>
      <c r="O36" s="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57046</v>
      </c>
      <c r="G37" s="70">
        <f t="shared" si="7"/>
        <v>58620</v>
      </c>
      <c r="H37" s="70">
        <f t="shared" si="7"/>
        <v>67138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1201886</v>
      </c>
      <c r="M37" s="70">
        <f t="shared" si="7"/>
        <v>1399237</v>
      </c>
      <c r="N37" s="70">
        <f t="shared" si="7"/>
        <v>1465167</v>
      </c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0.5" customHeight="1">
      <c r="A38" s="11" t="s">
        <v>165</v>
      </c>
      <c r="B38" s="10" t="s">
        <v>25</v>
      </c>
      <c r="C38" s="1"/>
      <c r="D38" s="1"/>
      <c r="E38" s="1"/>
      <c r="F38" s="30">
        <f>+'28'!I38+'28'!L38+'29'!C38</f>
        <v>0</v>
      </c>
      <c r="G38" s="30">
        <f>+'28'!J38+'28'!M38+'29'!D38</f>
        <v>0</v>
      </c>
      <c r="H38" s="30">
        <f>+'28'!K38+'28'!N38+'29'!E38</f>
        <v>0</v>
      </c>
      <c r="I38" s="1"/>
      <c r="J38" s="1"/>
      <c r="K38" s="1"/>
      <c r="L38" s="30">
        <f>+'28'!C38+'28'!F38+'29'!F38</f>
        <v>0</v>
      </c>
      <c r="M38" s="30">
        <f>+'28'!D38+'28'!G38+'29'!G38</f>
        <v>0</v>
      </c>
      <c r="N38" s="30">
        <f>+'28'!E38+'28'!H38+'29'!H38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0.5" customHeight="1">
      <c r="A39" s="11" t="s">
        <v>169</v>
      </c>
      <c r="B39" s="10" t="s">
        <v>134</v>
      </c>
      <c r="C39" s="1"/>
      <c r="D39" s="1"/>
      <c r="E39" s="1"/>
      <c r="F39" s="30">
        <f>+'28'!I39+'28'!L39+'29'!C39</f>
        <v>0</v>
      </c>
      <c r="G39" s="30">
        <f>+'28'!J39+'28'!M39+'29'!D39</f>
        <v>0</v>
      </c>
      <c r="H39" s="30">
        <f>+'28'!K39+'28'!N39+'29'!E39</f>
        <v>0</v>
      </c>
      <c r="I39" s="1"/>
      <c r="J39" s="1"/>
      <c r="K39" s="1"/>
      <c r="L39" s="30">
        <f>+'28'!C39+'28'!F39+'29'!F39</f>
        <v>0</v>
      </c>
      <c r="M39" s="30">
        <f>+'28'!D39+'28'!G39+'29'!G39</f>
        <v>0</v>
      </c>
      <c r="N39" s="30">
        <f>+'28'!E39+'28'!H39+'29'!H39</f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30">
        <f>+'28'!I40+'28'!L40+'29'!C40</f>
        <v>0</v>
      </c>
      <c r="G40" s="30">
        <f>+'28'!J40+'28'!M40+'29'!D40</f>
        <v>0</v>
      </c>
      <c r="H40" s="30">
        <f>+'28'!K40+'28'!N40+'29'!E40</f>
        <v>0</v>
      </c>
      <c r="I40" s="1"/>
      <c r="J40" s="1"/>
      <c r="K40" s="1"/>
      <c r="L40" s="30">
        <f>+'28'!C40+'28'!F40+'29'!F40</f>
        <v>0</v>
      </c>
      <c r="M40" s="30">
        <f>+'28'!D40+'28'!G40+'29'!G40</f>
        <v>0</v>
      </c>
      <c r="N40" s="30">
        <f>+'28'!E40+'28'!H40+'29'!H40</f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0.5" customHeight="1">
      <c r="A42" s="76" t="s">
        <v>181</v>
      </c>
      <c r="B42" s="75" t="s">
        <v>17</v>
      </c>
      <c r="C42" s="52">
        <v>2550</v>
      </c>
      <c r="D42" s="52">
        <v>2550</v>
      </c>
      <c r="E42" s="52">
        <v>2550</v>
      </c>
      <c r="F42" s="30">
        <f>+'28'!I42+'28'!L42+'29'!C42</f>
        <v>2569686</v>
      </c>
      <c r="G42" s="30">
        <f>+'28'!J42+'28'!M42+'29'!D42</f>
        <v>2397012</v>
      </c>
      <c r="H42" s="30">
        <f>+'28'!K42+'28'!N42+'29'!E42</f>
        <v>2360170</v>
      </c>
      <c r="I42" s="6"/>
      <c r="J42" s="6"/>
      <c r="K42" s="52"/>
      <c r="L42" s="30">
        <f>+'28'!C42+'28'!F42+'29'!F42</f>
        <v>3461381</v>
      </c>
      <c r="M42" s="30">
        <f>+'28'!D42+'28'!G42+'29'!G42</f>
        <v>3379707</v>
      </c>
      <c r="N42" s="30">
        <f>+'28'!E42+'28'!H42+'29'!H42</f>
        <v>3398851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0.5" customHeight="1" thickBot="1">
      <c r="A43" s="80" t="s">
        <v>182</v>
      </c>
      <c r="B43" s="79" t="s">
        <v>137</v>
      </c>
      <c r="C43" s="6"/>
      <c r="D43" s="6"/>
      <c r="E43" s="52"/>
      <c r="F43" s="59">
        <f>+'28'!I43+'28'!L43+'29'!C43</f>
        <v>61364</v>
      </c>
      <c r="G43" s="59">
        <f>+'28'!J43+'28'!M43+'29'!D43</f>
        <v>0</v>
      </c>
      <c r="H43" s="59">
        <f>+'28'!K43+'28'!N43+'29'!E43</f>
        <v>45532</v>
      </c>
      <c r="I43" s="6"/>
      <c r="J43" s="6"/>
      <c r="K43" s="52"/>
      <c r="L43" s="59">
        <f>+'28'!C43+'28'!F43+'29'!F43</f>
        <v>61364</v>
      </c>
      <c r="M43" s="59">
        <f>+'28'!D43+'28'!G43+'29'!G43</f>
        <v>0</v>
      </c>
      <c r="N43" s="59">
        <f>+'28'!E43+'28'!H43+'29'!H43</f>
        <v>66438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2" ht="10.5" customHeight="1" thickBot="1">
      <c r="A44" s="12" t="s">
        <v>15</v>
      </c>
      <c r="B44" s="13" t="s">
        <v>27</v>
      </c>
      <c r="C44" s="70">
        <f>+C42+C43</f>
        <v>2550</v>
      </c>
      <c r="D44" s="70">
        <f aca="true" t="shared" si="9" ref="D44:N44">+D42+D43</f>
        <v>2550</v>
      </c>
      <c r="E44" s="70">
        <f t="shared" si="9"/>
        <v>2550</v>
      </c>
      <c r="F44" s="70">
        <f t="shared" si="9"/>
        <v>2631050</v>
      </c>
      <c r="G44" s="70">
        <f t="shared" si="9"/>
        <v>2397012</v>
      </c>
      <c r="H44" s="70">
        <f t="shared" si="9"/>
        <v>2405702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3522745</v>
      </c>
      <c r="M44" s="70">
        <f t="shared" si="9"/>
        <v>3379707</v>
      </c>
      <c r="N44" s="70">
        <f t="shared" si="9"/>
        <v>3465289</v>
      </c>
      <c r="Q44" s="1"/>
      <c r="R44" s="1"/>
      <c r="S44" s="1"/>
      <c r="T44" s="1"/>
      <c r="U44" s="1"/>
      <c r="V44" s="1"/>
    </row>
    <row r="45" spans="1:17" ht="10.5" customHeight="1">
      <c r="A45" s="55" t="s">
        <v>181</v>
      </c>
      <c r="B45" s="75" t="s">
        <v>20</v>
      </c>
      <c r="C45" s="6"/>
      <c r="D45" s="6"/>
      <c r="E45" s="6"/>
      <c r="F45" s="30">
        <f>+'28'!I45+'28'!L45+'29'!C45</f>
        <v>10000</v>
      </c>
      <c r="G45" s="30">
        <f>+'28'!J45+'28'!M45+'29'!D45</f>
        <v>10000</v>
      </c>
      <c r="H45" s="30">
        <f>+'28'!K45+'28'!N45+'29'!E45</f>
        <v>10000</v>
      </c>
      <c r="I45" s="6"/>
      <c r="J45" s="6"/>
      <c r="K45" s="6"/>
      <c r="L45" s="30">
        <f>+'28'!C45+'28'!F45+'29'!F45</f>
        <v>69900</v>
      </c>
      <c r="M45" s="30">
        <f>+'28'!D45+'28'!G45+'29'!G45</f>
        <v>87787</v>
      </c>
      <c r="N45" s="30">
        <f>+'28'!E45+'28'!H45+'29'!H45</f>
        <v>108779</v>
      </c>
      <c r="Q45" s="1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59">
        <f>+'28'!I46+'28'!L46+'29'!C46</f>
        <v>0</v>
      </c>
      <c r="G46" s="59">
        <f>+'28'!J46+'28'!M46+'29'!D46</f>
        <v>0</v>
      </c>
      <c r="H46" s="59">
        <f>+'28'!K46+'28'!N46+'29'!E46</f>
        <v>0</v>
      </c>
      <c r="I46" s="6"/>
      <c r="J46" s="6"/>
      <c r="K46" s="6"/>
      <c r="L46" s="59">
        <f>+'28'!C46+'28'!F46+'29'!F46</f>
        <v>0</v>
      </c>
      <c r="M46" s="59">
        <f>+'28'!D46+'28'!G46+'29'!G46</f>
        <v>0</v>
      </c>
      <c r="N46" s="59">
        <f>+'28'!E46+'28'!H46+'29'!H46</f>
        <v>37529</v>
      </c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10000</v>
      </c>
      <c r="G47" s="70">
        <f t="shared" si="10"/>
        <v>10000</v>
      </c>
      <c r="H47" s="70">
        <f t="shared" si="10"/>
        <v>10000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69900</v>
      </c>
      <c r="M47" s="70">
        <f t="shared" si="10"/>
        <v>87787</v>
      </c>
      <c r="N47" s="70">
        <f t="shared" si="10"/>
        <v>146308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f>+'28'!E48+'28'!H48+'29'!H48</f>
        <v>0</v>
      </c>
    </row>
    <row r="49" spans="1:14" ht="10.5" customHeight="1" thickBot="1">
      <c r="A49" s="28" t="s">
        <v>142</v>
      </c>
      <c r="B49" s="39" t="s">
        <v>144</v>
      </c>
      <c r="C49" s="70">
        <f>+C44+C47</f>
        <v>2550</v>
      </c>
      <c r="D49" s="70">
        <f aca="true" t="shared" si="11" ref="D49:N49">+D44+D47</f>
        <v>2550</v>
      </c>
      <c r="E49" s="70">
        <f t="shared" si="11"/>
        <v>2550</v>
      </c>
      <c r="F49" s="70">
        <f t="shared" si="11"/>
        <v>2641050</v>
      </c>
      <c r="G49" s="70">
        <f t="shared" si="11"/>
        <v>2407012</v>
      </c>
      <c r="H49" s="70">
        <f t="shared" si="11"/>
        <v>2415702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3592645</v>
      </c>
      <c r="M49" s="70">
        <f t="shared" si="11"/>
        <v>3467494</v>
      </c>
      <c r="N49" s="70">
        <f t="shared" si="11"/>
        <v>3611597</v>
      </c>
    </row>
    <row r="50" spans="1:17" s="36" customFormat="1" ht="10.5" customHeight="1" thickBot="1">
      <c r="A50" s="17"/>
      <c r="B50" s="21" t="s">
        <v>148</v>
      </c>
      <c r="C50" s="5">
        <f>+C37+C41+C48+C49</f>
        <v>2550</v>
      </c>
      <c r="D50" s="5">
        <f aca="true" t="shared" si="12" ref="D50:N50">+D37+D41+D48+D49</f>
        <v>2550</v>
      </c>
      <c r="E50" s="5">
        <f t="shared" si="12"/>
        <v>2550</v>
      </c>
      <c r="F50" s="5">
        <f t="shared" si="12"/>
        <v>2698096</v>
      </c>
      <c r="G50" s="5">
        <f t="shared" si="12"/>
        <v>2465632</v>
      </c>
      <c r="H50" s="5">
        <f t="shared" si="12"/>
        <v>2482840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4794531</v>
      </c>
      <c r="M50" s="5">
        <f t="shared" si="12"/>
        <v>4866731</v>
      </c>
      <c r="N50" s="5">
        <f t="shared" si="12"/>
        <v>5076764</v>
      </c>
      <c r="O50" s="40"/>
      <c r="Q50" s="40"/>
    </row>
    <row r="51" spans="1:17" ht="12" customHeight="1" thickBot="1">
      <c r="A51" s="41"/>
      <c r="B51" s="42" t="s">
        <v>29</v>
      </c>
      <c r="C51" s="82"/>
      <c r="D51" s="82"/>
      <c r="E51" s="82"/>
      <c r="F51" s="87">
        <f>+'28'!I51+'28'!L51+'29'!C51</f>
        <v>162</v>
      </c>
      <c r="G51" s="87">
        <f>+'28'!J51+'28'!M51+'29'!D51</f>
        <v>150</v>
      </c>
      <c r="H51" s="87">
        <f>+'28'!K51+'28'!N51+'29'!E51</f>
        <v>150</v>
      </c>
      <c r="I51" s="82"/>
      <c r="J51" s="82"/>
      <c r="K51" s="82"/>
      <c r="L51" s="87">
        <f>+'28'!C51+'28'!F51+'29'!F51</f>
        <v>422</v>
      </c>
      <c r="M51" s="87">
        <f>+'28'!D51+'28'!G51+'29'!G51</f>
        <v>427</v>
      </c>
      <c r="N51" s="88">
        <f>+'28'!E51+'28'!H51+'29'!H51</f>
        <v>427</v>
      </c>
      <c r="Q51" s="1"/>
    </row>
    <row r="52" spans="1:14" ht="12" customHeight="1" thickBot="1">
      <c r="A52" s="43"/>
      <c r="B52" s="42" t="s">
        <v>30</v>
      </c>
      <c r="C52" s="85"/>
      <c r="D52" s="82"/>
      <c r="E52" s="85"/>
      <c r="F52" s="87">
        <f>+'28'!I52+'28'!L52+'29'!C52</f>
        <v>0</v>
      </c>
      <c r="G52" s="87">
        <f>+'28'!J52+'28'!M52+'29'!D52</f>
        <v>0</v>
      </c>
      <c r="H52" s="87">
        <f>+'28'!K52+'28'!N52+'29'!E52</f>
        <v>0</v>
      </c>
      <c r="I52" s="85"/>
      <c r="J52" s="85"/>
      <c r="K52" s="85"/>
      <c r="L52" s="87">
        <f>+'28'!C52+'28'!F52+'29'!F52</f>
        <v>0</v>
      </c>
      <c r="M52" s="87">
        <f>+'28'!D52+'28'!G52+'29'!G52</f>
        <v>0</v>
      </c>
      <c r="N52" s="88">
        <f>+'28'!E52+'28'!H52+'29'!H52</f>
        <v>0</v>
      </c>
    </row>
    <row r="54" spans="7:13" ht="12.75">
      <c r="G54" s="1"/>
      <c r="H54" s="1"/>
      <c r="I54" s="53"/>
      <c r="J54" s="54"/>
      <c r="M54" s="1"/>
    </row>
    <row r="55" spans="6:14" ht="12.75">
      <c r="F55" s="1"/>
      <c r="G55" s="1"/>
      <c r="H55" s="1"/>
      <c r="I55" s="53"/>
      <c r="J55" s="54"/>
      <c r="L55" s="1"/>
      <c r="M55" s="1"/>
      <c r="N55" s="1"/>
    </row>
    <row r="56" spans="6:12" ht="12.75">
      <c r="F56" s="1"/>
      <c r="H56" s="1"/>
      <c r="J56" s="1"/>
      <c r="L56" s="1"/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8.25" customHeight="1" thickBot="1">
      <c r="N2" s="10" t="s">
        <v>0</v>
      </c>
    </row>
    <row r="3" spans="1:14" ht="9" customHeight="1" thickBot="1">
      <c r="A3" s="100" t="s">
        <v>1</v>
      </c>
      <c r="B3" s="100"/>
      <c r="C3" s="96">
        <v>1011</v>
      </c>
      <c r="D3" s="96"/>
      <c r="E3" s="96"/>
      <c r="F3" s="101">
        <v>1014</v>
      </c>
      <c r="G3" s="101"/>
      <c r="H3" s="101"/>
      <c r="I3" s="101">
        <v>1016</v>
      </c>
      <c r="J3" s="101"/>
      <c r="K3" s="101"/>
      <c r="L3" s="107">
        <v>1017</v>
      </c>
      <c r="M3" s="108"/>
      <c r="N3" s="103"/>
    </row>
    <row r="4" spans="1:14" s="11" customFormat="1" ht="23.25" customHeight="1" thickBot="1">
      <c r="A4" s="100"/>
      <c r="B4" s="100"/>
      <c r="C4" s="97" t="s">
        <v>37</v>
      </c>
      <c r="D4" s="97"/>
      <c r="E4" s="97"/>
      <c r="F4" s="96" t="s">
        <v>38</v>
      </c>
      <c r="G4" s="96"/>
      <c r="H4" s="96"/>
      <c r="I4" s="97" t="s">
        <v>183</v>
      </c>
      <c r="J4" s="97"/>
      <c r="K4" s="97"/>
      <c r="L4" s="104" t="s">
        <v>40</v>
      </c>
      <c r="M4" s="105"/>
      <c r="N4" s="106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109" t="s">
        <v>194</v>
      </c>
      <c r="M5" s="109" t="s">
        <v>195</v>
      </c>
      <c r="N5" s="109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110"/>
      <c r="M6" s="110"/>
      <c r="N6" s="110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61"/>
      <c r="M8" s="61"/>
      <c r="N8" s="6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23"/>
      <c r="M9" s="23">
        <v>42756</v>
      </c>
      <c r="N9" s="23">
        <f>70663+30000+222</f>
        <v>100885</v>
      </c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>
        <v>193</v>
      </c>
      <c r="L10" s="23"/>
      <c r="M10" s="23">
        <v>11434</v>
      </c>
      <c r="N10" s="23">
        <f>16975+8100+10</f>
        <v>25085</v>
      </c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>
        <v>714</v>
      </c>
      <c r="L11" s="23">
        <v>23050</v>
      </c>
      <c r="M11" s="23">
        <v>180129</v>
      </c>
      <c r="N11" s="23">
        <f>179402+42</f>
        <v>179444</v>
      </c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3"/>
      <c r="M12" s="23"/>
      <c r="N12" s="23"/>
    </row>
    <row r="13" spans="1:14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23"/>
      <c r="M13" s="23"/>
      <c r="N13" s="23"/>
    </row>
    <row r="14" spans="1:14" ht="10.5" customHeigh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907</v>
      </c>
      <c r="L14" s="70">
        <f t="shared" si="0"/>
        <v>23050</v>
      </c>
      <c r="M14" s="70">
        <f t="shared" si="0"/>
        <v>234319</v>
      </c>
      <c r="N14" s="70">
        <f t="shared" si="0"/>
        <v>305414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52"/>
      <c r="M15" s="23"/>
      <c r="N15" s="23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52"/>
      <c r="M16" s="23"/>
      <c r="N16" s="23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52"/>
      <c r="M17" s="23"/>
      <c r="N17" s="23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52"/>
      <c r="M19" s="52"/>
      <c r="N19" s="52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52"/>
      <c r="M20" s="52"/>
      <c r="N20" s="52">
        <v>93157</v>
      </c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93157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52"/>
      <c r="M22" s="52"/>
      <c r="N22" s="52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52"/>
      <c r="M23" s="52"/>
      <c r="N23" s="52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2"/>
      <c r="M24" s="23"/>
      <c r="N24" s="52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52"/>
      <c r="M26" s="52"/>
      <c r="N26" s="52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93157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907</v>
      </c>
      <c r="L28" s="5">
        <f t="shared" si="5"/>
        <v>23050</v>
      </c>
      <c r="M28" s="5">
        <f t="shared" si="5"/>
        <v>234319</v>
      </c>
      <c r="N28" s="5">
        <f t="shared" si="5"/>
        <v>398571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52"/>
      <c r="M29" s="23"/>
      <c r="N29" s="23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52"/>
      <c r="M30" s="23"/>
      <c r="N30" s="23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52"/>
      <c r="M31" s="23"/>
      <c r="N31" s="23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52"/>
      <c r="M32" s="23"/>
      <c r="N32" s="23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52"/>
      <c r="M34" s="23"/>
      <c r="N34" s="23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52"/>
      <c r="M35" s="23"/>
      <c r="N35" s="23"/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52"/>
      <c r="M36" s="23"/>
      <c r="N36" s="23"/>
    </row>
    <row r="37" spans="1:36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52"/>
      <c r="M38" s="23"/>
      <c r="N38" s="2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52"/>
      <c r="M39" s="23"/>
      <c r="N39" s="2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52"/>
      <c r="M40" s="23"/>
      <c r="N40" s="2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52"/>
      <c r="M42" s="52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52"/>
      <c r="M43" s="52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52"/>
      <c r="M45" s="52"/>
      <c r="N45" s="52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52"/>
      <c r="M46" s="52"/>
      <c r="N46" s="52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52"/>
      <c r="M48" s="52"/>
      <c r="N48" s="52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14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4" spans="8:9" ht="12.75">
      <c r="H54" s="30"/>
      <c r="I54" s="24"/>
    </row>
  </sheetData>
  <sheetProtection selectLockedCells="1" selectUnlockedCells="1"/>
  <mergeCells count="25">
    <mergeCell ref="A1:N1"/>
    <mergeCell ref="I3:K3"/>
    <mergeCell ref="I4:K4"/>
    <mergeCell ref="J5:J6"/>
    <mergeCell ref="I5:I6"/>
    <mergeCell ref="K5:K6"/>
    <mergeCell ref="C4:E4"/>
    <mergeCell ref="C5:C6"/>
    <mergeCell ref="D5:D6"/>
    <mergeCell ref="A8:B8"/>
    <mergeCell ref="L3:N3"/>
    <mergeCell ref="N5:N6"/>
    <mergeCell ref="M5:M6"/>
    <mergeCell ref="L5:L6"/>
    <mergeCell ref="H5:H6"/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E11" sqref="E1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8.25" customHeight="1" thickBot="1">
      <c r="N2" s="10" t="s">
        <v>0</v>
      </c>
    </row>
    <row r="3" spans="1:14" ht="9" customHeight="1" thickBot="1">
      <c r="A3" s="100" t="s">
        <v>1</v>
      </c>
      <c r="B3" s="100"/>
      <c r="C3" s="102">
        <v>5001</v>
      </c>
      <c r="D3" s="102"/>
      <c r="E3" s="102"/>
      <c r="F3" s="133">
        <v>5002</v>
      </c>
      <c r="G3" s="134"/>
      <c r="H3" s="102"/>
      <c r="I3" s="102">
        <v>5003</v>
      </c>
      <c r="J3" s="102"/>
      <c r="K3" s="102"/>
      <c r="L3" s="104">
        <v>5004</v>
      </c>
      <c r="M3" s="105"/>
      <c r="N3" s="106"/>
    </row>
    <row r="4" spans="1:14" s="11" customFormat="1" ht="23.25" customHeight="1" thickBot="1">
      <c r="A4" s="100"/>
      <c r="B4" s="100"/>
      <c r="C4" s="102" t="s">
        <v>110</v>
      </c>
      <c r="D4" s="102"/>
      <c r="E4" s="102"/>
      <c r="F4" s="110" t="s">
        <v>111</v>
      </c>
      <c r="G4" s="110"/>
      <c r="H4" s="110"/>
      <c r="I4" s="106" t="s">
        <v>112</v>
      </c>
      <c r="J4" s="106"/>
      <c r="K4" s="106"/>
      <c r="L4" s="110" t="s">
        <v>113</v>
      </c>
      <c r="M4" s="110"/>
      <c r="N4" s="110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6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  <c r="P8" s="24"/>
    </row>
    <row r="9" spans="1:16" ht="10.5" customHeight="1">
      <c r="A9" s="11" t="s">
        <v>151</v>
      </c>
      <c r="B9" s="10" t="s">
        <v>6</v>
      </c>
      <c r="C9" s="1">
        <v>89339</v>
      </c>
      <c r="D9" s="1">
        <v>91393</v>
      </c>
      <c r="E9" s="1">
        <f>104264+1059</f>
        <v>105323</v>
      </c>
      <c r="F9" s="1">
        <v>283281</v>
      </c>
      <c r="G9" s="1">
        <v>323098</v>
      </c>
      <c r="H9" s="1">
        <f>355695+3387</f>
        <v>359082</v>
      </c>
      <c r="I9" s="1">
        <v>74876</v>
      </c>
      <c r="J9" s="1">
        <v>85683</v>
      </c>
      <c r="K9" s="1">
        <f>97449+1019</f>
        <v>98468</v>
      </c>
      <c r="L9" s="1">
        <v>46449</v>
      </c>
      <c r="M9" s="1">
        <v>52680</v>
      </c>
      <c r="N9" s="1">
        <f>54486+642</f>
        <v>55128</v>
      </c>
      <c r="O9" s="1"/>
      <c r="P9" s="2"/>
    </row>
    <row r="10" spans="1:17" ht="10.5" customHeight="1">
      <c r="A10" s="11" t="s">
        <v>152</v>
      </c>
      <c r="B10" s="10" t="s">
        <v>122</v>
      </c>
      <c r="C10" s="1">
        <v>26231</v>
      </c>
      <c r="D10" s="1">
        <v>24478</v>
      </c>
      <c r="E10" s="1">
        <f>28980+829</f>
        <v>29809</v>
      </c>
      <c r="F10" s="1">
        <v>83116</v>
      </c>
      <c r="G10" s="1">
        <v>91579</v>
      </c>
      <c r="H10" s="1">
        <f>103428+2650</f>
        <v>106078</v>
      </c>
      <c r="I10" s="1">
        <v>16325</v>
      </c>
      <c r="J10" s="1">
        <v>23235</v>
      </c>
      <c r="K10" s="1">
        <f>28358+797</f>
        <v>29155</v>
      </c>
      <c r="L10" s="1">
        <v>13410</v>
      </c>
      <c r="M10" s="1">
        <v>17166</v>
      </c>
      <c r="N10" s="1">
        <f>14762+503</f>
        <v>15265</v>
      </c>
      <c r="O10" s="1"/>
      <c r="P10" s="24"/>
      <c r="Q10" s="1">
        <f>SUM(E9-D9)</f>
        <v>13930</v>
      </c>
    </row>
    <row r="11" spans="1:17" ht="10.5" customHeight="1">
      <c r="A11" s="11" t="s">
        <v>153</v>
      </c>
      <c r="B11" s="10" t="s">
        <v>7</v>
      </c>
      <c r="C11" s="1">
        <v>38930</v>
      </c>
      <c r="D11" s="1">
        <v>37900</v>
      </c>
      <c r="E11" s="1">
        <v>38850</v>
      </c>
      <c r="F11" s="1">
        <v>194570</v>
      </c>
      <c r="G11" s="1">
        <v>234006</v>
      </c>
      <c r="H11" s="1">
        <v>269514</v>
      </c>
      <c r="I11" s="1">
        <v>23450</v>
      </c>
      <c r="J11" s="1">
        <v>25610</v>
      </c>
      <c r="K11" s="1">
        <v>29990</v>
      </c>
      <c r="L11" s="1">
        <v>18260</v>
      </c>
      <c r="M11" s="1">
        <v>20350</v>
      </c>
      <c r="N11" s="1">
        <v>21772</v>
      </c>
      <c r="O11" s="1"/>
      <c r="P11" s="24"/>
      <c r="Q11" s="1"/>
    </row>
    <row r="12" spans="1:16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5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1" customFormat="1" ht="10.5" customHeight="1">
      <c r="A14" s="12" t="s">
        <v>10</v>
      </c>
      <c r="B14" s="13" t="s">
        <v>124</v>
      </c>
      <c r="C14" s="70">
        <f>+C9+C10+C11+C12+C13</f>
        <v>154500</v>
      </c>
      <c r="D14" s="70">
        <f aca="true" t="shared" si="0" ref="D14:N14">+D9+D10+D11+D12+D13</f>
        <v>153771</v>
      </c>
      <c r="E14" s="70">
        <f t="shared" si="0"/>
        <v>173982</v>
      </c>
      <c r="F14" s="70">
        <f t="shared" si="0"/>
        <v>560967</v>
      </c>
      <c r="G14" s="70">
        <f t="shared" si="0"/>
        <v>648683</v>
      </c>
      <c r="H14" s="70">
        <f t="shared" si="0"/>
        <v>734674</v>
      </c>
      <c r="I14" s="70">
        <f t="shared" si="0"/>
        <v>114651</v>
      </c>
      <c r="J14" s="70">
        <f t="shared" si="0"/>
        <v>134528</v>
      </c>
      <c r="K14" s="70">
        <f t="shared" si="0"/>
        <v>157613</v>
      </c>
      <c r="L14" s="70">
        <f t="shared" si="0"/>
        <v>78119</v>
      </c>
      <c r="M14" s="70">
        <f t="shared" si="0"/>
        <v>90196</v>
      </c>
      <c r="N14" s="70">
        <f t="shared" si="0"/>
        <v>92165</v>
      </c>
      <c r="O14" s="5"/>
    </row>
    <row r="15" spans="1:15" s="21" customFormat="1" ht="10.5" customHeight="1">
      <c r="A15" s="11" t="s">
        <v>156</v>
      </c>
      <c r="B15" s="10" t="s">
        <v>123</v>
      </c>
      <c r="C15" s="1">
        <v>150</v>
      </c>
      <c r="D15" s="1">
        <v>2700</v>
      </c>
      <c r="E15" s="1">
        <v>1750</v>
      </c>
      <c r="F15" s="1">
        <v>1000</v>
      </c>
      <c r="G15" s="1">
        <v>1168</v>
      </c>
      <c r="H15" s="1">
        <v>1106</v>
      </c>
      <c r="I15" s="1">
        <v>400</v>
      </c>
      <c r="J15" s="1">
        <v>549</v>
      </c>
      <c r="K15" s="1">
        <v>2540</v>
      </c>
      <c r="L15" s="4">
        <v>150</v>
      </c>
      <c r="M15" s="1">
        <v>2159</v>
      </c>
      <c r="N15" s="1">
        <v>2159</v>
      </c>
      <c r="O15" s="1"/>
    </row>
    <row r="16" spans="1:15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</row>
    <row r="17" spans="1:15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O17" s="1"/>
    </row>
    <row r="18" spans="1:15" s="21" customFormat="1" ht="10.5" customHeight="1" thickBot="1">
      <c r="A18" s="12" t="s">
        <v>13</v>
      </c>
      <c r="B18" s="13" t="s">
        <v>125</v>
      </c>
      <c r="C18" s="70">
        <f>+C15+C16+C17</f>
        <v>150</v>
      </c>
      <c r="D18" s="70">
        <f aca="true" t="shared" si="1" ref="D18:N18">+D15+D16+D17</f>
        <v>2700</v>
      </c>
      <c r="E18" s="70">
        <f t="shared" si="1"/>
        <v>1750</v>
      </c>
      <c r="F18" s="70">
        <f t="shared" si="1"/>
        <v>1000</v>
      </c>
      <c r="G18" s="70">
        <f t="shared" si="1"/>
        <v>1168</v>
      </c>
      <c r="H18" s="70">
        <f t="shared" si="1"/>
        <v>1106</v>
      </c>
      <c r="I18" s="70">
        <f t="shared" si="1"/>
        <v>400</v>
      </c>
      <c r="J18" s="70">
        <f t="shared" si="1"/>
        <v>549</v>
      </c>
      <c r="K18" s="70">
        <f t="shared" si="1"/>
        <v>2540</v>
      </c>
      <c r="L18" s="70">
        <f t="shared" si="1"/>
        <v>150</v>
      </c>
      <c r="M18" s="70">
        <f t="shared" si="1"/>
        <v>2159</v>
      </c>
      <c r="N18" s="70">
        <f t="shared" si="1"/>
        <v>2159</v>
      </c>
      <c r="O18" s="5"/>
    </row>
    <row r="19" spans="1:15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</row>
    <row r="20" spans="1:15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1:15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1"/>
    </row>
    <row r="22" spans="1:15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  <c r="O24" s="1"/>
    </row>
    <row r="25" spans="1:16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1"/>
      <c r="P25" s="1"/>
    </row>
    <row r="26" spans="1:16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  <c r="P26" s="1"/>
    </row>
    <row r="27" spans="1:16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1"/>
      <c r="P27" s="1"/>
    </row>
    <row r="28" spans="1:15" s="21" customFormat="1" ht="10.5" customHeight="1">
      <c r="A28" s="17"/>
      <c r="B28" s="21" t="s">
        <v>147</v>
      </c>
      <c r="C28" s="5">
        <f>+C14++C18+C26+C27</f>
        <v>154650</v>
      </c>
      <c r="D28" s="5">
        <f aca="true" t="shared" si="5" ref="D28:N28">+D14++D18+D26+D27</f>
        <v>156471</v>
      </c>
      <c r="E28" s="5">
        <f t="shared" si="5"/>
        <v>175732</v>
      </c>
      <c r="F28" s="5">
        <f t="shared" si="5"/>
        <v>561967</v>
      </c>
      <c r="G28" s="5">
        <f t="shared" si="5"/>
        <v>649851</v>
      </c>
      <c r="H28" s="5">
        <f t="shared" si="5"/>
        <v>735780</v>
      </c>
      <c r="I28" s="5">
        <f t="shared" si="5"/>
        <v>115051</v>
      </c>
      <c r="J28" s="5">
        <f t="shared" si="5"/>
        <v>135077</v>
      </c>
      <c r="K28" s="5">
        <f t="shared" si="5"/>
        <v>160153</v>
      </c>
      <c r="L28" s="5">
        <f t="shared" si="5"/>
        <v>78269</v>
      </c>
      <c r="M28" s="5">
        <f t="shared" si="5"/>
        <v>92355</v>
      </c>
      <c r="N28" s="5">
        <f t="shared" si="5"/>
        <v>94324</v>
      </c>
      <c r="O28" s="5"/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O29" s="1"/>
      <c r="U29" s="49"/>
    </row>
    <row r="30" spans="1:15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</row>
    <row r="31" spans="1:15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</row>
    <row r="32" spans="1:15" ht="10.5" customHeight="1">
      <c r="A32" s="11" t="s">
        <v>166</v>
      </c>
      <c r="B32" s="10" t="s">
        <v>131</v>
      </c>
      <c r="C32" s="1"/>
      <c r="D32" s="1"/>
      <c r="E32" s="1"/>
      <c r="F32" s="1"/>
      <c r="G32" s="1">
        <v>5245</v>
      </c>
      <c r="H32" s="1">
        <v>7070</v>
      </c>
      <c r="I32" s="1"/>
      <c r="J32" s="1"/>
      <c r="K32" s="1"/>
      <c r="L32" s="4"/>
      <c r="M32" s="1"/>
      <c r="N32" s="1"/>
      <c r="O32" s="1"/>
    </row>
    <row r="33" spans="1:16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5245</v>
      </c>
      <c r="H33" s="72">
        <f t="shared" si="6"/>
        <v>7070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  <c r="O33" s="1"/>
      <c r="P33" s="1"/>
    </row>
    <row r="34" spans="1:16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  <c r="O34" s="1"/>
      <c r="P34" s="1"/>
    </row>
    <row r="35" spans="1:16" s="21" customFormat="1" ht="10.5" customHeight="1">
      <c r="A35" s="11" t="s">
        <v>168</v>
      </c>
      <c r="B35" s="10" t="s">
        <v>133</v>
      </c>
      <c r="C35" s="1">
        <v>7905</v>
      </c>
      <c r="D35" s="1">
        <v>7600</v>
      </c>
      <c r="E35" s="1">
        <v>4200</v>
      </c>
      <c r="F35" s="1">
        <v>49071</v>
      </c>
      <c r="G35" s="1">
        <v>55260</v>
      </c>
      <c r="H35" s="1">
        <v>56300</v>
      </c>
      <c r="I35" s="1">
        <v>6600</v>
      </c>
      <c r="J35" s="1">
        <v>6700</v>
      </c>
      <c r="K35" s="1">
        <v>5020</v>
      </c>
      <c r="L35" s="4">
        <v>4300</v>
      </c>
      <c r="M35" s="4">
        <v>4800</v>
      </c>
      <c r="N35" s="1">
        <v>3000</v>
      </c>
      <c r="O35" s="5"/>
      <c r="P35" s="5"/>
    </row>
    <row r="36" spans="1:16" s="21" customFormat="1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  <c r="O36" s="1"/>
      <c r="P36" s="5"/>
    </row>
    <row r="37" spans="1:15" ht="10.5" customHeight="1" thickBot="1">
      <c r="A37" s="12" t="s">
        <v>10</v>
      </c>
      <c r="B37" s="13" t="s">
        <v>135</v>
      </c>
      <c r="C37" s="70">
        <f>+C33+C34+C35+C36</f>
        <v>7905</v>
      </c>
      <c r="D37" s="70">
        <f aca="true" t="shared" si="7" ref="D37:N37">+D33+D34+D35+D36</f>
        <v>7600</v>
      </c>
      <c r="E37" s="70">
        <f t="shared" si="7"/>
        <v>4200</v>
      </c>
      <c r="F37" s="70">
        <f t="shared" si="7"/>
        <v>49071</v>
      </c>
      <c r="G37" s="70">
        <f t="shared" si="7"/>
        <v>60505</v>
      </c>
      <c r="H37" s="70">
        <f t="shared" si="7"/>
        <v>63370</v>
      </c>
      <c r="I37" s="70">
        <f t="shared" si="7"/>
        <v>6600</v>
      </c>
      <c r="J37" s="70">
        <f t="shared" si="7"/>
        <v>6700</v>
      </c>
      <c r="K37" s="70">
        <f t="shared" si="7"/>
        <v>5020</v>
      </c>
      <c r="L37" s="70">
        <f t="shared" si="7"/>
        <v>4300</v>
      </c>
      <c r="M37" s="70">
        <f t="shared" si="7"/>
        <v>4800</v>
      </c>
      <c r="N37" s="70">
        <f t="shared" si="7"/>
        <v>3000</v>
      </c>
      <c r="O37" s="1"/>
    </row>
    <row r="38" spans="1:16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O38" s="1"/>
      <c r="P38" s="1"/>
    </row>
    <row r="39" spans="1:16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O39" s="1"/>
      <c r="P39" s="1"/>
    </row>
    <row r="40" spans="1:16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O40" s="5"/>
      <c r="P40" s="5"/>
    </row>
    <row r="41" spans="1:16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</row>
    <row r="42" spans="1:16" ht="10.5" customHeight="1">
      <c r="A42" s="76" t="s">
        <v>181</v>
      </c>
      <c r="B42" s="75" t="s">
        <v>17</v>
      </c>
      <c r="C42" s="52">
        <v>146595</v>
      </c>
      <c r="D42" s="52">
        <v>146171</v>
      </c>
      <c r="E42" s="52">
        <v>167894</v>
      </c>
      <c r="F42" s="52">
        <v>511896</v>
      </c>
      <c r="G42" s="52">
        <v>588178</v>
      </c>
      <c r="H42" s="52">
        <v>665267</v>
      </c>
      <c r="I42" s="52">
        <v>108051</v>
      </c>
      <c r="J42" s="52">
        <v>127828</v>
      </c>
      <c r="K42" s="52">
        <v>150777</v>
      </c>
      <c r="L42" s="52">
        <v>73819</v>
      </c>
      <c r="M42" s="52">
        <v>85396</v>
      </c>
      <c r="N42" s="52">
        <v>88020</v>
      </c>
      <c r="O42" s="1"/>
      <c r="P42" s="1"/>
    </row>
    <row r="43" spans="1:16" ht="10.5" customHeight="1" thickBot="1">
      <c r="A43" s="80" t="s">
        <v>182</v>
      </c>
      <c r="B43" s="79" t="s">
        <v>137</v>
      </c>
      <c r="C43" s="6"/>
      <c r="D43" s="6"/>
      <c r="E43" s="52">
        <v>1888</v>
      </c>
      <c r="F43" s="6"/>
      <c r="G43" s="6"/>
      <c r="H43" s="52">
        <v>6037</v>
      </c>
      <c r="I43" s="6"/>
      <c r="J43" s="6"/>
      <c r="K43" s="52">
        <v>1816</v>
      </c>
      <c r="L43" s="6"/>
      <c r="M43" s="6"/>
      <c r="N43" s="52">
        <v>1145</v>
      </c>
      <c r="O43" s="1"/>
      <c r="P43" s="1"/>
    </row>
    <row r="44" spans="1:14" ht="10.5" customHeight="1" thickBot="1">
      <c r="A44" s="12" t="s">
        <v>15</v>
      </c>
      <c r="B44" s="13" t="s">
        <v>27</v>
      </c>
      <c r="C44" s="70">
        <f>+C42+C43</f>
        <v>146595</v>
      </c>
      <c r="D44" s="70">
        <f aca="true" t="shared" si="9" ref="D44:N44">+D42+D43</f>
        <v>146171</v>
      </c>
      <c r="E44" s="70">
        <f t="shared" si="9"/>
        <v>169782</v>
      </c>
      <c r="F44" s="70">
        <f t="shared" si="9"/>
        <v>511896</v>
      </c>
      <c r="G44" s="70">
        <f t="shared" si="9"/>
        <v>588178</v>
      </c>
      <c r="H44" s="70">
        <f t="shared" si="9"/>
        <v>671304</v>
      </c>
      <c r="I44" s="70">
        <f t="shared" si="9"/>
        <v>108051</v>
      </c>
      <c r="J44" s="70">
        <f t="shared" si="9"/>
        <v>127828</v>
      </c>
      <c r="K44" s="70">
        <f t="shared" si="9"/>
        <v>152593</v>
      </c>
      <c r="L44" s="70">
        <f t="shared" si="9"/>
        <v>73819</v>
      </c>
      <c r="M44" s="70">
        <f t="shared" si="9"/>
        <v>85396</v>
      </c>
      <c r="N44" s="70">
        <f t="shared" si="9"/>
        <v>89165</v>
      </c>
    </row>
    <row r="45" spans="1:14" ht="10.5" customHeight="1">
      <c r="A45" s="27" t="s">
        <v>181</v>
      </c>
      <c r="B45" s="38" t="s">
        <v>20</v>
      </c>
      <c r="C45" s="52">
        <v>150</v>
      </c>
      <c r="D45" s="52">
        <v>2700</v>
      </c>
      <c r="E45" s="52">
        <v>1750</v>
      </c>
      <c r="F45" s="52">
        <v>1000</v>
      </c>
      <c r="G45" s="52">
        <v>1168</v>
      </c>
      <c r="H45" s="52">
        <v>1106</v>
      </c>
      <c r="I45" s="52">
        <v>400</v>
      </c>
      <c r="J45" s="52">
        <v>549</v>
      </c>
      <c r="K45" s="52">
        <v>2540</v>
      </c>
      <c r="L45" s="52">
        <v>150</v>
      </c>
      <c r="M45" s="52">
        <v>2159</v>
      </c>
      <c r="N45" s="52">
        <v>2159</v>
      </c>
    </row>
    <row r="46" spans="1:14" ht="10.5" customHeight="1" thickBot="1">
      <c r="A46" s="27" t="s">
        <v>182</v>
      </c>
      <c r="B46" s="38" t="s">
        <v>138</v>
      </c>
      <c r="C46" s="52"/>
      <c r="D46" s="6"/>
      <c r="E46" s="52"/>
      <c r="F46" s="52"/>
      <c r="G46" s="6"/>
      <c r="H46" s="52"/>
      <c r="I46" s="52"/>
      <c r="J46" s="6"/>
      <c r="K46" s="52"/>
      <c r="L46" s="52"/>
      <c r="M46" s="6"/>
      <c r="N46" s="52"/>
    </row>
    <row r="47" spans="1:14" ht="10.5" customHeight="1" thickBot="1">
      <c r="A47" s="28" t="s">
        <v>18</v>
      </c>
      <c r="B47" s="39" t="s">
        <v>28</v>
      </c>
      <c r="C47" s="70">
        <f>+C45+C46</f>
        <v>150</v>
      </c>
      <c r="D47" s="70">
        <f aca="true" t="shared" si="10" ref="D47:N47">+D45+D46</f>
        <v>2700</v>
      </c>
      <c r="E47" s="70">
        <f t="shared" si="10"/>
        <v>1750</v>
      </c>
      <c r="F47" s="70">
        <f t="shared" si="10"/>
        <v>1000</v>
      </c>
      <c r="G47" s="70">
        <f t="shared" si="10"/>
        <v>1168</v>
      </c>
      <c r="H47" s="70">
        <f t="shared" si="10"/>
        <v>1106</v>
      </c>
      <c r="I47" s="70">
        <f t="shared" si="10"/>
        <v>400</v>
      </c>
      <c r="J47" s="70">
        <f t="shared" si="10"/>
        <v>549</v>
      </c>
      <c r="K47" s="70">
        <f t="shared" si="10"/>
        <v>2540</v>
      </c>
      <c r="L47" s="70">
        <f t="shared" si="10"/>
        <v>150</v>
      </c>
      <c r="M47" s="70">
        <f t="shared" si="10"/>
        <v>2159</v>
      </c>
      <c r="N47" s="70">
        <f t="shared" si="10"/>
        <v>2159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146745</v>
      </c>
      <c r="D49" s="70">
        <f aca="true" t="shared" si="11" ref="D49:N49">+D44+D47</f>
        <v>148871</v>
      </c>
      <c r="E49" s="70">
        <f t="shared" si="11"/>
        <v>171532</v>
      </c>
      <c r="F49" s="70">
        <f t="shared" si="11"/>
        <v>512896</v>
      </c>
      <c r="G49" s="70">
        <f t="shared" si="11"/>
        <v>589346</v>
      </c>
      <c r="H49" s="70">
        <f t="shared" si="11"/>
        <v>672410</v>
      </c>
      <c r="I49" s="70">
        <f t="shared" si="11"/>
        <v>108451</v>
      </c>
      <c r="J49" s="70">
        <f t="shared" si="11"/>
        <v>128377</v>
      </c>
      <c r="K49" s="70">
        <f t="shared" si="11"/>
        <v>155133</v>
      </c>
      <c r="L49" s="70">
        <f t="shared" si="11"/>
        <v>73969</v>
      </c>
      <c r="M49" s="70">
        <f t="shared" si="11"/>
        <v>87555</v>
      </c>
      <c r="N49" s="70">
        <f t="shared" si="11"/>
        <v>91324</v>
      </c>
    </row>
    <row r="50" spans="1:14" s="36" customFormat="1" ht="10.5" customHeight="1" thickBot="1">
      <c r="A50" s="17"/>
      <c r="B50" s="21" t="s">
        <v>148</v>
      </c>
      <c r="C50" s="5">
        <f>+C37+C41+C48+C49</f>
        <v>154650</v>
      </c>
      <c r="D50" s="5">
        <f aca="true" t="shared" si="12" ref="D50:N50">+D37+D41+D48+D49</f>
        <v>156471</v>
      </c>
      <c r="E50" s="5">
        <f t="shared" si="12"/>
        <v>175732</v>
      </c>
      <c r="F50" s="5">
        <f t="shared" si="12"/>
        <v>561967</v>
      </c>
      <c r="G50" s="5">
        <f t="shared" si="12"/>
        <v>649851</v>
      </c>
      <c r="H50" s="5">
        <f t="shared" si="12"/>
        <v>735780</v>
      </c>
      <c r="I50" s="5">
        <f t="shared" si="12"/>
        <v>115051</v>
      </c>
      <c r="J50" s="5">
        <f t="shared" si="12"/>
        <v>135077</v>
      </c>
      <c r="K50" s="5">
        <f t="shared" si="12"/>
        <v>160153</v>
      </c>
      <c r="L50" s="5">
        <f t="shared" si="12"/>
        <v>78269</v>
      </c>
      <c r="M50" s="5">
        <f t="shared" si="12"/>
        <v>92355</v>
      </c>
      <c r="N50" s="5">
        <f t="shared" si="12"/>
        <v>94324</v>
      </c>
    </row>
    <row r="51" spans="1:14" ht="12" customHeight="1" thickBot="1">
      <c r="A51" s="41"/>
      <c r="B51" s="42" t="s">
        <v>29</v>
      </c>
      <c r="C51" s="82">
        <v>40</v>
      </c>
      <c r="D51" s="82">
        <v>40</v>
      </c>
      <c r="E51" s="82">
        <v>40</v>
      </c>
      <c r="F51" s="82">
        <v>83</v>
      </c>
      <c r="G51" s="89">
        <v>91.5</v>
      </c>
      <c r="H51" s="89">
        <f>91.5+7</f>
        <v>98.5</v>
      </c>
      <c r="I51" s="82">
        <v>26</v>
      </c>
      <c r="J51" s="82">
        <v>27</v>
      </c>
      <c r="K51" s="89">
        <v>29.5</v>
      </c>
      <c r="L51" s="90">
        <v>17</v>
      </c>
      <c r="M51" s="90">
        <v>17</v>
      </c>
      <c r="N51" s="91">
        <v>17</v>
      </c>
    </row>
    <row r="52" spans="1:14" ht="12" customHeight="1" thickBot="1">
      <c r="A52" s="43"/>
      <c r="B52" s="42" t="s">
        <v>30</v>
      </c>
      <c r="C52" s="85"/>
      <c r="D52" s="82"/>
      <c r="E52" s="85"/>
      <c r="F52" s="85">
        <v>15</v>
      </c>
      <c r="G52" s="82">
        <v>30</v>
      </c>
      <c r="H52" s="85">
        <v>30</v>
      </c>
      <c r="I52" s="85"/>
      <c r="J52" s="85"/>
      <c r="K52" s="85"/>
      <c r="L52" s="85"/>
      <c r="M52" s="82"/>
      <c r="N52" s="86"/>
    </row>
    <row r="53" ht="12.75">
      <c r="E53" s="1"/>
    </row>
    <row r="54" spans="4:14" ht="12.75">
      <c r="D54" s="1"/>
      <c r="E54" s="1"/>
      <c r="H54" s="1"/>
      <c r="I54" s="54"/>
      <c r="J54" s="54"/>
      <c r="K54" s="1"/>
      <c r="N54" s="1"/>
    </row>
    <row r="55" spans="8:10" ht="12.75">
      <c r="H55" s="1"/>
      <c r="I55" s="53"/>
      <c r="J55" s="54"/>
    </row>
    <row r="56" spans="8:10" ht="12.75">
      <c r="H56" s="1"/>
      <c r="J5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8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8.25" customHeight="1" thickBot="1">
      <c r="N2" s="10" t="s">
        <v>0</v>
      </c>
    </row>
    <row r="3" spans="1:14" ht="9" customHeight="1" thickBot="1">
      <c r="A3" s="137" t="s">
        <v>1</v>
      </c>
      <c r="B3" s="137"/>
      <c r="C3" s="133">
        <v>5005</v>
      </c>
      <c r="D3" s="134"/>
      <c r="E3" s="102"/>
      <c r="F3" s="133">
        <v>5006</v>
      </c>
      <c r="G3" s="134"/>
      <c r="H3" s="102"/>
      <c r="I3" s="115" t="s">
        <v>114</v>
      </c>
      <c r="J3" s="115"/>
      <c r="K3" s="115"/>
      <c r="L3" s="133">
        <v>5</v>
      </c>
      <c r="M3" s="134"/>
      <c r="N3" s="102"/>
    </row>
    <row r="4" spans="1:14" s="11" customFormat="1" ht="23.25" customHeight="1" thickBot="1">
      <c r="A4" s="137"/>
      <c r="B4" s="137"/>
      <c r="C4" s="135" t="s">
        <v>115</v>
      </c>
      <c r="D4" s="135"/>
      <c r="E4" s="135"/>
      <c r="F4" s="104" t="s">
        <v>116</v>
      </c>
      <c r="G4" s="105"/>
      <c r="H4" s="106"/>
      <c r="I4" s="115"/>
      <c r="J4" s="115"/>
      <c r="K4" s="115"/>
      <c r="L4" s="115" t="s">
        <v>179</v>
      </c>
      <c r="M4" s="115"/>
      <c r="N4" s="115"/>
    </row>
    <row r="5" spans="1:14" ht="12.75" customHeight="1" thickBot="1">
      <c r="A5" s="137"/>
      <c r="B5" s="137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111" t="s">
        <v>194</v>
      </c>
      <c r="J5" s="111" t="s">
        <v>195</v>
      </c>
      <c r="K5" s="111" t="s">
        <v>196</v>
      </c>
      <c r="L5" s="111" t="s">
        <v>194</v>
      </c>
      <c r="M5" s="111" t="s">
        <v>195</v>
      </c>
      <c r="N5" s="111" t="s">
        <v>196</v>
      </c>
    </row>
    <row r="6" spans="1:14" ht="18.75" customHeight="1" thickBot="1">
      <c r="A6" s="137"/>
      <c r="B6" s="137"/>
      <c r="C6" s="97"/>
      <c r="D6" s="97"/>
      <c r="E6" s="97"/>
      <c r="F6" s="97"/>
      <c r="G6" s="97"/>
      <c r="H6" s="97"/>
      <c r="I6" s="111"/>
      <c r="J6" s="111"/>
      <c r="K6" s="111"/>
      <c r="L6" s="111"/>
      <c r="M6" s="111"/>
      <c r="N6" s="111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8">
        <v>8</v>
      </c>
      <c r="J7" s="69">
        <v>9</v>
      </c>
      <c r="K7" s="68">
        <v>10</v>
      </c>
      <c r="L7" s="69">
        <v>11</v>
      </c>
      <c r="M7" s="68">
        <v>12</v>
      </c>
      <c r="N7" s="69">
        <v>13</v>
      </c>
    </row>
    <row r="8" spans="1:16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  <c r="P8" s="24"/>
    </row>
    <row r="9" spans="1:16" ht="10.5" customHeight="1">
      <c r="A9" s="11" t="s">
        <v>151</v>
      </c>
      <c r="B9" s="10" t="s">
        <v>6</v>
      </c>
      <c r="C9" s="1">
        <v>81741</v>
      </c>
      <c r="D9" s="1">
        <v>86414</v>
      </c>
      <c r="E9" s="1">
        <f>92232+1060</f>
        <v>93292</v>
      </c>
      <c r="F9" s="1">
        <v>68543</v>
      </c>
      <c r="G9" s="1">
        <v>76759</v>
      </c>
      <c r="H9" s="1">
        <f>82138+868</f>
        <v>83006</v>
      </c>
      <c r="I9" s="30">
        <f>+'30'!I9+'30'!L9+'31'!C9+'31'!F9</f>
        <v>271609</v>
      </c>
      <c r="J9" s="30">
        <f>+'30'!J9+'30'!M9+'31'!D9+'31'!G9</f>
        <v>301536</v>
      </c>
      <c r="K9" s="30">
        <f>+'30'!K9+'30'!N9+'31'!E9+'31'!H9</f>
        <v>329894</v>
      </c>
      <c r="L9" s="30">
        <f>+'30'!C9+'30'!F9+'31'!I9</f>
        <v>644229</v>
      </c>
      <c r="M9" s="30">
        <f>+'30'!D9+'30'!G9+'31'!J9</f>
        <v>716027</v>
      </c>
      <c r="N9" s="30">
        <f>+'30'!E9+'30'!H9+'31'!K9</f>
        <v>794299</v>
      </c>
      <c r="O9" s="1"/>
      <c r="P9" s="2">
        <f>SUM(K9-J9)</f>
        <v>28358</v>
      </c>
    </row>
    <row r="10" spans="1:16" ht="10.5" customHeight="1">
      <c r="A10" s="11" t="s">
        <v>152</v>
      </c>
      <c r="B10" s="10" t="s">
        <v>122</v>
      </c>
      <c r="C10" s="1">
        <v>24200</v>
      </c>
      <c r="D10" s="1">
        <v>23369</v>
      </c>
      <c r="E10" s="1">
        <f>26947+829</f>
        <v>27776</v>
      </c>
      <c r="F10" s="1">
        <v>20006</v>
      </c>
      <c r="G10" s="1">
        <v>20298</v>
      </c>
      <c r="H10" s="1">
        <f>21810+680</f>
        <v>22490</v>
      </c>
      <c r="I10" s="30">
        <f>+'30'!I10+'30'!L10+'31'!C10+'31'!F10</f>
        <v>73941</v>
      </c>
      <c r="J10" s="30">
        <f>+'30'!J10+'30'!M10+'31'!D10+'31'!G10</f>
        <v>84068</v>
      </c>
      <c r="K10" s="30">
        <f>+'30'!K10+'30'!N10+'31'!E10+'31'!H10</f>
        <v>94686</v>
      </c>
      <c r="L10" s="30">
        <f>+'30'!C10+'30'!F10+'31'!I10</f>
        <v>183288</v>
      </c>
      <c r="M10" s="30">
        <f>+'30'!D10+'30'!G10+'31'!J10</f>
        <v>200125</v>
      </c>
      <c r="N10" s="30">
        <f>+'30'!E10+'30'!H10+'31'!K10</f>
        <v>230573</v>
      </c>
      <c r="O10" s="1"/>
      <c r="P10" s="24"/>
    </row>
    <row r="11" spans="1:16" ht="10.5" customHeight="1">
      <c r="A11" s="11" t="s">
        <v>153</v>
      </c>
      <c r="B11" s="10" t="s">
        <v>7</v>
      </c>
      <c r="C11" s="1">
        <v>27884</v>
      </c>
      <c r="D11" s="1">
        <v>30090</v>
      </c>
      <c r="E11" s="1">
        <v>48312</v>
      </c>
      <c r="F11" s="1">
        <v>21652</v>
      </c>
      <c r="G11" s="1">
        <v>24172</v>
      </c>
      <c r="H11" s="1">
        <v>24172</v>
      </c>
      <c r="I11" s="30">
        <f>+'30'!I11+'30'!L11+'31'!C11+'31'!F11</f>
        <v>91246</v>
      </c>
      <c r="J11" s="30">
        <f>+'30'!J11+'30'!M11+'31'!D11+'31'!G11</f>
        <v>100222</v>
      </c>
      <c r="K11" s="30">
        <f>+'30'!K11+'30'!N11+'31'!E11+'31'!H11</f>
        <v>124246</v>
      </c>
      <c r="L11" s="30">
        <f>+'30'!C11+'30'!F11+'31'!I11</f>
        <v>324746</v>
      </c>
      <c r="M11" s="30">
        <f>+'30'!D11+'30'!G11+'31'!J11</f>
        <v>372128</v>
      </c>
      <c r="N11" s="30">
        <f>+'30'!E11+'30'!H11+'31'!K11</f>
        <v>432610</v>
      </c>
      <c r="O11" s="1"/>
      <c r="P11" s="24"/>
    </row>
    <row r="12" spans="1:16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30">
        <f>+'30'!I12+'30'!L12+'31'!C12+'31'!F12</f>
        <v>0</v>
      </c>
      <c r="J12" s="30">
        <f>+'30'!J12+'30'!M12+'31'!D12+'31'!G12</f>
        <v>0</v>
      </c>
      <c r="K12" s="30">
        <f>+'30'!K12+'30'!N12+'31'!E12+'31'!H12</f>
        <v>0</v>
      </c>
      <c r="L12" s="30">
        <f>+'30'!C12+'30'!F12+'31'!I12</f>
        <v>0</v>
      </c>
      <c r="M12" s="30">
        <f>+'30'!D12+'30'!G12+'31'!J12</f>
        <v>0</v>
      </c>
      <c r="N12" s="30">
        <f>+'30'!E12+'30'!H12+'31'!K12</f>
        <v>0</v>
      </c>
      <c r="O12" s="1"/>
      <c r="P12" s="1"/>
    </row>
    <row r="13" spans="1:15" ht="10.5" customHeight="1" thickBo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30">
        <f>+'30'!I13+'30'!L13+'31'!C13+'31'!F13</f>
        <v>0</v>
      </c>
      <c r="J13" s="30">
        <f>+'30'!J13+'30'!M13+'31'!D13+'31'!G13</f>
        <v>0</v>
      </c>
      <c r="K13" s="30">
        <f>+'30'!K13+'30'!N13+'31'!E13+'31'!H13</f>
        <v>0</v>
      </c>
      <c r="L13" s="30">
        <f>+'30'!C13+'30'!F13+'31'!I13</f>
        <v>0</v>
      </c>
      <c r="M13" s="30">
        <f>+'30'!D13+'30'!G13+'31'!J13</f>
        <v>0</v>
      </c>
      <c r="N13" s="30">
        <f>+'30'!E13+'30'!H13+'31'!K13</f>
        <v>0</v>
      </c>
      <c r="O13" s="1"/>
    </row>
    <row r="14" spans="1:15" s="21" customFormat="1" ht="10.5" customHeight="1" thickBot="1">
      <c r="A14" s="12" t="s">
        <v>10</v>
      </c>
      <c r="B14" s="13" t="s">
        <v>124</v>
      </c>
      <c r="C14" s="70">
        <f>+C9+C10+C11+C12+C13</f>
        <v>133825</v>
      </c>
      <c r="D14" s="70">
        <f aca="true" t="shared" si="0" ref="D14:N14">+D9+D10+D11+D12+D13</f>
        <v>139873</v>
      </c>
      <c r="E14" s="70">
        <f t="shared" si="0"/>
        <v>169380</v>
      </c>
      <c r="F14" s="70">
        <f t="shared" si="0"/>
        <v>110201</v>
      </c>
      <c r="G14" s="70">
        <f t="shared" si="0"/>
        <v>121229</v>
      </c>
      <c r="H14" s="70">
        <f t="shared" si="0"/>
        <v>129668</v>
      </c>
      <c r="I14" s="70">
        <f t="shared" si="0"/>
        <v>436796</v>
      </c>
      <c r="J14" s="70">
        <f t="shared" si="0"/>
        <v>485826</v>
      </c>
      <c r="K14" s="70">
        <f t="shared" si="0"/>
        <v>548826</v>
      </c>
      <c r="L14" s="70">
        <f t="shared" si="0"/>
        <v>1152263</v>
      </c>
      <c r="M14" s="70">
        <f t="shared" si="0"/>
        <v>1288280</v>
      </c>
      <c r="N14" s="70">
        <f t="shared" si="0"/>
        <v>1457482</v>
      </c>
      <c r="O14" s="5"/>
    </row>
    <row r="15" spans="1:15" s="21" customFormat="1" ht="10.5" customHeight="1">
      <c r="A15" s="11" t="s">
        <v>156</v>
      </c>
      <c r="B15" s="10" t="s">
        <v>123</v>
      </c>
      <c r="C15" s="1">
        <v>150</v>
      </c>
      <c r="D15" s="1">
        <v>2380</v>
      </c>
      <c r="E15" s="1">
        <v>2540</v>
      </c>
      <c r="F15" s="1">
        <v>150</v>
      </c>
      <c r="G15" s="1">
        <v>1200</v>
      </c>
      <c r="H15" s="1">
        <v>1400</v>
      </c>
      <c r="I15" s="30">
        <f>+'30'!I15+'30'!L15+'31'!C15+'31'!F15</f>
        <v>850</v>
      </c>
      <c r="J15" s="30">
        <f>+'30'!J15+'30'!M15+'31'!D15+'31'!G15</f>
        <v>6288</v>
      </c>
      <c r="K15" s="30">
        <f>+'30'!K15+'30'!N15+'31'!E15+'31'!H15</f>
        <v>8639</v>
      </c>
      <c r="L15" s="30">
        <f>+'30'!C15+'30'!F15+'31'!I15</f>
        <v>2000</v>
      </c>
      <c r="M15" s="30">
        <f>+'30'!D15+'30'!G15+'31'!J15</f>
        <v>10156</v>
      </c>
      <c r="N15" s="30">
        <f>+'30'!E15+'30'!H15+'31'!K15</f>
        <v>11495</v>
      </c>
      <c r="O15" s="1"/>
    </row>
    <row r="16" spans="1:15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30">
        <f>+'30'!I16+'30'!L16+'31'!C16+'31'!F16</f>
        <v>0</v>
      </c>
      <c r="J16" s="30">
        <f>+'30'!J16+'30'!M16+'31'!D16+'31'!G16</f>
        <v>0</v>
      </c>
      <c r="K16" s="30">
        <f>+'30'!K16+'30'!N16+'31'!E16+'31'!H16</f>
        <v>0</v>
      </c>
      <c r="L16" s="30">
        <f>+'30'!C16+'30'!F16+'31'!I16</f>
        <v>0</v>
      </c>
      <c r="M16" s="30">
        <f>+'30'!D16+'30'!G16+'31'!J16</f>
        <v>0</v>
      </c>
      <c r="N16" s="30">
        <f>+'30'!E16+'30'!H16+'31'!K16</f>
        <v>0</v>
      </c>
      <c r="O16" s="1"/>
    </row>
    <row r="17" spans="1:15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30">
        <f>+'30'!I17+'30'!L17+'31'!C17+'31'!F17</f>
        <v>0</v>
      </c>
      <c r="J17" s="30">
        <f>+'30'!J17+'30'!M17+'31'!D17+'31'!G17</f>
        <v>0</v>
      </c>
      <c r="K17" s="30">
        <f>+'30'!K17+'30'!N17+'31'!E17+'31'!H17</f>
        <v>0</v>
      </c>
      <c r="L17" s="30">
        <f>+'30'!C17+'30'!F17+'31'!I17</f>
        <v>0</v>
      </c>
      <c r="M17" s="30">
        <f>+'30'!D17+'30'!G17+'31'!J17</f>
        <v>0</v>
      </c>
      <c r="N17" s="30">
        <f>+'30'!E17+'30'!H17+'31'!K17</f>
        <v>0</v>
      </c>
      <c r="O17" s="1"/>
    </row>
    <row r="18" spans="1:15" s="21" customFormat="1" ht="10.5" customHeight="1" thickBot="1">
      <c r="A18" s="12" t="s">
        <v>13</v>
      </c>
      <c r="B18" s="13" t="s">
        <v>125</v>
      </c>
      <c r="C18" s="70">
        <f>+C15+C16+C17</f>
        <v>150</v>
      </c>
      <c r="D18" s="70">
        <f aca="true" t="shared" si="1" ref="D18:N18">+D15+D16+D17</f>
        <v>2380</v>
      </c>
      <c r="E18" s="70">
        <f t="shared" si="1"/>
        <v>2540</v>
      </c>
      <c r="F18" s="70">
        <f t="shared" si="1"/>
        <v>150</v>
      </c>
      <c r="G18" s="70">
        <f t="shared" si="1"/>
        <v>1200</v>
      </c>
      <c r="H18" s="70">
        <f t="shared" si="1"/>
        <v>1400</v>
      </c>
      <c r="I18" s="70">
        <f t="shared" si="1"/>
        <v>850</v>
      </c>
      <c r="J18" s="70">
        <f t="shared" si="1"/>
        <v>6288</v>
      </c>
      <c r="K18" s="70">
        <f t="shared" si="1"/>
        <v>8639</v>
      </c>
      <c r="L18" s="70">
        <f t="shared" si="1"/>
        <v>2000</v>
      </c>
      <c r="M18" s="70">
        <f t="shared" si="1"/>
        <v>10156</v>
      </c>
      <c r="N18" s="70">
        <f t="shared" si="1"/>
        <v>11495</v>
      </c>
      <c r="O18" s="5"/>
    </row>
    <row r="19" spans="1:15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30">
        <f>+'30'!I19+'30'!L19+'31'!C19+'31'!F19</f>
        <v>0</v>
      </c>
      <c r="J19" s="30">
        <f>+'30'!J19+'30'!M19+'31'!D19+'31'!G19</f>
        <v>0</v>
      </c>
      <c r="K19" s="30">
        <f>+'30'!K19+'30'!N19+'31'!E19+'31'!H19</f>
        <v>0</v>
      </c>
      <c r="L19" s="30">
        <f>+'30'!C19+'30'!F19+'31'!I19</f>
        <v>0</v>
      </c>
      <c r="M19" s="30">
        <f>+'30'!D19+'30'!G19+'31'!J19</f>
        <v>0</v>
      </c>
      <c r="N19" s="30">
        <f>+'30'!E19+'30'!H19+'31'!K19</f>
        <v>0</v>
      </c>
      <c r="O19" s="1"/>
    </row>
    <row r="20" spans="1:15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59">
        <f>+'30'!I20+'30'!L20+'31'!C20+'31'!F20</f>
        <v>0</v>
      </c>
      <c r="J20" s="59">
        <f>+'30'!J20+'30'!M20+'31'!D20+'31'!G20</f>
        <v>0</v>
      </c>
      <c r="K20" s="59">
        <f>+'30'!K20+'30'!N20+'31'!E20+'31'!H20</f>
        <v>0</v>
      </c>
      <c r="L20" s="59">
        <f>+'30'!C20+'30'!F20+'31'!I20</f>
        <v>0</v>
      </c>
      <c r="M20" s="59">
        <f>+'30'!D20+'30'!G20+'31'!J20</f>
        <v>0</v>
      </c>
      <c r="N20" s="59">
        <f>+'30'!E20+'30'!H20+'31'!K20</f>
        <v>0</v>
      </c>
      <c r="O20" s="1"/>
    </row>
    <row r="21" spans="1:15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1"/>
    </row>
    <row r="22" spans="1:15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30">
        <f>+'30'!I22+'30'!L22+'31'!C22+'31'!F22</f>
        <v>0</v>
      </c>
      <c r="J22" s="30">
        <f>+'30'!J22+'30'!M22+'31'!D22+'31'!G22</f>
        <v>0</v>
      </c>
      <c r="K22" s="30">
        <f>+'30'!K22+'30'!N22+'31'!E22+'31'!H22</f>
        <v>0</v>
      </c>
      <c r="L22" s="30">
        <f>+'30'!C22+'30'!F22+'31'!I22</f>
        <v>0</v>
      </c>
      <c r="M22" s="30">
        <f>+'30'!D22+'30'!G22+'31'!J22</f>
        <v>0</v>
      </c>
      <c r="N22" s="30">
        <f>+'30'!E22+'30'!H22+'31'!K22</f>
        <v>0</v>
      </c>
      <c r="O22" s="1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30">
        <f>+'30'!I23+'30'!L23+'31'!C23+'31'!F23</f>
        <v>0</v>
      </c>
      <c r="J23" s="30">
        <f>+'30'!J23+'30'!M23+'31'!D23+'31'!G23</f>
        <v>0</v>
      </c>
      <c r="K23" s="30">
        <f>+'30'!K23+'30'!N23+'31'!E23+'31'!H23</f>
        <v>0</v>
      </c>
      <c r="L23" s="30">
        <f>+'30'!C23+'30'!F23+'31'!I23</f>
        <v>0</v>
      </c>
      <c r="M23" s="30">
        <f>+'30'!D23+'30'!G23+'31'!J23</f>
        <v>0</v>
      </c>
      <c r="N23" s="30">
        <f>+'30'!E23+'30'!H23+'31'!K23</f>
        <v>0</v>
      </c>
    </row>
    <row r="24" spans="1:15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30">
        <f>+'30'!I24+'30'!L24+'31'!C24+'31'!F24</f>
        <v>0</v>
      </c>
      <c r="J24" s="30">
        <f>+'30'!J24+'30'!M24+'31'!D24+'31'!G24</f>
        <v>0</v>
      </c>
      <c r="K24" s="30">
        <f>+'30'!K24+'30'!N24+'31'!E24+'31'!H24</f>
        <v>0</v>
      </c>
      <c r="L24" s="30">
        <f>+'30'!C24+'30'!F24+'31'!I24</f>
        <v>0</v>
      </c>
      <c r="M24" s="30">
        <f>+'30'!D24+'30'!G24+'31'!J24</f>
        <v>0</v>
      </c>
      <c r="N24" s="30">
        <f>+'30'!E24+'30'!H24+'31'!K24</f>
        <v>0</v>
      </c>
      <c r="O24" s="1"/>
    </row>
    <row r="25" spans="1:16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1"/>
      <c r="P25" s="1"/>
    </row>
    <row r="26" spans="1:16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30">
        <f>+'30'!I26+'30'!L26+'31'!C26+'31'!F26</f>
        <v>0</v>
      </c>
      <c r="J26" s="30">
        <f>+'30'!J26+'30'!M26+'31'!D26+'31'!G26</f>
        <v>0</v>
      </c>
      <c r="K26" s="30">
        <f>+'30'!K26+'30'!N26+'31'!E26+'31'!H26</f>
        <v>0</v>
      </c>
      <c r="L26" s="30">
        <f>+'30'!C26+'30'!F26+'31'!I26</f>
        <v>0</v>
      </c>
      <c r="M26" s="30">
        <f>+'30'!D26+'30'!G26+'31'!J26</f>
        <v>0</v>
      </c>
      <c r="N26" s="30">
        <f>+'30'!E26+'30'!H26+'31'!K26</f>
        <v>0</v>
      </c>
      <c r="O26" s="1"/>
      <c r="P26" s="1"/>
    </row>
    <row r="27" spans="1:16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1"/>
      <c r="P27" s="1"/>
    </row>
    <row r="28" spans="1:15" s="21" customFormat="1" ht="10.5" customHeight="1">
      <c r="A28" s="17"/>
      <c r="B28" s="21" t="s">
        <v>147</v>
      </c>
      <c r="C28" s="5">
        <f>+C14++C18+C26+C27</f>
        <v>133975</v>
      </c>
      <c r="D28" s="5">
        <f aca="true" t="shared" si="5" ref="D28:N28">+D14++D18+D26+D27</f>
        <v>142253</v>
      </c>
      <c r="E28" s="5">
        <f t="shared" si="5"/>
        <v>171920</v>
      </c>
      <c r="F28" s="5">
        <f t="shared" si="5"/>
        <v>110351</v>
      </c>
      <c r="G28" s="5">
        <f t="shared" si="5"/>
        <v>122429</v>
      </c>
      <c r="H28" s="5">
        <f t="shared" si="5"/>
        <v>131068</v>
      </c>
      <c r="I28" s="5">
        <f t="shared" si="5"/>
        <v>437646</v>
      </c>
      <c r="J28" s="5">
        <f t="shared" si="5"/>
        <v>492114</v>
      </c>
      <c r="K28" s="5">
        <f t="shared" si="5"/>
        <v>557465</v>
      </c>
      <c r="L28" s="5">
        <f t="shared" si="5"/>
        <v>1154263</v>
      </c>
      <c r="M28" s="5">
        <f t="shared" si="5"/>
        <v>1298436</v>
      </c>
      <c r="N28" s="5">
        <f t="shared" si="5"/>
        <v>1468977</v>
      </c>
      <c r="O28" s="5"/>
    </row>
    <row r="29" spans="1:15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30">
        <f>+'30'!I29+'30'!L29+'31'!C29+'31'!F29</f>
        <v>0</v>
      </c>
      <c r="J29" s="30">
        <f>+'30'!J29+'30'!M29+'31'!D29+'31'!G29</f>
        <v>0</v>
      </c>
      <c r="K29" s="30">
        <f>+'30'!K29+'30'!N29+'31'!E29+'31'!H29</f>
        <v>0</v>
      </c>
      <c r="L29" s="30">
        <f>+'30'!C29+'30'!F29+'31'!I29</f>
        <v>0</v>
      </c>
      <c r="M29" s="30">
        <f>+'30'!D29+'30'!G29+'31'!J29</f>
        <v>0</v>
      </c>
      <c r="N29" s="30">
        <f>+'30'!E29+'30'!H29+'31'!K29</f>
        <v>0</v>
      </c>
      <c r="O29" s="1"/>
    </row>
    <row r="30" spans="1:15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30">
        <f>+'30'!I30+'30'!L30+'31'!C30+'31'!F30</f>
        <v>0</v>
      </c>
      <c r="J30" s="30">
        <f>+'30'!J30+'30'!M30+'31'!D30+'31'!G30</f>
        <v>0</v>
      </c>
      <c r="K30" s="30">
        <f>+'30'!K30+'30'!N30+'31'!E30+'31'!H30</f>
        <v>0</v>
      </c>
      <c r="L30" s="30">
        <f>+'30'!C30+'30'!F30+'31'!I30</f>
        <v>0</v>
      </c>
      <c r="M30" s="30">
        <f>+'30'!D30+'30'!G30+'31'!J30</f>
        <v>0</v>
      </c>
      <c r="N30" s="30">
        <f>+'30'!E30+'30'!H30+'31'!K30</f>
        <v>0</v>
      </c>
      <c r="O30" s="1"/>
    </row>
    <row r="31" spans="1:15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30">
        <f>+'30'!I31+'30'!L31+'31'!C31+'31'!F31</f>
        <v>0</v>
      </c>
      <c r="J31" s="30">
        <f>+'30'!J31+'30'!M31+'31'!D31+'31'!G31</f>
        <v>0</v>
      </c>
      <c r="K31" s="30">
        <f>+'30'!K31+'30'!N31+'31'!E31+'31'!H31</f>
        <v>0</v>
      </c>
      <c r="L31" s="30">
        <f>+'30'!C31+'30'!F31+'31'!I31</f>
        <v>0</v>
      </c>
      <c r="M31" s="30">
        <f>+'30'!D31+'30'!G31+'31'!J31</f>
        <v>0</v>
      </c>
      <c r="N31" s="30">
        <f>+'30'!E31+'30'!H31+'31'!K31</f>
        <v>0</v>
      </c>
      <c r="O31" s="1"/>
    </row>
    <row r="32" spans="1:15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30">
        <f>+'30'!I32+'30'!L32+'31'!C32+'31'!F32</f>
        <v>0</v>
      </c>
      <c r="J32" s="30">
        <f>+'30'!J32+'30'!M32+'31'!D32+'31'!G32</f>
        <v>0</v>
      </c>
      <c r="K32" s="30">
        <f>+'30'!K32+'30'!N32+'31'!E32+'31'!H32</f>
        <v>0</v>
      </c>
      <c r="L32" s="30">
        <f>+'30'!C32+'30'!F32+'31'!I32</f>
        <v>0</v>
      </c>
      <c r="M32" s="30">
        <f>+'30'!D32+'30'!G32+'31'!J32</f>
        <v>5245</v>
      </c>
      <c r="N32" s="30">
        <f>+'30'!E32+'30'!H32+'31'!K32</f>
        <v>7070</v>
      </c>
      <c r="O32" s="1"/>
    </row>
    <row r="33" spans="1:16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5245</v>
      </c>
      <c r="N33" s="72">
        <f t="shared" si="6"/>
        <v>7070</v>
      </c>
      <c r="O33" s="1"/>
      <c r="P33" s="1"/>
    </row>
    <row r="34" spans="1:16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30">
        <f>+'30'!I34+'30'!L34+'31'!C34+'31'!F34</f>
        <v>0</v>
      </c>
      <c r="J34" s="30">
        <f>+'30'!J34+'30'!M34+'31'!D34+'31'!G34</f>
        <v>0</v>
      </c>
      <c r="K34" s="30">
        <f>+'30'!K34+'30'!N34+'31'!E34+'31'!H34</f>
        <v>0</v>
      </c>
      <c r="L34" s="30">
        <f>+'30'!C34+'30'!F34+'31'!I34</f>
        <v>0</v>
      </c>
      <c r="M34" s="30">
        <f>+'30'!D34+'30'!G34+'31'!J34</f>
        <v>0</v>
      </c>
      <c r="N34" s="30">
        <f>+'30'!E34+'30'!H34+'31'!K34</f>
        <v>0</v>
      </c>
      <c r="O34" s="1"/>
      <c r="P34" s="1"/>
    </row>
    <row r="35" spans="1:16" s="21" customFormat="1" ht="10.5" customHeight="1">
      <c r="A35" s="11" t="s">
        <v>168</v>
      </c>
      <c r="B35" s="10" t="s">
        <v>133</v>
      </c>
      <c r="C35" s="1">
        <v>6100</v>
      </c>
      <c r="D35" s="1">
        <v>6500</v>
      </c>
      <c r="E35" s="1">
        <v>22500</v>
      </c>
      <c r="F35" s="1">
        <v>5130</v>
      </c>
      <c r="G35" s="1">
        <v>4700</v>
      </c>
      <c r="H35" s="1">
        <v>2350</v>
      </c>
      <c r="I35" s="30">
        <f>+'30'!I35+'30'!L35+'31'!C35+'31'!F35</f>
        <v>22130</v>
      </c>
      <c r="J35" s="30">
        <f>+'30'!J35+'30'!M35+'31'!D35+'31'!G35</f>
        <v>22700</v>
      </c>
      <c r="K35" s="30">
        <f>+'30'!K35+'30'!N35+'31'!E35+'31'!H35</f>
        <v>32870</v>
      </c>
      <c r="L35" s="30">
        <f>+'30'!C35+'30'!F35+'31'!I35</f>
        <v>79106</v>
      </c>
      <c r="M35" s="30">
        <f>+'30'!D35+'30'!G35+'31'!J35</f>
        <v>85560</v>
      </c>
      <c r="N35" s="30">
        <f>+'30'!E35+'30'!H35+'31'!K35</f>
        <v>93370</v>
      </c>
      <c r="O35" s="5"/>
      <c r="P35" s="5"/>
    </row>
    <row r="36" spans="1:16" s="21" customFormat="1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30">
        <f>+'30'!I36+'30'!L36+'31'!C36+'31'!F36</f>
        <v>0</v>
      </c>
      <c r="J36" s="30">
        <f>+'30'!J36+'30'!M36+'31'!D36+'31'!G36</f>
        <v>0</v>
      </c>
      <c r="K36" s="30">
        <f>+'30'!K36+'30'!N36+'31'!E36+'31'!H36</f>
        <v>0</v>
      </c>
      <c r="L36" s="30">
        <f>+'30'!C36+'30'!F36+'31'!I36</f>
        <v>0</v>
      </c>
      <c r="M36" s="30">
        <f>+'30'!D36+'30'!G36+'31'!J36</f>
        <v>0</v>
      </c>
      <c r="N36" s="30">
        <f>+'30'!E36+'30'!H36+'31'!K36</f>
        <v>0</v>
      </c>
      <c r="O36" s="1"/>
      <c r="P36" s="5"/>
    </row>
    <row r="37" spans="1:15" ht="10.5" customHeight="1" thickBot="1">
      <c r="A37" s="12" t="s">
        <v>10</v>
      </c>
      <c r="B37" s="13" t="s">
        <v>135</v>
      </c>
      <c r="C37" s="70">
        <f>+C33+C34+C35+C36</f>
        <v>6100</v>
      </c>
      <c r="D37" s="70">
        <f aca="true" t="shared" si="7" ref="D37:N37">+D33+D34+D35+D36</f>
        <v>6500</v>
      </c>
      <c r="E37" s="70">
        <f t="shared" si="7"/>
        <v>22500</v>
      </c>
      <c r="F37" s="70">
        <f t="shared" si="7"/>
        <v>5130</v>
      </c>
      <c r="G37" s="70">
        <f t="shared" si="7"/>
        <v>4700</v>
      </c>
      <c r="H37" s="70">
        <f t="shared" si="7"/>
        <v>2350</v>
      </c>
      <c r="I37" s="70">
        <f t="shared" si="7"/>
        <v>22130</v>
      </c>
      <c r="J37" s="70">
        <f t="shared" si="7"/>
        <v>22700</v>
      </c>
      <c r="K37" s="70">
        <f t="shared" si="7"/>
        <v>32870</v>
      </c>
      <c r="L37" s="70">
        <f t="shared" si="7"/>
        <v>79106</v>
      </c>
      <c r="M37" s="70">
        <f t="shared" si="7"/>
        <v>90805</v>
      </c>
      <c r="N37" s="70">
        <f t="shared" si="7"/>
        <v>100440</v>
      </c>
      <c r="O37" s="1"/>
    </row>
    <row r="38" spans="1:16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30">
        <f>+'30'!I38+'30'!L38+'31'!C38+'31'!F38</f>
        <v>0</v>
      </c>
      <c r="J38" s="30">
        <f>+'30'!J38+'30'!M38+'31'!D38+'31'!G38</f>
        <v>0</v>
      </c>
      <c r="K38" s="30">
        <f>+'30'!K38+'30'!N38+'31'!E38+'31'!H38</f>
        <v>0</v>
      </c>
      <c r="L38" s="30">
        <f>+'30'!C38+'30'!F38+'31'!I38</f>
        <v>0</v>
      </c>
      <c r="M38" s="30">
        <f>+'30'!D38+'30'!G38+'31'!J38</f>
        <v>0</v>
      </c>
      <c r="N38" s="30">
        <f>+'30'!E38+'30'!H38+'31'!K38</f>
        <v>0</v>
      </c>
      <c r="O38" s="1"/>
      <c r="P38" s="1"/>
    </row>
    <row r="39" spans="1:16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30">
        <f>+'30'!I39+'30'!L39+'31'!C39+'31'!F39</f>
        <v>0</v>
      </c>
      <c r="J39" s="30">
        <f>+'30'!J39+'30'!M39+'31'!D39+'31'!G39</f>
        <v>0</v>
      </c>
      <c r="K39" s="30">
        <f>+'30'!K39+'30'!N39+'31'!E39+'31'!H39</f>
        <v>0</v>
      </c>
      <c r="L39" s="30">
        <f>+'30'!C39+'30'!F39+'31'!I39</f>
        <v>0</v>
      </c>
      <c r="M39" s="30">
        <f>+'30'!D39+'30'!G39+'31'!J39</f>
        <v>0</v>
      </c>
      <c r="N39" s="30">
        <f>+'30'!E39+'30'!H39+'31'!K39</f>
        <v>0</v>
      </c>
      <c r="O39" s="1"/>
      <c r="P39" s="1"/>
    </row>
    <row r="40" spans="1:16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30">
        <f>+'30'!I40+'30'!L40+'31'!C40+'31'!F40</f>
        <v>0</v>
      </c>
      <c r="J40" s="30">
        <f>+'30'!J40+'30'!M40+'31'!D40+'31'!G40</f>
        <v>0</v>
      </c>
      <c r="K40" s="30">
        <f>+'30'!K40+'30'!N40+'31'!E40+'31'!H40</f>
        <v>0</v>
      </c>
      <c r="L40" s="30">
        <f>+'30'!C40+'30'!F40+'31'!I40</f>
        <v>0</v>
      </c>
      <c r="M40" s="30">
        <f>+'30'!D40+'30'!G40+'31'!J40</f>
        <v>0</v>
      </c>
      <c r="N40" s="30">
        <f>+'30'!E40+'30'!H40+'31'!K40</f>
        <v>0</v>
      </c>
      <c r="O40" s="5"/>
      <c r="P40" s="5"/>
    </row>
    <row r="41" spans="1:16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</row>
    <row r="42" spans="1:16" ht="10.5" customHeight="1">
      <c r="A42" s="76" t="s">
        <v>181</v>
      </c>
      <c r="B42" s="75" t="s">
        <v>17</v>
      </c>
      <c r="C42" s="52">
        <v>127725</v>
      </c>
      <c r="D42" s="52">
        <v>133373</v>
      </c>
      <c r="E42" s="52">
        <v>144991</v>
      </c>
      <c r="F42" s="52">
        <v>105071</v>
      </c>
      <c r="G42" s="52">
        <v>116529</v>
      </c>
      <c r="H42" s="52">
        <v>125770</v>
      </c>
      <c r="I42" s="30">
        <f>+'30'!I42+'30'!L42+'31'!C42+'31'!F42</f>
        <v>414666</v>
      </c>
      <c r="J42" s="30">
        <f>+'30'!J42+'30'!M42+'31'!D42+'31'!G42</f>
        <v>463126</v>
      </c>
      <c r="K42" s="30">
        <f>+'30'!K42+'30'!N42+'31'!E42+'31'!H42</f>
        <v>509558</v>
      </c>
      <c r="L42" s="30">
        <f>+'30'!C42+'30'!F42+'31'!I42</f>
        <v>1073157</v>
      </c>
      <c r="M42" s="30">
        <f>+'30'!D42+'30'!G42+'31'!J42</f>
        <v>1197475</v>
      </c>
      <c r="N42" s="30">
        <f>+'30'!E42+'30'!H42+'31'!K42</f>
        <v>1342719</v>
      </c>
      <c r="O42" s="1"/>
      <c r="P42" s="1"/>
    </row>
    <row r="43" spans="1:16" ht="10.5" customHeight="1" thickBot="1">
      <c r="A43" s="80" t="s">
        <v>182</v>
      </c>
      <c r="B43" s="79" t="s">
        <v>137</v>
      </c>
      <c r="C43" s="6"/>
      <c r="D43" s="6"/>
      <c r="E43" s="52">
        <v>1889</v>
      </c>
      <c r="F43" s="6"/>
      <c r="G43" s="6"/>
      <c r="H43" s="52">
        <v>1548</v>
      </c>
      <c r="I43" s="59">
        <f>+'30'!I43+'30'!L43+'31'!C43+'31'!F43</f>
        <v>0</v>
      </c>
      <c r="J43" s="59">
        <f>+'30'!J43+'30'!M43+'31'!D43+'31'!G43</f>
        <v>0</v>
      </c>
      <c r="K43" s="59">
        <f>+'30'!K43+'30'!N43+'31'!E43+'31'!H43</f>
        <v>6398</v>
      </c>
      <c r="L43" s="59">
        <f>+'30'!C43+'30'!F43+'31'!I43</f>
        <v>0</v>
      </c>
      <c r="M43" s="59">
        <f>+'30'!D43+'30'!G43+'31'!J43</f>
        <v>0</v>
      </c>
      <c r="N43" s="59">
        <f>+'30'!E43+'30'!H43+'31'!K43</f>
        <v>14323</v>
      </c>
      <c r="O43" s="1"/>
      <c r="P43" s="1"/>
    </row>
    <row r="44" spans="1:14" ht="10.5" customHeight="1" thickBot="1">
      <c r="A44" s="12" t="s">
        <v>15</v>
      </c>
      <c r="B44" s="13" t="s">
        <v>27</v>
      </c>
      <c r="C44" s="70">
        <f>+C42+C43</f>
        <v>127725</v>
      </c>
      <c r="D44" s="70">
        <f aca="true" t="shared" si="9" ref="D44:N44">+D42+D43</f>
        <v>133373</v>
      </c>
      <c r="E44" s="70">
        <f t="shared" si="9"/>
        <v>146880</v>
      </c>
      <c r="F44" s="70">
        <f t="shared" si="9"/>
        <v>105071</v>
      </c>
      <c r="G44" s="70">
        <f t="shared" si="9"/>
        <v>116529</v>
      </c>
      <c r="H44" s="70">
        <f t="shared" si="9"/>
        <v>127318</v>
      </c>
      <c r="I44" s="70">
        <f t="shared" si="9"/>
        <v>414666</v>
      </c>
      <c r="J44" s="70">
        <f t="shared" si="9"/>
        <v>463126</v>
      </c>
      <c r="K44" s="70">
        <f t="shared" si="9"/>
        <v>515956</v>
      </c>
      <c r="L44" s="70">
        <f t="shared" si="9"/>
        <v>1073157</v>
      </c>
      <c r="M44" s="70">
        <f t="shared" si="9"/>
        <v>1197475</v>
      </c>
      <c r="N44" s="70">
        <f t="shared" si="9"/>
        <v>1357042</v>
      </c>
    </row>
    <row r="45" spans="1:14" ht="10.5" customHeight="1">
      <c r="A45" s="27" t="s">
        <v>181</v>
      </c>
      <c r="B45" s="38" t="s">
        <v>20</v>
      </c>
      <c r="C45" s="52">
        <v>150</v>
      </c>
      <c r="D45" s="52">
        <v>2380</v>
      </c>
      <c r="E45" s="52">
        <v>2540</v>
      </c>
      <c r="F45" s="52">
        <v>150</v>
      </c>
      <c r="G45" s="52">
        <v>1200</v>
      </c>
      <c r="H45" s="52">
        <v>1400</v>
      </c>
      <c r="I45" s="30">
        <f>+'30'!I45+'30'!L45+'31'!C45+'31'!F45</f>
        <v>850</v>
      </c>
      <c r="J45" s="30">
        <f>+'30'!J45+'30'!M45+'31'!D45+'31'!G45</f>
        <v>6288</v>
      </c>
      <c r="K45" s="30">
        <f>+'30'!K45+'30'!N45+'31'!E45+'31'!H45</f>
        <v>8639</v>
      </c>
      <c r="L45" s="30">
        <f>+'30'!C45+'30'!F45+'31'!I45</f>
        <v>2000</v>
      </c>
      <c r="M45" s="30">
        <f>+'30'!D45+'30'!G45+'31'!J45</f>
        <v>10156</v>
      </c>
      <c r="N45" s="30">
        <f>+'30'!E45+'30'!H45+'31'!K45</f>
        <v>11495</v>
      </c>
    </row>
    <row r="46" spans="1:14" ht="10.5" customHeight="1" thickBot="1">
      <c r="A46" s="27" t="s">
        <v>182</v>
      </c>
      <c r="B46" s="38" t="s">
        <v>138</v>
      </c>
      <c r="C46" s="52"/>
      <c r="D46" s="52"/>
      <c r="E46" s="52"/>
      <c r="F46" s="52"/>
      <c r="G46" s="6"/>
      <c r="H46" s="52"/>
      <c r="I46" s="59">
        <f>+'30'!I46+'30'!L46+'31'!C46+'31'!F46</f>
        <v>0</v>
      </c>
      <c r="J46" s="59">
        <f>+'30'!J46+'30'!M46+'31'!D46+'31'!G46</f>
        <v>0</v>
      </c>
      <c r="K46" s="59">
        <f>+'30'!K46+'30'!N46+'31'!E46+'31'!H46</f>
        <v>0</v>
      </c>
      <c r="L46" s="59">
        <f>+'30'!C46+'30'!F46+'31'!I46</f>
        <v>0</v>
      </c>
      <c r="M46" s="59">
        <f>+'30'!D46+'30'!G46+'31'!J46</f>
        <v>0</v>
      </c>
      <c r="N46" s="59">
        <f>+'30'!E46+'30'!H46+'31'!K46</f>
        <v>0</v>
      </c>
    </row>
    <row r="47" spans="1:14" ht="10.5" customHeight="1" thickBot="1">
      <c r="A47" s="28" t="s">
        <v>18</v>
      </c>
      <c r="B47" s="39" t="s">
        <v>28</v>
      </c>
      <c r="C47" s="70">
        <f>+C45+C46</f>
        <v>150</v>
      </c>
      <c r="D47" s="70">
        <f aca="true" t="shared" si="10" ref="D47:N47">+D45+D46</f>
        <v>2380</v>
      </c>
      <c r="E47" s="70">
        <f t="shared" si="10"/>
        <v>2540</v>
      </c>
      <c r="F47" s="70">
        <f t="shared" si="10"/>
        <v>150</v>
      </c>
      <c r="G47" s="70">
        <f t="shared" si="10"/>
        <v>1200</v>
      </c>
      <c r="H47" s="70">
        <f t="shared" si="10"/>
        <v>1400</v>
      </c>
      <c r="I47" s="70">
        <f t="shared" si="10"/>
        <v>850</v>
      </c>
      <c r="J47" s="70">
        <f t="shared" si="10"/>
        <v>6288</v>
      </c>
      <c r="K47" s="70">
        <f t="shared" si="10"/>
        <v>8639</v>
      </c>
      <c r="L47" s="70">
        <f t="shared" si="10"/>
        <v>2000</v>
      </c>
      <c r="M47" s="70">
        <f t="shared" si="10"/>
        <v>10156</v>
      </c>
      <c r="N47" s="70">
        <f t="shared" si="10"/>
        <v>11495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127875</v>
      </c>
      <c r="D49" s="70">
        <f aca="true" t="shared" si="11" ref="D49:N49">+D44+D47</f>
        <v>135753</v>
      </c>
      <c r="E49" s="70">
        <f t="shared" si="11"/>
        <v>149420</v>
      </c>
      <c r="F49" s="70">
        <f t="shared" si="11"/>
        <v>105221</v>
      </c>
      <c r="G49" s="70">
        <f t="shared" si="11"/>
        <v>117729</v>
      </c>
      <c r="H49" s="70">
        <f t="shared" si="11"/>
        <v>128718</v>
      </c>
      <c r="I49" s="70">
        <f t="shared" si="11"/>
        <v>415516</v>
      </c>
      <c r="J49" s="70">
        <f t="shared" si="11"/>
        <v>469414</v>
      </c>
      <c r="K49" s="70">
        <f t="shared" si="11"/>
        <v>524595</v>
      </c>
      <c r="L49" s="70">
        <f t="shared" si="11"/>
        <v>1075157</v>
      </c>
      <c r="M49" s="70">
        <f t="shared" si="11"/>
        <v>1207631</v>
      </c>
      <c r="N49" s="70">
        <f t="shared" si="11"/>
        <v>1368537</v>
      </c>
    </row>
    <row r="50" spans="1:14" s="36" customFormat="1" ht="10.5" customHeight="1" thickBot="1">
      <c r="A50" s="17"/>
      <c r="B50" s="21" t="s">
        <v>148</v>
      </c>
      <c r="C50" s="5">
        <f>+C37+C41+C48+C49</f>
        <v>133975</v>
      </c>
      <c r="D50" s="5">
        <f aca="true" t="shared" si="12" ref="D50:N50">+D37+D41+D48+D49</f>
        <v>142253</v>
      </c>
      <c r="E50" s="5">
        <f t="shared" si="12"/>
        <v>171920</v>
      </c>
      <c r="F50" s="5">
        <f t="shared" si="12"/>
        <v>110351</v>
      </c>
      <c r="G50" s="5">
        <f t="shared" si="12"/>
        <v>122429</v>
      </c>
      <c r="H50" s="5">
        <f t="shared" si="12"/>
        <v>131068</v>
      </c>
      <c r="I50" s="5">
        <f t="shared" si="12"/>
        <v>437646</v>
      </c>
      <c r="J50" s="5">
        <f t="shared" si="12"/>
        <v>492114</v>
      </c>
      <c r="K50" s="5">
        <f t="shared" si="12"/>
        <v>557465</v>
      </c>
      <c r="L50" s="5">
        <f t="shared" si="12"/>
        <v>1154263</v>
      </c>
      <c r="M50" s="5">
        <f t="shared" si="12"/>
        <v>1298436</v>
      </c>
      <c r="N50" s="5">
        <f t="shared" si="12"/>
        <v>1468977</v>
      </c>
    </row>
    <row r="51" spans="1:14" ht="12" customHeight="1" thickBot="1">
      <c r="A51" s="41"/>
      <c r="B51" s="42" t="s">
        <v>29</v>
      </c>
      <c r="C51" s="82">
        <v>29</v>
      </c>
      <c r="D51" s="82">
        <v>29</v>
      </c>
      <c r="E51" s="82">
        <v>30</v>
      </c>
      <c r="F51" s="82">
        <v>25</v>
      </c>
      <c r="G51" s="89">
        <v>24.5</v>
      </c>
      <c r="H51" s="89">
        <v>24.5</v>
      </c>
      <c r="I51" s="87">
        <f>+'30'!I51+'30'!L51+'31'!C51+'31'!F51</f>
        <v>97</v>
      </c>
      <c r="J51" s="87">
        <f>+'30'!J51+'30'!M51+'31'!D51+'31'!G51</f>
        <v>97.5</v>
      </c>
      <c r="K51" s="87">
        <f>+'30'!K51+'30'!N51+'31'!E51+'31'!H51</f>
        <v>101</v>
      </c>
      <c r="L51" s="87">
        <f>+'30'!C51+'30'!F51+'31'!I51</f>
        <v>220</v>
      </c>
      <c r="M51" s="87">
        <f>+'30'!D51+'30'!G51+'31'!J51</f>
        <v>229</v>
      </c>
      <c r="N51" s="88">
        <f>+'30'!E51+'30'!H51+'31'!K51</f>
        <v>239.5</v>
      </c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7">
        <f>+'30'!I52+'30'!L52+'31'!C52+'31'!F52</f>
        <v>0</v>
      </c>
      <c r="J52" s="87">
        <f>+'30'!J52+'30'!M52+'31'!D52+'31'!G52</f>
        <v>0</v>
      </c>
      <c r="K52" s="87">
        <f>+'30'!K52+'30'!N52+'31'!E52+'31'!H52</f>
        <v>0</v>
      </c>
      <c r="L52" s="87">
        <f>+'30'!C52+'30'!F52+'31'!I52</f>
        <v>15</v>
      </c>
      <c r="M52" s="87">
        <f>+'30'!D52+'30'!G52+'31'!J52</f>
        <v>30</v>
      </c>
      <c r="N52" s="88">
        <f>+'30'!E52+'30'!H52+'31'!K52</f>
        <v>30</v>
      </c>
    </row>
    <row r="54" spans="5:10" ht="12.75">
      <c r="E54" s="1">
        <f>SUM(E42-D42)</f>
        <v>11618</v>
      </c>
      <c r="H54" s="1">
        <f>SUM(H42-G42)</f>
        <v>9241</v>
      </c>
      <c r="I54" s="53"/>
      <c r="J54" s="54"/>
    </row>
    <row r="55" spans="4:14" ht="12.75">
      <c r="D55" s="1"/>
      <c r="I55" s="1"/>
      <c r="J55" s="1"/>
      <c r="K55" s="1"/>
      <c r="L55" s="1"/>
      <c r="M55" s="1"/>
      <c r="N55" s="1"/>
    </row>
    <row r="56" spans="9:12" ht="12.75">
      <c r="I56" s="1"/>
      <c r="J56" s="1"/>
      <c r="L56" s="1"/>
    </row>
    <row r="58" ht="12.75">
      <c r="M58" s="1"/>
    </row>
  </sheetData>
  <sheetProtection selectLockedCells="1" selectUnlockedCells="1"/>
  <mergeCells count="24">
    <mergeCell ref="A29:B29"/>
    <mergeCell ref="M5:M6"/>
    <mergeCell ref="F4:H4"/>
    <mergeCell ref="L4:N4"/>
    <mergeCell ref="A7:B7"/>
    <mergeCell ref="A8:B8"/>
    <mergeCell ref="K5:K6"/>
    <mergeCell ref="C5:C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F3:H3"/>
    <mergeCell ref="N5:N6"/>
    <mergeCell ref="H5:H6"/>
    <mergeCell ref="I5:I6"/>
    <mergeCell ref="I3:K4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1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1" width="9.375" style="8" customWidth="1"/>
    <col min="12" max="14" width="10.875" style="8" customWidth="1"/>
    <col min="15" max="15" width="10.00390625" style="8" customWidth="1"/>
    <col min="16" max="16" width="12.875" style="8" customWidth="1"/>
    <col min="17" max="16384" width="9.125" style="8" customWidth="1"/>
  </cols>
  <sheetData>
    <row r="1" spans="1:15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1"/>
    </row>
    <row r="2" spans="14:15" ht="8.25" customHeight="1" thickBot="1">
      <c r="N2" s="10" t="s">
        <v>0</v>
      </c>
      <c r="O2" s="10"/>
    </row>
    <row r="3" spans="1:15" ht="9" customHeight="1" thickBot="1">
      <c r="A3" s="100" t="s">
        <v>1</v>
      </c>
      <c r="B3" s="100"/>
      <c r="C3" s="115" t="s">
        <v>117</v>
      </c>
      <c r="D3" s="115"/>
      <c r="E3" s="115"/>
      <c r="F3" s="97" t="s">
        <v>118</v>
      </c>
      <c r="G3" s="97"/>
      <c r="H3" s="97"/>
      <c r="I3" s="138" t="s">
        <v>140</v>
      </c>
      <c r="J3" s="139"/>
      <c r="K3" s="140"/>
      <c r="L3" s="115" t="s">
        <v>117</v>
      </c>
      <c r="M3" s="115"/>
      <c r="N3" s="115"/>
      <c r="O3" s="46"/>
    </row>
    <row r="4" spans="1:15" s="11" customFormat="1" ht="23.25" customHeight="1" thickBot="1">
      <c r="A4" s="100"/>
      <c r="B4" s="100"/>
      <c r="C4" s="115"/>
      <c r="D4" s="115"/>
      <c r="E4" s="115"/>
      <c r="F4" s="97"/>
      <c r="G4" s="97"/>
      <c r="H4" s="97"/>
      <c r="I4" s="135"/>
      <c r="J4" s="141"/>
      <c r="K4" s="142"/>
      <c r="L4" s="115"/>
      <c r="M4" s="115"/>
      <c r="N4" s="115"/>
      <c r="O4" s="46"/>
    </row>
    <row r="5" spans="1:15" ht="12.75" customHeight="1" thickBot="1">
      <c r="A5" s="100"/>
      <c r="B5" s="100"/>
      <c r="C5" s="111" t="s">
        <v>194</v>
      </c>
      <c r="D5" s="111" t="s">
        <v>195</v>
      </c>
      <c r="E5" s="111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111" t="s">
        <v>194</v>
      </c>
      <c r="M5" s="111" t="s">
        <v>195</v>
      </c>
      <c r="N5" s="111" t="s">
        <v>196</v>
      </c>
      <c r="O5" s="47"/>
    </row>
    <row r="6" spans="1:15" ht="18.75" customHeight="1" thickBot="1">
      <c r="A6" s="100"/>
      <c r="B6" s="100"/>
      <c r="C6" s="111"/>
      <c r="D6" s="111"/>
      <c r="E6" s="111"/>
      <c r="F6" s="97"/>
      <c r="G6" s="97"/>
      <c r="H6" s="97"/>
      <c r="I6" s="97"/>
      <c r="J6" s="97"/>
      <c r="K6" s="97"/>
      <c r="L6" s="111"/>
      <c r="M6" s="111"/>
      <c r="N6" s="111"/>
      <c r="O6" s="47"/>
    </row>
    <row r="7" spans="1:15" ht="10.5" customHeight="1" thickBot="1">
      <c r="A7" s="95">
        <v>1</v>
      </c>
      <c r="B7" s="95"/>
      <c r="C7" s="68">
        <v>2</v>
      </c>
      <c r="D7" s="69">
        <v>3</v>
      </c>
      <c r="E7" s="68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9">
        <v>11</v>
      </c>
      <c r="M7" s="68">
        <v>12</v>
      </c>
      <c r="N7" s="69">
        <v>13</v>
      </c>
      <c r="O7" s="48"/>
    </row>
    <row r="8" spans="1:15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4"/>
      <c r="M8" s="4"/>
      <c r="N8" s="4"/>
      <c r="O8" s="1"/>
    </row>
    <row r="9" spans="1:16" ht="10.5" customHeight="1">
      <c r="A9" s="11" t="s">
        <v>151</v>
      </c>
      <c r="B9" s="10" t="s">
        <v>6</v>
      </c>
      <c r="C9" s="59">
        <f>+'27'!L9+'29'!L9+'31'!L9</f>
        <v>2764237</v>
      </c>
      <c r="D9" s="59">
        <f>+'27'!M9+'29'!M9+'31'!M9</f>
        <v>2772691</v>
      </c>
      <c r="E9" s="59">
        <f>+'27'!N9+'29'!N9+'31'!N9</f>
        <v>2938175</v>
      </c>
      <c r="F9" s="1"/>
      <c r="G9" s="1"/>
      <c r="H9" s="1"/>
      <c r="I9" s="1"/>
      <c r="J9" s="1"/>
      <c r="K9" s="1"/>
      <c r="L9" s="59">
        <f>+C9-F9-I9</f>
        <v>2764237</v>
      </c>
      <c r="M9" s="59">
        <f>+D9-G9-J9</f>
        <v>2772691</v>
      </c>
      <c r="N9" s="59">
        <f>+E9-H9-K9</f>
        <v>2938175</v>
      </c>
      <c r="O9" s="5"/>
      <c r="P9" s="1">
        <f>SUM(N9-M9)</f>
        <v>165484</v>
      </c>
    </row>
    <row r="10" spans="1:15" ht="10.5" customHeight="1">
      <c r="A10" s="11" t="s">
        <v>152</v>
      </c>
      <c r="B10" s="10" t="s">
        <v>122</v>
      </c>
      <c r="C10" s="59">
        <f>+'27'!L10+'29'!L10+'31'!L10</f>
        <v>784408</v>
      </c>
      <c r="D10" s="59">
        <f>+'27'!M10+'29'!M10+'31'!M10</f>
        <v>787683</v>
      </c>
      <c r="E10" s="59">
        <f>+'27'!N10+'29'!N10+'31'!N10</f>
        <v>871606</v>
      </c>
      <c r="F10" s="1"/>
      <c r="G10" s="1"/>
      <c r="H10" s="1"/>
      <c r="I10" s="1"/>
      <c r="J10" s="1"/>
      <c r="K10" s="1"/>
      <c r="L10" s="59">
        <f aca="true" t="shared" si="0" ref="L10:L52">+C10-F10-I10</f>
        <v>784408</v>
      </c>
      <c r="M10" s="59">
        <f aca="true" t="shared" si="1" ref="M10:M52">+D10-G10-J10</f>
        <v>787683</v>
      </c>
      <c r="N10" s="59">
        <f aca="true" t="shared" si="2" ref="N10:N52">+E10-H10-K10</f>
        <v>871606</v>
      </c>
      <c r="O10" s="5"/>
    </row>
    <row r="11" spans="1:16" ht="10.5" customHeight="1">
      <c r="A11" s="11" t="s">
        <v>153</v>
      </c>
      <c r="B11" s="10" t="s">
        <v>7</v>
      </c>
      <c r="C11" s="59">
        <f>+'27'!L11+'29'!L11+'31'!L11</f>
        <v>8046915</v>
      </c>
      <c r="D11" s="59">
        <f>+'27'!M11+'29'!M11+'31'!M11</f>
        <v>8758916</v>
      </c>
      <c r="E11" s="59">
        <f>+'27'!N11+'29'!N11+'31'!N11</f>
        <v>9142847</v>
      </c>
      <c r="F11" s="1"/>
      <c r="G11" s="1"/>
      <c r="H11" s="1"/>
      <c r="I11" s="1">
        <v>-194000</v>
      </c>
      <c r="J11" s="1">
        <v>-355000</v>
      </c>
      <c r="K11" s="1">
        <v>-379000</v>
      </c>
      <c r="L11" s="59">
        <f>+C11+F11+I11</f>
        <v>7852915</v>
      </c>
      <c r="M11" s="59">
        <f>+D11+G11+J11</f>
        <v>8403916</v>
      </c>
      <c r="N11" s="59">
        <f>+E11+H11+K11</f>
        <v>8763847</v>
      </c>
      <c r="O11" s="5"/>
      <c r="P11" s="1">
        <f>SUM(N11-M11)</f>
        <v>359931</v>
      </c>
    </row>
    <row r="12" spans="1:15" ht="10.5" customHeight="1">
      <c r="A12" s="11" t="s">
        <v>154</v>
      </c>
      <c r="B12" s="10" t="s">
        <v>8</v>
      </c>
      <c r="C12" s="59">
        <f>+'27'!L12+'29'!L12+'31'!L12</f>
        <v>616180</v>
      </c>
      <c r="D12" s="59">
        <f>+'27'!M12+'29'!M12+'31'!M12</f>
        <v>700961</v>
      </c>
      <c r="E12" s="59">
        <f>+'27'!N12+'29'!N12+'31'!N12</f>
        <v>666779</v>
      </c>
      <c r="F12" s="1"/>
      <c r="G12" s="1"/>
      <c r="H12" s="1"/>
      <c r="I12" s="1"/>
      <c r="J12" s="1"/>
      <c r="K12" s="1"/>
      <c r="L12" s="59">
        <f t="shared" si="0"/>
        <v>616180</v>
      </c>
      <c r="M12" s="59">
        <f t="shared" si="1"/>
        <v>700961</v>
      </c>
      <c r="N12" s="59">
        <f t="shared" si="2"/>
        <v>666779</v>
      </c>
      <c r="O12" s="5"/>
    </row>
    <row r="13" spans="1:16" ht="10.5" customHeight="1" thickBot="1">
      <c r="A13" s="11" t="s">
        <v>155</v>
      </c>
      <c r="B13" s="10" t="s">
        <v>9</v>
      </c>
      <c r="C13" s="59">
        <f>+'27'!L13+'29'!L13+'31'!L13</f>
        <v>1687096</v>
      </c>
      <c r="D13" s="59">
        <f>+'27'!M13+'29'!M13+'31'!M13</f>
        <v>1696050</v>
      </c>
      <c r="E13" s="59">
        <f>+'27'!N13+'29'!N13+'31'!N13</f>
        <v>1715451</v>
      </c>
      <c r="F13" s="1"/>
      <c r="G13" s="1"/>
      <c r="H13" s="1"/>
      <c r="I13" s="1"/>
      <c r="J13" s="1"/>
      <c r="K13" s="1"/>
      <c r="L13" s="59">
        <f t="shared" si="0"/>
        <v>1687096</v>
      </c>
      <c r="M13" s="59">
        <f t="shared" si="1"/>
        <v>1696050</v>
      </c>
      <c r="N13" s="59">
        <f t="shared" si="2"/>
        <v>1715451</v>
      </c>
      <c r="O13" s="5"/>
      <c r="P13" s="1">
        <f>SUM(N13-M13)</f>
        <v>19401</v>
      </c>
    </row>
    <row r="14" spans="1:15" s="21" customFormat="1" ht="10.5" customHeight="1" thickBot="1">
      <c r="A14" s="12" t="s">
        <v>10</v>
      </c>
      <c r="B14" s="13" t="s">
        <v>124</v>
      </c>
      <c r="C14" s="71">
        <f>+C9+C10+C11+C12+C13</f>
        <v>13898836</v>
      </c>
      <c r="D14" s="71">
        <f aca="true" t="shared" si="3" ref="D14:N14">+D9+D10+D11+D12+D13</f>
        <v>14716301</v>
      </c>
      <c r="E14" s="71">
        <f t="shared" si="3"/>
        <v>15334858</v>
      </c>
      <c r="F14" s="71">
        <f t="shared" si="3"/>
        <v>0</v>
      </c>
      <c r="G14" s="71">
        <f t="shared" si="3"/>
        <v>0</v>
      </c>
      <c r="H14" s="71">
        <f t="shared" si="3"/>
        <v>0</v>
      </c>
      <c r="I14" s="71">
        <f t="shared" si="3"/>
        <v>-194000</v>
      </c>
      <c r="J14" s="71">
        <f t="shared" si="3"/>
        <v>-355000</v>
      </c>
      <c r="K14" s="71">
        <f t="shared" si="3"/>
        <v>-379000</v>
      </c>
      <c r="L14" s="71">
        <f t="shared" si="3"/>
        <v>13704836</v>
      </c>
      <c r="M14" s="71">
        <f t="shared" si="3"/>
        <v>14361301</v>
      </c>
      <c r="N14" s="71">
        <f t="shared" si="3"/>
        <v>14955858</v>
      </c>
      <c r="O14" s="5"/>
    </row>
    <row r="15" spans="1:15" s="21" customFormat="1" ht="10.5" customHeight="1">
      <c r="A15" s="11" t="s">
        <v>156</v>
      </c>
      <c r="B15" s="10" t="s">
        <v>123</v>
      </c>
      <c r="C15" s="59">
        <f>+'27'!L15+'29'!L15+'31'!L15</f>
        <v>6109902</v>
      </c>
      <c r="D15" s="59">
        <f>+'27'!M15+'29'!M15+'31'!M15</f>
        <v>660009</v>
      </c>
      <c r="E15" s="59">
        <f>+'27'!N15+'29'!N15+'31'!N15</f>
        <v>1604425</v>
      </c>
      <c r="F15" s="1"/>
      <c r="G15" s="1"/>
      <c r="H15" s="1"/>
      <c r="I15" s="1"/>
      <c r="J15" s="1"/>
      <c r="K15" s="1"/>
      <c r="L15" s="59">
        <f t="shared" si="0"/>
        <v>6109902</v>
      </c>
      <c r="M15" s="59">
        <f t="shared" si="1"/>
        <v>660009</v>
      </c>
      <c r="N15" s="59">
        <f t="shared" si="2"/>
        <v>1604425</v>
      </c>
      <c r="O15" s="5"/>
    </row>
    <row r="16" spans="1:15" ht="10.5" customHeight="1">
      <c r="A16" s="11" t="s">
        <v>157</v>
      </c>
      <c r="B16" s="10" t="s">
        <v>11</v>
      </c>
      <c r="C16" s="59">
        <f>+'27'!L16+'29'!L16+'31'!L16</f>
        <v>738033</v>
      </c>
      <c r="D16" s="59">
        <f>+'27'!M16+'29'!M16+'31'!M16</f>
        <v>62445</v>
      </c>
      <c r="E16" s="59">
        <f>+'27'!N16+'29'!N16+'31'!N16</f>
        <v>458478</v>
      </c>
      <c r="F16" s="1"/>
      <c r="G16" s="1"/>
      <c r="H16" s="1"/>
      <c r="I16" s="1"/>
      <c r="J16" s="1"/>
      <c r="K16" s="1"/>
      <c r="L16" s="59">
        <f t="shared" si="0"/>
        <v>738033</v>
      </c>
      <c r="M16" s="59">
        <f t="shared" si="1"/>
        <v>62445</v>
      </c>
      <c r="N16" s="59">
        <f t="shared" si="2"/>
        <v>458478</v>
      </c>
      <c r="O16" s="5"/>
    </row>
    <row r="17" spans="1:16" ht="10.5" customHeight="1" thickBot="1">
      <c r="A17" s="11" t="s">
        <v>158</v>
      </c>
      <c r="B17" s="10" t="s">
        <v>12</v>
      </c>
      <c r="C17" s="59">
        <f>+'27'!L17+'29'!L17+'31'!L17</f>
        <v>2558084</v>
      </c>
      <c r="D17" s="59">
        <f>+'27'!M17+'29'!M17+'31'!M17</f>
        <v>967406</v>
      </c>
      <c r="E17" s="59">
        <f>+'27'!N17+'29'!N17+'31'!N17</f>
        <v>1435877</v>
      </c>
      <c r="F17" s="1"/>
      <c r="G17" s="1"/>
      <c r="H17" s="1"/>
      <c r="I17" s="1"/>
      <c r="J17" s="1"/>
      <c r="K17" s="1"/>
      <c r="L17" s="59">
        <f t="shared" si="0"/>
        <v>2558084</v>
      </c>
      <c r="M17" s="59">
        <f t="shared" si="1"/>
        <v>967406</v>
      </c>
      <c r="N17" s="59">
        <f t="shared" si="2"/>
        <v>1435877</v>
      </c>
      <c r="O17" s="5"/>
      <c r="P17" s="1">
        <f>SUM(N50-N28)</f>
        <v>0</v>
      </c>
    </row>
    <row r="18" spans="1:15" s="21" customFormat="1" ht="10.5" customHeight="1" thickBot="1">
      <c r="A18" s="12" t="s">
        <v>13</v>
      </c>
      <c r="B18" s="13" t="s">
        <v>125</v>
      </c>
      <c r="C18" s="71">
        <f>+C15+C16+C17</f>
        <v>9406019</v>
      </c>
      <c r="D18" s="71">
        <f aca="true" t="shared" si="4" ref="D18:N18">+D15+D16+D17</f>
        <v>1689860</v>
      </c>
      <c r="E18" s="71">
        <f t="shared" si="4"/>
        <v>3498780</v>
      </c>
      <c r="F18" s="71">
        <f t="shared" si="4"/>
        <v>0</v>
      </c>
      <c r="G18" s="71">
        <f t="shared" si="4"/>
        <v>0</v>
      </c>
      <c r="H18" s="71">
        <f t="shared" si="4"/>
        <v>0</v>
      </c>
      <c r="I18" s="71">
        <f t="shared" si="4"/>
        <v>0</v>
      </c>
      <c r="J18" s="71">
        <f t="shared" si="4"/>
        <v>0</v>
      </c>
      <c r="K18" s="71">
        <f t="shared" si="4"/>
        <v>0</v>
      </c>
      <c r="L18" s="71">
        <f t="shared" si="4"/>
        <v>9406019</v>
      </c>
      <c r="M18" s="71">
        <f t="shared" si="4"/>
        <v>1689860</v>
      </c>
      <c r="N18" s="71">
        <f t="shared" si="4"/>
        <v>3498780</v>
      </c>
      <c r="O18" s="6"/>
    </row>
    <row r="19" spans="1:15" ht="10.5" customHeight="1">
      <c r="A19" s="74" t="s">
        <v>159</v>
      </c>
      <c r="B19" s="75" t="s">
        <v>126</v>
      </c>
      <c r="C19" s="59">
        <f>+'27'!L19+'29'!L19+'31'!L19</f>
        <v>4534538</v>
      </c>
      <c r="D19" s="59">
        <f>+'27'!M19+'29'!M19+'31'!M19</f>
        <v>4577182</v>
      </c>
      <c r="E19" s="59">
        <f>+'27'!N19+'29'!N19+'31'!N19</f>
        <v>4741570</v>
      </c>
      <c r="F19" s="1">
        <f>-SUM(C19)</f>
        <v>-4534538</v>
      </c>
      <c r="G19" s="1">
        <f>-SUM(D19)</f>
        <v>-4577182</v>
      </c>
      <c r="H19" s="1">
        <f>-SUM(E19)</f>
        <v>-4741570</v>
      </c>
      <c r="I19" s="6"/>
      <c r="J19" s="6"/>
      <c r="K19" s="6"/>
      <c r="L19" s="59">
        <f>+C19+F19+I19</f>
        <v>0</v>
      </c>
      <c r="M19" s="59">
        <f>+D19+G19+J19</f>
        <v>0</v>
      </c>
      <c r="N19" s="59">
        <f>+E19+H19+K19</f>
        <v>0</v>
      </c>
      <c r="O19" s="6"/>
    </row>
    <row r="20" spans="1:16" ht="10.5" customHeight="1" thickBot="1">
      <c r="A20" s="78" t="s">
        <v>191</v>
      </c>
      <c r="B20" s="79" t="s">
        <v>192</v>
      </c>
      <c r="C20" s="59">
        <f>+'27'!L20+'29'!L20+'31'!L20</f>
        <v>0</v>
      </c>
      <c r="D20" s="59">
        <f>+'27'!M20+'29'!M20+'31'!M20</f>
        <v>0</v>
      </c>
      <c r="E20" s="59">
        <f>+'27'!N20+'29'!N20+'31'!N20</f>
        <v>93157</v>
      </c>
      <c r="F20" s="4"/>
      <c r="G20" s="6"/>
      <c r="H20" s="6"/>
      <c r="I20" s="6"/>
      <c r="J20" s="6"/>
      <c r="K20" s="6"/>
      <c r="L20" s="59">
        <f t="shared" si="0"/>
        <v>0</v>
      </c>
      <c r="M20" s="59">
        <f t="shared" si="1"/>
        <v>0</v>
      </c>
      <c r="N20" s="59">
        <f t="shared" si="2"/>
        <v>93157</v>
      </c>
      <c r="O20" s="6"/>
      <c r="P20" s="1"/>
    </row>
    <row r="21" spans="1:15" ht="10.5" customHeight="1" thickBot="1">
      <c r="A21" s="14" t="s">
        <v>15</v>
      </c>
      <c r="B21" s="13" t="s">
        <v>127</v>
      </c>
      <c r="C21" s="71">
        <f>+C19+C20</f>
        <v>4534538</v>
      </c>
      <c r="D21" s="71">
        <f aca="true" t="shared" si="5" ref="D21:N21">+D19+D20</f>
        <v>4577182</v>
      </c>
      <c r="E21" s="71">
        <f t="shared" si="5"/>
        <v>4834727</v>
      </c>
      <c r="F21" s="71">
        <f t="shared" si="5"/>
        <v>-4534538</v>
      </c>
      <c r="G21" s="71">
        <f t="shared" si="5"/>
        <v>-4577182</v>
      </c>
      <c r="H21" s="71">
        <f t="shared" si="5"/>
        <v>-4741570</v>
      </c>
      <c r="I21" s="71">
        <f t="shared" si="5"/>
        <v>0</v>
      </c>
      <c r="J21" s="71">
        <f t="shared" si="5"/>
        <v>0</v>
      </c>
      <c r="K21" s="71">
        <f t="shared" si="5"/>
        <v>0</v>
      </c>
      <c r="L21" s="71">
        <f t="shared" si="5"/>
        <v>0</v>
      </c>
      <c r="M21" s="71">
        <f t="shared" si="5"/>
        <v>0</v>
      </c>
      <c r="N21" s="71">
        <f t="shared" si="5"/>
        <v>93157</v>
      </c>
      <c r="O21" s="6"/>
    </row>
    <row r="22" spans="1:16" ht="10.5" customHeight="1">
      <c r="A22" s="35" t="s">
        <v>161</v>
      </c>
      <c r="B22" s="10" t="s">
        <v>19</v>
      </c>
      <c r="C22" s="59">
        <f>+'27'!L22+'29'!L22+'31'!L22</f>
        <v>0</v>
      </c>
      <c r="D22" s="59">
        <f>+'27'!M22+'29'!M22+'31'!M22</f>
        <v>0</v>
      </c>
      <c r="E22" s="59">
        <f>+'27'!N22+'29'!N22+'31'!N22</f>
        <v>0</v>
      </c>
      <c r="F22" s="6"/>
      <c r="G22" s="6"/>
      <c r="H22" s="6"/>
      <c r="I22" s="6"/>
      <c r="J22" s="6"/>
      <c r="K22" s="6"/>
      <c r="L22" s="59">
        <f t="shared" si="0"/>
        <v>0</v>
      </c>
      <c r="M22" s="59">
        <f t="shared" si="1"/>
        <v>0</v>
      </c>
      <c r="N22" s="59">
        <f t="shared" si="2"/>
        <v>0</v>
      </c>
      <c r="O22" s="6"/>
      <c r="P22" s="1"/>
    </row>
    <row r="23" spans="1:14" ht="10.5" customHeight="1">
      <c r="A23" s="35" t="s">
        <v>162</v>
      </c>
      <c r="B23" s="10" t="s">
        <v>139</v>
      </c>
      <c r="C23" s="59">
        <f>+'27'!L23+'29'!L23+'31'!L23</f>
        <v>0</v>
      </c>
      <c r="D23" s="59">
        <f>+'27'!M23+'29'!M23+'31'!M23</f>
        <v>0</v>
      </c>
      <c r="E23" s="59">
        <f>+'27'!N23+'29'!N23+'31'!N23</f>
        <v>0</v>
      </c>
      <c r="F23" s="6"/>
      <c r="G23" s="6"/>
      <c r="H23" s="6"/>
      <c r="I23" s="6"/>
      <c r="J23" s="6"/>
      <c r="K23" s="6"/>
      <c r="L23" s="59">
        <f t="shared" si="0"/>
        <v>0</v>
      </c>
      <c r="M23" s="59">
        <f t="shared" si="1"/>
        <v>0</v>
      </c>
      <c r="N23" s="59">
        <f t="shared" si="2"/>
        <v>0</v>
      </c>
    </row>
    <row r="24" spans="1:15" ht="10.5" customHeight="1" thickBot="1">
      <c r="A24" s="11" t="s">
        <v>159</v>
      </c>
      <c r="B24" s="10" t="s">
        <v>20</v>
      </c>
      <c r="C24" s="59">
        <f>+'27'!L24+'29'!L24+'31'!L24</f>
        <v>71900</v>
      </c>
      <c r="D24" s="59">
        <f>+'27'!M24+'29'!M24+'31'!M24</f>
        <v>97943</v>
      </c>
      <c r="E24" s="59">
        <f>+'27'!N24+'29'!N24+'31'!N24</f>
        <v>120274</v>
      </c>
      <c r="F24" s="1">
        <f>-SUM(C24)</f>
        <v>-71900</v>
      </c>
      <c r="G24" s="1">
        <f>-SUM(D24)</f>
        <v>-97943</v>
      </c>
      <c r="H24" s="1">
        <f>-SUM(E24)</f>
        <v>-120274</v>
      </c>
      <c r="I24" s="1"/>
      <c r="J24" s="1"/>
      <c r="K24" s="6"/>
      <c r="L24" s="59">
        <f>+C24+F24+I24</f>
        <v>0</v>
      </c>
      <c r="M24" s="59">
        <f>+D24+G24+J24</f>
        <v>0</v>
      </c>
      <c r="N24" s="59">
        <f>+E24+H24+K24</f>
        <v>0</v>
      </c>
      <c r="O24" s="6"/>
    </row>
    <row r="25" spans="1:15" ht="10.5" customHeight="1" thickBot="1">
      <c r="A25" s="12" t="s">
        <v>18</v>
      </c>
      <c r="B25" s="16" t="s">
        <v>128</v>
      </c>
      <c r="C25" s="71">
        <f>+C22+C23+C24</f>
        <v>71900</v>
      </c>
      <c r="D25" s="71">
        <f aca="true" t="shared" si="6" ref="D25:N25">+D22+D23+D24</f>
        <v>97943</v>
      </c>
      <c r="E25" s="71">
        <f t="shared" si="6"/>
        <v>120274</v>
      </c>
      <c r="F25" s="71">
        <f t="shared" si="6"/>
        <v>-71900</v>
      </c>
      <c r="G25" s="71">
        <f t="shared" si="6"/>
        <v>-97943</v>
      </c>
      <c r="H25" s="71">
        <f t="shared" si="6"/>
        <v>-120274</v>
      </c>
      <c r="I25" s="71">
        <f t="shared" si="6"/>
        <v>0</v>
      </c>
      <c r="J25" s="71">
        <f t="shared" si="6"/>
        <v>0</v>
      </c>
      <c r="K25" s="71">
        <f t="shared" si="6"/>
        <v>0</v>
      </c>
      <c r="L25" s="71">
        <f t="shared" si="6"/>
        <v>0</v>
      </c>
      <c r="M25" s="71">
        <f t="shared" si="6"/>
        <v>0</v>
      </c>
      <c r="N25" s="71">
        <f t="shared" si="6"/>
        <v>0</v>
      </c>
      <c r="O25" s="6"/>
    </row>
    <row r="26" spans="1:16" ht="10.5" customHeight="1" thickBot="1">
      <c r="A26" s="27" t="s">
        <v>160</v>
      </c>
      <c r="B26" s="26" t="s">
        <v>146</v>
      </c>
      <c r="C26" s="59">
        <f>+'27'!L26+'29'!L26+'31'!L26</f>
        <v>0</v>
      </c>
      <c r="D26" s="59">
        <f>+'27'!M26+'29'!M26+'31'!M26</f>
        <v>0</v>
      </c>
      <c r="E26" s="59">
        <f>+'27'!N26+'29'!N26+'31'!N26</f>
        <v>0</v>
      </c>
      <c r="F26" s="6"/>
      <c r="G26" s="6"/>
      <c r="H26" s="6"/>
      <c r="I26" s="6"/>
      <c r="J26" s="6"/>
      <c r="K26" s="6"/>
      <c r="L26" s="59">
        <f t="shared" si="0"/>
        <v>0</v>
      </c>
      <c r="M26" s="59">
        <f t="shared" si="1"/>
        <v>0</v>
      </c>
      <c r="N26" s="59">
        <f t="shared" si="2"/>
        <v>0</v>
      </c>
      <c r="O26" s="6"/>
      <c r="P26" s="1"/>
    </row>
    <row r="27" spans="1:15" ht="10.5" customHeight="1" thickBot="1">
      <c r="A27" s="28" t="s">
        <v>142</v>
      </c>
      <c r="B27" s="29" t="s">
        <v>143</v>
      </c>
      <c r="C27" s="71">
        <f>+C21+C25</f>
        <v>4606438</v>
      </c>
      <c r="D27" s="71">
        <f aca="true" t="shared" si="7" ref="D27:N27">+D21+D25</f>
        <v>4675125</v>
      </c>
      <c r="E27" s="71">
        <f t="shared" si="7"/>
        <v>4955001</v>
      </c>
      <c r="F27" s="71">
        <f t="shared" si="7"/>
        <v>-4606438</v>
      </c>
      <c r="G27" s="71">
        <f t="shared" si="7"/>
        <v>-4675125</v>
      </c>
      <c r="H27" s="71">
        <f t="shared" si="7"/>
        <v>-4861844</v>
      </c>
      <c r="I27" s="71">
        <f t="shared" si="7"/>
        <v>0</v>
      </c>
      <c r="J27" s="71">
        <f t="shared" si="7"/>
        <v>0</v>
      </c>
      <c r="K27" s="71">
        <f t="shared" si="7"/>
        <v>0</v>
      </c>
      <c r="L27" s="71">
        <f t="shared" si="7"/>
        <v>0</v>
      </c>
      <c r="M27" s="71">
        <f t="shared" si="7"/>
        <v>0</v>
      </c>
      <c r="N27" s="71">
        <f t="shared" si="7"/>
        <v>93157</v>
      </c>
      <c r="O27" s="6"/>
    </row>
    <row r="28" spans="1:15" s="21" customFormat="1" ht="10.5" customHeight="1">
      <c r="A28" s="17"/>
      <c r="B28" s="21" t="s">
        <v>147</v>
      </c>
      <c r="C28" s="59">
        <f>+C14++C18+C26+C27</f>
        <v>27911293</v>
      </c>
      <c r="D28" s="59">
        <f aca="true" t="shared" si="8" ref="D28:N28">+D14++D18+D26+D27</f>
        <v>21081286</v>
      </c>
      <c r="E28" s="59">
        <f t="shared" si="8"/>
        <v>23788639</v>
      </c>
      <c r="F28" s="59">
        <f t="shared" si="8"/>
        <v>-4606438</v>
      </c>
      <c r="G28" s="59">
        <f t="shared" si="8"/>
        <v>-4675125</v>
      </c>
      <c r="H28" s="59">
        <f t="shared" si="8"/>
        <v>-4861844</v>
      </c>
      <c r="I28" s="59">
        <f t="shared" si="8"/>
        <v>-194000</v>
      </c>
      <c r="J28" s="59">
        <f t="shared" si="8"/>
        <v>-355000</v>
      </c>
      <c r="K28" s="59">
        <f t="shared" si="8"/>
        <v>-379000</v>
      </c>
      <c r="L28" s="59">
        <f t="shared" si="8"/>
        <v>23110855</v>
      </c>
      <c r="M28" s="59">
        <f t="shared" si="8"/>
        <v>16051161</v>
      </c>
      <c r="N28" s="59">
        <f t="shared" si="8"/>
        <v>18547795</v>
      </c>
      <c r="O28" s="5"/>
    </row>
    <row r="29" spans="1:17" ht="10.5" customHeight="1">
      <c r="A29" s="92" t="s">
        <v>21</v>
      </c>
      <c r="B29" s="92"/>
      <c r="C29" s="59">
        <f>+'27'!L29+'29'!L29+'31'!L29</f>
        <v>0</v>
      </c>
      <c r="D29" s="59">
        <f>+'27'!M29+'29'!M29+'31'!M29</f>
        <v>0</v>
      </c>
      <c r="E29" s="59">
        <f>+'27'!N29+'29'!N29+'31'!N29</f>
        <v>0</v>
      </c>
      <c r="F29" s="1"/>
      <c r="G29" s="1"/>
      <c r="H29" s="1"/>
      <c r="I29" s="1"/>
      <c r="J29" s="1"/>
      <c r="K29" s="1"/>
      <c r="L29" s="59">
        <f t="shared" si="0"/>
        <v>0</v>
      </c>
      <c r="M29" s="59">
        <f t="shared" si="1"/>
        <v>0</v>
      </c>
      <c r="N29" s="59">
        <f t="shared" si="2"/>
        <v>0</v>
      </c>
      <c r="O29" s="5"/>
      <c r="Q29" s="49"/>
    </row>
    <row r="30" spans="1:16" ht="10.5" customHeight="1">
      <c r="A30" s="33" t="s">
        <v>163</v>
      </c>
      <c r="B30" s="10" t="s">
        <v>129</v>
      </c>
      <c r="C30" s="59">
        <f>+'27'!L30+'29'!L30+'31'!L30</f>
        <v>2038846</v>
      </c>
      <c r="D30" s="59">
        <f>+'27'!M30+'29'!M30+'31'!M30</f>
        <v>2220571</v>
      </c>
      <c r="E30" s="59">
        <f>+'27'!N30+'29'!N30+'31'!N30</f>
        <v>2437699</v>
      </c>
      <c r="F30" s="1"/>
      <c r="G30" s="1"/>
      <c r="H30" s="1"/>
      <c r="I30" s="1"/>
      <c r="J30" s="1"/>
      <c r="K30" s="1"/>
      <c r="L30" s="59">
        <f t="shared" si="0"/>
        <v>2038846</v>
      </c>
      <c r="M30" s="59">
        <f t="shared" si="1"/>
        <v>2220571</v>
      </c>
      <c r="N30" s="59">
        <f t="shared" si="2"/>
        <v>2437699</v>
      </c>
      <c r="O30" s="5"/>
      <c r="P30" s="1"/>
    </row>
    <row r="31" spans="1:15" ht="10.5" customHeight="1">
      <c r="A31" s="33" t="s">
        <v>164</v>
      </c>
      <c r="B31" s="10" t="s">
        <v>130</v>
      </c>
      <c r="C31" s="59">
        <f>+'27'!L31+'29'!L31+'31'!L31</f>
        <v>0</v>
      </c>
      <c r="D31" s="59">
        <f>+'27'!M31+'29'!M31+'31'!M31</f>
        <v>0</v>
      </c>
      <c r="E31" s="59">
        <f>+'27'!N31+'29'!N31+'31'!N31</f>
        <v>0</v>
      </c>
      <c r="F31" s="1"/>
      <c r="G31" s="1"/>
      <c r="H31" s="1"/>
      <c r="I31" s="1"/>
      <c r="J31" s="1"/>
      <c r="K31" s="1"/>
      <c r="L31" s="59">
        <f t="shared" si="0"/>
        <v>0</v>
      </c>
      <c r="M31" s="59">
        <f t="shared" si="1"/>
        <v>0</v>
      </c>
      <c r="N31" s="59">
        <f t="shared" si="2"/>
        <v>0</v>
      </c>
      <c r="O31" s="5"/>
    </row>
    <row r="32" spans="1:15" ht="10.5" customHeight="1">
      <c r="A32" s="33" t="s">
        <v>166</v>
      </c>
      <c r="B32" s="10" t="s">
        <v>131</v>
      </c>
      <c r="C32" s="59">
        <f>+'27'!L32+'29'!L32+'31'!L32</f>
        <v>1237511</v>
      </c>
      <c r="D32" s="59">
        <f>+'27'!M32+'29'!M32+'31'!M32</f>
        <v>1398939</v>
      </c>
      <c r="E32" s="59">
        <f>+'27'!N32+'29'!N32+'31'!N32</f>
        <v>1305126</v>
      </c>
      <c r="F32" s="1"/>
      <c r="G32" s="1"/>
      <c r="H32" s="1"/>
      <c r="I32" s="1"/>
      <c r="J32" s="1"/>
      <c r="K32" s="1"/>
      <c r="L32" s="59">
        <f t="shared" si="0"/>
        <v>1237511</v>
      </c>
      <c r="M32" s="59">
        <f t="shared" si="1"/>
        <v>1398939</v>
      </c>
      <c r="N32" s="59">
        <f t="shared" si="2"/>
        <v>1305126</v>
      </c>
      <c r="O32" s="5"/>
    </row>
    <row r="33" spans="1:15" ht="10.5" customHeight="1">
      <c r="A33" s="18" t="s">
        <v>5</v>
      </c>
      <c r="B33" s="19" t="s">
        <v>132</v>
      </c>
      <c r="C33" s="73">
        <f>+C30+C31+C32</f>
        <v>3276357</v>
      </c>
      <c r="D33" s="73">
        <f aca="true" t="shared" si="9" ref="D33:N33">+D30+D31+D32</f>
        <v>3619510</v>
      </c>
      <c r="E33" s="73">
        <f t="shared" si="9"/>
        <v>3742825</v>
      </c>
      <c r="F33" s="73">
        <f t="shared" si="9"/>
        <v>0</v>
      </c>
      <c r="G33" s="73">
        <f t="shared" si="9"/>
        <v>0</v>
      </c>
      <c r="H33" s="73">
        <f t="shared" si="9"/>
        <v>0</v>
      </c>
      <c r="I33" s="73">
        <f t="shared" si="9"/>
        <v>0</v>
      </c>
      <c r="J33" s="73">
        <f t="shared" si="9"/>
        <v>0</v>
      </c>
      <c r="K33" s="73">
        <f t="shared" si="9"/>
        <v>0</v>
      </c>
      <c r="L33" s="73">
        <f t="shared" si="9"/>
        <v>3276357</v>
      </c>
      <c r="M33" s="73">
        <f t="shared" si="9"/>
        <v>3619510</v>
      </c>
      <c r="N33" s="73">
        <f t="shared" si="9"/>
        <v>3742825</v>
      </c>
      <c r="O33" s="6"/>
    </row>
    <row r="34" spans="1:15" ht="10.5" customHeight="1">
      <c r="A34" s="33" t="s">
        <v>167</v>
      </c>
      <c r="B34" s="10" t="s">
        <v>22</v>
      </c>
      <c r="C34" s="59">
        <f>+'27'!L34+'29'!L34+'31'!L34</f>
        <v>4967848</v>
      </c>
      <c r="D34" s="59">
        <f>+'27'!M34+'29'!M34+'31'!M34</f>
        <v>5312948</v>
      </c>
      <c r="E34" s="59">
        <f>+'27'!N34+'29'!N34+'31'!N34</f>
        <v>5468821</v>
      </c>
      <c r="F34" s="1"/>
      <c r="G34" s="1"/>
      <c r="H34" s="1"/>
      <c r="I34" s="1"/>
      <c r="J34" s="1"/>
      <c r="K34" s="1"/>
      <c r="L34" s="59">
        <f t="shared" si="0"/>
        <v>4967848</v>
      </c>
      <c r="M34" s="59">
        <f t="shared" si="1"/>
        <v>5312948</v>
      </c>
      <c r="N34" s="59">
        <f t="shared" si="2"/>
        <v>5468821</v>
      </c>
      <c r="O34" s="5"/>
    </row>
    <row r="35" spans="1:15" s="21" customFormat="1" ht="10.5" customHeight="1">
      <c r="A35" s="33" t="s">
        <v>168</v>
      </c>
      <c r="B35" s="10" t="s">
        <v>133</v>
      </c>
      <c r="C35" s="59">
        <f>+'27'!L35+'29'!L35+'31'!L35</f>
        <v>5593267</v>
      </c>
      <c r="D35" s="59">
        <f>+'27'!M35+'29'!M35+'31'!M35</f>
        <v>5783843</v>
      </c>
      <c r="E35" s="59">
        <f>+'27'!N35+'29'!N35+'31'!N35</f>
        <v>5699658</v>
      </c>
      <c r="F35" s="1"/>
      <c r="G35" s="1"/>
      <c r="H35" s="1"/>
      <c r="I35" s="1">
        <v>-194000</v>
      </c>
      <c r="J35" s="1">
        <v>-355000</v>
      </c>
      <c r="K35" s="1">
        <v>-379000</v>
      </c>
      <c r="L35" s="59">
        <f>+C35+F35+I35</f>
        <v>5399267</v>
      </c>
      <c r="M35" s="59">
        <f>+D35+G35+J35</f>
        <v>5428843</v>
      </c>
      <c r="N35" s="59">
        <f>+E35+H35+K35</f>
        <v>5320658</v>
      </c>
      <c r="O35" s="5"/>
    </row>
    <row r="36" spans="1:15" s="21" customFormat="1" ht="10.5" customHeight="1" thickBot="1">
      <c r="A36" s="33" t="s">
        <v>170</v>
      </c>
      <c r="B36" s="10" t="s">
        <v>23</v>
      </c>
      <c r="C36" s="59">
        <f>+'27'!L36+'29'!L36+'31'!L36</f>
        <v>0</v>
      </c>
      <c r="D36" s="59">
        <f>+'27'!M36+'29'!M36+'31'!M36</f>
        <v>0</v>
      </c>
      <c r="E36" s="59">
        <f>+'27'!N36+'29'!N36+'31'!N36</f>
        <v>360</v>
      </c>
      <c r="F36" s="1"/>
      <c r="G36" s="1"/>
      <c r="H36" s="1"/>
      <c r="I36" s="1"/>
      <c r="J36" s="1"/>
      <c r="K36" s="1"/>
      <c r="L36" s="59">
        <f t="shared" si="0"/>
        <v>0</v>
      </c>
      <c r="M36" s="59">
        <f t="shared" si="1"/>
        <v>0</v>
      </c>
      <c r="N36" s="59">
        <f t="shared" si="2"/>
        <v>360</v>
      </c>
      <c r="O36" s="5"/>
    </row>
    <row r="37" spans="1:16" ht="10.5" customHeight="1" thickBot="1">
      <c r="A37" s="12" t="s">
        <v>10</v>
      </c>
      <c r="B37" s="13" t="s">
        <v>135</v>
      </c>
      <c r="C37" s="71">
        <f>+C33+C34+C35+C36</f>
        <v>13837472</v>
      </c>
      <c r="D37" s="71">
        <f aca="true" t="shared" si="10" ref="D37:N37">+D33+D34+D35+D36</f>
        <v>14716301</v>
      </c>
      <c r="E37" s="71">
        <f t="shared" si="10"/>
        <v>14911664</v>
      </c>
      <c r="F37" s="71">
        <f t="shared" si="10"/>
        <v>0</v>
      </c>
      <c r="G37" s="71">
        <f t="shared" si="10"/>
        <v>0</v>
      </c>
      <c r="H37" s="71">
        <f t="shared" si="10"/>
        <v>0</v>
      </c>
      <c r="I37" s="71">
        <f t="shared" si="10"/>
        <v>-194000</v>
      </c>
      <c r="J37" s="71">
        <f t="shared" si="10"/>
        <v>-355000</v>
      </c>
      <c r="K37" s="71">
        <f t="shared" si="10"/>
        <v>-379000</v>
      </c>
      <c r="L37" s="71">
        <f t="shared" si="10"/>
        <v>13643472</v>
      </c>
      <c r="M37" s="71">
        <f t="shared" si="10"/>
        <v>14361301</v>
      </c>
      <c r="N37" s="71">
        <f t="shared" si="10"/>
        <v>14532664</v>
      </c>
      <c r="O37" s="6"/>
      <c r="P37" s="1"/>
    </row>
    <row r="38" spans="1:16" ht="10.5" customHeight="1">
      <c r="A38" s="33" t="s">
        <v>165</v>
      </c>
      <c r="B38" s="10" t="s">
        <v>25</v>
      </c>
      <c r="C38" s="59">
        <f>+'27'!L38+'29'!L38+'31'!L38</f>
        <v>3143753</v>
      </c>
      <c r="D38" s="59">
        <f>+'27'!M38+'29'!M38+'31'!M38</f>
        <v>216696</v>
      </c>
      <c r="E38" s="59">
        <f>+'27'!N38+'29'!N38+'31'!N38</f>
        <v>80046</v>
      </c>
      <c r="F38" s="1"/>
      <c r="G38" s="1"/>
      <c r="H38" s="1"/>
      <c r="I38" s="1"/>
      <c r="J38" s="1"/>
      <c r="K38" s="1"/>
      <c r="L38" s="59">
        <f t="shared" si="0"/>
        <v>3143753</v>
      </c>
      <c r="M38" s="59">
        <f t="shared" si="1"/>
        <v>216696</v>
      </c>
      <c r="N38" s="59">
        <f t="shared" si="2"/>
        <v>80046</v>
      </c>
      <c r="O38" s="5"/>
      <c r="P38" s="1"/>
    </row>
    <row r="39" spans="1:15" ht="10.5" customHeight="1">
      <c r="A39" s="33" t="s">
        <v>169</v>
      </c>
      <c r="B39" s="10" t="s">
        <v>134</v>
      </c>
      <c r="C39" s="59">
        <f>+'27'!L39+'29'!L39+'31'!L39</f>
        <v>6150000</v>
      </c>
      <c r="D39" s="59">
        <f>+'27'!M39+'29'!M39+'31'!M39</f>
        <v>1400000</v>
      </c>
      <c r="E39" s="59">
        <f>+'27'!N39+'29'!N39+'31'!N39</f>
        <v>1943099</v>
      </c>
      <c r="F39" s="1"/>
      <c r="G39" s="1"/>
      <c r="H39" s="1"/>
      <c r="I39" s="1"/>
      <c r="J39" s="1"/>
      <c r="K39" s="1"/>
      <c r="L39" s="59">
        <f t="shared" si="0"/>
        <v>6150000</v>
      </c>
      <c r="M39" s="59">
        <f t="shared" si="1"/>
        <v>1400000</v>
      </c>
      <c r="N39" s="59">
        <f t="shared" si="2"/>
        <v>1943099</v>
      </c>
      <c r="O39" s="5"/>
    </row>
    <row r="40" spans="1:15" s="21" customFormat="1" ht="10.5" customHeight="1" thickBot="1">
      <c r="A40" s="33" t="s">
        <v>171</v>
      </c>
      <c r="B40" s="10" t="s">
        <v>26</v>
      </c>
      <c r="C40" s="59">
        <f>+'27'!L40+'29'!L40+'31'!L40</f>
        <v>112266</v>
      </c>
      <c r="D40" s="59">
        <f>+'27'!M40+'29'!M40+'31'!M40</f>
        <v>73164</v>
      </c>
      <c r="E40" s="59">
        <f>+'27'!N40+'29'!N40+'31'!N40</f>
        <v>24450</v>
      </c>
      <c r="F40" s="1"/>
      <c r="G40" s="1"/>
      <c r="H40" s="1"/>
      <c r="I40" s="1"/>
      <c r="J40" s="1"/>
      <c r="K40" s="1"/>
      <c r="L40" s="59">
        <f t="shared" si="0"/>
        <v>112266</v>
      </c>
      <c r="M40" s="59">
        <f t="shared" si="1"/>
        <v>73164</v>
      </c>
      <c r="N40" s="59">
        <f t="shared" si="2"/>
        <v>24450</v>
      </c>
      <c r="O40" s="5"/>
    </row>
    <row r="41" spans="1:16" ht="10.5" customHeight="1" thickBot="1">
      <c r="A41" s="12" t="s">
        <v>13</v>
      </c>
      <c r="B41" s="13" t="s">
        <v>136</v>
      </c>
      <c r="C41" s="71">
        <f>+C38+C39+C40</f>
        <v>9406019</v>
      </c>
      <c r="D41" s="71">
        <f aca="true" t="shared" si="11" ref="D41:N41">+D38+D39+D40</f>
        <v>1689860</v>
      </c>
      <c r="E41" s="71">
        <f t="shared" si="11"/>
        <v>2047595</v>
      </c>
      <c r="F41" s="71">
        <f t="shared" si="11"/>
        <v>0</v>
      </c>
      <c r="G41" s="71">
        <f t="shared" si="11"/>
        <v>0</v>
      </c>
      <c r="H41" s="71">
        <f t="shared" si="11"/>
        <v>0</v>
      </c>
      <c r="I41" s="71">
        <f t="shared" si="11"/>
        <v>0</v>
      </c>
      <c r="J41" s="71">
        <f t="shared" si="11"/>
        <v>0</v>
      </c>
      <c r="K41" s="71">
        <f t="shared" si="11"/>
        <v>0</v>
      </c>
      <c r="L41" s="71">
        <f t="shared" si="11"/>
        <v>9406019</v>
      </c>
      <c r="M41" s="71">
        <f t="shared" si="11"/>
        <v>1689860</v>
      </c>
      <c r="N41" s="71">
        <f t="shared" si="11"/>
        <v>2047595</v>
      </c>
      <c r="O41" s="6"/>
      <c r="P41" s="1"/>
    </row>
    <row r="42" spans="1:15" ht="10.5" customHeight="1">
      <c r="A42" s="76" t="s">
        <v>181</v>
      </c>
      <c r="B42" s="75" t="s">
        <v>17</v>
      </c>
      <c r="C42" s="59">
        <f>+'27'!L42+'29'!L42+'31'!L42</f>
        <v>4534538</v>
      </c>
      <c r="D42" s="59">
        <f>+'27'!M42+'29'!M42+'31'!M42</f>
        <v>4577182</v>
      </c>
      <c r="E42" s="59">
        <f>+'27'!N42+'29'!N42+'31'!N42</f>
        <v>4741570</v>
      </c>
      <c r="F42" s="6">
        <f>-SUM(C42)</f>
        <v>-4534538</v>
      </c>
      <c r="G42" s="6">
        <f>-SUM(D42)</f>
        <v>-4577182</v>
      </c>
      <c r="H42" s="6">
        <f>-SUM(E42)</f>
        <v>-4741570</v>
      </c>
      <c r="I42" s="6"/>
      <c r="J42" s="6"/>
      <c r="K42" s="6"/>
      <c r="L42" s="59">
        <f>+C42+F42+I42</f>
        <v>0</v>
      </c>
      <c r="M42" s="59">
        <f>+D42+G42+J42</f>
        <v>0</v>
      </c>
      <c r="N42" s="59">
        <f>+E42+H42+K42</f>
        <v>0</v>
      </c>
      <c r="O42" s="6"/>
    </row>
    <row r="43" spans="1:16" ht="10.5" customHeight="1" thickBot="1">
      <c r="A43" s="80" t="s">
        <v>182</v>
      </c>
      <c r="B43" s="79" t="s">
        <v>137</v>
      </c>
      <c r="C43" s="59">
        <f>+'27'!L43+'29'!L43+'31'!L43</f>
        <v>61364</v>
      </c>
      <c r="D43" s="59">
        <f>+'27'!M43+'29'!M43+'31'!M43</f>
        <v>0</v>
      </c>
      <c r="E43" s="59">
        <f>+'27'!N43+'29'!N43+'31'!N43</f>
        <v>80761</v>
      </c>
      <c r="F43" s="6"/>
      <c r="G43" s="6"/>
      <c r="H43" s="6"/>
      <c r="I43" s="6"/>
      <c r="J43" s="6"/>
      <c r="K43" s="6"/>
      <c r="L43" s="59">
        <f t="shared" si="0"/>
        <v>61364</v>
      </c>
      <c r="M43" s="59">
        <f t="shared" si="1"/>
        <v>0</v>
      </c>
      <c r="N43" s="59">
        <f t="shared" si="2"/>
        <v>80761</v>
      </c>
      <c r="O43" s="6"/>
      <c r="P43" s="1"/>
    </row>
    <row r="44" spans="1:15" ht="10.5" customHeight="1" thickBot="1">
      <c r="A44" s="12" t="s">
        <v>15</v>
      </c>
      <c r="B44" s="13" t="s">
        <v>27</v>
      </c>
      <c r="C44" s="71">
        <f>+C42+C43</f>
        <v>4595902</v>
      </c>
      <c r="D44" s="71">
        <f aca="true" t="shared" si="12" ref="D44:N44">+D42+D43</f>
        <v>4577182</v>
      </c>
      <c r="E44" s="71">
        <f t="shared" si="12"/>
        <v>4822331</v>
      </c>
      <c r="F44" s="71">
        <f t="shared" si="12"/>
        <v>-4534538</v>
      </c>
      <c r="G44" s="71">
        <f t="shared" si="12"/>
        <v>-4577182</v>
      </c>
      <c r="H44" s="71">
        <f t="shared" si="12"/>
        <v>-4741570</v>
      </c>
      <c r="I44" s="71">
        <f t="shared" si="12"/>
        <v>0</v>
      </c>
      <c r="J44" s="71">
        <f t="shared" si="12"/>
        <v>0</v>
      </c>
      <c r="K44" s="71">
        <f t="shared" si="12"/>
        <v>0</v>
      </c>
      <c r="L44" s="71">
        <f t="shared" si="12"/>
        <v>61364</v>
      </c>
      <c r="M44" s="71">
        <f t="shared" si="12"/>
        <v>0</v>
      </c>
      <c r="N44" s="71">
        <f t="shared" si="12"/>
        <v>80761</v>
      </c>
      <c r="O44" s="5"/>
    </row>
    <row r="45" spans="1:15" ht="10.5" customHeight="1">
      <c r="A45" s="27" t="s">
        <v>181</v>
      </c>
      <c r="B45" s="38" t="s">
        <v>20</v>
      </c>
      <c r="C45" s="59">
        <f>+'27'!L45+'29'!L45+'31'!L45</f>
        <v>71900</v>
      </c>
      <c r="D45" s="59">
        <f>+'27'!M45+'29'!M45+'31'!M45</f>
        <v>97943</v>
      </c>
      <c r="E45" s="59">
        <f>+'27'!N45+'29'!N45+'31'!N45</f>
        <v>120274</v>
      </c>
      <c r="F45" s="6">
        <f>-SUM(C45)</f>
        <v>-71900</v>
      </c>
      <c r="G45" s="6">
        <f>-SUM(D45)</f>
        <v>-97943</v>
      </c>
      <c r="H45" s="6">
        <f>-SUM(E45)</f>
        <v>-120274</v>
      </c>
      <c r="I45" s="6"/>
      <c r="J45" s="6"/>
      <c r="K45" s="6"/>
      <c r="L45" s="59">
        <f>+C45+F45+I45</f>
        <v>0</v>
      </c>
      <c r="M45" s="59">
        <f>+D45+G45+J45</f>
        <v>0</v>
      </c>
      <c r="N45" s="59">
        <f>+E45+H45+K45</f>
        <v>0</v>
      </c>
      <c r="O45" s="5"/>
    </row>
    <row r="46" spans="1:15" ht="10.5" customHeight="1" thickBot="1">
      <c r="A46" s="27" t="s">
        <v>182</v>
      </c>
      <c r="B46" s="38" t="s">
        <v>138</v>
      </c>
      <c r="C46" s="59">
        <f>+'27'!L46+'29'!L46+'31'!L46</f>
        <v>0</v>
      </c>
      <c r="D46" s="59">
        <f>+'27'!M46+'29'!M46+'31'!M46</f>
        <v>0</v>
      </c>
      <c r="E46" s="59">
        <f>+'27'!N46+'29'!N46+'31'!N46</f>
        <v>37529</v>
      </c>
      <c r="F46" s="6"/>
      <c r="G46" s="6"/>
      <c r="H46" s="6"/>
      <c r="I46" s="6"/>
      <c r="J46" s="6"/>
      <c r="K46" s="6"/>
      <c r="L46" s="59">
        <f t="shared" si="0"/>
        <v>0</v>
      </c>
      <c r="M46" s="59">
        <f t="shared" si="1"/>
        <v>0</v>
      </c>
      <c r="N46" s="59">
        <f t="shared" si="2"/>
        <v>37529</v>
      </c>
      <c r="O46" s="5"/>
    </row>
    <row r="47" spans="1:15" ht="10.5" customHeight="1" thickBot="1">
      <c r="A47" s="28" t="s">
        <v>18</v>
      </c>
      <c r="B47" s="39" t="s">
        <v>28</v>
      </c>
      <c r="C47" s="71">
        <f>+C45+C46</f>
        <v>71900</v>
      </c>
      <c r="D47" s="71">
        <f aca="true" t="shared" si="13" ref="D47:N47">+D45+D46</f>
        <v>97943</v>
      </c>
      <c r="E47" s="71">
        <f t="shared" si="13"/>
        <v>157803</v>
      </c>
      <c r="F47" s="71">
        <f t="shared" si="13"/>
        <v>-71900</v>
      </c>
      <c r="G47" s="71">
        <f t="shared" si="13"/>
        <v>-97943</v>
      </c>
      <c r="H47" s="71">
        <f t="shared" si="13"/>
        <v>-120274</v>
      </c>
      <c r="I47" s="71">
        <f t="shared" si="13"/>
        <v>0</v>
      </c>
      <c r="J47" s="71">
        <f t="shared" si="13"/>
        <v>0</v>
      </c>
      <c r="K47" s="71">
        <f t="shared" si="13"/>
        <v>0</v>
      </c>
      <c r="L47" s="71">
        <f t="shared" si="13"/>
        <v>0</v>
      </c>
      <c r="M47" s="71">
        <f t="shared" si="13"/>
        <v>0</v>
      </c>
      <c r="N47" s="71">
        <f t="shared" si="13"/>
        <v>37529</v>
      </c>
      <c r="O47" s="5"/>
    </row>
    <row r="48" spans="1:15" ht="10.5" customHeight="1" thickBot="1">
      <c r="A48" s="27" t="s">
        <v>172</v>
      </c>
      <c r="B48" s="38" t="s">
        <v>145</v>
      </c>
      <c r="C48" s="59">
        <f>+'27'!L48+'29'!L48+'31'!L48</f>
        <v>0</v>
      </c>
      <c r="D48" s="59">
        <f>+'27'!M48+'29'!M48+'31'!M48</f>
        <v>0</v>
      </c>
      <c r="E48" s="59">
        <f>+'27'!N48+'29'!N48+'31'!N48</f>
        <v>1849246</v>
      </c>
      <c r="F48" s="59">
        <f>+'27'!O48+'29'!O48+'31'!O48</f>
        <v>0</v>
      </c>
      <c r="G48" s="59">
        <f>+'27'!P48+'29'!P48+'31'!P48</f>
        <v>0</v>
      </c>
      <c r="H48" s="59">
        <f>+'27'!Q48+'29'!Q48+'31'!Q48</f>
        <v>0</v>
      </c>
      <c r="I48" s="59">
        <f>+'27'!R48+'29'!R48+'31'!R48</f>
        <v>0</v>
      </c>
      <c r="J48" s="59">
        <f>+'27'!S48+'29'!S48+'31'!S48</f>
        <v>0</v>
      </c>
      <c r="K48" s="59">
        <f>+'27'!T48+'29'!T48+'31'!T48</f>
        <v>0</v>
      </c>
      <c r="L48" s="59">
        <f>+'27'!U48+'29'!U48+'31'!U48</f>
        <v>0</v>
      </c>
      <c r="M48" s="59">
        <f>+'27'!V48+'29'!V48+'31'!V48</f>
        <v>0</v>
      </c>
      <c r="N48" s="59">
        <f t="shared" si="2"/>
        <v>1849246</v>
      </c>
      <c r="O48" s="5"/>
    </row>
    <row r="49" spans="1:15" ht="10.5" customHeight="1" thickBot="1">
      <c r="A49" s="28" t="s">
        <v>142</v>
      </c>
      <c r="B49" s="39" t="s">
        <v>144</v>
      </c>
      <c r="C49" s="71">
        <f>+C44+C47</f>
        <v>4667802</v>
      </c>
      <c r="D49" s="71">
        <f>+D44+D47</f>
        <v>4675125</v>
      </c>
      <c r="E49" s="71">
        <f>+E44+E47+E48</f>
        <v>6829380</v>
      </c>
      <c r="F49" s="71">
        <f aca="true" t="shared" si="14" ref="F49:N49">+F44+F47+F48</f>
        <v>-4606438</v>
      </c>
      <c r="G49" s="71">
        <f t="shared" si="14"/>
        <v>-4675125</v>
      </c>
      <c r="H49" s="71">
        <f t="shared" si="14"/>
        <v>-4861844</v>
      </c>
      <c r="I49" s="71">
        <f t="shared" si="14"/>
        <v>0</v>
      </c>
      <c r="J49" s="71">
        <f t="shared" si="14"/>
        <v>0</v>
      </c>
      <c r="K49" s="71">
        <f t="shared" si="14"/>
        <v>0</v>
      </c>
      <c r="L49" s="71">
        <f t="shared" si="14"/>
        <v>61364</v>
      </c>
      <c r="M49" s="71">
        <f t="shared" si="14"/>
        <v>0</v>
      </c>
      <c r="N49" s="71">
        <f t="shared" si="14"/>
        <v>1967536</v>
      </c>
      <c r="O49" s="5"/>
    </row>
    <row r="50" spans="1:15" s="36" customFormat="1" ht="10.5" customHeight="1" thickBot="1">
      <c r="A50" s="17"/>
      <c r="B50" s="21" t="s">
        <v>148</v>
      </c>
      <c r="C50" s="59">
        <f>+C37+C41+C48+C49</f>
        <v>27911293</v>
      </c>
      <c r="D50" s="59">
        <f>+D37+D41+D48+D49</f>
        <v>21081286</v>
      </c>
      <c r="E50" s="59">
        <f>+E37+E41+E49</f>
        <v>23788639</v>
      </c>
      <c r="F50" s="59">
        <f aca="true" t="shared" si="15" ref="F50:N50">+F37+F41+F49</f>
        <v>-4606438</v>
      </c>
      <c r="G50" s="59">
        <f t="shared" si="15"/>
        <v>-4675125</v>
      </c>
      <c r="H50" s="59">
        <f t="shared" si="15"/>
        <v>-4861844</v>
      </c>
      <c r="I50" s="59">
        <f t="shared" si="15"/>
        <v>-194000</v>
      </c>
      <c r="J50" s="59">
        <f t="shared" si="15"/>
        <v>-355000</v>
      </c>
      <c r="K50" s="59">
        <f t="shared" si="15"/>
        <v>-379000</v>
      </c>
      <c r="L50" s="59">
        <f t="shared" si="15"/>
        <v>23110855</v>
      </c>
      <c r="M50" s="59">
        <f t="shared" si="15"/>
        <v>16051161</v>
      </c>
      <c r="N50" s="59">
        <f t="shared" si="15"/>
        <v>18547795</v>
      </c>
      <c r="O50" s="6"/>
    </row>
    <row r="51" spans="1:15" ht="12" customHeight="1" thickBot="1">
      <c r="A51" s="41"/>
      <c r="B51" s="66" t="s">
        <v>29</v>
      </c>
      <c r="C51" s="87">
        <f>+'27'!L51+'29'!L51+'31'!L51</f>
        <v>642</v>
      </c>
      <c r="D51" s="87">
        <f>+'27'!M51+'29'!M51+'31'!M51</f>
        <v>656</v>
      </c>
      <c r="E51" s="87">
        <f>+'27'!N51+'29'!N51+'31'!N51</f>
        <v>666.5</v>
      </c>
      <c r="F51" s="82"/>
      <c r="G51" s="82"/>
      <c r="H51" s="82"/>
      <c r="I51" s="82"/>
      <c r="J51" s="82"/>
      <c r="K51" s="82"/>
      <c r="L51" s="87">
        <f t="shared" si="0"/>
        <v>642</v>
      </c>
      <c r="M51" s="87">
        <f t="shared" si="1"/>
        <v>656</v>
      </c>
      <c r="N51" s="88">
        <f t="shared" si="2"/>
        <v>666.5</v>
      </c>
      <c r="O51" s="51"/>
    </row>
    <row r="52" spans="1:15" ht="12" customHeight="1" thickBot="1">
      <c r="A52" s="43"/>
      <c r="B52" s="66" t="s">
        <v>30</v>
      </c>
      <c r="C52" s="87">
        <f>+'27'!L52+'29'!L52+'31'!L52</f>
        <v>15</v>
      </c>
      <c r="D52" s="87">
        <f>+'27'!M52+'29'!M52+'31'!M52</f>
        <v>30</v>
      </c>
      <c r="E52" s="87">
        <f>+'27'!N52+'29'!N52+'31'!N52</f>
        <v>30</v>
      </c>
      <c r="F52" s="85"/>
      <c r="G52" s="82"/>
      <c r="H52" s="85"/>
      <c r="I52" s="85"/>
      <c r="J52" s="85"/>
      <c r="K52" s="85"/>
      <c r="L52" s="87">
        <f t="shared" si="0"/>
        <v>15</v>
      </c>
      <c r="M52" s="87">
        <f t="shared" si="1"/>
        <v>30</v>
      </c>
      <c r="N52" s="88">
        <f t="shared" si="2"/>
        <v>30</v>
      </c>
      <c r="O52" s="1"/>
    </row>
    <row r="53" spans="3:5" ht="12.75">
      <c r="C53" s="49"/>
      <c r="D53" s="49"/>
      <c r="E53" s="49"/>
    </row>
    <row r="54" spans="3:14" ht="12.75">
      <c r="C54" s="1">
        <f>+C28-C50</f>
        <v>0</v>
      </c>
      <c r="D54" s="1">
        <f>+D28-D50</f>
        <v>0</v>
      </c>
      <c r="E54" s="1">
        <f>+E28-E50</f>
        <v>0</v>
      </c>
      <c r="K54" s="22"/>
      <c r="L54" s="1">
        <f>+L28-L50</f>
        <v>0</v>
      </c>
      <c r="M54" s="1">
        <f>+M28-M50</f>
        <v>0</v>
      </c>
      <c r="N54" s="1">
        <f>+N28-N50</f>
        <v>0</v>
      </c>
    </row>
    <row r="55" spans="5:11" ht="4.5" customHeight="1">
      <c r="E55" s="1"/>
      <c r="K55" s="22"/>
    </row>
    <row r="56" spans="3:15" ht="12.75">
      <c r="C56" s="1"/>
      <c r="D56" s="1"/>
      <c r="E56" s="1"/>
      <c r="K56" s="22"/>
      <c r="L56" s="1"/>
      <c r="M56" s="1"/>
      <c r="N56" s="1"/>
      <c r="O56" s="1"/>
    </row>
    <row r="57" ht="5.25" customHeight="1">
      <c r="K57" s="22"/>
    </row>
    <row r="58" spans="3:14" ht="12.75">
      <c r="C58" s="1"/>
      <c r="K58" s="22"/>
      <c r="L58" s="1"/>
      <c r="M58" s="1"/>
      <c r="N58" s="1"/>
    </row>
    <row r="59" ht="5.25" customHeight="1">
      <c r="K59" s="22"/>
    </row>
    <row r="60" spans="11:15" ht="12.75">
      <c r="K60" s="22"/>
      <c r="L60" s="1"/>
      <c r="M60" s="1"/>
      <c r="N60" s="1"/>
      <c r="O60" s="1"/>
    </row>
    <row r="61" ht="8.25" customHeight="1"/>
    <row r="62" ht="8.25" customHeight="1"/>
    <row r="63" spans="12:15" ht="12.75">
      <c r="L63" s="1"/>
      <c r="M63" s="1"/>
      <c r="N63" s="1"/>
      <c r="O63" s="1"/>
    </row>
    <row r="65" spans="12:14" ht="12.75">
      <c r="L65" s="1"/>
      <c r="M65" s="1"/>
      <c r="N65" s="1"/>
    </row>
    <row r="67" ht="12.75">
      <c r="N67" s="1"/>
    </row>
    <row r="68" ht="12.75">
      <c r="N68" s="1"/>
    </row>
    <row r="69" ht="12.75">
      <c r="N69" s="1"/>
    </row>
    <row r="71" ht="12.75">
      <c r="N71" s="1"/>
    </row>
  </sheetData>
  <sheetProtection selectLockedCells="1" selectUnlockedCells="1"/>
  <mergeCells count="21">
    <mergeCell ref="L3:N4"/>
    <mergeCell ref="C3:E4"/>
    <mergeCell ref="C5:C6"/>
    <mergeCell ref="L5:L6"/>
    <mergeCell ref="I5:I6"/>
    <mergeCell ref="A29:B29"/>
    <mergeCell ref="J5:J6"/>
    <mergeCell ref="D5:D6"/>
    <mergeCell ref="E5:E6"/>
    <mergeCell ref="H5:H6"/>
    <mergeCell ref="A1:N1"/>
    <mergeCell ref="M5:M6"/>
    <mergeCell ref="I3:K4"/>
    <mergeCell ref="F5:F6"/>
    <mergeCell ref="N5:N6"/>
    <mergeCell ref="F3:H4"/>
    <mergeCell ref="G5:G6"/>
    <mergeCell ref="A7:B7"/>
    <mergeCell ref="K5:K6"/>
    <mergeCell ref="A8:B8"/>
    <mergeCell ref="A3:B6"/>
  </mergeCells>
  <printOptions horizontalCentered="1"/>
  <pageMargins left="0.07874015748031496" right="0.07874015748031496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10.00390625" style="1" customWidth="1"/>
    <col min="16" max="16" width="9.125" style="8" customWidth="1"/>
    <col min="17" max="17" width="12.375" style="8" customWidth="1"/>
    <col min="18" max="20" width="9.125" style="8" customWidth="1"/>
    <col min="21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8.25" customHeight="1" thickBot="1">
      <c r="N2" s="10" t="s">
        <v>0</v>
      </c>
    </row>
    <row r="3" spans="1:14" ht="9" customHeight="1" thickBot="1">
      <c r="A3" s="100" t="s">
        <v>1</v>
      </c>
      <c r="B3" s="100"/>
      <c r="C3" s="101">
        <v>1018</v>
      </c>
      <c r="D3" s="101"/>
      <c r="E3" s="107"/>
      <c r="F3" s="101">
        <v>1020</v>
      </c>
      <c r="G3" s="101"/>
      <c r="H3" s="101"/>
      <c r="I3" s="101">
        <v>1021</v>
      </c>
      <c r="J3" s="101"/>
      <c r="K3" s="101"/>
      <c r="L3" s="101">
        <v>1022</v>
      </c>
      <c r="M3" s="101"/>
      <c r="N3" s="101"/>
    </row>
    <row r="4" spans="1:15" s="11" customFormat="1" ht="23.25" customHeight="1" thickBot="1">
      <c r="A4" s="100"/>
      <c r="B4" s="100"/>
      <c r="C4" s="97" t="s">
        <v>41</v>
      </c>
      <c r="D4" s="97"/>
      <c r="E4" s="97"/>
      <c r="F4" s="97" t="s">
        <v>120</v>
      </c>
      <c r="G4" s="97"/>
      <c r="H4" s="97"/>
      <c r="I4" s="97" t="s">
        <v>185</v>
      </c>
      <c r="J4" s="97"/>
      <c r="K4" s="97"/>
      <c r="L4" s="97" t="s">
        <v>187</v>
      </c>
      <c r="M4" s="97"/>
      <c r="N4" s="97"/>
      <c r="O4" s="62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6" ht="10.5" customHeight="1">
      <c r="A9" s="11" t="s">
        <v>151</v>
      </c>
      <c r="B9" s="10" t="s">
        <v>6</v>
      </c>
      <c r="C9" s="1"/>
      <c r="D9" s="1"/>
      <c r="E9" s="1">
        <v>1500</v>
      </c>
      <c r="F9" s="1"/>
      <c r="G9" s="1"/>
      <c r="H9" s="1">
        <v>1500</v>
      </c>
      <c r="I9" s="1"/>
      <c r="J9" s="1"/>
      <c r="K9" s="1"/>
      <c r="L9" s="23"/>
      <c r="M9" s="23"/>
      <c r="N9" s="1">
        <v>1000</v>
      </c>
      <c r="P9" s="1"/>
    </row>
    <row r="10" spans="1:16" ht="10.5" customHeight="1">
      <c r="A10" s="11" t="s">
        <v>152</v>
      </c>
      <c r="B10" s="10" t="s">
        <v>122</v>
      </c>
      <c r="C10" s="1"/>
      <c r="D10" s="1"/>
      <c r="E10" s="1">
        <v>405</v>
      </c>
      <c r="F10" s="1"/>
      <c r="G10" s="1"/>
      <c r="H10" s="1">
        <v>1500</v>
      </c>
      <c r="I10" s="1"/>
      <c r="J10" s="1"/>
      <c r="K10" s="1"/>
      <c r="L10" s="23"/>
      <c r="M10" s="23"/>
      <c r="N10" s="1">
        <v>800</v>
      </c>
      <c r="P10" s="1"/>
    </row>
    <row r="11" spans="1:16" ht="10.5" customHeight="1">
      <c r="A11" s="11" t="s">
        <v>153</v>
      </c>
      <c r="B11" s="10" t="s">
        <v>7</v>
      </c>
      <c r="C11" s="1">
        <v>476575</v>
      </c>
      <c r="D11" s="1">
        <v>447084</v>
      </c>
      <c r="E11" s="1">
        <f>445179+101</f>
        <v>445280</v>
      </c>
      <c r="F11" s="1">
        <v>757076</v>
      </c>
      <c r="G11" s="1">
        <v>1094963</v>
      </c>
      <c r="H11" s="1">
        <v>1091963</v>
      </c>
      <c r="I11" s="1"/>
      <c r="J11" s="1"/>
      <c r="K11" s="1"/>
      <c r="L11" s="23"/>
      <c r="M11" s="23"/>
      <c r="N11" s="1">
        <v>6035</v>
      </c>
      <c r="P11" s="1"/>
    </row>
    <row r="12" spans="1:16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3"/>
      <c r="M12" s="23"/>
      <c r="N12" s="1"/>
      <c r="P12" s="1"/>
    </row>
    <row r="13" spans="1:16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23"/>
      <c r="M13" s="23"/>
      <c r="N13" s="1"/>
      <c r="P13" s="1"/>
    </row>
    <row r="14" spans="1:17" ht="10.5" customHeight="1">
      <c r="A14" s="12" t="s">
        <v>10</v>
      </c>
      <c r="B14" s="13" t="s">
        <v>124</v>
      </c>
      <c r="C14" s="70">
        <f>+C9+C10+C11+C12+C13</f>
        <v>476575</v>
      </c>
      <c r="D14" s="70">
        <f aca="true" t="shared" si="0" ref="D14:N14">+D9+D10+D11+D12+D13</f>
        <v>447084</v>
      </c>
      <c r="E14" s="70">
        <f t="shared" si="0"/>
        <v>447185</v>
      </c>
      <c r="F14" s="70">
        <f t="shared" si="0"/>
        <v>757076</v>
      </c>
      <c r="G14" s="70">
        <f t="shared" si="0"/>
        <v>1094963</v>
      </c>
      <c r="H14" s="70">
        <f t="shared" si="0"/>
        <v>1094963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7835</v>
      </c>
      <c r="P14" s="1"/>
      <c r="Q14" s="1"/>
    </row>
    <row r="15" spans="1:16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5"/>
      <c r="M15" s="5"/>
      <c r="N15" s="1"/>
      <c r="P15" s="1"/>
    </row>
    <row r="16" spans="1:17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5"/>
      <c r="M16" s="5"/>
      <c r="N16" s="1"/>
      <c r="P16" s="1"/>
      <c r="Q16" s="1"/>
    </row>
    <row r="17" spans="1:17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5"/>
      <c r="M17" s="5"/>
      <c r="N17" s="1"/>
      <c r="O17" s="5"/>
      <c r="P17" s="1"/>
      <c r="Q17" s="5"/>
    </row>
    <row r="18" spans="1:16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  <c r="P18" s="1"/>
    </row>
    <row r="19" spans="1:16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P19" s="1"/>
    </row>
    <row r="20" spans="1:16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P20" s="1"/>
    </row>
    <row r="21" spans="1:16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P21" s="1"/>
    </row>
    <row r="22" spans="1:16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P22" s="1"/>
    </row>
    <row r="23" spans="1:15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"/>
    </row>
    <row r="24" spans="1:16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  <c r="O24" s="5"/>
      <c r="P24" s="1"/>
    </row>
    <row r="25" spans="1:16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P25" s="1"/>
    </row>
    <row r="26" spans="1:16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/>
    </row>
    <row r="27" spans="1:16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P27" s="1"/>
    </row>
    <row r="28" spans="1:16" s="21" customFormat="1" ht="10.5" customHeight="1">
      <c r="A28" s="17"/>
      <c r="B28" s="21" t="s">
        <v>147</v>
      </c>
      <c r="C28" s="5">
        <f>+C14++C18+C26+C27</f>
        <v>476575</v>
      </c>
      <c r="D28" s="5">
        <f aca="true" t="shared" si="5" ref="D28:N28">+D14++D18+D26+D27</f>
        <v>447084</v>
      </c>
      <c r="E28" s="5">
        <f t="shared" si="5"/>
        <v>447185</v>
      </c>
      <c r="F28" s="5">
        <f t="shared" si="5"/>
        <v>757076</v>
      </c>
      <c r="G28" s="5">
        <f t="shared" si="5"/>
        <v>1094963</v>
      </c>
      <c r="H28" s="5">
        <f t="shared" si="5"/>
        <v>1094963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7835</v>
      </c>
      <c r="O28" s="5"/>
      <c r="P28" s="40"/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P29" s="1"/>
      <c r="U29" s="49"/>
    </row>
    <row r="30" spans="1:16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  <c r="P30" s="1"/>
    </row>
    <row r="31" spans="1:16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  <c r="P31" s="1"/>
    </row>
    <row r="32" spans="1:16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  <c r="P32" s="1"/>
    </row>
    <row r="33" spans="1:16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  <c r="P33" s="1"/>
    </row>
    <row r="34" spans="1:16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5"/>
      <c r="M34" s="5"/>
      <c r="N34" s="1"/>
      <c r="P34" s="1"/>
    </row>
    <row r="35" spans="1:16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5"/>
      <c r="M35" s="5"/>
      <c r="N35" s="1"/>
      <c r="P35" s="1"/>
    </row>
    <row r="36" spans="1:16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1"/>
      <c r="P36" s="1"/>
    </row>
    <row r="37" spans="1:37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P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5"/>
      <c r="M38" s="5"/>
      <c r="N38" s="1"/>
      <c r="P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5"/>
      <c r="M39" s="5"/>
      <c r="N39" s="1"/>
      <c r="P39" s="1"/>
      <c r="Q39" s="49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5"/>
      <c r="M40" s="5"/>
      <c r="N40" s="1"/>
      <c r="O40" s="5"/>
      <c r="P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</sheetData>
  <sheetProtection selectLockedCells="1" selectUnlockedCells="1"/>
  <mergeCells count="25">
    <mergeCell ref="A1:N1"/>
    <mergeCell ref="K5:K6"/>
    <mergeCell ref="I3:K3"/>
    <mergeCell ref="I4:K4"/>
    <mergeCell ref="I5:I6"/>
    <mergeCell ref="J5:J6"/>
    <mergeCell ref="M5:M6"/>
    <mergeCell ref="L3:N3"/>
    <mergeCell ref="L4:N4"/>
    <mergeCell ref="G5:G6"/>
    <mergeCell ref="N5:N6"/>
    <mergeCell ref="A3:B6"/>
    <mergeCell ref="F3:H3"/>
    <mergeCell ref="C3:E3"/>
    <mergeCell ref="F4:H4"/>
    <mergeCell ref="C4:E4"/>
    <mergeCell ref="E5:E6"/>
    <mergeCell ref="A29:B29"/>
    <mergeCell ref="A8:B8"/>
    <mergeCell ref="L5:L6"/>
    <mergeCell ref="A7:B7"/>
    <mergeCell ref="H5:H6"/>
    <mergeCell ref="C5:C6"/>
    <mergeCell ref="D5:D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53"/>
  <sheetViews>
    <sheetView zoomScale="92" zoomScaleNormal="92" zoomScalePageLayoutView="0" workbookViewId="0" topLeftCell="A1">
      <selection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4" width="10.00390625" style="8" customWidth="1"/>
    <col min="15" max="15" width="10.00390625" style="1" customWidth="1"/>
    <col min="16" max="16" width="9.125" style="8" customWidth="1"/>
    <col min="17" max="16384" width="9.125" style="8" customWidth="1"/>
  </cols>
  <sheetData>
    <row r="1" spans="1:14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8.25" customHeight="1" thickBot="1">
      <c r="N2" s="10" t="s">
        <v>0</v>
      </c>
    </row>
    <row r="3" spans="1:14" ht="9" customHeight="1" thickBot="1">
      <c r="A3" s="100" t="s">
        <v>1</v>
      </c>
      <c r="B3" s="100"/>
      <c r="C3" s="112" t="s">
        <v>39</v>
      </c>
      <c r="D3" s="112"/>
      <c r="E3" s="112"/>
      <c r="F3" s="101">
        <v>1051</v>
      </c>
      <c r="G3" s="101"/>
      <c r="H3" s="101"/>
      <c r="I3" s="101">
        <v>1052</v>
      </c>
      <c r="J3" s="101"/>
      <c r="K3" s="101"/>
      <c r="L3" s="107">
        <v>1053</v>
      </c>
      <c r="M3" s="107"/>
      <c r="N3" s="107"/>
    </row>
    <row r="4" spans="1:15" s="11" customFormat="1" ht="23.25" customHeight="1" thickBot="1">
      <c r="A4" s="100"/>
      <c r="B4" s="100"/>
      <c r="C4" s="112"/>
      <c r="D4" s="112"/>
      <c r="E4" s="112"/>
      <c r="F4" s="97" t="s">
        <v>42</v>
      </c>
      <c r="G4" s="97"/>
      <c r="H4" s="97"/>
      <c r="I4" s="97" t="s">
        <v>43</v>
      </c>
      <c r="J4" s="97"/>
      <c r="K4" s="97"/>
      <c r="L4" s="97" t="s">
        <v>44</v>
      </c>
      <c r="M4" s="97"/>
      <c r="N4" s="97"/>
      <c r="O4" s="62"/>
    </row>
    <row r="5" spans="1:14" ht="12.75" customHeight="1" thickBot="1">
      <c r="A5" s="100"/>
      <c r="B5" s="100"/>
      <c r="C5" s="111" t="s">
        <v>194</v>
      </c>
      <c r="D5" s="111" t="s">
        <v>195</v>
      </c>
      <c r="E5" s="111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111"/>
      <c r="D6" s="111"/>
      <c r="E6" s="111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8">
        <v>2</v>
      </c>
      <c r="D7" s="69">
        <v>3</v>
      </c>
      <c r="E7" s="68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30"/>
      <c r="D8" s="30"/>
      <c r="E8" s="30"/>
      <c r="F8" s="1"/>
      <c r="G8" s="1"/>
      <c r="H8" s="1"/>
      <c r="I8" s="5"/>
      <c r="J8" s="5"/>
      <c r="K8" s="5"/>
      <c r="L8" s="1"/>
      <c r="M8" s="1"/>
      <c r="N8" s="1"/>
    </row>
    <row r="9" spans="1:16" ht="10.5" customHeight="1">
      <c r="A9" s="11" t="s">
        <v>151</v>
      </c>
      <c r="B9" s="10" t="s">
        <v>6</v>
      </c>
      <c r="C9" s="59">
        <f>+1!C9+1!F9+1!I9+1!L9+2!C9+2!F9+2!I9+2!L9+3!C9+3!F9+3!I9+3!L9+4!C9+4!F9+4!I9+4!L9</f>
        <v>0</v>
      </c>
      <c r="D9" s="59">
        <f>+1!D9+1!G9+1!J9+1!M9+2!D9+2!G9+2!J9+2!M9+3!D9+3!G9+3!J9+3!M9+4!D9+4!G9+4!J9+4!M9</f>
        <v>42756</v>
      </c>
      <c r="E9" s="59">
        <f>+1!E9+1!H9+1!K9+1!N9+2!E9+2!H9+2!K9+2!N9+3!E9+3!H9+3!K9+3!N9+4!E9+4!H9+4!K9+4!N9</f>
        <v>104885</v>
      </c>
      <c r="F9" s="1"/>
      <c r="G9" s="1"/>
      <c r="H9" s="1"/>
      <c r="I9" s="1"/>
      <c r="J9" s="1"/>
      <c r="K9" s="1"/>
      <c r="L9" s="23"/>
      <c r="M9" s="23"/>
      <c r="N9" s="23"/>
      <c r="P9" s="1"/>
    </row>
    <row r="10" spans="1:16" ht="10.5" customHeight="1">
      <c r="A10" s="11" t="s">
        <v>152</v>
      </c>
      <c r="B10" s="10" t="s">
        <v>122</v>
      </c>
      <c r="C10" s="59">
        <f>+1!C10+1!F10+1!I10+1!L10+2!C10+2!F10+2!I10+2!L10+3!C10+3!F10+3!I10+3!L10+4!C10+4!F10+4!I10+4!L10</f>
        <v>10000</v>
      </c>
      <c r="D10" s="59">
        <f>+1!D10+1!G10+1!J10+1!M10+2!D10+2!G10+2!J10+2!M10+3!D10+3!G10+3!J10+3!M10+4!D10+4!G10+4!J10+4!M10</f>
        <v>21434</v>
      </c>
      <c r="E10" s="59">
        <f>+1!E10+1!H10+1!K10+1!N10+2!E10+2!H10+2!K10+2!N10+3!E10+3!H10+3!K10+3!N10+4!E10+4!H10+4!K10+4!N10</f>
        <v>37983</v>
      </c>
      <c r="F10" s="1"/>
      <c r="G10" s="1"/>
      <c r="H10" s="1"/>
      <c r="I10" s="1"/>
      <c r="J10" s="1"/>
      <c r="K10" s="1"/>
      <c r="L10" s="23"/>
      <c r="M10" s="23"/>
      <c r="N10" s="23"/>
      <c r="P10" s="1"/>
    </row>
    <row r="11" spans="1:16" ht="10.5" customHeight="1">
      <c r="A11" s="11" t="s">
        <v>153</v>
      </c>
      <c r="B11" s="10" t="s">
        <v>7</v>
      </c>
      <c r="C11" s="59">
        <f>+1!C11+1!F11+1!I11+1!L11+2!C11+2!F11+2!I11+2!L11+3!C11+3!F11+3!I11+3!L11+4!C11+4!F11+4!I11+4!L11</f>
        <v>5697216</v>
      </c>
      <c r="D11" s="59">
        <f>+1!D11+1!G11+1!J11+1!M11+2!D11+2!G11+2!J11+2!M11+3!D11+3!G11+3!J11+3!M11+4!D11+4!G11+4!J11+4!M11</f>
        <v>6190426</v>
      </c>
      <c r="E11" s="59">
        <f>+1!E11+1!H11+1!K11+1!N11+2!E11+2!H11+2!K11+2!N11+3!E11+3!H11+3!K11+3!N11+4!E11+4!H11+4!K11+4!N11</f>
        <v>6424372</v>
      </c>
      <c r="F11" s="1"/>
      <c r="G11" s="1"/>
      <c r="H11" s="1"/>
      <c r="I11" s="1"/>
      <c r="J11" s="1"/>
      <c r="K11" s="1"/>
      <c r="L11" s="23"/>
      <c r="M11" s="23"/>
      <c r="N11" s="23"/>
      <c r="P11" s="1"/>
    </row>
    <row r="12" spans="1:16" ht="10.5" customHeight="1">
      <c r="A12" s="11" t="s">
        <v>154</v>
      </c>
      <c r="B12" s="10" t="s">
        <v>8</v>
      </c>
      <c r="C12" s="59">
        <f>+1!C12+1!F12+1!I12+1!L12+2!C12+2!F12+2!I12+2!L12+3!C12+3!F12+3!I12+3!L12+4!C12+4!F12+4!I12+4!L12</f>
        <v>616180</v>
      </c>
      <c r="D12" s="59">
        <f>+1!D12+1!G12+1!J12+1!M12+2!D12+2!G12+2!J12+2!M12+3!D12+3!G12+3!J12+3!M12+4!D12+4!G12+4!J12+4!M12</f>
        <v>700961</v>
      </c>
      <c r="E12" s="59">
        <f>+1!E12+1!H12+1!K12+1!N12+2!E12+2!H12+2!K12+2!N12+3!E12+3!H12+3!K12+3!N12+4!E12+4!H12+4!K12+4!N12</f>
        <v>666779</v>
      </c>
      <c r="F12" s="1"/>
      <c r="G12" s="1"/>
      <c r="H12" s="1"/>
      <c r="I12" s="1"/>
      <c r="J12" s="1"/>
      <c r="K12" s="1"/>
      <c r="L12" s="23"/>
      <c r="M12" s="23"/>
      <c r="N12" s="23"/>
      <c r="P12" s="1"/>
    </row>
    <row r="13" spans="1:16" ht="10.5" customHeight="1" thickBot="1">
      <c r="A13" s="11" t="s">
        <v>155</v>
      </c>
      <c r="B13" s="10" t="s">
        <v>9</v>
      </c>
      <c r="C13" s="59">
        <f>+1!C13+1!F13+1!I13+1!L13+2!C13+2!F13+2!I13+2!L13+3!C13+3!F13+3!I13+3!L13+4!C13+4!F13+4!I13+4!L13</f>
        <v>10000</v>
      </c>
      <c r="D13" s="59">
        <f>+1!D13+1!G13+1!J13+1!M13+2!D13+2!G13+2!J13+2!M13+3!D13+3!G13+3!J13+3!M13+4!D13+4!G13+4!J13+4!M13</f>
        <v>0</v>
      </c>
      <c r="E13" s="59">
        <f>+1!E13+1!H13+1!K13+1!N13+2!E13+2!H13+2!K13+2!N13+3!E13+3!H13+3!K13+3!N13+4!E13+4!H13+4!K13+4!N13</f>
        <v>0</v>
      </c>
      <c r="F13" s="1">
        <v>82113</v>
      </c>
      <c r="G13" s="1">
        <v>82113</v>
      </c>
      <c r="H13" s="1">
        <v>82113</v>
      </c>
      <c r="I13" s="1">
        <v>225798</v>
      </c>
      <c r="J13" s="1">
        <v>265000</v>
      </c>
      <c r="K13" s="1">
        <v>265000</v>
      </c>
      <c r="L13" s="23">
        <v>17973</v>
      </c>
      <c r="M13" s="23">
        <v>17973</v>
      </c>
      <c r="N13" s="23">
        <v>17973</v>
      </c>
      <c r="P13" s="1"/>
    </row>
    <row r="14" spans="1:16" ht="10.5" customHeight="1" thickBot="1">
      <c r="A14" s="12" t="s">
        <v>10</v>
      </c>
      <c r="B14" s="13" t="s">
        <v>124</v>
      </c>
      <c r="C14" s="71">
        <f>+C9+C10+C11+C12+C13</f>
        <v>6333396</v>
      </c>
      <c r="D14" s="71">
        <f aca="true" t="shared" si="0" ref="D14:N14">+D9+D10+D11+D12+D13</f>
        <v>6955577</v>
      </c>
      <c r="E14" s="71">
        <f t="shared" si="0"/>
        <v>7234019</v>
      </c>
      <c r="F14" s="71">
        <f t="shared" si="0"/>
        <v>82113</v>
      </c>
      <c r="G14" s="71">
        <f t="shared" si="0"/>
        <v>82113</v>
      </c>
      <c r="H14" s="71">
        <f t="shared" si="0"/>
        <v>82113</v>
      </c>
      <c r="I14" s="71">
        <f t="shared" si="0"/>
        <v>225798</v>
      </c>
      <c r="J14" s="71">
        <f t="shared" si="0"/>
        <v>265000</v>
      </c>
      <c r="K14" s="71">
        <f t="shared" si="0"/>
        <v>265000</v>
      </c>
      <c r="L14" s="71">
        <f t="shared" si="0"/>
        <v>17973</v>
      </c>
      <c r="M14" s="71">
        <f t="shared" si="0"/>
        <v>17973</v>
      </c>
      <c r="N14" s="71">
        <f t="shared" si="0"/>
        <v>17973</v>
      </c>
      <c r="P14" s="1"/>
    </row>
    <row r="15" spans="1:16" ht="10.5" customHeight="1">
      <c r="A15" s="11" t="s">
        <v>156</v>
      </c>
      <c r="B15" s="10" t="s">
        <v>123</v>
      </c>
      <c r="C15" s="59">
        <f>+1!C15+1!F15+1!I15+1!L15+2!C15+2!F15+2!I15+2!L15+3!C15+3!F15+3!I15+3!L15+4!C15+4!F15+4!I15+4!L15</f>
        <v>0</v>
      </c>
      <c r="D15" s="59">
        <f>+1!D15+1!G15+1!J15+1!M15+2!D15+2!G15+2!J15+2!M15+3!D15+3!G15+3!J15+3!M15+4!D15+4!G15+4!J15+4!M15</f>
        <v>0</v>
      </c>
      <c r="E15" s="59">
        <f>+1!E15+1!H15+1!K15+1!N15+2!E15+2!H15+2!K15+2!N15+3!E15+3!H15+3!K15+3!N15+4!E15+4!H15+4!K15+4!N15</f>
        <v>0</v>
      </c>
      <c r="F15" s="1"/>
      <c r="G15" s="1"/>
      <c r="H15" s="1"/>
      <c r="I15" s="1"/>
      <c r="J15" s="1"/>
      <c r="K15" s="1"/>
      <c r="L15" s="1"/>
      <c r="M15" s="1"/>
      <c r="N15" s="1"/>
      <c r="P15" s="1"/>
    </row>
    <row r="16" spans="1:16" ht="10.5" customHeight="1">
      <c r="A16" s="11" t="s">
        <v>157</v>
      </c>
      <c r="B16" s="10" t="s">
        <v>11</v>
      </c>
      <c r="C16" s="59">
        <f>+1!C16+1!F16+1!I16+1!L16+2!C16+2!F16+2!I16+2!L16+3!C16+3!F16+3!I16+3!L16+4!C16+4!F16+4!I16+4!L16</f>
        <v>0</v>
      </c>
      <c r="D16" s="59">
        <f>+1!D16+1!G16+1!J16+1!M16+2!D16+2!G16+2!J16+2!M16+3!D16+3!G16+3!J16+3!M16+4!D16+4!G16+4!J16+4!M16</f>
        <v>0</v>
      </c>
      <c r="E16" s="59">
        <f>+1!E16+1!H16+1!K16+1!N16+2!E16+2!H16+2!K16+2!N16+3!E16+3!H16+3!K16+3!N16+4!E16+4!H16+4!K16+4!N16</f>
        <v>0</v>
      </c>
      <c r="F16" s="1"/>
      <c r="G16" s="1"/>
      <c r="H16" s="1"/>
      <c r="I16" s="1"/>
      <c r="J16" s="1"/>
      <c r="K16" s="1"/>
      <c r="L16" s="1"/>
      <c r="M16" s="1"/>
      <c r="N16" s="1"/>
      <c r="P16" s="1"/>
    </row>
    <row r="17" spans="1:16" s="21" customFormat="1" ht="10.5" customHeight="1" thickBot="1">
      <c r="A17" s="11" t="s">
        <v>158</v>
      </c>
      <c r="B17" s="10" t="s">
        <v>12</v>
      </c>
      <c r="C17" s="59">
        <f>+1!C17+1!F17+1!I17+1!L17+2!C17+2!F17+2!I17+2!L17+3!C17+3!F17+3!I17+3!L17+4!C17+4!F17+4!I17+4!L17</f>
        <v>0</v>
      </c>
      <c r="D17" s="59">
        <f>+1!D17+1!G17+1!J17+1!M17+2!D17+2!G17+2!J17+2!M17+3!D17+3!G17+3!J17+3!M17+4!D17+4!G17+4!J17+4!M17</f>
        <v>0</v>
      </c>
      <c r="E17" s="59">
        <f>+1!E17+1!H17+1!K17+1!N17+2!E17+2!H17+2!K17+2!N17+3!E17+3!H17+3!K17+3!N17+4!E17+4!H17+4!K17+4!N17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5"/>
      <c r="P17" s="1"/>
    </row>
    <row r="18" spans="1:16" ht="10.5" customHeight="1" thickBot="1">
      <c r="A18" s="12" t="s">
        <v>13</v>
      </c>
      <c r="B18" s="13" t="s">
        <v>125</v>
      </c>
      <c r="C18" s="71">
        <f>+C15+C16+C17</f>
        <v>0</v>
      </c>
      <c r="D18" s="71">
        <f aca="true" t="shared" si="1" ref="D18:N18">+D15+D16+D17</f>
        <v>0</v>
      </c>
      <c r="E18" s="71">
        <f t="shared" si="1"/>
        <v>0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P18" s="1"/>
    </row>
    <row r="19" spans="1:16" ht="10.5" customHeight="1">
      <c r="A19" s="74" t="s">
        <v>159</v>
      </c>
      <c r="B19" s="75" t="s">
        <v>126</v>
      </c>
      <c r="C19" s="59">
        <f>+1!C19+1!F19+1!I19+1!L19+2!C19+2!F19+2!I19+2!L19+3!C19+3!F19+3!I19+3!L19+4!C19+4!F19+4!I19+4!L19</f>
        <v>0</v>
      </c>
      <c r="D19" s="59">
        <f>+1!D19+1!G19+1!J19+1!M19+2!D19+2!G19+2!J19+2!M19+3!D19+3!G19+3!J19+3!M19+4!D19+4!G19+4!J19+4!M19</f>
        <v>0</v>
      </c>
      <c r="E19" s="59">
        <f>+1!E19+1!H19+1!K19+1!N19+2!E19+2!H19+2!K19+2!N19+3!E19+3!H19+3!K19+3!N19+4!E19+4!H19+4!K19+4!N19</f>
        <v>0</v>
      </c>
      <c r="F19" s="6"/>
      <c r="G19" s="6"/>
      <c r="H19" s="6"/>
      <c r="I19" s="6"/>
      <c r="J19" s="6"/>
      <c r="K19" s="6"/>
      <c r="L19" s="6"/>
      <c r="M19" s="6"/>
      <c r="N19" s="6"/>
      <c r="P19" s="1"/>
    </row>
    <row r="20" spans="1:16" ht="10.5" customHeight="1" thickBot="1">
      <c r="A20" s="78" t="s">
        <v>191</v>
      </c>
      <c r="B20" s="79" t="s">
        <v>192</v>
      </c>
      <c r="C20" s="59">
        <f>+1!C20+1!F20+1!I20+1!L20+2!C20+2!F20+2!I20+2!L20+3!C20+3!F20+3!I20+3!L20+4!C20+4!F20+4!I20+4!L20</f>
        <v>0</v>
      </c>
      <c r="D20" s="59">
        <f>+1!D20+1!G20+1!J20+1!M20+2!D20+2!G20+2!J20+2!M20+3!D20+3!G20+3!J20+3!M20+4!D20+4!G20+4!J20+4!M20</f>
        <v>0</v>
      </c>
      <c r="E20" s="59">
        <f>+1!E20+1!H20+1!K20+1!N20+2!E20+2!H20+2!K20+2!N20+3!E20+3!H20+3!K20+3!N20+4!E20+4!H20+4!K20+4!N20</f>
        <v>93157</v>
      </c>
      <c r="F20" s="6"/>
      <c r="G20" s="6"/>
      <c r="H20" s="6"/>
      <c r="I20" s="6"/>
      <c r="J20" s="6"/>
      <c r="K20" s="6"/>
      <c r="L20" s="6"/>
      <c r="M20" s="6"/>
      <c r="N20" s="6"/>
      <c r="P20" s="1"/>
    </row>
    <row r="21" spans="1:16" ht="10.5" customHeight="1" thickBot="1">
      <c r="A21" s="14" t="s">
        <v>15</v>
      </c>
      <c r="B21" s="13" t="s">
        <v>127</v>
      </c>
      <c r="C21" s="71">
        <f>+C19+C20</f>
        <v>0</v>
      </c>
      <c r="D21" s="71">
        <f aca="true" t="shared" si="2" ref="D21:N21">+D19+D20</f>
        <v>0</v>
      </c>
      <c r="E21" s="71">
        <f t="shared" si="2"/>
        <v>93157</v>
      </c>
      <c r="F21" s="71">
        <f t="shared" si="2"/>
        <v>0</v>
      </c>
      <c r="G21" s="71">
        <f t="shared" si="2"/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 t="shared" si="2"/>
        <v>0</v>
      </c>
      <c r="L21" s="71">
        <f t="shared" si="2"/>
        <v>0</v>
      </c>
      <c r="M21" s="71">
        <f t="shared" si="2"/>
        <v>0</v>
      </c>
      <c r="N21" s="71">
        <f t="shared" si="2"/>
        <v>0</v>
      </c>
      <c r="P21" s="1"/>
    </row>
    <row r="22" spans="1:16" ht="10.5" customHeight="1">
      <c r="A22" s="15" t="s">
        <v>161</v>
      </c>
      <c r="B22" s="10" t="s">
        <v>19</v>
      </c>
      <c r="C22" s="59">
        <f>+1!C22+1!F22+1!I22+1!L22+2!C22+2!F22+2!I22+2!L22+3!C22+3!F22+3!I22+3!L22+4!C22+4!F22+4!I22+4!L22</f>
        <v>0</v>
      </c>
      <c r="D22" s="59">
        <f>+1!D22+1!G22+1!J22+1!M22+2!D22+2!G22+2!J22+2!M22+3!D22+3!G22+3!J22+3!M22+4!D22+4!G22+4!J22+4!M22</f>
        <v>0</v>
      </c>
      <c r="E22" s="59">
        <f>+1!E22+1!H22+1!K22+1!N22+2!E22+2!H22+2!K22+2!N22+3!E22+3!H22+3!K22+3!N22+4!E22+4!H22+4!K22+4!N22</f>
        <v>0</v>
      </c>
      <c r="F22" s="6"/>
      <c r="G22" s="6"/>
      <c r="H22" s="6"/>
      <c r="I22" s="6"/>
      <c r="J22" s="6"/>
      <c r="K22" s="6"/>
      <c r="L22" s="6"/>
      <c r="M22" s="6"/>
      <c r="N22" s="6"/>
      <c r="P22" s="1"/>
    </row>
    <row r="23" spans="1:15" ht="10.5" customHeight="1">
      <c r="A23" s="35" t="s">
        <v>162</v>
      </c>
      <c r="B23" s="10" t="s">
        <v>139</v>
      </c>
      <c r="C23" s="59">
        <f>+1!C23+1!F23+1!I23+1!L23+2!C23+2!F23+2!I23+2!L23+3!C23+3!F23+3!I23+3!L23+4!C23+4!F23+4!I23+4!L23</f>
        <v>0</v>
      </c>
      <c r="D23" s="59">
        <f>+1!D23+1!G23+1!J23+1!M23+2!D23+2!G23+2!J23+2!M23+3!D23+3!G23+3!J23+3!M23+4!D23+4!G23+4!J23+4!M23</f>
        <v>0</v>
      </c>
      <c r="E23" s="59">
        <f>+1!E23+1!H23+1!K23+1!N23+2!E23+2!H23+2!K23+2!N23+3!E23+3!H23+3!K23+3!N23+4!E23+4!H23+4!K23+4!N23</f>
        <v>0</v>
      </c>
      <c r="F23" s="6"/>
      <c r="G23" s="6"/>
      <c r="H23" s="6"/>
      <c r="I23" s="6"/>
      <c r="J23" s="6"/>
      <c r="K23" s="6"/>
      <c r="L23" s="6"/>
      <c r="M23" s="6"/>
      <c r="N23" s="6"/>
      <c r="O23" s="8"/>
    </row>
    <row r="24" spans="1:16" s="21" customFormat="1" ht="10.5" customHeight="1" thickBot="1">
      <c r="A24" s="11" t="s">
        <v>159</v>
      </c>
      <c r="B24" s="10" t="s">
        <v>20</v>
      </c>
      <c r="C24" s="59">
        <f>+1!C24+1!F24+1!I24+1!L24+2!C24+2!F24+2!I24+2!L24+3!C24+3!F24+3!I24+3!L24+4!C24+4!F24+4!I24+4!L24</f>
        <v>0</v>
      </c>
      <c r="D24" s="59">
        <f>+1!D24+1!G24+1!J24+1!M24+2!D24+2!G24+2!J24+2!M24+3!D24+3!G24+3!J24+3!M24+4!D24+4!G24+4!J24+4!M24</f>
        <v>0</v>
      </c>
      <c r="E24" s="59">
        <f>+1!E24+1!H24+1!K24+1!N24+2!E24+2!H24+2!K24+2!N24+3!E24+3!H24+3!K24+3!N24+4!E24+4!H24+4!K24+4!N24</f>
        <v>0</v>
      </c>
      <c r="F24" s="1"/>
      <c r="G24" s="1"/>
      <c r="H24" s="6"/>
      <c r="I24" s="1"/>
      <c r="J24" s="1"/>
      <c r="K24" s="6"/>
      <c r="L24" s="6"/>
      <c r="M24" s="6"/>
      <c r="N24" s="6"/>
      <c r="O24" s="5"/>
      <c r="P24" s="1"/>
    </row>
    <row r="25" spans="1:16" ht="10.5" customHeight="1" thickBot="1">
      <c r="A25" s="12" t="s">
        <v>18</v>
      </c>
      <c r="B25" s="16" t="s">
        <v>128</v>
      </c>
      <c r="C25" s="71">
        <f>+C22+C23+C24</f>
        <v>0</v>
      </c>
      <c r="D25" s="71">
        <f aca="true" t="shared" si="3" ref="D25:N25">+D22+D23+D24</f>
        <v>0</v>
      </c>
      <c r="E25" s="71">
        <f t="shared" si="3"/>
        <v>0</v>
      </c>
      <c r="F25" s="71">
        <f t="shared" si="3"/>
        <v>0</v>
      </c>
      <c r="G25" s="71">
        <f t="shared" si="3"/>
        <v>0</v>
      </c>
      <c r="H25" s="71">
        <f t="shared" si="3"/>
        <v>0</v>
      </c>
      <c r="I25" s="71">
        <f t="shared" si="3"/>
        <v>0</v>
      </c>
      <c r="J25" s="71">
        <f t="shared" si="3"/>
        <v>0</v>
      </c>
      <c r="K25" s="71">
        <f t="shared" si="3"/>
        <v>0</v>
      </c>
      <c r="L25" s="71">
        <f t="shared" si="3"/>
        <v>0</v>
      </c>
      <c r="M25" s="71">
        <f t="shared" si="3"/>
        <v>0</v>
      </c>
      <c r="N25" s="71">
        <f t="shared" si="3"/>
        <v>0</v>
      </c>
      <c r="P25" s="1"/>
    </row>
    <row r="26" spans="1:16" ht="10.5" customHeight="1" thickBot="1">
      <c r="A26" s="27" t="s">
        <v>160</v>
      </c>
      <c r="B26" s="26" t="s">
        <v>146</v>
      </c>
      <c r="C26" s="59">
        <f>+1!C26+1!F26+1!I26+1!L26+2!C26+2!F26+2!I26+2!L26+3!C26+3!F26+3!I26+3!L26+4!C26+4!F26+4!I26+4!L26</f>
        <v>0</v>
      </c>
      <c r="D26" s="59">
        <f>+1!D26+1!G26+1!J26+1!M26+2!D26+2!G26+2!J26+2!M26+3!D26+3!G26+3!J26+3!M26+4!D26+4!G26+4!J26+4!M26</f>
        <v>0</v>
      </c>
      <c r="E26" s="59">
        <f>+1!E26+1!H26+1!K26+1!N26+2!E26+2!H26+2!K26+2!N26+3!E26+3!H26+3!K26+3!N26+4!E26+4!H26+4!K26+4!N26</f>
        <v>0</v>
      </c>
      <c r="F26" s="6"/>
      <c r="G26" s="6"/>
      <c r="H26" s="6"/>
      <c r="I26" s="6"/>
      <c r="J26" s="6"/>
      <c r="K26" s="6"/>
      <c r="L26" s="6"/>
      <c r="M26" s="6"/>
      <c r="N26" s="6"/>
      <c r="P26" s="1"/>
    </row>
    <row r="27" spans="1:16" ht="10.5" customHeight="1" thickBot="1">
      <c r="A27" s="28" t="s">
        <v>142</v>
      </c>
      <c r="B27" s="29" t="s">
        <v>143</v>
      </c>
      <c r="C27" s="71">
        <f>+C21+C25</f>
        <v>0</v>
      </c>
      <c r="D27" s="71">
        <f aca="true" t="shared" si="4" ref="D27:N27">+D21+D25</f>
        <v>0</v>
      </c>
      <c r="E27" s="71">
        <f t="shared" si="4"/>
        <v>93157</v>
      </c>
      <c r="F27" s="71">
        <f t="shared" si="4"/>
        <v>0</v>
      </c>
      <c r="G27" s="71">
        <f t="shared" si="4"/>
        <v>0</v>
      </c>
      <c r="H27" s="71">
        <f t="shared" si="4"/>
        <v>0</v>
      </c>
      <c r="I27" s="71">
        <f t="shared" si="4"/>
        <v>0</v>
      </c>
      <c r="J27" s="71">
        <f t="shared" si="4"/>
        <v>0</v>
      </c>
      <c r="K27" s="71">
        <f t="shared" si="4"/>
        <v>0</v>
      </c>
      <c r="L27" s="71">
        <f t="shared" si="4"/>
        <v>0</v>
      </c>
      <c r="M27" s="71">
        <f t="shared" si="4"/>
        <v>0</v>
      </c>
      <c r="N27" s="71">
        <f t="shared" si="4"/>
        <v>0</v>
      </c>
      <c r="P27" s="1"/>
    </row>
    <row r="28" spans="1:17" s="21" customFormat="1" ht="10.5" customHeight="1">
      <c r="A28" s="17"/>
      <c r="B28" s="21" t="s">
        <v>147</v>
      </c>
      <c r="C28" s="59">
        <f>+C14++C18+C26+C27</f>
        <v>6333396</v>
      </c>
      <c r="D28" s="59">
        <f aca="true" t="shared" si="5" ref="D28:N28">+D14++D18+D26+D27</f>
        <v>6955577</v>
      </c>
      <c r="E28" s="59">
        <f t="shared" si="5"/>
        <v>7327176</v>
      </c>
      <c r="F28" s="59">
        <f t="shared" si="5"/>
        <v>82113</v>
      </c>
      <c r="G28" s="59">
        <f t="shared" si="5"/>
        <v>82113</v>
      </c>
      <c r="H28" s="59">
        <f t="shared" si="5"/>
        <v>82113</v>
      </c>
      <c r="I28" s="59">
        <f t="shared" si="5"/>
        <v>225798</v>
      </c>
      <c r="J28" s="59">
        <f t="shared" si="5"/>
        <v>265000</v>
      </c>
      <c r="K28" s="59">
        <f t="shared" si="5"/>
        <v>265000</v>
      </c>
      <c r="L28" s="59">
        <f t="shared" si="5"/>
        <v>17973</v>
      </c>
      <c r="M28" s="59">
        <f t="shared" si="5"/>
        <v>17973</v>
      </c>
      <c r="N28" s="59">
        <f t="shared" si="5"/>
        <v>17973</v>
      </c>
      <c r="O28" s="5"/>
      <c r="P28" s="40"/>
      <c r="Q28" s="5"/>
    </row>
    <row r="29" spans="1:21" ht="10.5" customHeight="1">
      <c r="A29" s="92" t="s">
        <v>21</v>
      </c>
      <c r="B29" s="92"/>
      <c r="C29" s="59">
        <f>+1!C29+1!F29+1!I29+1!L29+2!C29+2!F29+2!I29+2!L29+3!C29+3!F29+3!I29+3!L29+4!C29+4!F29+4!I29+4!L29</f>
        <v>0</v>
      </c>
      <c r="D29" s="59">
        <f>+1!D29+1!G29+1!J29+1!M29+2!D29+2!G29+2!J29+2!M29+3!D29+3!G29+3!J29+3!M29+4!D29+4!G29+4!J29+4!M29</f>
        <v>0</v>
      </c>
      <c r="E29" s="59">
        <f>+1!E29+1!H29+1!K29+1!N29+2!E29+2!H29+2!K29+2!N29+3!E29+3!H29+3!K29+3!N29+4!E29+4!H29+4!K29+4!N29</f>
        <v>0</v>
      </c>
      <c r="F29" s="1"/>
      <c r="G29" s="1"/>
      <c r="H29" s="1"/>
      <c r="I29" s="1"/>
      <c r="J29" s="1"/>
      <c r="K29" s="1"/>
      <c r="L29" s="1"/>
      <c r="M29" s="1"/>
      <c r="N29" s="1"/>
      <c r="P29" s="1"/>
      <c r="U29" s="49"/>
    </row>
    <row r="30" spans="1:16" ht="10.5" customHeight="1">
      <c r="A30" s="11" t="s">
        <v>163</v>
      </c>
      <c r="B30" s="10" t="s">
        <v>129</v>
      </c>
      <c r="C30" s="59">
        <f>+1!C30+1!F30+1!I30+1!L30+2!C30+2!F30+2!I30+2!L30+3!C30+3!F30+3!I30+3!L30+4!C30+4!F30+4!I30+4!L30</f>
        <v>0</v>
      </c>
      <c r="D30" s="59">
        <f>+1!D30+1!G30+1!J30+1!M30+2!D30+2!G30+2!J30+2!M30+3!D30+3!G30+3!J30+3!M30+4!D30+4!G30+4!J30+4!M30</f>
        <v>0</v>
      </c>
      <c r="E30" s="59">
        <f>+1!E30+1!H30+1!K30+1!N30+2!E30+2!H30+2!K30+2!N30+3!E30+3!H30+3!K30+3!N30+4!E30+4!H30+4!K30+4!N30</f>
        <v>0</v>
      </c>
      <c r="F30" s="1"/>
      <c r="G30" s="1"/>
      <c r="H30" s="1"/>
      <c r="I30" s="1"/>
      <c r="J30" s="1"/>
      <c r="K30" s="1"/>
      <c r="L30" s="1"/>
      <c r="M30" s="1"/>
      <c r="N30" s="1"/>
      <c r="P30" s="1"/>
    </row>
    <row r="31" spans="1:16" ht="10.5" customHeight="1">
      <c r="A31" s="11" t="s">
        <v>164</v>
      </c>
      <c r="B31" s="10" t="s">
        <v>130</v>
      </c>
      <c r="C31" s="59">
        <f>+1!C31+1!F31+1!I31+1!L31+2!C31+2!F31+2!I31+2!L31+3!C31+3!F31+3!I31+3!L31+4!C31+4!F31+4!I31+4!L31</f>
        <v>0</v>
      </c>
      <c r="D31" s="59">
        <f>+1!D31+1!G31+1!J31+1!M31+2!D31+2!G31+2!J31+2!M31+3!D31+3!G31+3!J31+3!M31+4!D31+4!G31+4!J31+4!M31</f>
        <v>0</v>
      </c>
      <c r="E31" s="59">
        <f>+1!E31+1!H31+1!K31+1!N31+2!E31+2!H31+2!K31+2!N31+3!E31+3!H31+3!K31+3!N31+4!E31+4!H31+4!K31+4!N31</f>
        <v>0</v>
      </c>
      <c r="F31" s="1"/>
      <c r="G31" s="1"/>
      <c r="H31" s="1"/>
      <c r="I31" s="1"/>
      <c r="J31" s="1"/>
      <c r="K31" s="1"/>
      <c r="L31" s="1"/>
      <c r="M31" s="1"/>
      <c r="N31" s="1"/>
      <c r="P31" s="1"/>
    </row>
    <row r="32" spans="1:16" ht="10.5" customHeight="1">
      <c r="A32" s="11" t="s">
        <v>166</v>
      </c>
      <c r="B32" s="10" t="s">
        <v>131</v>
      </c>
      <c r="C32" s="59">
        <f>+1!C32+1!F32+1!I32+1!L32+2!C32+2!F32+2!I32+2!L32+3!C32+3!F32+3!I32+3!L32+4!C32+4!F32+4!I32+4!L32</f>
        <v>0</v>
      </c>
      <c r="D32" s="59">
        <f>+1!D32+1!G32+1!J32+1!M32+2!D32+2!G32+2!J32+2!M32+3!D32+3!G32+3!J32+3!M32+4!D32+4!G32+4!J32+4!M32</f>
        <v>0</v>
      </c>
      <c r="E32" s="59">
        <f>+1!E32+1!H32+1!K32+1!N32+2!E32+2!H32+2!K32+2!N32+3!E32+3!H32+3!K32+3!N32+4!E32+4!H32+4!K32+4!N32</f>
        <v>0</v>
      </c>
      <c r="F32" s="1"/>
      <c r="G32" s="1"/>
      <c r="H32" s="1"/>
      <c r="I32" s="1"/>
      <c r="J32" s="1"/>
      <c r="K32" s="1"/>
      <c r="L32" s="1"/>
      <c r="M32" s="1"/>
      <c r="N32" s="1"/>
      <c r="P32" s="1"/>
    </row>
    <row r="33" spans="1:16" ht="10.5" customHeight="1">
      <c r="A33" s="18" t="s">
        <v>5</v>
      </c>
      <c r="B33" s="19" t="s">
        <v>132</v>
      </c>
      <c r="C33" s="73">
        <f>+C30+C31+C32</f>
        <v>0</v>
      </c>
      <c r="D33" s="73">
        <f aca="true" t="shared" si="6" ref="D33:N33">+D30+D31+D32</f>
        <v>0</v>
      </c>
      <c r="E33" s="73">
        <f t="shared" si="6"/>
        <v>0</v>
      </c>
      <c r="F33" s="73">
        <f t="shared" si="6"/>
        <v>0</v>
      </c>
      <c r="G33" s="73">
        <f t="shared" si="6"/>
        <v>0</v>
      </c>
      <c r="H33" s="73">
        <f t="shared" si="6"/>
        <v>0</v>
      </c>
      <c r="I33" s="73">
        <f t="shared" si="6"/>
        <v>0</v>
      </c>
      <c r="J33" s="73">
        <f t="shared" si="6"/>
        <v>0</v>
      </c>
      <c r="K33" s="73">
        <f t="shared" si="6"/>
        <v>0</v>
      </c>
      <c r="L33" s="73">
        <f t="shared" si="6"/>
        <v>0</v>
      </c>
      <c r="M33" s="73">
        <f t="shared" si="6"/>
        <v>0</v>
      </c>
      <c r="N33" s="73">
        <f t="shared" si="6"/>
        <v>0</v>
      </c>
      <c r="P33" s="1"/>
    </row>
    <row r="34" spans="1:16" ht="10.5" customHeight="1">
      <c r="A34" s="11" t="s">
        <v>167</v>
      </c>
      <c r="B34" s="10" t="s">
        <v>22</v>
      </c>
      <c r="C34" s="59">
        <f>+1!C34+1!F34+1!I34+1!L34+2!C34+2!F34+2!I34+2!L34+3!C34+3!F34+3!I34+3!L34+4!C34+4!F34+4!I34+4!L34</f>
        <v>0</v>
      </c>
      <c r="D34" s="59">
        <f>+1!D34+1!G34+1!J34+1!M34+2!D34+2!G34+2!J34+2!M34+3!D34+3!G34+3!J34+3!M34+4!D34+4!G34+4!J34+4!M34</f>
        <v>0</v>
      </c>
      <c r="E34" s="59">
        <f>+1!E34+1!H34+1!K34+1!N34+2!E34+2!H34+2!K34+2!N34+3!E34+3!H34+3!K34+3!N34+4!E34+4!H34+4!K34+4!N34</f>
        <v>0</v>
      </c>
      <c r="F34" s="1"/>
      <c r="G34" s="1"/>
      <c r="H34" s="1"/>
      <c r="I34" s="1"/>
      <c r="J34" s="1"/>
      <c r="K34" s="1"/>
      <c r="L34" s="1"/>
      <c r="M34" s="1"/>
      <c r="N34" s="1"/>
      <c r="P34" s="1"/>
    </row>
    <row r="35" spans="1:16" ht="10.5" customHeight="1">
      <c r="A35" s="11" t="s">
        <v>168</v>
      </c>
      <c r="B35" s="10" t="s">
        <v>133</v>
      </c>
      <c r="C35" s="59">
        <f>+1!C35+1!F35+1!I35+1!L35+2!C35+2!F35+2!I35+2!L35+3!C35+3!F35+3!I35+3!L35+4!C35+4!F35+4!I35+4!L35</f>
        <v>0</v>
      </c>
      <c r="D35" s="59">
        <f>+1!D35+1!G35+1!J35+1!M35+2!D35+2!G35+2!J35+2!M35+3!D35+3!G35+3!J35+3!M35+4!D35+4!G35+4!J35+4!M35</f>
        <v>0</v>
      </c>
      <c r="E35" s="59">
        <f>+1!E35+1!H35+1!K35+1!N35+2!E35+2!H35+2!K35+2!N35+3!E35+3!H35+3!K35+3!N35+4!E35+4!H35+4!K35+4!N35</f>
        <v>0</v>
      </c>
      <c r="F35" s="1"/>
      <c r="G35" s="1"/>
      <c r="H35" s="1"/>
      <c r="I35" s="1"/>
      <c r="J35" s="1"/>
      <c r="K35" s="1"/>
      <c r="L35" s="1"/>
      <c r="M35" s="1"/>
      <c r="N35" s="1"/>
      <c r="P35" s="1"/>
    </row>
    <row r="36" spans="1:16" ht="10.5" customHeight="1" thickBot="1">
      <c r="A36" s="11" t="s">
        <v>170</v>
      </c>
      <c r="B36" s="10" t="s">
        <v>23</v>
      </c>
      <c r="C36" s="59">
        <f>+1!C36+1!F36+1!I36+1!L36+2!C36+2!F36+2!I36+2!L36+3!C36+3!F36+3!I36+3!L36+4!C36+4!F36+4!I36+4!L36</f>
        <v>0</v>
      </c>
      <c r="D36" s="59">
        <f>+1!D36+1!G36+1!J36+1!M36+2!D36+2!G36+2!J36+2!M36+3!D36+3!G36+3!J36+3!M36+4!D36+4!G36+4!J36+4!M36</f>
        <v>0</v>
      </c>
      <c r="E36" s="59">
        <f>+1!E36+1!H36+1!K36+1!N36+2!E36+2!H36+2!K36+2!N36+3!E36+3!H36+3!K36+3!N36+4!E36+4!H36+4!K36+4!N36</f>
        <v>0</v>
      </c>
      <c r="F36" s="1"/>
      <c r="G36" s="1"/>
      <c r="H36" s="1"/>
      <c r="I36" s="1"/>
      <c r="J36" s="1"/>
      <c r="K36" s="1"/>
      <c r="L36" s="1"/>
      <c r="M36" s="1"/>
      <c r="N36" s="1"/>
      <c r="P36" s="1"/>
    </row>
    <row r="37" spans="1:24" ht="10.5" customHeight="1" thickBot="1">
      <c r="A37" s="12" t="s">
        <v>10</v>
      </c>
      <c r="B37" s="13" t="s">
        <v>135</v>
      </c>
      <c r="C37" s="71">
        <f>+C33+C34+C35+C36</f>
        <v>0</v>
      </c>
      <c r="D37" s="71">
        <f aca="true" t="shared" si="7" ref="D37:N37">+D33+D34+D35+D36</f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  <c r="H37" s="71">
        <f t="shared" si="7"/>
        <v>0</v>
      </c>
      <c r="I37" s="71">
        <f t="shared" si="7"/>
        <v>0</v>
      </c>
      <c r="J37" s="71">
        <f t="shared" si="7"/>
        <v>0</v>
      </c>
      <c r="K37" s="71">
        <f t="shared" si="7"/>
        <v>0</v>
      </c>
      <c r="L37" s="71">
        <f t="shared" si="7"/>
        <v>0</v>
      </c>
      <c r="M37" s="71">
        <f t="shared" si="7"/>
        <v>0</v>
      </c>
      <c r="N37" s="71">
        <f t="shared" si="7"/>
        <v>0</v>
      </c>
      <c r="P37" s="1"/>
      <c r="Q37" s="1"/>
      <c r="R37" s="1"/>
      <c r="S37" s="1"/>
      <c r="T37" s="1"/>
      <c r="U37" s="1"/>
      <c r="V37" s="1"/>
      <c r="W37" s="1"/>
      <c r="X37" s="1"/>
    </row>
    <row r="38" spans="1:24" ht="10.5" customHeight="1">
      <c r="A38" s="11" t="s">
        <v>165</v>
      </c>
      <c r="B38" s="10" t="s">
        <v>25</v>
      </c>
      <c r="C38" s="59">
        <f>+1!C38+1!F38+1!I38+1!L38+2!C38+2!F38+2!I38+2!L38+3!C38+3!F38+3!I38+3!L38+4!C38+4!F38+4!I38+4!L38</f>
        <v>0</v>
      </c>
      <c r="D38" s="59">
        <f>+1!D38+1!G38+1!J38+1!M38+2!D38+2!G38+2!J38+2!M38+3!D38+3!G38+3!J38+3!M38+4!D38+4!G38+4!J38+4!M38</f>
        <v>0</v>
      </c>
      <c r="E38" s="59">
        <f>+1!E38+1!H38+1!K38+1!N38+2!E38+2!H38+2!K38+2!N38+3!E38+3!H38+3!K38+3!N38+4!E38+4!H38+4!K38+4!N38</f>
        <v>0</v>
      </c>
      <c r="F38" s="1"/>
      <c r="G38" s="1"/>
      <c r="H38" s="1"/>
      <c r="I38" s="1"/>
      <c r="J38" s="1"/>
      <c r="K38" s="1"/>
      <c r="L38" s="1"/>
      <c r="M38" s="1"/>
      <c r="N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0.5" customHeight="1">
      <c r="A39" s="11" t="s">
        <v>169</v>
      </c>
      <c r="B39" s="10" t="s">
        <v>134</v>
      </c>
      <c r="C39" s="59">
        <f>+1!C39+1!F39+1!I39+1!L39+2!C39+2!F39+2!I39+2!L39+3!C39+3!F39+3!I39+3!L39+4!C39+4!F39+4!I39+4!L39</f>
        <v>0</v>
      </c>
      <c r="D39" s="59">
        <f>+1!D39+1!G39+1!J39+1!M39+2!D39+2!G39+2!J39+2!M39+3!D39+3!G39+3!J39+3!M39+4!D39+4!G39+4!J39+4!M39</f>
        <v>0</v>
      </c>
      <c r="E39" s="59">
        <f>+1!E39+1!H39+1!K39+1!N39+2!E39+2!H39+2!K39+2!N39+3!E39+3!H39+3!K39+3!N39+4!E39+4!H39+4!K39+4!N39</f>
        <v>0</v>
      </c>
      <c r="F39" s="1"/>
      <c r="G39" s="1"/>
      <c r="H39" s="1"/>
      <c r="I39" s="1"/>
      <c r="J39" s="1"/>
      <c r="K39" s="1"/>
      <c r="L39" s="1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21" customFormat="1" ht="10.5" customHeight="1" thickBot="1">
      <c r="A40" s="11" t="s">
        <v>171</v>
      </c>
      <c r="B40" s="10" t="s">
        <v>26</v>
      </c>
      <c r="C40" s="59">
        <f>+1!C40+1!F40+1!I40+1!L40+2!C40+2!F40+2!I40+2!L40+3!C40+3!F40+3!I40+3!L40+4!C40+4!F40+4!I40+4!L40</f>
        <v>0</v>
      </c>
      <c r="D40" s="59">
        <f>+1!D40+1!G40+1!J40+1!M40+2!D40+2!G40+2!J40+2!M40+3!D40+3!G40+3!J40+3!M40+4!D40+4!G40+4!J40+4!M40</f>
        <v>0</v>
      </c>
      <c r="E40" s="59">
        <f>+1!E40+1!H40+1!K40+1!N40+2!E40+2!H40+2!K40+2!N40+3!E40+3!H40+3!K40+3!N40+4!E40+4!H40+4!K40+4!N40</f>
        <v>0</v>
      </c>
      <c r="F40" s="1"/>
      <c r="G40" s="1"/>
      <c r="H40" s="1"/>
      <c r="I40" s="1"/>
      <c r="J40" s="1"/>
      <c r="K40" s="1"/>
      <c r="L40" s="1"/>
      <c r="M40" s="1"/>
      <c r="N40" s="1"/>
      <c r="O40" s="5"/>
      <c r="P40" s="1"/>
      <c r="Q40" s="5"/>
      <c r="R40" s="5"/>
      <c r="S40" s="5"/>
      <c r="T40" s="5"/>
      <c r="U40" s="5"/>
      <c r="V40" s="5"/>
      <c r="W40" s="5"/>
      <c r="X40" s="5"/>
    </row>
    <row r="41" spans="1:18" ht="10.5" customHeight="1" thickBot="1">
      <c r="A41" s="12" t="s">
        <v>13</v>
      </c>
      <c r="B41" s="13" t="s">
        <v>136</v>
      </c>
      <c r="C41" s="71">
        <f>+C38+C39+C40</f>
        <v>0</v>
      </c>
      <c r="D41" s="71">
        <f aca="true" t="shared" si="8" ref="D41:N41">+D38+D39+D40</f>
        <v>0</v>
      </c>
      <c r="E41" s="71">
        <f t="shared" si="8"/>
        <v>0</v>
      </c>
      <c r="F41" s="71">
        <f t="shared" si="8"/>
        <v>0</v>
      </c>
      <c r="G41" s="71">
        <f t="shared" si="8"/>
        <v>0</v>
      </c>
      <c r="H41" s="71">
        <f t="shared" si="8"/>
        <v>0</v>
      </c>
      <c r="I41" s="71">
        <f t="shared" si="8"/>
        <v>0</v>
      </c>
      <c r="J41" s="71">
        <f t="shared" si="8"/>
        <v>0</v>
      </c>
      <c r="K41" s="71">
        <f t="shared" si="8"/>
        <v>0</v>
      </c>
      <c r="L41" s="71">
        <f t="shared" si="8"/>
        <v>0</v>
      </c>
      <c r="M41" s="71">
        <f t="shared" si="8"/>
        <v>0</v>
      </c>
      <c r="N41" s="71">
        <f t="shared" si="8"/>
        <v>0</v>
      </c>
      <c r="P41" s="1"/>
      <c r="Q41" s="1"/>
      <c r="R41" s="1"/>
    </row>
    <row r="42" spans="1:18" ht="10.5" customHeight="1">
      <c r="A42" s="76" t="s">
        <v>181</v>
      </c>
      <c r="B42" s="75" t="s">
        <v>17</v>
      </c>
      <c r="C42" s="59">
        <f>+1!C42+1!F42+1!I42+1!L42+2!C42+2!F42+2!I42+2!L42+3!C42+3!F42+3!I42+3!L42+4!C42+4!F42+4!I42+4!L42</f>
        <v>0</v>
      </c>
      <c r="D42" s="59">
        <f>+1!D42+1!G42+1!J42+1!M42+2!D42+2!G42+2!J42+2!M42+3!D42+3!G42+3!J42+3!M42+4!D42+4!G42+4!J42+4!M42</f>
        <v>0</v>
      </c>
      <c r="E42" s="59">
        <f>+1!E42+1!H42+1!K42+1!N42+2!E42+2!H42+2!K42+2!N42+3!E42+3!H42+3!K42+3!N42+4!E42+4!H42+4!K42+4!N42</f>
        <v>0</v>
      </c>
      <c r="F42" s="6"/>
      <c r="G42" s="6"/>
      <c r="H42" s="6"/>
      <c r="I42" s="6"/>
      <c r="J42" s="6"/>
      <c r="K42" s="6"/>
      <c r="L42" s="6"/>
      <c r="M42" s="6"/>
      <c r="N42" s="6"/>
      <c r="P42" s="1"/>
      <c r="Q42" s="1"/>
      <c r="R42" s="1"/>
    </row>
    <row r="43" spans="1:18" ht="10.5" customHeight="1" thickBot="1">
      <c r="A43" s="80" t="s">
        <v>182</v>
      </c>
      <c r="B43" s="79" t="s">
        <v>137</v>
      </c>
      <c r="C43" s="59">
        <f>+1!C43+1!F43+1!I43+1!L43+2!C43+2!F43+2!I43+2!L43+3!C43+3!F43+3!I43+3!L43+4!C43+4!F43+4!I43+4!L43</f>
        <v>0</v>
      </c>
      <c r="D43" s="59">
        <f>+1!D43+1!G43+1!J43+1!M43+2!D43+2!G43+2!J43+2!M43+3!D43+3!G43+3!J43+3!M43+4!D43+4!G43+4!J43+4!M43</f>
        <v>0</v>
      </c>
      <c r="E43" s="59">
        <f>+1!E43+1!H43+1!K43+1!N43+2!E43+2!H43+2!K43+2!N43+3!E43+3!H43+3!K43+3!N43+4!E43+4!H43+4!K43+4!N43</f>
        <v>0</v>
      </c>
      <c r="F43" s="6"/>
      <c r="G43" s="6"/>
      <c r="H43" s="6"/>
      <c r="I43" s="6"/>
      <c r="J43" s="6"/>
      <c r="K43" s="6"/>
      <c r="L43" s="6"/>
      <c r="M43" s="6"/>
      <c r="N43" s="6"/>
      <c r="P43" s="1"/>
      <c r="Q43" s="1"/>
      <c r="R43" s="1"/>
    </row>
    <row r="44" spans="1:18" ht="10.5" customHeight="1" thickBot="1">
      <c r="A44" s="12" t="s">
        <v>15</v>
      </c>
      <c r="B44" s="13" t="s">
        <v>27</v>
      </c>
      <c r="C44" s="71">
        <f>+C42+C43</f>
        <v>0</v>
      </c>
      <c r="D44" s="71">
        <f aca="true" t="shared" si="9" ref="D44:N44">+D42+D43</f>
        <v>0</v>
      </c>
      <c r="E44" s="71">
        <f t="shared" si="9"/>
        <v>0</v>
      </c>
      <c r="F44" s="71">
        <f t="shared" si="9"/>
        <v>0</v>
      </c>
      <c r="G44" s="71">
        <f t="shared" si="9"/>
        <v>0</v>
      </c>
      <c r="H44" s="71">
        <f t="shared" si="9"/>
        <v>0</v>
      </c>
      <c r="I44" s="71">
        <f t="shared" si="9"/>
        <v>0</v>
      </c>
      <c r="J44" s="71">
        <f t="shared" si="9"/>
        <v>0</v>
      </c>
      <c r="K44" s="71">
        <f t="shared" si="9"/>
        <v>0</v>
      </c>
      <c r="L44" s="71">
        <f t="shared" si="9"/>
        <v>0</v>
      </c>
      <c r="M44" s="71">
        <f t="shared" si="9"/>
        <v>0</v>
      </c>
      <c r="N44" s="71">
        <f t="shared" si="9"/>
        <v>0</v>
      </c>
      <c r="P44" s="1"/>
      <c r="Q44" s="1"/>
      <c r="R44" s="1"/>
    </row>
    <row r="45" spans="1:18" ht="10.5" customHeight="1">
      <c r="A45" s="27" t="s">
        <v>181</v>
      </c>
      <c r="B45" s="38" t="s">
        <v>20</v>
      </c>
      <c r="C45" s="59">
        <f>+1!C45+1!F45+1!I45+1!L45+2!C45+2!F45+2!I45+2!L45+3!C45+3!F45+3!I45+3!L45+4!C45+4!F45+4!I45+4!L45</f>
        <v>0</v>
      </c>
      <c r="D45" s="59">
        <f>+1!D45+1!G45+1!J45+1!M45+2!D45+2!G45+2!J45+2!M45+3!D45+3!G45+3!J45+3!M45+4!D45+4!G45+4!J45+4!M45</f>
        <v>0</v>
      </c>
      <c r="E45" s="59">
        <f>+1!E45+1!H45+1!K45+1!N45+2!E45+2!H45+2!K45+2!N45+3!E45+3!H45+3!K45+3!N45+4!E45+4!H45+4!K45+4!N45</f>
        <v>0</v>
      </c>
      <c r="F45" s="6"/>
      <c r="G45" s="6"/>
      <c r="H45" s="6"/>
      <c r="I45" s="6"/>
      <c r="J45" s="6"/>
      <c r="K45" s="6"/>
      <c r="L45" s="6"/>
      <c r="M45" s="6"/>
      <c r="N45" s="6"/>
      <c r="P45" s="1"/>
      <c r="Q45" s="1"/>
      <c r="R45" s="1"/>
    </row>
    <row r="46" spans="1:18" ht="10.5" customHeight="1" thickBot="1">
      <c r="A46" s="27" t="s">
        <v>182</v>
      </c>
      <c r="B46" s="38" t="s">
        <v>138</v>
      </c>
      <c r="C46" s="59">
        <f>+1!C46+1!F46+1!I46+1!L46+2!C46+2!F46+2!I46+2!L46+3!C46+3!F46+3!I46+3!L46+4!C46+4!F46+4!I46+4!L46</f>
        <v>0</v>
      </c>
      <c r="D46" s="59">
        <f>+1!D46+1!G46+1!J46+1!M46+2!D46+2!G46+2!J46+2!M46+3!D46+3!G46+3!J46+3!M46+4!D46+4!G46+4!J46+4!M46</f>
        <v>0</v>
      </c>
      <c r="E46" s="59">
        <f>+1!E46+1!H46+1!K46+1!N46+2!E46+2!H46+2!K46+2!N46+3!E46+3!H46+3!K46+3!N46+4!E46+4!H46+4!K46+4!N46</f>
        <v>0</v>
      </c>
      <c r="F46" s="6"/>
      <c r="G46" s="6"/>
      <c r="H46" s="6"/>
      <c r="I46" s="6"/>
      <c r="J46" s="6"/>
      <c r="K46" s="6"/>
      <c r="L46" s="6"/>
      <c r="M46" s="6"/>
      <c r="N46" s="6"/>
      <c r="P46" s="1"/>
      <c r="Q46" s="1"/>
      <c r="R46" s="1"/>
    </row>
    <row r="47" spans="1:18" ht="10.5" customHeight="1" thickBot="1">
      <c r="A47" s="28" t="s">
        <v>18</v>
      </c>
      <c r="B47" s="39" t="s">
        <v>28</v>
      </c>
      <c r="C47" s="71">
        <f>+C45+C46</f>
        <v>0</v>
      </c>
      <c r="D47" s="71">
        <f aca="true" t="shared" si="10" ref="D47:N47">+D45+D46</f>
        <v>0</v>
      </c>
      <c r="E47" s="71">
        <f t="shared" si="10"/>
        <v>0</v>
      </c>
      <c r="F47" s="71">
        <f t="shared" si="10"/>
        <v>0</v>
      </c>
      <c r="G47" s="71">
        <f t="shared" si="10"/>
        <v>0</v>
      </c>
      <c r="H47" s="71">
        <f t="shared" si="10"/>
        <v>0</v>
      </c>
      <c r="I47" s="71">
        <f t="shared" si="10"/>
        <v>0</v>
      </c>
      <c r="J47" s="71">
        <f t="shared" si="10"/>
        <v>0</v>
      </c>
      <c r="K47" s="71">
        <f t="shared" si="10"/>
        <v>0</v>
      </c>
      <c r="L47" s="71">
        <f t="shared" si="10"/>
        <v>0</v>
      </c>
      <c r="M47" s="71">
        <f t="shared" si="10"/>
        <v>0</v>
      </c>
      <c r="N47" s="71">
        <f t="shared" si="10"/>
        <v>0</v>
      </c>
      <c r="P47" s="1"/>
      <c r="Q47" s="1"/>
      <c r="R47" s="1"/>
    </row>
    <row r="48" spans="1:18" ht="10.5" customHeight="1" thickBot="1">
      <c r="A48" s="27" t="s">
        <v>172</v>
      </c>
      <c r="B48" s="38" t="s">
        <v>145</v>
      </c>
      <c r="C48" s="59">
        <f>+1!C48+1!F48+1!I48+1!L48+2!C48+2!F48+2!I48+2!L48+3!C48+3!F48+3!I48+3!L48+4!C48+4!F48+4!I48+4!L48</f>
        <v>0</v>
      </c>
      <c r="D48" s="59">
        <f>+1!D48+1!G48+1!J48+1!M48+2!D48+2!G48+2!J48+2!M48+3!D48+3!G48+3!J48+3!M48+4!D48+4!G48+4!J48+4!M48</f>
        <v>0</v>
      </c>
      <c r="E48" s="59">
        <f>+1!E48+1!H48+1!K48+1!N48+2!E48+2!H48+2!K48+2!N48+3!E48+3!H48+3!K48+3!N48+4!E48+4!H48+4!K48+4!N48</f>
        <v>0</v>
      </c>
      <c r="F48" s="59">
        <f>+1!F48+1!I48+1!L48+1!O48+2!F48+2!I48+2!L48+2!O48+3!F48+3!I48+3!L48+3!O48+4!F48+4!I48+4!L48+4!O48</f>
        <v>0</v>
      </c>
      <c r="G48" s="59">
        <f>+1!G48+1!J48+1!M48+1!P48+2!G48+2!J48+2!M48+2!P48+3!G48+3!J48+3!M48+3!P48+4!G48+4!J48+4!M48+4!P48</f>
        <v>0</v>
      </c>
      <c r="H48" s="59">
        <f>+1!H48+1!K48+1!N48+1!Q48+2!H48+2!K48+2!N48+2!Q48+3!H48+3!K48+3!N48+3!Q48+4!H48+4!K48+4!N48+4!Q48</f>
        <v>0</v>
      </c>
      <c r="I48" s="59">
        <f>+1!I48+1!L48+1!O48+1!R48+2!I48+2!L48+2!O48+2!R48+3!I48+3!L48+3!O48+3!R48+4!I48+4!L48+4!O48+4!R48</f>
        <v>0</v>
      </c>
      <c r="J48" s="59">
        <f>+1!J48+1!M48+1!P48+1!S48+2!J48+2!M48+2!P48+2!S48+3!J48+3!M48+3!P48+3!S48+4!J48+4!M48+4!P48+4!S48</f>
        <v>0</v>
      </c>
      <c r="K48" s="59">
        <f>+1!K48+1!N48+1!Q48+1!T48+2!K48+2!N48+2!Q48+2!T48+3!K48+3!N48+3!Q48+3!T48+4!K48+4!N48+4!Q48+4!T48</f>
        <v>0</v>
      </c>
      <c r="L48" s="59">
        <f>+1!L48+1!O48+1!R48+1!U48+2!L48+2!O48+2!R48+2!U48+3!L48+3!O48+3!R48+3!U48+4!L48+4!O48+4!R48+4!U48</f>
        <v>0</v>
      </c>
      <c r="M48" s="59">
        <f>+1!M48+1!P48+1!S48+1!V48+2!M48+2!P48+2!S48+2!V48+3!M48+3!P48+3!S48+3!V48+4!M48+4!P48+4!S48+4!V48</f>
        <v>0</v>
      </c>
      <c r="N48" s="59">
        <f>+1!N48+1!Q48+1!T48+1!W48+2!N48+2!Q48+2!T48+2!W48+3!N48+3!Q48+3!T48+3!W48+4!N48+4!Q48+4!T48+4!W48</f>
        <v>0</v>
      </c>
      <c r="P48" s="1"/>
      <c r="Q48" s="1"/>
      <c r="R48" s="1"/>
    </row>
    <row r="49" spans="1:18" ht="10.5" customHeight="1" thickBot="1">
      <c r="A49" s="28" t="s">
        <v>142</v>
      </c>
      <c r="B49" s="39" t="s">
        <v>144</v>
      </c>
      <c r="C49" s="71">
        <f>+C44+C47</f>
        <v>0</v>
      </c>
      <c r="D49" s="71">
        <f aca="true" t="shared" si="11" ref="D49:N49">+D44+D47</f>
        <v>0</v>
      </c>
      <c r="E49" s="71">
        <f t="shared" si="11"/>
        <v>0</v>
      </c>
      <c r="F49" s="71">
        <f t="shared" si="11"/>
        <v>0</v>
      </c>
      <c r="G49" s="71">
        <f t="shared" si="11"/>
        <v>0</v>
      </c>
      <c r="H49" s="71">
        <f t="shared" si="11"/>
        <v>0</v>
      </c>
      <c r="I49" s="71">
        <f t="shared" si="11"/>
        <v>0</v>
      </c>
      <c r="J49" s="71">
        <f t="shared" si="11"/>
        <v>0</v>
      </c>
      <c r="K49" s="71">
        <f t="shared" si="11"/>
        <v>0</v>
      </c>
      <c r="L49" s="71">
        <f t="shared" si="11"/>
        <v>0</v>
      </c>
      <c r="M49" s="71">
        <f t="shared" si="11"/>
        <v>0</v>
      </c>
      <c r="N49" s="71">
        <f t="shared" si="11"/>
        <v>0</v>
      </c>
      <c r="P49" s="1"/>
      <c r="Q49" s="1"/>
      <c r="R49" s="1"/>
    </row>
    <row r="50" spans="1:18" s="36" customFormat="1" ht="10.5" customHeight="1" thickBot="1">
      <c r="A50" s="17"/>
      <c r="B50" s="21" t="s">
        <v>148</v>
      </c>
      <c r="C50" s="59">
        <f>+C37+C41+C48+C49</f>
        <v>0</v>
      </c>
      <c r="D50" s="59">
        <f aca="true" t="shared" si="12" ref="D50:N50">+D37+D41+D48+D49</f>
        <v>0</v>
      </c>
      <c r="E50" s="59">
        <f t="shared" si="12"/>
        <v>0</v>
      </c>
      <c r="F50" s="59">
        <f t="shared" si="12"/>
        <v>0</v>
      </c>
      <c r="G50" s="59">
        <f t="shared" si="12"/>
        <v>0</v>
      </c>
      <c r="H50" s="59">
        <f t="shared" si="12"/>
        <v>0</v>
      </c>
      <c r="I50" s="59">
        <f t="shared" si="12"/>
        <v>0</v>
      </c>
      <c r="J50" s="59">
        <f t="shared" si="12"/>
        <v>0</v>
      </c>
      <c r="K50" s="59">
        <f t="shared" si="12"/>
        <v>0</v>
      </c>
      <c r="L50" s="59">
        <f t="shared" si="12"/>
        <v>0</v>
      </c>
      <c r="M50" s="59">
        <f t="shared" si="12"/>
        <v>0</v>
      </c>
      <c r="N50" s="59">
        <f t="shared" si="12"/>
        <v>0</v>
      </c>
      <c r="O50" s="40"/>
      <c r="P50" s="40"/>
      <c r="Q50" s="40"/>
      <c r="R50" s="40"/>
    </row>
    <row r="51" spans="1:14" ht="12" customHeight="1" thickBot="1">
      <c r="A51" s="41"/>
      <c r="B51" s="66" t="s">
        <v>29</v>
      </c>
      <c r="C51" s="87">
        <f>+1!C51+1!F51+1!I51+1!L51+2!C51+2!F51+2!I51+2!L51+3!C51+3!F51+3!I51+3!L51+4!C51+4!F51+4!I51+4!L51</f>
        <v>0</v>
      </c>
      <c r="D51" s="87">
        <f>+1!D51+1!G51+1!J51+1!M51+2!D51+2!G51+2!J51+2!M51+3!D51+3!G51+3!J51+3!M51+4!D51+4!G51+4!J51+4!M51</f>
        <v>0</v>
      </c>
      <c r="E51" s="87">
        <f>+1!E51+1!H51+1!K51+1!N51+2!E51+2!H51+2!K51+2!N51+3!E51+3!H51+3!K51+3!N51+4!E51+4!H51+4!K51+4!N51</f>
        <v>0</v>
      </c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66" t="s">
        <v>30</v>
      </c>
      <c r="C52" s="87">
        <f>+1!C52+1!F52+1!I52+1!L52+2!C52+2!F52+2!I52+2!L52+3!C52+3!F52+3!I52+3!L52+4!C52+4!F52+4!I52+4!L52</f>
        <v>0</v>
      </c>
      <c r="D52" s="87">
        <f>+1!D52+1!G52+1!J52+1!M52+2!D52+2!G52+2!J52+2!M52+3!D52+3!G52+3!J52+3!M52+4!D52+4!G52+4!J52+4!M52</f>
        <v>0</v>
      </c>
      <c r="E52" s="87">
        <f>+1!E52+1!H52+1!K52+1!N52+2!E52+2!H52+2!K52+2!N52+3!E52+3!H52+3!K52+3!N52+4!E52+4!H52+4!K52+4!N52</f>
        <v>0</v>
      </c>
      <c r="F52" s="85"/>
      <c r="G52" s="82"/>
      <c r="H52" s="85"/>
      <c r="I52" s="85"/>
      <c r="J52" s="85"/>
      <c r="K52" s="85"/>
      <c r="L52" s="85"/>
      <c r="M52" s="82"/>
      <c r="N52" s="86"/>
    </row>
    <row r="53" spans="3:5" ht="12.75">
      <c r="C53" s="25"/>
      <c r="D53" s="25"/>
      <c r="E53" s="25"/>
    </row>
  </sheetData>
  <sheetProtection/>
  <mergeCells count="24">
    <mergeCell ref="A1:N1"/>
    <mergeCell ref="F3:H3"/>
    <mergeCell ref="I3:K3"/>
    <mergeCell ref="L3:N3"/>
    <mergeCell ref="L4:N4"/>
    <mergeCell ref="K5:K6"/>
    <mergeCell ref="L5:L6"/>
    <mergeCell ref="M5:M6"/>
    <mergeCell ref="N5:N6"/>
    <mergeCell ref="H5:H6"/>
    <mergeCell ref="A8:B8"/>
    <mergeCell ref="A29:B29"/>
    <mergeCell ref="C5:C6"/>
    <mergeCell ref="D5:D6"/>
    <mergeCell ref="A7:B7"/>
    <mergeCell ref="A3:B6"/>
    <mergeCell ref="C3:E4"/>
    <mergeCell ref="E5:E6"/>
    <mergeCell ref="F4:H4"/>
    <mergeCell ref="I4:K4"/>
    <mergeCell ref="F5:F6"/>
    <mergeCell ref="G5:G6"/>
    <mergeCell ref="I5:I6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1055</v>
      </c>
      <c r="D3" s="101"/>
      <c r="E3" s="101"/>
      <c r="F3" s="101">
        <v>1056</v>
      </c>
      <c r="G3" s="101"/>
      <c r="H3" s="101"/>
      <c r="I3" s="101">
        <v>1057</v>
      </c>
      <c r="J3" s="101"/>
      <c r="K3" s="101"/>
      <c r="L3" s="101">
        <v>1058</v>
      </c>
      <c r="M3" s="101"/>
      <c r="N3" s="101"/>
    </row>
    <row r="4" spans="1:14" s="60" customFormat="1" ht="23.25" customHeight="1" thickBot="1">
      <c r="A4" s="100"/>
      <c r="B4" s="100"/>
      <c r="C4" s="97" t="s">
        <v>45</v>
      </c>
      <c r="D4" s="97"/>
      <c r="E4" s="97"/>
      <c r="F4" s="97" t="s">
        <v>46</v>
      </c>
      <c r="G4" s="97"/>
      <c r="H4" s="97"/>
      <c r="I4" s="113" t="s">
        <v>47</v>
      </c>
      <c r="J4" s="113"/>
      <c r="K4" s="113"/>
      <c r="L4" s="97" t="s">
        <v>48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1" t="s">
        <v>155</v>
      </c>
      <c r="B13" s="10" t="s">
        <v>9</v>
      </c>
      <c r="C13" s="1">
        <v>3400</v>
      </c>
      <c r="D13" s="67">
        <v>3400</v>
      </c>
      <c r="E13" s="1">
        <v>3400</v>
      </c>
      <c r="F13" s="1"/>
      <c r="G13" s="1"/>
      <c r="H13" s="1"/>
      <c r="I13" s="1"/>
      <c r="J13" s="1"/>
      <c r="K13" s="1"/>
      <c r="L13" s="1">
        <v>26700</v>
      </c>
      <c r="M13" s="1">
        <v>26420</v>
      </c>
      <c r="N13" s="1">
        <v>26420</v>
      </c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3400</v>
      </c>
      <c r="D14" s="70">
        <f aca="true" t="shared" si="0" ref="D14:N14">+D9+D10+D11+D12+D13</f>
        <v>3400</v>
      </c>
      <c r="E14" s="70">
        <f t="shared" si="0"/>
        <v>3400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26700</v>
      </c>
      <c r="M14" s="70">
        <f t="shared" si="0"/>
        <v>26420</v>
      </c>
      <c r="N14" s="70">
        <f t="shared" si="0"/>
        <v>26420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3400</v>
      </c>
      <c r="D28" s="5">
        <f aca="true" t="shared" si="5" ref="D28:N28">+D14++D18+D26+D27</f>
        <v>3400</v>
      </c>
      <c r="E28" s="5">
        <f t="shared" si="5"/>
        <v>3400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26700</v>
      </c>
      <c r="M28" s="5">
        <f t="shared" si="5"/>
        <v>26420</v>
      </c>
      <c r="N28" s="5">
        <f t="shared" si="5"/>
        <v>26420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>
      <c r="A3" s="100" t="s">
        <v>1</v>
      </c>
      <c r="B3" s="100"/>
      <c r="C3" s="101">
        <v>1059</v>
      </c>
      <c r="D3" s="101"/>
      <c r="E3" s="101"/>
      <c r="F3" s="101">
        <v>1060</v>
      </c>
      <c r="G3" s="101"/>
      <c r="H3" s="101"/>
      <c r="I3" s="101">
        <v>1061</v>
      </c>
      <c r="J3" s="101"/>
      <c r="K3" s="101"/>
      <c r="L3" s="101">
        <v>1062</v>
      </c>
      <c r="M3" s="101"/>
      <c r="N3" s="101"/>
    </row>
    <row r="4" spans="1:14" s="60" customFormat="1" ht="23.25" customHeight="1" thickBot="1">
      <c r="A4" s="100"/>
      <c r="B4" s="100"/>
      <c r="C4" s="113" t="s">
        <v>49</v>
      </c>
      <c r="D4" s="113"/>
      <c r="E4" s="113"/>
      <c r="F4" s="97" t="s">
        <v>50</v>
      </c>
      <c r="G4" s="97"/>
      <c r="H4" s="97"/>
      <c r="I4" s="97" t="s">
        <v>51</v>
      </c>
      <c r="J4" s="97"/>
      <c r="K4" s="97"/>
      <c r="L4" s="97" t="s">
        <v>52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/>
      <c r="J13" s="1"/>
      <c r="K13" s="1"/>
      <c r="L13" s="1"/>
      <c r="M13" s="1"/>
      <c r="N13" s="1">
        <v>340</v>
      </c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340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340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 thickBot="1">
      <c r="A3" s="100" t="s">
        <v>1</v>
      </c>
      <c r="B3" s="100"/>
      <c r="C3" s="101">
        <v>1063</v>
      </c>
      <c r="D3" s="101"/>
      <c r="E3" s="101"/>
      <c r="F3" s="101">
        <v>1065</v>
      </c>
      <c r="G3" s="101"/>
      <c r="H3" s="101"/>
      <c r="I3" s="101">
        <v>1067</v>
      </c>
      <c r="J3" s="101"/>
      <c r="K3" s="101"/>
      <c r="L3" s="101">
        <v>1069</v>
      </c>
      <c r="M3" s="101"/>
      <c r="N3" s="101"/>
    </row>
    <row r="4" spans="1:14" s="60" customFormat="1" ht="23.25" customHeight="1" thickBot="1">
      <c r="A4" s="100"/>
      <c r="B4" s="100"/>
      <c r="C4" s="113" t="s">
        <v>53</v>
      </c>
      <c r="D4" s="113"/>
      <c r="E4" s="113"/>
      <c r="F4" s="97" t="s">
        <v>184</v>
      </c>
      <c r="G4" s="97"/>
      <c r="H4" s="97"/>
      <c r="I4" s="97" t="s">
        <v>55</v>
      </c>
      <c r="J4" s="97"/>
      <c r="K4" s="97"/>
      <c r="L4" s="97" t="s">
        <v>188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1" t="s">
        <v>155</v>
      </c>
      <c r="B13" s="10" t="s">
        <v>9</v>
      </c>
      <c r="C13" s="1"/>
      <c r="D13" s="67"/>
      <c r="E13" s="1"/>
      <c r="F13" s="1"/>
      <c r="G13" s="1"/>
      <c r="H13" s="1"/>
      <c r="I13" s="1">
        <v>5000</v>
      </c>
      <c r="J13" s="1">
        <v>5000</v>
      </c>
      <c r="K13" s="1">
        <v>5000</v>
      </c>
      <c r="L13" s="1"/>
      <c r="M13" s="1"/>
      <c r="N13" s="1"/>
      <c r="P13" s="24"/>
    </row>
    <row r="14" spans="1:14" ht="10.5" customHeight="1">
      <c r="A14" s="12" t="s">
        <v>10</v>
      </c>
      <c r="B14" s="13" t="s">
        <v>124</v>
      </c>
      <c r="C14" s="70">
        <f>+C9+C10+C11+C12+C13</f>
        <v>0</v>
      </c>
      <c r="D14" s="70">
        <f aca="true" t="shared" si="0" ref="D14:N14">+D9+D10+D11+D12+D13</f>
        <v>0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5000</v>
      </c>
      <c r="J14" s="70">
        <f t="shared" si="0"/>
        <v>5000</v>
      </c>
      <c r="K14" s="70">
        <f t="shared" si="0"/>
        <v>5000</v>
      </c>
      <c r="L14" s="70">
        <f t="shared" si="0"/>
        <v>0</v>
      </c>
      <c r="M14" s="70">
        <f t="shared" si="0"/>
        <v>0</v>
      </c>
      <c r="N14" s="70">
        <f t="shared" si="0"/>
        <v>0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1" customFormat="1" ht="10.5" customHeigh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5000</v>
      </c>
      <c r="J28" s="5">
        <f t="shared" si="5"/>
        <v>5000</v>
      </c>
      <c r="K28" s="5">
        <f t="shared" si="5"/>
        <v>5000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9"/>
      <c r="U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ht="12.75">
      <c r="H54" s="22"/>
      <c r="K54" s="22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  <mergeCell ref="C4:E4"/>
    <mergeCell ref="F4:H4"/>
    <mergeCell ref="L4:N4"/>
    <mergeCell ref="L5:L6"/>
    <mergeCell ref="M5:M6"/>
    <mergeCell ref="N5:N6"/>
    <mergeCell ref="F5:F6"/>
    <mergeCell ref="G5:G6"/>
    <mergeCell ref="A7:B7"/>
    <mergeCell ref="A8:B8"/>
    <mergeCell ref="A29:B29"/>
    <mergeCell ref="H5:H6"/>
    <mergeCell ref="C5:C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C28" sqref="C28:N28"/>
      <selection pane="bottomLeft" activeCell="C28" sqref="C28:N2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7"/>
      <c r="P1" s="17"/>
      <c r="Q1" s="17"/>
    </row>
    <row r="2" spans="8:20" ht="8.25" customHeight="1" thickBot="1">
      <c r="H2" s="10"/>
      <c r="M2" s="10" t="s">
        <v>0</v>
      </c>
      <c r="T2" s="10"/>
    </row>
    <row r="3" spans="1:14" ht="9" customHeight="1" thickBot="1">
      <c r="A3" s="100" t="s">
        <v>1</v>
      </c>
      <c r="B3" s="100"/>
      <c r="C3" s="101">
        <v>1070</v>
      </c>
      <c r="D3" s="101"/>
      <c r="E3" s="101"/>
      <c r="F3" s="101">
        <v>1071</v>
      </c>
      <c r="G3" s="101"/>
      <c r="H3" s="101"/>
      <c r="I3" s="101">
        <v>1077</v>
      </c>
      <c r="J3" s="101"/>
      <c r="K3" s="101"/>
      <c r="L3" s="101">
        <v>1079</v>
      </c>
      <c r="M3" s="101"/>
      <c r="N3" s="101"/>
    </row>
    <row r="4" spans="1:14" s="60" customFormat="1" ht="23.25" customHeight="1" thickBot="1">
      <c r="A4" s="100"/>
      <c r="B4" s="100"/>
      <c r="C4" s="97" t="s">
        <v>119</v>
      </c>
      <c r="D4" s="97"/>
      <c r="E4" s="97"/>
      <c r="F4" s="97" t="s">
        <v>121</v>
      </c>
      <c r="G4" s="97"/>
      <c r="H4" s="97"/>
      <c r="I4" s="97" t="s">
        <v>141</v>
      </c>
      <c r="J4" s="97"/>
      <c r="K4" s="97"/>
      <c r="L4" s="97" t="s">
        <v>150</v>
      </c>
      <c r="M4" s="97"/>
      <c r="N4" s="97"/>
    </row>
    <row r="5" spans="1:14" ht="12.75" customHeight="1" thickBot="1">
      <c r="A5" s="100"/>
      <c r="B5" s="100"/>
      <c r="C5" s="97" t="s">
        <v>194</v>
      </c>
      <c r="D5" s="97" t="s">
        <v>195</v>
      </c>
      <c r="E5" s="97" t="s">
        <v>196</v>
      </c>
      <c r="F5" s="97" t="s">
        <v>194</v>
      </c>
      <c r="G5" s="97" t="s">
        <v>195</v>
      </c>
      <c r="H5" s="97" t="s">
        <v>196</v>
      </c>
      <c r="I5" s="97" t="s">
        <v>194</v>
      </c>
      <c r="J5" s="97" t="s">
        <v>195</v>
      </c>
      <c r="K5" s="97" t="s">
        <v>196</v>
      </c>
      <c r="L5" s="97" t="s">
        <v>194</v>
      </c>
      <c r="M5" s="97" t="s">
        <v>195</v>
      </c>
      <c r="N5" s="97" t="s">
        <v>196</v>
      </c>
    </row>
    <row r="6" spans="1:14" ht="18.75" customHeight="1" thickBot="1">
      <c r="A6" s="100"/>
      <c r="B6" s="100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0.5" customHeight="1" thickBot="1">
      <c r="A7" s="95">
        <v>1</v>
      </c>
      <c r="B7" s="95"/>
      <c r="C7" s="64">
        <v>2</v>
      </c>
      <c r="D7" s="63">
        <v>3</v>
      </c>
      <c r="E7" s="64">
        <v>4</v>
      </c>
      <c r="F7" s="63">
        <v>5</v>
      </c>
      <c r="G7" s="64">
        <v>6</v>
      </c>
      <c r="H7" s="63">
        <v>7</v>
      </c>
      <c r="I7" s="64">
        <v>8</v>
      </c>
      <c r="J7" s="63">
        <v>9</v>
      </c>
      <c r="K7" s="64">
        <v>10</v>
      </c>
      <c r="L7" s="63">
        <v>11</v>
      </c>
      <c r="M7" s="64">
        <v>12</v>
      </c>
      <c r="N7" s="63">
        <v>13</v>
      </c>
    </row>
    <row r="8" spans="1:14" ht="11.25" customHeight="1">
      <c r="A8" s="98" t="s">
        <v>4</v>
      </c>
      <c r="B8" s="98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1" t="s">
        <v>151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1" t="s">
        <v>152</v>
      </c>
      <c r="B10" s="10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1" t="s">
        <v>153</v>
      </c>
      <c r="B11" s="10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1" t="s">
        <v>154</v>
      </c>
      <c r="B12" s="10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21" ht="10.5" customHeight="1" thickBot="1">
      <c r="A13" s="11" t="s">
        <v>155</v>
      </c>
      <c r="B13" s="10" t="s">
        <v>9</v>
      </c>
      <c r="C13" s="1">
        <v>410000</v>
      </c>
      <c r="D13" s="67">
        <v>300000</v>
      </c>
      <c r="E13" s="1">
        <v>300000</v>
      </c>
      <c r="F13" s="1">
        <v>286000</v>
      </c>
      <c r="G13" s="1">
        <v>10000</v>
      </c>
      <c r="H13" s="1">
        <v>0</v>
      </c>
      <c r="I13" s="1"/>
      <c r="J13" s="1">
        <v>73665</v>
      </c>
      <c r="K13" s="1">
        <v>126304</v>
      </c>
      <c r="L13" s="23"/>
      <c r="M13" s="23">
        <v>35781</v>
      </c>
      <c r="N13" s="1">
        <f>35781-17890</f>
        <v>17891</v>
      </c>
      <c r="P13" s="24"/>
      <c r="U13" s="1"/>
    </row>
    <row r="14" spans="1:14" ht="10.5" customHeight="1" thickBot="1">
      <c r="A14" s="12" t="s">
        <v>10</v>
      </c>
      <c r="B14" s="13" t="s">
        <v>124</v>
      </c>
      <c r="C14" s="70">
        <f>+C9+C10+C11+C12+C13</f>
        <v>410000</v>
      </c>
      <c r="D14" s="70">
        <f aca="true" t="shared" si="0" ref="D14:N14">+D9+D10+D11+D12+D13</f>
        <v>300000</v>
      </c>
      <c r="E14" s="70">
        <f t="shared" si="0"/>
        <v>300000</v>
      </c>
      <c r="F14" s="70">
        <f t="shared" si="0"/>
        <v>286000</v>
      </c>
      <c r="G14" s="70">
        <f t="shared" si="0"/>
        <v>10000</v>
      </c>
      <c r="H14" s="70">
        <f t="shared" si="0"/>
        <v>0</v>
      </c>
      <c r="I14" s="70">
        <f t="shared" si="0"/>
        <v>0</v>
      </c>
      <c r="J14" s="70">
        <f t="shared" si="0"/>
        <v>73665</v>
      </c>
      <c r="K14" s="70">
        <f t="shared" si="0"/>
        <v>126304</v>
      </c>
      <c r="L14" s="70">
        <f t="shared" si="0"/>
        <v>0</v>
      </c>
      <c r="M14" s="70">
        <f t="shared" si="0"/>
        <v>35781</v>
      </c>
      <c r="N14" s="70">
        <f t="shared" si="0"/>
        <v>17891</v>
      </c>
    </row>
    <row r="15" spans="1:14" ht="10.5" customHeight="1">
      <c r="A15" s="11" t="s">
        <v>156</v>
      </c>
      <c r="B15" s="10" t="s">
        <v>123</v>
      </c>
      <c r="C15" s="1"/>
      <c r="D15" s="34"/>
      <c r="E15" s="1"/>
      <c r="F15" s="1"/>
      <c r="G15" s="1"/>
      <c r="H15" s="1"/>
      <c r="I15" s="1"/>
      <c r="J15" s="1"/>
      <c r="K15" s="1"/>
      <c r="L15" s="23"/>
      <c r="M15" s="23"/>
      <c r="N15" s="1"/>
    </row>
    <row r="16" spans="1:14" ht="10.5" customHeight="1">
      <c r="A16" s="11" t="s">
        <v>157</v>
      </c>
      <c r="B16" s="10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3"/>
      <c r="M16" s="23"/>
      <c r="N16" s="1"/>
    </row>
    <row r="17" spans="1:14" s="21" customFormat="1" ht="10.5" customHeight="1" thickBot="1">
      <c r="A17" s="11" t="s">
        <v>158</v>
      </c>
      <c r="B17" s="10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3"/>
      <c r="M17" s="23"/>
      <c r="N17" s="1"/>
    </row>
    <row r="18" spans="1:14" ht="10.5" customHeight="1" thickBot="1">
      <c r="A18" s="12" t="s">
        <v>13</v>
      </c>
      <c r="B18" s="13" t="s">
        <v>125</v>
      </c>
      <c r="C18" s="70">
        <f>+C15+C16+C17</f>
        <v>0</v>
      </c>
      <c r="D18" s="70">
        <f aca="true" t="shared" si="1" ref="D18:N18">+D15+D16+D17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</row>
    <row r="19" spans="1:14" ht="10.5" customHeight="1">
      <c r="A19" s="74" t="s">
        <v>159</v>
      </c>
      <c r="B19" s="75" t="s">
        <v>126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8" t="s">
        <v>191</v>
      </c>
      <c r="B20" s="79" t="s">
        <v>192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4" t="s">
        <v>15</v>
      </c>
      <c r="B21" s="13" t="s">
        <v>127</v>
      </c>
      <c r="C21" s="70">
        <f>+C19+C20</f>
        <v>0</v>
      </c>
      <c r="D21" s="70">
        <f aca="true" t="shared" si="2" ref="D21:N21">+D19+D20</f>
        <v>0</v>
      </c>
      <c r="E21" s="70">
        <f t="shared" si="2"/>
        <v>0</v>
      </c>
      <c r="F21" s="70">
        <f t="shared" si="2"/>
        <v>0</v>
      </c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</row>
    <row r="22" spans="1:14" ht="10.5" customHeight="1">
      <c r="A22" s="15" t="s">
        <v>161</v>
      </c>
      <c r="B22" s="10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5" t="s">
        <v>162</v>
      </c>
      <c r="B23" s="10" t="s">
        <v>139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1" customFormat="1" ht="10.5" customHeight="1" thickBot="1">
      <c r="A24" s="11" t="s">
        <v>159</v>
      </c>
      <c r="B24" s="10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</row>
    <row r="25" spans="1:14" ht="10.5" customHeight="1" thickBot="1">
      <c r="A25" s="12" t="s">
        <v>18</v>
      </c>
      <c r="B25" s="16" t="s">
        <v>128</v>
      </c>
      <c r="C25" s="70">
        <f>+C22+C23+C24</f>
        <v>0</v>
      </c>
      <c r="D25" s="70">
        <f aca="true" t="shared" si="3" ref="D25:N25">+D22+D23+D24</f>
        <v>0</v>
      </c>
      <c r="E25" s="70">
        <f t="shared" si="3"/>
        <v>0</v>
      </c>
      <c r="F25" s="70">
        <f t="shared" si="3"/>
        <v>0</v>
      </c>
      <c r="G25" s="70">
        <f t="shared" si="3"/>
        <v>0</v>
      </c>
      <c r="H25" s="70">
        <f t="shared" si="3"/>
        <v>0</v>
      </c>
      <c r="I25" s="70">
        <f t="shared" si="3"/>
        <v>0</v>
      </c>
      <c r="J25" s="70">
        <f t="shared" si="3"/>
        <v>0</v>
      </c>
      <c r="K25" s="70">
        <f t="shared" si="3"/>
        <v>0</v>
      </c>
      <c r="L25" s="70">
        <f t="shared" si="3"/>
        <v>0</v>
      </c>
      <c r="M25" s="70">
        <f t="shared" si="3"/>
        <v>0</v>
      </c>
      <c r="N25" s="70">
        <f t="shared" si="3"/>
        <v>0</v>
      </c>
    </row>
    <row r="26" spans="1:14" ht="10.5" customHeight="1" thickBot="1">
      <c r="A26" s="27" t="s">
        <v>160</v>
      </c>
      <c r="B26" s="26" t="s">
        <v>146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8" t="s">
        <v>142</v>
      </c>
      <c r="B27" s="29" t="s">
        <v>143</v>
      </c>
      <c r="C27" s="70">
        <f>+C21+C25</f>
        <v>0</v>
      </c>
      <c r="D27" s="70">
        <f aca="true" t="shared" si="4" ref="D27:N27">+D21+D25</f>
        <v>0</v>
      </c>
      <c r="E27" s="70">
        <f t="shared" si="4"/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</row>
    <row r="28" spans="1:14" s="21" customFormat="1" ht="10.5" customHeight="1">
      <c r="A28" s="17"/>
      <c r="B28" s="21" t="s">
        <v>147</v>
      </c>
      <c r="C28" s="5">
        <f>+C14++C18+C26+C27</f>
        <v>410000</v>
      </c>
      <c r="D28" s="5">
        <f aca="true" t="shared" si="5" ref="D28:N28">+D14++D18+D26+D27</f>
        <v>300000</v>
      </c>
      <c r="E28" s="5">
        <f t="shared" si="5"/>
        <v>300000</v>
      </c>
      <c r="F28" s="5">
        <f t="shared" si="5"/>
        <v>286000</v>
      </c>
      <c r="G28" s="5">
        <f t="shared" si="5"/>
        <v>10000</v>
      </c>
      <c r="H28" s="5">
        <f t="shared" si="5"/>
        <v>0</v>
      </c>
      <c r="I28" s="5">
        <f t="shared" si="5"/>
        <v>0</v>
      </c>
      <c r="J28" s="5">
        <f t="shared" si="5"/>
        <v>73665</v>
      </c>
      <c r="K28" s="5">
        <f t="shared" si="5"/>
        <v>126304</v>
      </c>
      <c r="L28" s="5">
        <f t="shared" si="5"/>
        <v>0</v>
      </c>
      <c r="M28" s="5">
        <f t="shared" si="5"/>
        <v>35781</v>
      </c>
      <c r="N28" s="5">
        <f t="shared" si="5"/>
        <v>17891</v>
      </c>
    </row>
    <row r="29" spans="1:21" ht="10.5" customHeight="1">
      <c r="A29" s="92" t="s">
        <v>21</v>
      </c>
      <c r="B29" s="92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9"/>
    </row>
    <row r="30" spans="1:14" ht="10.5" customHeight="1">
      <c r="A30" s="11" t="s">
        <v>163</v>
      </c>
      <c r="B30" s="10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</row>
    <row r="31" spans="1:14" ht="10.5" customHeight="1">
      <c r="A31" s="11" t="s">
        <v>164</v>
      </c>
      <c r="B31" s="10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</row>
    <row r="32" spans="1:14" ht="10.5" customHeight="1">
      <c r="A32" s="11" t="s">
        <v>166</v>
      </c>
      <c r="B32" s="10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</row>
    <row r="33" spans="1:14" ht="10.5" customHeight="1">
      <c r="A33" s="18" t="s">
        <v>5</v>
      </c>
      <c r="B33" s="19" t="s">
        <v>132</v>
      </c>
      <c r="C33" s="72">
        <f>+C30+C31+C32</f>
        <v>0</v>
      </c>
      <c r="D33" s="72">
        <f aca="true" t="shared" si="6" ref="D33:N33">+D30+D31+D32</f>
        <v>0</v>
      </c>
      <c r="E33" s="72">
        <f t="shared" si="6"/>
        <v>0</v>
      </c>
      <c r="F33" s="72">
        <f t="shared" si="6"/>
        <v>0</v>
      </c>
      <c r="G33" s="72">
        <f t="shared" si="6"/>
        <v>0</v>
      </c>
      <c r="H33" s="72">
        <f t="shared" si="6"/>
        <v>0</v>
      </c>
      <c r="I33" s="72">
        <f t="shared" si="6"/>
        <v>0</v>
      </c>
      <c r="J33" s="72">
        <f t="shared" si="6"/>
        <v>0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</row>
    <row r="34" spans="1:14" ht="10.5" customHeight="1">
      <c r="A34" s="11" t="s">
        <v>167</v>
      </c>
      <c r="B34" s="10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3"/>
      <c r="M34" s="23"/>
      <c r="N34" s="1"/>
    </row>
    <row r="35" spans="1:14" ht="10.5" customHeight="1">
      <c r="A35" s="11" t="s">
        <v>168</v>
      </c>
      <c r="B35" s="10" t="s">
        <v>133</v>
      </c>
      <c r="C35" s="1"/>
      <c r="D35" s="1"/>
      <c r="E35" s="1"/>
      <c r="F35" s="1"/>
      <c r="G35" s="1"/>
      <c r="H35" s="1"/>
      <c r="I35" s="1"/>
      <c r="J35" s="1"/>
      <c r="K35" s="1"/>
      <c r="L35" s="23"/>
      <c r="M35" s="23"/>
      <c r="N35" s="1"/>
    </row>
    <row r="36" spans="1:14" ht="10.5" customHeight="1" thickBot="1">
      <c r="A36" s="11" t="s">
        <v>170</v>
      </c>
      <c r="B36" s="10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3"/>
      <c r="M36" s="23"/>
      <c r="N36" s="1"/>
    </row>
    <row r="37" spans="1:40" ht="10.5" customHeight="1" thickBot="1">
      <c r="A37" s="12" t="s">
        <v>10</v>
      </c>
      <c r="B37" s="13" t="s">
        <v>135</v>
      </c>
      <c r="C37" s="70">
        <f>+C33+C34+C35+C36</f>
        <v>0</v>
      </c>
      <c r="D37" s="70">
        <f aca="true" t="shared" si="7" ref="D37:N37">+D33+D34+D35+D36</f>
        <v>0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1" t="s">
        <v>165</v>
      </c>
      <c r="B38" s="10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3"/>
      <c r="M38" s="23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1" t="s">
        <v>169</v>
      </c>
      <c r="B39" s="10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23"/>
      <c r="M39" s="23"/>
      <c r="N39" s="1"/>
      <c r="Q39" s="49"/>
      <c r="AD39" s="1"/>
      <c r="AE39" s="1"/>
      <c r="AF39" s="1"/>
      <c r="AJ39" s="1"/>
      <c r="AK39" s="1"/>
      <c r="AL39" s="1"/>
      <c r="AM39" s="1"/>
      <c r="AN39" s="1"/>
    </row>
    <row r="40" spans="1:40" s="21" customFormat="1" ht="10.5" customHeight="1" thickBot="1">
      <c r="A40" s="11" t="s">
        <v>171</v>
      </c>
      <c r="B40" s="10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3"/>
      <c r="M40" s="23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2" t="s">
        <v>13</v>
      </c>
      <c r="B41" s="13" t="s">
        <v>136</v>
      </c>
      <c r="C41" s="70">
        <f>+C38+C39+C40</f>
        <v>0</v>
      </c>
      <c r="D41" s="70">
        <f aca="true" t="shared" si="8" ref="D41:N41">+D38+D39+D40</f>
        <v>0</v>
      </c>
      <c r="E41" s="70">
        <f t="shared" si="8"/>
        <v>0</v>
      </c>
      <c r="F41" s="70">
        <f t="shared" si="8"/>
        <v>0</v>
      </c>
      <c r="G41" s="70">
        <f t="shared" si="8"/>
        <v>0</v>
      </c>
      <c r="H41" s="70">
        <f t="shared" si="8"/>
        <v>0</v>
      </c>
      <c r="I41" s="70">
        <f t="shared" si="8"/>
        <v>0</v>
      </c>
      <c r="J41" s="70">
        <f t="shared" si="8"/>
        <v>0</v>
      </c>
      <c r="K41" s="70">
        <f t="shared" si="8"/>
        <v>0</v>
      </c>
      <c r="L41" s="70">
        <f t="shared" si="8"/>
        <v>0</v>
      </c>
      <c r="M41" s="70">
        <f t="shared" si="8"/>
        <v>0</v>
      </c>
      <c r="N41" s="70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6" t="s">
        <v>181</v>
      </c>
      <c r="B42" s="75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80" t="s">
        <v>182</v>
      </c>
      <c r="B43" s="79" t="s">
        <v>137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2" t="s">
        <v>15</v>
      </c>
      <c r="B44" s="13" t="s">
        <v>27</v>
      </c>
      <c r="C44" s="70">
        <f>+C42+C43</f>
        <v>0</v>
      </c>
      <c r="D44" s="70">
        <f aca="true" t="shared" si="9" ref="D44:N44">+D42+D43</f>
        <v>0</v>
      </c>
      <c r="E44" s="70">
        <f t="shared" si="9"/>
        <v>0</v>
      </c>
      <c r="F44" s="70">
        <f t="shared" si="9"/>
        <v>0</v>
      </c>
      <c r="G44" s="70">
        <f t="shared" si="9"/>
        <v>0</v>
      </c>
      <c r="H44" s="70">
        <f t="shared" si="9"/>
        <v>0</v>
      </c>
      <c r="I44" s="70">
        <f t="shared" si="9"/>
        <v>0</v>
      </c>
      <c r="J44" s="70">
        <f t="shared" si="9"/>
        <v>0</v>
      </c>
      <c r="K44" s="70">
        <f t="shared" si="9"/>
        <v>0</v>
      </c>
      <c r="L44" s="70">
        <f t="shared" si="9"/>
        <v>0</v>
      </c>
      <c r="M44" s="70">
        <f t="shared" si="9"/>
        <v>0</v>
      </c>
      <c r="N44" s="70">
        <f t="shared" si="9"/>
        <v>0</v>
      </c>
    </row>
    <row r="45" spans="1:14" ht="10.5" customHeight="1">
      <c r="A45" s="27" t="s">
        <v>181</v>
      </c>
      <c r="B45" s="38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7" t="s">
        <v>182</v>
      </c>
      <c r="B46" s="38" t="s">
        <v>138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8" t="s">
        <v>18</v>
      </c>
      <c r="B47" s="39" t="s">
        <v>28</v>
      </c>
      <c r="C47" s="70">
        <f>+C45+C46</f>
        <v>0</v>
      </c>
      <c r="D47" s="70">
        <f aca="true" t="shared" si="10" ref="D47:N47">+D45+D46</f>
        <v>0</v>
      </c>
      <c r="E47" s="70">
        <f t="shared" si="10"/>
        <v>0</v>
      </c>
      <c r="F47" s="70">
        <f t="shared" si="10"/>
        <v>0</v>
      </c>
      <c r="G47" s="70">
        <f t="shared" si="10"/>
        <v>0</v>
      </c>
      <c r="H47" s="70">
        <f t="shared" si="10"/>
        <v>0</v>
      </c>
      <c r="I47" s="70">
        <f t="shared" si="10"/>
        <v>0</v>
      </c>
      <c r="J47" s="70">
        <f t="shared" si="10"/>
        <v>0</v>
      </c>
      <c r="K47" s="70">
        <f t="shared" si="10"/>
        <v>0</v>
      </c>
      <c r="L47" s="70">
        <f t="shared" si="10"/>
        <v>0</v>
      </c>
      <c r="M47" s="70">
        <f t="shared" si="10"/>
        <v>0</v>
      </c>
      <c r="N47" s="70">
        <f t="shared" si="10"/>
        <v>0</v>
      </c>
    </row>
    <row r="48" spans="1:14" ht="10.5" customHeight="1" thickBot="1">
      <c r="A48" s="27" t="s">
        <v>172</v>
      </c>
      <c r="B48" s="38" t="s">
        <v>145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8" t="s">
        <v>142</v>
      </c>
      <c r="B49" s="39" t="s">
        <v>144</v>
      </c>
      <c r="C49" s="70">
        <f>+C44+C47</f>
        <v>0</v>
      </c>
      <c r="D49" s="70">
        <f aca="true" t="shared" si="11" ref="D49:N49">+D44+D47</f>
        <v>0</v>
      </c>
      <c r="E49" s="70">
        <f t="shared" si="11"/>
        <v>0</v>
      </c>
      <c r="F49" s="70">
        <f t="shared" si="11"/>
        <v>0</v>
      </c>
      <c r="G49" s="70">
        <f t="shared" si="11"/>
        <v>0</v>
      </c>
      <c r="H49" s="70">
        <f t="shared" si="11"/>
        <v>0</v>
      </c>
      <c r="I49" s="70">
        <f t="shared" si="11"/>
        <v>0</v>
      </c>
      <c r="J49" s="70">
        <f t="shared" si="11"/>
        <v>0</v>
      </c>
      <c r="K49" s="70">
        <f t="shared" si="11"/>
        <v>0</v>
      </c>
      <c r="L49" s="70">
        <f t="shared" si="11"/>
        <v>0</v>
      </c>
      <c r="M49" s="70">
        <f t="shared" si="11"/>
        <v>0</v>
      </c>
      <c r="N49" s="70">
        <f t="shared" si="11"/>
        <v>0</v>
      </c>
    </row>
    <row r="50" spans="1:29" s="36" customFormat="1" ht="10.5" customHeight="1" thickBot="1">
      <c r="A50" s="17"/>
      <c r="B50" s="21" t="s">
        <v>148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1"/>
      <c r="AB50" s="21"/>
      <c r="AC50" s="21"/>
    </row>
    <row r="51" spans="1:14" ht="12" customHeight="1" thickBot="1">
      <c r="A51" s="41"/>
      <c r="B51" s="42" t="s">
        <v>29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</row>
    <row r="52" spans="1:14" ht="12" customHeight="1" thickBot="1">
      <c r="A52" s="43"/>
      <c r="B52" s="42" t="s">
        <v>30</v>
      </c>
      <c r="C52" s="85"/>
      <c r="D52" s="82"/>
      <c r="E52" s="85"/>
      <c r="F52" s="85"/>
      <c r="G52" s="82"/>
      <c r="H52" s="85"/>
      <c r="I52" s="85"/>
      <c r="J52" s="85"/>
      <c r="K52" s="85"/>
      <c r="L52" s="85"/>
      <c r="M52" s="82"/>
      <c r="N52" s="86"/>
    </row>
    <row r="53" spans="8:11" ht="12.75">
      <c r="H53" s="22"/>
      <c r="K53" s="22"/>
    </row>
    <row r="54" spans="8:11" s="1" customFormat="1" ht="12.75">
      <c r="H54" s="45"/>
      <c r="K54" s="45"/>
    </row>
    <row r="55" spans="8:11" ht="12.75">
      <c r="H55" s="22"/>
      <c r="K55" s="22"/>
    </row>
    <row r="56" ht="12.75">
      <c r="K56" s="22"/>
    </row>
    <row r="57" ht="12.75">
      <c r="K57" s="22"/>
    </row>
    <row r="58" ht="12.75">
      <c r="K58" s="22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L3:N3"/>
    <mergeCell ref="A1:N1"/>
    <mergeCell ref="L4:N4"/>
    <mergeCell ref="I4:K4"/>
    <mergeCell ref="I5:I6"/>
    <mergeCell ref="L5:L6"/>
    <mergeCell ref="M5:M6"/>
    <mergeCell ref="N5:N6"/>
    <mergeCell ref="J5:J6"/>
    <mergeCell ref="K5:K6"/>
    <mergeCell ref="I3:K3"/>
    <mergeCell ref="C4:E4"/>
    <mergeCell ref="D5:D6"/>
    <mergeCell ref="E5:E6"/>
    <mergeCell ref="A3:B6"/>
    <mergeCell ref="C3:E3"/>
    <mergeCell ref="F3:H3"/>
    <mergeCell ref="F4:H4"/>
    <mergeCell ref="H5:H6"/>
    <mergeCell ref="A8:B8"/>
    <mergeCell ref="A29:B29"/>
    <mergeCell ref="F5:F6"/>
    <mergeCell ref="G5:G6"/>
    <mergeCell ref="A7:B7"/>
    <mergeCell ref="C5:C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2016-01-18T10:16:56Z</cp:lastPrinted>
  <dcterms:created xsi:type="dcterms:W3CDTF">2013-01-10T09:41:02Z</dcterms:created>
  <dcterms:modified xsi:type="dcterms:W3CDTF">2016-01-18T16:59:48Z</dcterms:modified>
  <cp:category/>
  <cp:version/>
  <cp:contentType/>
  <cp:contentStatus/>
</cp:coreProperties>
</file>