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d_rol\dokumentumok\d\d_rol_fotok_doksik\jegyzőkönyvek\Jegyzőkönyv\KT ülés Ete 20200716\"/>
    </mc:Choice>
  </mc:AlternateContent>
  <bookViews>
    <workbookView xWindow="0" yWindow="0" windowWidth="20490" windowHeight="7650" firstSheet="11" activeTab="14"/>
  </bookViews>
  <sheets>
    <sheet name="1.számú melléklet" sheetId="13" r:id="rId1"/>
    <sheet name="2.számú melléklet" sheetId="12" r:id="rId2"/>
    <sheet name="3.számú melléklet" sheetId="11" r:id="rId3"/>
    <sheet name="4.számú melléklet" sheetId="10" r:id="rId4"/>
    <sheet name="5.számú melléklet" sheetId="7" r:id="rId5"/>
    <sheet name="6.számú melléklet " sheetId="6" r:id="rId6"/>
    <sheet name="7.számú melléklet " sheetId="5" r:id="rId7"/>
    <sheet name="8.számú melléklet " sheetId="4" r:id="rId8"/>
    <sheet name="9.számú melléklet" sheetId="3" r:id="rId9"/>
    <sheet name="10.számú mellékelt" sheetId="38" r:id="rId10"/>
    <sheet name="11.számú melléklet" sheetId="39" r:id="rId11"/>
    <sheet name="12.számú melléklet" sheetId="40" r:id="rId12"/>
    <sheet name="13.számú melléklet" sheetId="41" r:id="rId13"/>
    <sheet name="14.számú melléklet" sheetId="42" r:id="rId14"/>
    <sheet name="Részletező_Önk" sheetId="37" r:id="rId15"/>
  </sheets>
  <calcPr calcId="162913"/>
</workbook>
</file>

<file path=xl/calcChain.xml><?xml version="1.0" encoding="utf-8"?>
<calcChain xmlns="http://schemas.openxmlformats.org/spreadsheetml/2006/main">
  <c r="C29" i="42" l="1"/>
  <c r="C32" i="42" s="1"/>
  <c r="D31" i="42"/>
  <c r="D29" i="42"/>
  <c r="D32" i="42" s="1"/>
  <c r="D24" i="42"/>
  <c r="C24" i="42"/>
  <c r="D20" i="42"/>
  <c r="C20" i="42"/>
  <c r="D16" i="42"/>
  <c r="C16" i="42"/>
  <c r="D11" i="42"/>
  <c r="C11" i="42"/>
  <c r="D27" i="42" l="1"/>
  <c r="D33" i="42" s="1"/>
  <c r="C27" i="42"/>
  <c r="C33" i="42" s="1"/>
  <c r="F63" i="41" l="1"/>
  <c r="G93" i="41"/>
  <c r="F93" i="41"/>
  <c r="G80" i="41"/>
  <c r="F80" i="41"/>
  <c r="G72" i="41"/>
  <c r="F72" i="41"/>
  <c r="G63" i="41"/>
  <c r="G53" i="41"/>
  <c r="F53" i="41"/>
  <c r="G46" i="41"/>
  <c r="F46" i="41"/>
  <c r="G43" i="41"/>
  <c r="F43" i="41"/>
  <c r="G37" i="41"/>
  <c r="G36" i="41" s="1"/>
  <c r="F37" i="41"/>
  <c r="F36" i="41" s="1"/>
  <c r="G29" i="41"/>
  <c r="F29" i="41"/>
  <c r="G22" i="41"/>
  <c r="F22" i="41"/>
  <c r="G16" i="41"/>
  <c r="F16" i="41"/>
  <c r="G9" i="41"/>
  <c r="F9" i="41"/>
  <c r="G18" i="40"/>
  <c r="J35" i="40"/>
  <c r="J40" i="40" s="1"/>
  <c r="I35" i="40"/>
  <c r="I40" i="40" s="1"/>
  <c r="H35" i="40"/>
  <c r="H40" i="40" s="1"/>
  <c r="J29" i="40"/>
  <c r="J39" i="40" s="1"/>
  <c r="I29" i="40"/>
  <c r="I39" i="40" s="1"/>
  <c r="H29" i="40"/>
  <c r="H39" i="40" s="1"/>
  <c r="J21" i="40"/>
  <c r="J36" i="40" s="1"/>
  <c r="J38" i="40" s="1"/>
  <c r="I21" i="40"/>
  <c r="I36" i="40" s="1"/>
  <c r="I38" i="40" s="1"/>
  <c r="H21" i="40"/>
  <c r="H36" i="40" s="1"/>
  <c r="H38" i="40" s="1"/>
  <c r="I41" i="40" l="1"/>
  <c r="F79" i="41"/>
  <c r="G79" i="41"/>
  <c r="G98" i="41" s="1"/>
  <c r="F98" i="41"/>
  <c r="F52" i="41"/>
  <c r="G52" i="41"/>
  <c r="G8" i="41"/>
  <c r="F8" i="41"/>
  <c r="F68" i="41" s="1"/>
  <c r="J41" i="40"/>
  <c r="H41" i="40"/>
  <c r="G68" i="41" l="1"/>
  <c r="G21" i="39"/>
  <c r="F21" i="39"/>
  <c r="E21" i="39"/>
  <c r="D21" i="39"/>
  <c r="C21" i="39"/>
  <c r="H20" i="39"/>
  <c r="I20" i="39" s="1"/>
  <c r="H19" i="39"/>
  <c r="H21" i="39" s="1"/>
  <c r="G17" i="39"/>
  <c r="G22" i="39" s="1"/>
  <c r="F17" i="39"/>
  <c r="F22" i="39" s="1"/>
  <c r="E17" i="39"/>
  <c r="E22" i="39" s="1"/>
  <c r="D17" i="39"/>
  <c r="D22" i="39" s="1"/>
  <c r="C17" i="39"/>
  <c r="C22" i="39" s="1"/>
  <c r="H16" i="39"/>
  <c r="I16" i="39" s="1"/>
  <c r="H15" i="39"/>
  <c r="I15" i="39" s="1"/>
  <c r="H14" i="39"/>
  <c r="I14" i="39" s="1"/>
  <c r="H13" i="39"/>
  <c r="I13" i="39" s="1"/>
  <c r="H12" i="39"/>
  <c r="I12" i="39" s="1"/>
  <c r="H11" i="39"/>
  <c r="I11" i="39" s="1"/>
  <c r="H10" i="39"/>
  <c r="H17" i="39" s="1"/>
  <c r="H22" i="39" s="1"/>
  <c r="G11" i="38"/>
  <c r="F11" i="38"/>
  <c r="D11" i="38"/>
  <c r="C11" i="38"/>
  <c r="E10" i="38"/>
  <c r="E11" i="38" s="1"/>
  <c r="I10" i="39" l="1"/>
  <c r="I17" i="39" s="1"/>
  <c r="I19" i="39"/>
  <c r="I21" i="39" s="1"/>
  <c r="I22" i="39" s="1"/>
  <c r="H26" i="13" l="1"/>
  <c r="D20" i="13"/>
  <c r="D18" i="13"/>
  <c r="H49" i="12"/>
  <c r="H21" i="13" s="1"/>
  <c r="H35" i="12"/>
  <c r="D27" i="13" s="1"/>
  <c r="D26" i="13" s="1"/>
  <c r="H28" i="12"/>
  <c r="H27" i="12"/>
  <c r="D19" i="13" s="1"/>
  <c r="H25" i="12"/>
  <c r="D17" i="13" s="1"/>
  <c r="H24" i="12"/>
  <c r="H22" i="12"/>
  <c r="D12" i="13" s="1"/>
  <c r="H21" i="12"/>
  <c r="D13" i="13" s="1"/>
  <c r="H20" i="12"/>
  <c r="H18" i="12"/>
  <c r="H17" i="12"/>
  <c r="H16" i="12"/>
  <c r="H15" i="12"/>
  <c r="H14" i="12"/>
  <c r="H13" i="12"/>
  <c r="H10" i="12" s="1"/>
  <c r="H12" i="12"/>
  <c r="H11" i="12"/>
  <c r="H45" i="11"/>
  <c r="H42" i="11"/>
  <c r="G45" i="11"/>
  <c r="H50" i="12" s="1"/>
  <c r="G40" i="11"/>
  <c r="H45" i="12" s="1"/>
  <c r="G27" i="11"/>
  <c r="G28" i="11" s="1"/>
  <c r="G23" i="11"/>
  <c r="G14" i="11"/>
  <c r="G12" i="11"/>
  <c r="G11" i="11"/>
  <c r="D10" i="13" s="1"/>
  <c r="E45" i="10"/>
  <c r="E34" i="10"/>
  <c r="D32" i="10"/>
  <c r="D37" i="10" s="1"/>
  <c r="D17" i="10"/>
  <c r="D16" i="10"/>
  <c r="D22" i="10" s="1"/>
  <c r="G15" i="11" s="1"/>
  <c r="F63" i="7"/>
  <c r="F55" i="7"/>
  <c r="F61" i="7"/>
  <c r="F64" i="7"/>
  <c r="F67" i="7"/>
  <c r="F68" i="7"/>
  <c r="F69" i="7"/>
  <c r="F70" i="7"/>
  <c r="F71" i="7"/>
  <c r="F72" i="7"/>
  <c r="E58" i="7"/>
  <c r="F56" i="7"/>
  <c r="F57" i="7"/>
  <c r="F60" i="7"/>
  <c r="F62" i="7"/>
  <c r="C30" i="7"/>
  <c r="C16" i="7"/>
  <c r="E64" i="7"/>
  <c r="E63" i="7"/>
  <c r="E62" i="7"/>
  <c r="E61" i="7"/>
  <c r="E60" i="7"/>
  <c r="E56" i="7"/>
  <c r="E55" i="7"/>
  <c r="E72" i="7"/>
  <c r="E71" i="7"/>
  <c r="E70" i="7"/>
  <c r="E69" i="7"/>
  <c r="E68" i="7"/>
  <c r="E67" i="7"/>
  <c r="F105" i="7"/>
  <c r="F102" i="7"/>
  <c r="F106" i="7" s="1"/>
  <c r="F92" i="7"/>
  <c r="F93" i="7" s="1"/>
  <c r="F73" i="7"/>
  <c r="H37" i="11" s="1"/>
  <c r="F52" i="7"/>
  <c r="H35" i="11" s="1"/>
  <c r="F12" i="7"/>
  <c r="F21" i="7" s="1"/>
  <c r="F23" i="7" s="1"/>
  <c r="G47" i="11" l="1"/>
  <c r="H23" i="12"/>
  <c r="H32" i="12"/>
  <c r="H33" i="12" s="1"/>
  <c r="D11" i="13"/>
  <c r="H51" i="12"/>
  <c r="H22" i="13"/>
  <c r="H24" i="13" s="1"/>
  <c r="D15" i="13"/>
  <c r="H33" i="11"/>
  <c r="H19" i="12"/>
  <c r="H31" i="12" s="1"/>
  <c r="D16" i="13"/>
  <c r="F65" i="7"/>
  <c r="H36" i="11" s="1"/>
  <c r="D21" i="13" l="1"/>
  <c r="D32" i="6" l="1"/>
  <c r="D9" i="6"/>
  <c r="E57" i="7" s="1"/>
  <c r="H10" i="5"/>
  <c r="F77" i="7" s="1"/>
  <c r="E14" i="4"/>
  <c r="D14" i="4"/>
  <c r="C14" i="4"/>
  <c r="H11" i="3"/>
  <c r="F78" i="7" s="1"/>
  <c r="H40" i="11" s="1"/>
  <c r="E11" i="3"/>
  <c r="D25" i="6" l="1"/>
  <c r="E22" i="13"/>
  <c r="G31" i="40" s="1"/>
  <c r="G32" i="40" s="1"/>
  <c r="G37" i="40" s="1"/>
  <c r="E44" i="10"/>
  <c r="I34" i="12" s="1"/>
  <c r="H41" i="11"/>
  <c r="F80" i="7"/>
  <c r="E24" i="13"/>
  <c r="E20" i="13"/>
  <c r="E18" i="13"/>
  <c r="I26" i="13"/>
  <c r="I49" i="12"/>
  <c r="I21" i="13" s="1"/>
  <c r="I35" i="12"/>
  <c r="E27" i="13" s="1"/>
  <c r="I28" i="12"/>
  <c r="I27" i="12"/>
  <c r="I25" i="12"/>
  <c r="I24" i="12"/>
  <c r="E16" i="13" s="1"/>
  <c r="I22" i="12"/>
  <c r="I21" i="12"/>
  <c r="E13" i="13" s="1"/>
  <c r="G13" i="40" s="1"/>
  <c r="I20" i="12"/>
  <c r="I18" i="12"/>
  <c r="I17" i="12"/>
  <c r="I16" i="12"/>
  <c r="I15" i="12"/>
  <c r="I14" i="12"/>
  <c r="I12" i="12"/>
  <c r="I11" i="12"/>
  <c r="H47" i="11"/>
  <c r="I47" i="12"/>
  <c r="I45" i="12"/>
  <c r="H27" i="11"/>
  <c r="H28" i="11" s="1"/>
  <c r="H23" i="11"/>
  <c r="H14" i="11"/>
  <c r="H12" i="11"/>
  <c r="E16" i="10"/>
  <c r="E37" i="10"/>
  <c r="E17" i="10"/>
  <c r="E22" i="10" s="1"/>
  <c r="H15" i="11" s="1"/>
  <c r="E48" i="7"/>
  <c r="E42" i="7"/>
  <c r="E105" i="7"/>
  <c r="E106" i="7" s="1"/>
  <c r="E102" i="7"/>
  <c r="E92" i="7"/>
  <c r="E93" i="7" s="1"/>
  <c r="E79" i="7"/>
  <c r="E77" i="7"/>
  <c r="E27" i="7"/>
  <c r="E13" i="7"/>
  <c r="E32" i="6"/>
  <c r="E25" i="6"/>
  <c r="J10" i="5"/>
  <c r="D11" i="3"/>
  <c r="G11" i="3"/>
  <c r="J11" i="3"/>
  <c r="C32" i="10"/>
  <c r="C17" i="10"/>
  <c r="D61" i="7"/>
  <c r="D63" i="7"/>
  <c r="D62" i="7"/>
  <c r="D64" i="7"/>
  <c r="D60" i="7"/>
  <c r="V42" i="37"/>
  <c r="U46" i="37"/>
  <c r="V46" i="37"/>
  <c r="Q46" i="37"/>
  <c r="R46" i="37"/>
  <c r="R42" i="37" s="1"/>
  <c r="S46" i="37"/>
  <c r="S42" i="37"/>
  <c r="C9" i="6"/>
  <c r="C11" i="3"/>
  <c r="F11" i="3"/>
  <c r="H13" i="11" l="1"/>
  <c r="E80" i="7"/>
  <c r="E26" i="13"/>
  <c r="G20" i="40"/>
  <c r="E12" i="13"/>
  <c r="H11" i="11"/>
  <c r="E10" i="13" s="1"/>
  <c r="G11" i="40" s="1"/>
  <c r="I13" i="12"/>
  <c r="I10" i="12" s="1"/>
  <c r="I32" i="12"/>
  <c r="I33" i="12" s="1"/>
  <c r="I23" i="12"/>
  <c r="E52" i="7"/>
  <c r="I38" i="12"/>
  <c r="I50" i="12"/>
  <c r="E65" i="7"/>
  <c r="E73" i="7"/>
  <c r="I19" i="12"/>
  <c r="E17" i="13"/>
  <c r="G16" i="40" s="1"/>
  <c r="E46" i="10"/>
  <c r="V30" i="37"/>
  <c r="V27" i="37"/>
  <c r="V19" i="37"/>
  <c r="V12" i="37"/>
  <c r="V10" i="37"/>
  <c r="V7" i="37"/>
  <c r="Z43" i="37"/>
  <c r="X60" i="37"/>
  <c r="X59" i="37"/>
  <c r="X58" i="37"/>
  <c r="X57" i="37"/>
  <c r="X56" i="37"/>
  <c r="X55" i="37"/>
  <c r="X54" i="37"/>
  <c r="X53" i="37"/>
  <c r="X52" i="37"/>
  <c r="X51" i="37"/>
  <c r="X50" i="37"/>
  <c r="X49" i="37"/>
  <c r="X48" i="37"/>
  <c r="X47" i="37"/>
  <c r="X45" i="37"/>
  <c r="X44" i="37"/>
  <c r="X41" i="37"/>
  <c r="X40" i="37"/>
  <c r="X39" i="37"/>
  <c r="X38" i="37"/>
  <c r="X37" i="37"/>
  <c r="X35" i="37"/>
  <c r="X34" i="37"/>
  <c r="X33" i="37"/>
  <c r="X32" i="37"/>
  <c r="X31" i="37"/>
  <c r="X29" i="37"/>
  <c r="X28" i="37"/>
  <c r="X26" i="37"/>
  <c r="X25" i="37"/>
  <c r="X24" i="37"/>
  <c r="X23" i="37"/>
  <c r="X22" i="37"/>
  <c r="X21" i="37"/>
  <c r="X20" i="37"/>
  <c r="X18" i="37"/>
  <c r="X17" i="37"/>
  <c r="X15" i="37"/>
  <c r="X14" i="37"/>
  <c r="X13" i="37"/>
  <c r="X9" i="37"/>
  <c r="X8" i="37"/>
  <c r="S30" i="37"/>
  <c r="S27" i="37"/>
  <c r="S19" i="37"/>
  <c r="S16" i="37"/>
  <c r="S12" i="37"/>
  <c r="S7" i="37"/>
  <c r="N30" i="37"/>
  <c r="N27" i="37"/>
  <c r="N19" i="37"/>
  <c r="N16" i="37"/>
  <c r="N12" i="37"/>
  <c r="N7" i="37"/>
  <c r="E16" i="7" s="1"/>
  <c r="E12" i="37"/>
  <c r="D10" i="37"/>
  <c r="D55" i="7"/>
  <c r="C41" i="10"/>
  <c r="R30" i="37"/>
  <c r="T30" i="37"/>
  <c r="R27" i="37"/>
  <c r="T27" i="37"/>
  <c r="R19" i="37"/>
  <c r="T19" i="37"/>
  <c r="R16" i="37"/>
  <c r="T16" i="37"/>
  <c r="Q12" i="37"/>
  <c r="R12" i="37"/>
  <c r="T12" i="37"/>
  <c r="T10" i="37"/>
  <c r="R7" i="37"/>
  <c r="G30" i="37"/>
  <c r="G27" i="37"/>
  <c r="G19" i="37"/>
  <c r="G12" i="37"/>
  <c r="G10" i="37"/>
  <c r="F26" i="7" s="1"/>
  <c r="F36" i="7" s="1"/>
  <c r="R10" i="37" l="1"/>
  <c r="D17" i="7"/>
  <c r="H34" i="11"/>
  <c r="F81" i="7"/>
  <c r="F109" i="7" s="1"/>
  <c r="N10" i="37"/>
  <c r="E30" i="7" s="1"/>
  <c r="S10" i="37"/>
  <c r="D34" i="7" s="1"/>
  <c r="D20" i="7"/>
  <c r="I41" i="12"/>
  <c r="I14" i="13" s="1"/>
  <c r="G25" i="40" s="1"/>
  <c r="G36" i="11"/>
  <c r="H41" i="12" s="1"/>
  <c r="H14" i="13" s="1"/>
  <c r="I42" i="12"/>
  <c r="I15" i="13" s="1"/>
  <c r="G26" i="40" s="1"/>
  <c r="G37" i="11"/>
  <c r="H42" i="12" s="1"/>
  <c r="H15" i="13" s="1"/>
  <c r="I40" i="12"/>
  <c r="I12" i="13" s="1"/>
  <c r="G24" i="40" s="1"/>
  <c r="G35" i="11"/>
  <c r="H40" i="12" s="1"/>
  <c r="H12" i="13" s="1"/>
  <c r="E11" i="13"/>
  <c r="G12" i="40"/>
  <c r="I39" i="12"/>
  <c r="I11" i="13" s="1"/>
  <c r="G23" i="40" s="1"/>
  <c r="I31" i="12"/>
  <c r="I36" i="12" s="1"/>
  <c r="E15" i="13"/>
  <c r="H16" i="11"/>
  <c r="H30" i="11" s="1"/>
  <c r="H43" i="11"/>
  <c r="I46" i="12"/>
  <c r="I48" i="12" s="1"/>
  <c r="I20" i="13" s="1"/>
  <c r="G33" i="40" s="1"/>
  <c r="G35" i="40" s="1"/>
  <c r="G40" i="40" s="1"/>
  <c r="H38" i="11"/>
  <c r="H48" i="11" s="1"/>
  <c r="I22" i="13"/>
  <c r="I24" i="13" s="1"/>
  <c r="G27" i="40" s="1"/>
  <c r="I51" i="12"/>
  <c r="I10" i="13"/>
  <c r="V11" i="37"/>
  <c r="S11" i="37"/>
  <c r="N11" i="37"/>
  <c r="T11" i="37"/>
  <c r="R11" i="37"/>
  <c r="G11" i="37"/>
  <c r="G6" i="37" s="1"/>
  <c r="D50" i="7" l="1"/>
  <c r="N6" i="37"/>
  <c r="D44" i="7"/>
  <c r="D31" i="7"/>
  <c r="S6" i="37"/>
  <c r="D48" i="7"/>
  <c r="I19" i="13"/>
  <c r="G22" i="40"/>
  <c r="G29" i="40" s="1"/>
  <c r="G39" i="40" s="1"/>
  <c r="G41" i="40" s="1"/>
  <c r="E21" i="13"/>
  <c r="E25" i="13" s="1"/>
  <c r="E28" i="13" s="1"/>
  <c r="G14" i="40"/>
  <c r="G21" i="40" s="1"/>
  <c r="G36" i="40" s="1"/>
  <c r="G38" i="40" s="1"/>
  <c r="I44" i="12"/>
  <c r="I53" i="12" s="1"/>
  <c r="V6" i="37"/>
  <c r="R6" i="37"/>
  <c r="D45" i="7"/>
  <c r="I25" i="13" l="1"/>
  <c r="I28" i="13"/>
  <c r="G35" i="12"/>
  <c r="D79" i="7"/>
  <c r="G42" i="11" s="1"/>
  <c r="H47" i="12" s="1"/>
  <c r="C22" i="10"/>
  <c r="C32" i="6"/>
  <c r="O16" i="37" l="1"/>
  <c r="L30" i="37"/>
  <c r="L27" i="37"/>
  <c r="P7" i="37"/>
  <c r="F45" i="11"/>
  <c r="G50" i="12" s="1"/>
  <c r="G22" i="13" s="1"/>
  <c r="T42" i="37"/>
  <c r="T6" i="37"/>
  <c r="W6" i="37"/>
  <c r="X43" i="37"/>
  <c r="Q42" i="37"/>
  <c r="W42" i="37"/>
  <c r="Q30" i="37"/>
  <c r="Q19" i="37"/>
  <c r="Q16" i="37"/>
  <c r="Q27" i="37"/>
  <c r="Q7" i="37"/>
  <c r="F11" i="11"/>
  <c r="D58" i="7"/>
  <c r="P46" i="37"/>
  <c r="P42" i="37" s="1"/>
  <c r="D72" i="7"/>
  <c r="D71" i="7"/>
  <c r="D70" i="7"/>
  <c r="D69" i="7"/>
  <c r="D68" i="7"/>
  <c r="C47" i="7"/>
  <c r="C46" i="7"/>
  <c r="C43" i="7"/>
  <c r="C42" i="7"/>
  <c r="C41" i="7"/>
  <c r="D27" i="7"/>
  <c r="C33" i="7"/>
  <c r="C32" i="7"/>
  <c r="C29" i="7"/>
  <c r="C28" i="7"/>
  <c r="X4" i="37"/>
  <c r="X5" i="37"/>
  <c r="G20" i="7"/>
  <c r="G19" i="7"/>
  <c r="C19" i="7"/>
  <c r="G18" i="7"/>
  <c r="C18" i="7"/>
  <c r="G16" i="7"/>
  <c r="G15" i="7"/>
  <c r="C15" i="7"/>
  <c r="G14" i="7"/>
  <c r="C14" i="7"/>
  <c r="G13" i="7"/>
  <c r="G22" i="7"/>
  <c r="G12" i="7"/>
  <c r="G11" i="7"/>
  <c r="U27" i="37"/>
  <c r="P30" i="37"/>
  <c r="U30" i="37"/>
  <c r="P27" i="37"/>
  <c r="P19" i="37"/>
  <c r="U19" i="37"/>
  <c r="P16" i="37"/>
  <c r="U16" i="37"/>
  <c r="P12" i="37"/>
  <c r="U12" i="37"/>
  <c r="U7" i="37"/>
  <c r="U10" i="37" s="1"/>
  <c r="Q10" i="37" l="1"/>
  <c r="E33" i="7" s="1"/>
  <c r="E19" i="7"/>
  <c r="P10" i="37"/>
  <c r="E32" i="7" s="1"/>
  <c r="E18" i="7"/>
  <c r="D19" i="7"/>
  <c r="X36" i="37"/>
  <c r="Q11" i="37"/>
  <c r="P11" i="37"/>
  <c r="U11" i="37"/>
  <c r="D33" i="7" l="1"/>
  <c r="U6" i="37"/>
  <c r="D49" i="7"/>
  <c r="P6" i="37"/>
  <c r="D47" i="7"/>
  <c r="J46" i="37"/>
  <c r="J42" i="37" s="1"/>
  <c r="K46" i="37"/>
  <c r="K42" i="37" s="1"/>
  <c r="L46" i="37"/>
  <c r="M46" i="37"/>
  <c r="M42" i="37" s="1"/>
  <c r="O46" i="37"/>
  <c r="O42" i="37" s="1"/>
  <c r="J30" i="37"/>
  <c r="K30" i="37"/>
  <c r="M30" i="37"/>
  <c r="O30" i="37"/>
  <c r="J27" i="37"/>
  <c r="M27" i="37"/>
  <c r="O27" i="37"/>
  <c r="J19" i="37"/>
  <c r="K19" i="37"/>
  <c r="L19" i="37"/>
  <c r="M19" i="37"/>
  <c r="O19" i="37"/>
  <c r="J16" i="37"/>
  <c r="K16" i="37"/>
  <c r="L16" i="37"/>
  <c r="M16" i="37"/>
  <c r="J12" i="37"/>
  <c r="K12" i="37"/>
  <c r="L12" i="37"/>
  <c r="M12" i="37"/>
  <c r="O12" i="37"/>
  <c r="J7" i="37"/>
  <c r="I7" i="37"/>
  <c r="I10" i="37" s="1"/>
  <c r="E46" i="37"/>
  <c r="E42" i="37" s="1"/>
  <c r="F46" i="37"/>
  <c r="F42" i="37" s="1"/>
  <c r="H46" i="37"/>
  <c r="H42" i="37" s="1"/>
  <c r="I46" i="37"/>
  <c r="I42" i="37" s="1"/>
  <c r="D46" i="37"/>
  <c r="D42" i="37" s="1"/>
  <c r="E30" i="37"/>
  <c r="F30" i="37"/>
  <c r="H30" i="37"/>
  <c r="I30" i="37"/>
  <c r="D30" i="37"/>
  <c r="E27" i="37"/>
  <c r="F27" i="37"/>
  <c r="H27" i="37"/>
  <c r="I27" i="37"/>
  <c r="D27" i="37"/>
  <c r="X27" i="37" s="1"/>
  <c r="E19" i="37"/>
  <c r="F19" i="37"/>
  <c r="H19" i="37"/>
  <c r="I19" i="37"/>
  <c r="D19" i="37"/>
  <c r="E16" i="37"/>
  <c r="F16" i="37"/>
  <c r="H16" i="37"/>
  <c r="I16" i="37"/>
  <c r="F12" i="37"/>
  <c r="H12" i="37"/>
  <c r="I12" i="37"/>
  <c r="D16" i="37"/>
  <c r="D12" i="37"/>
  <c r="E7" i="37"/>
  <c r="F7" i="37"/>
  <c r="H7" i="37"/>
  <c r="U42" i="37"/>
  <c r="F10" i="37" l="1"/>
  <c r="E26" i="7" s="1"/>
  <c r="E36" i="7" s="1"/>
  <c r="G34" i="11" s="1"/>
  <c r="H39" i="12" s="1"/>
  <c r="H11" i="13" s="1"/>
  <c r="E12" i="7"/>
  <c r="E21" i="7" s="1"/>
  <c r="E23" i="7" s="1"/>
  <c r="X12" i="37"/>
  <c r="X30" i="37"/>
  <c r="X16" i="37"/>
  <c r="X19" i="37"/>
  <c r="L42" i="37"/>
  <c r="X42" i="37" s="1"/>
  <c r="X46" i="37"/>
  <c r="D22" i="7"/>
  <c r="E10" i="37"/>
  <c r="D12" i="7"/>
  <c r="J10" i="37"/>
  <c r="D13" i="7"/>
  <c r="H11" i="37"/>
  <c r="F11" i="37"/>
  <c r="F6" i="37" s="1"/>
  <c r="O11" i="37"/>
  <c r="D46" i="7" s="1"/>
  <c r="J11" i="37"/>
  <c r="E11" i="37"/>
  <c r="L11" i="37"/>
  <c r="D42" i="7" s="1"/>
  <c r="K11" i="37"/>
  <c r="D41" i="7" s="1"/>
  <c r="M11" i="37"/>
  <c r="D43" i="7" s="1"/>
  <c r="I11" i="37"/>
  <c r="I6" i="37" s="1"/>
  <c r="H10" i="37"/>
  <c r="D11" i="37"/>
  <c r="X11" i="37" s="1"/>
  <c r="D26" i="7" l="1"/>
  <c r="G33" i="11"/>
  <c r="E81" i="7"/>
  <c r="E109" i="7" s="1"/>
  <c r="D7" i="37"/>
  <c r="H6" i="37"/>
  <c r="D35" i="7"/>
  <c r="J6" i="37"/>
  <c r="D40" i="7"/>
  <c r="D51" i="7"/>
  <c r="E6" i="37"/>
  <c r="D39" i="7"/>
  <c r="D38" i="7"/>
  <c r="M7" i="37"/>
  <c r="O7" i="37"/>
  <c r="D18" i="7" s="1"/>
  <c r="L7" i="37"/>
  <c r="K10" i="37"/>
  <c r="D14" i="7"/>
  <c r="H38" i="12" l="1"/>
  <c r="G38" i="11"/>
  <c r="X7" i="37"/>
  <c r="D11" i="7"/>
  <c r="D16" i="7"/>
  <c r="M10" i="37"/>
  <c r="O10" i="37"/>
  <c r="D32" i="7" s="1"/>
  <c r="L10" i="37"/>
  <c r="D29" i="7" s="1"/>
  <c r="D15" i="7"/>
  <c r="K6" i="37"/>
  <c r="D28" i="7"/>
  <c r="D6" i="37"/>
  <c r="D25" i="7"/>
  <c r="H10" i="13" l="1"/>
  <c r="H19" i="13" s="1"/>
  <c r="H44" i="12"/>
  <c r="X10" i="37"/>
  <c r="L6" i="37"/>
  <c r="O6" i="37"/>
  <c r="D30" i="7"/>
  <c r="M6" i="37"/>
  <c r="D21" i="7"/>
  <c r="D23" i="7" s="1"/>
  <c r="G49" i="12"/>
  <c r="G21" i="13" s="1"/>
  <c r="G17" i="12"/>
  <c r="C10" i="5"/>
  <c r="C37" i="10"/>
  <c r="H34" i="12" l="1"/>
  <c r="H36" i="12" s="1"/>
  <c r="D22" i="13"/>
  <c r="D24" i="13" s="1"/>
  <c r="D25" i="13" s="1"/>
  <c r="D28" i="13" s="1"/>
  <c r="D44" i="10"/>
  <c r="C44" i="10"/>
  <c r="I11" i="3"/>
  <c r="D36" i="7"/>
  <c r="F10" i="5"/>
  <c r="G11" i="12"/>
  <c r="G13" i="11" l="1"/>
  <c r="G16" i="11" s="1"/>
  <c r="G30" i="11" s="1"/>
  <c r="D46" i="10"/>
  <c r="I10" i="5"/>
  <c r="D77" i="7"/>
  <c r="C22" i="13"/>
  <c r="G34" i="12"/>
  <c r="D80" i="7" l="1"/>
  <c r="G41" i="11"/>
  <c r="F13" i="11"/>
  <c r="C46" i="10"/>
  <c r="C20" i="13"/>
  <c r="G25" i="12"/>
  <c r="G43" i="11" l="1"/>
  <c r="G48" i="11" s="1"/>
  <c r="H46" i="12"/>
  <c r="H48" i="12" s="1"/>
  <c r="C27" i="13"/>
  <c r="C26" i="13" s="1"/>
  <c r="G28" i="12"/>
  <c r="C17" i="13" s="1"/>
  <c r="G27" i="12"/>
  <c r="C19" i="13" s="1"/>
  <c r="C18" i="13"/>
  <c r="G24" i="12"/>
  <c r="C16" i="13" s="1"/>
  <c r="G22" i="12"/>
  <c r="G21" i="12"/>
  <c r="C13" i="13" s="1"/>
  <c r="G20" i="12"/>
  <c r="G18" i="12"/>
  <c r="G16" i="12"/>
  <c r="G15" i="12"/>
  <c r="G14" i="12"/>
  <c r="G13" i="12"/>
  <c r="G12" i="12"/>
  <c r="F27" i="11"/>
  <c r="F14" i="11"/>
  <c r="F12" i="11"/>
  <c r="C10" i="13"/>
  <c r="H20" i="13" l="1"/>
  <c r="H53" i="12"/>
  <c r="C12" i="13"/>
  <c r="C11" i="13" s="1"/>
  <c r="D67" i="7"/>
  <c r="D57" i="7"/>
  <c r="D56" i="7"/>
  <c r="H25" i="13" l="1"/>
  <c r="H28" i="13"/>
  <c r="C24" i="13"/>
  <c r="G23" i="12"/>
  <c r="G19" i="12"/>
  <c r="F28" i="11"/>
  <c r="F23" i="11"/>
  <c r="D105" i="7"/>
  <c r="D102" i="7"/>
  <c r="D92" i="7"/>
  <c r="D93" i="7" s="1"/>
  <c r="D73" i="7"/>
  <c r="D52" i="7"/>
  <c r="F35" i="11" s="1"/>
  <c r="G40" i="12" s="1"/>
  <c r="F34" i="11"/>
  <c r="G39" i="12" s="1"/>
  <c r="F33" i="11"/>
  <c r="G38" i="12" s="1"/>
  <c r="F37" i="11" l="1"/>
  <c r="G42" i="12" s="1"/>
  <c r="G15" i="13" s="1"/>
  <c r="F40" i="11"/>
  <c r="G45" i="12" s="1"/>
  <c r="D106" i="7"/>
  <c r="G32" i="12"/>
  <c r="F15" i="11"/>
  <c r="F16" i="11" s="1"/>
  <c r="F30" i="11" s="1"/>
  <c r="C15" i="13" l="1"/>
  <c r="C21" i="13" s="1"/>
  <c r="C25" i="13" s="1"/>
  <c r="C28" i="13" s="1"/>
  <c r="G33" i="12"/>
  <c r="D65" i="7" l="1"/>
  <c r="D81" i="7" s="1"/>
  <c r="G21" i="7" l="1"/>
  <c r="G109" i="7" s="1"/>
  <c r="F42" i="11"/>
  <c r="G47" i="12" s="1"/>
  <c r="G11" i="13" l="1"/>
  <c r="F41" i="11"/>
  <c r="G46" i="12" l="1"/>
  <c r="G48" i="12" s="1"/>
  <c r="G20" i="13" s="1"/>
  <c r="C25" i="6"/>
  <c r="G10" i="13"/>
  <c r="F43" i="11"/>
  <c r="Q6" i="37" l="1"/>
  <c r="G26" i="13"/>
  <c r="G10" i="12"/>
  <c r="G31" i="12" s="1"/>
  <c r="G36" i="12" s="1"/>
  <c r="X6" i="37" l="1"/>
  <c r="X62" i="37" s="1"/>
  <c r="D109" i="7"/>
  <c r="F36" i="11"/>
  <c r="F38" i="11" s="1"/>
  <c r="G41" i="12" l="1"/>
  <c r="G44" i="12" s="1"/>
  <c r="G14" i="13" l="1"/>
  <c r="F47" i="11"/>
  <c r="F48" i="11" s="1"/>
  <c r="G51" i="12" l="1"/>
  <c r="G24" i="13"/>
  <c r="G12" i="13" l="1"/>
  <c r="G19" i="13" s="1"/>
  <c r="G53" i="12"/>
  <c r="G28" i="13" l="1"/>
  <c r="G25" i="13"/>
</calcChain>
</file>

<file path=xl/comments1.xml><?xml version="1.0" encoding="utf-8"?>
<comments xmlns="http://schemas.openxmlformats.org/spreadsheetml/2006/main">
  <authors>
    <author>ASUS</author>
  </authors>
  <commentList>
    <comment ref="E19" authorId="0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kulturális támogatás,bértámogatás
</t>
        </r>
      </text>
    </comment>
  </commentList>
</comments>
</file>

<file path=xl/comments2.xml><?xml version="1.0" encoding="utf-8"?>
<comments xmlns="http://schemas.openxmlformats.org/spreadsheetml/2006/main">
  <authors>
    <author>ASUS</author>
  </authors>
  <commentList>
    <comment ref="E34" authorId="0" shapeId="0">
      <text>
        <r>
          <rPr>
            <b/>
            <sz val="9"/>
            <color indexed="81"/>
            <rFont val="Tahoma"/>
            <family val="2"/>
            <charset val="238"/>
          </rPr>
          <t>tárgyi eszköz értékesítés+
kölcsön visszafizetés</t>
        </r>
      </text>
    </comment>
    <comment ref="E44" authorId="0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+bérköltség támogatás
+kulturális támogatás
</t>
        </r>
      </text>
    </comment>
  </commentList>
</comments>
</file>

<file path=xl/comments3.xml><?xml version="1.0" encoding="utf-8"?>
<comments xmlns="http://schemas.openxmlformats.org/spreadsheetml/2006/main">
  <authors>
    <author>User</author>
  </authors>
  <commentList>
    <comment ref="F37" authorId="0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tartalék
</t>
        </r>
      </text>
    </comment>
    <comment ref="G37" authorId="0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Társulás:1.212.681,-
Köh:7.646.200,-
</t>
        </r>
      </text>
    </comment>
    <comment ref="F41" authorId="0" shapeId="0">
      <text>
        <r>
          <rPr>
            <b/>
            <sz val="9"/>
            <color indexed="81"/>
            <rFont val="Tahoma"/>
            <family val="2"/>
            <charset val="238"/>
          </rPr>
          <t>előleg</t>
        </r>
      </text>
    </comment>
    <comment ref="F43" authorId="0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közút:1.827.350,-
</t>
        </r>
      </text>
    </comment>
  </commentList>
</comments>
</file>

<file path=xl/sharedStrings.xml><?xml version="1.0" encoding="utf-8"?>
<sst xmlns="http://schemas.openxmlformats.org/spreadsheetml/2006/main" count="970" uniqueCount="717">
  <si>
    <t>Megnevezés</t>
  </si>
  <si>
    <t>Összesen</t>
  </si>
  <si>
    <t>Személyi juttatások</t>
  </si>
  <si>
    <t>Szolgáltatások</t>
  </si>
  <si>
    <t>Kiadások összesen</t>
  </si>
  <si>
    <t>Az európai uniós forrásból finanszírozott támogatással megvalósuló programok, projektek bevételei, kiadásai</t>
  </si>
  <si>
    <t xml:space="preserve">  </t>
  </si>
  <si>
    <t>A</t>
  </si>
  <si>
    <t>B</t>
  </si>
  <si>
    <t>C</t>
  </si>
  <si>
    <t>Projekt megnevezése</t>
  </si>
  <si>
    <t>Támogatással finansz. összesen</t>
  </si>
  <si>
    <t xml:space="preserve">Adatok E Ft-ban </t>
  </si>
  <si>
    <t>Sorszám</t>
  </si>
  <si>
    <t>Felhalmozási kiadás megnevezése</t>
  </si>
  <si>
    <t>Felhalmozási kiadások összesen</t>
  </si>
  <si>
    <t>Felújítási kiadás megnevezése</t>
  </si>
  <si>
    <t>Felújítási kiadások összesen</t>
  </si>
  <si>
    <t>Adatok E Ft-ban</t>
  </si>
  <si>
    <t>Működési célú pénzeszközátadás és szociális pénzbeli ellátások részletezése</t>
  </si>
  <si>
    <t>Többcélú kistérségi társulásnak (szoc.feladatok)</t>
  </si>
  <si>
    <t>Működési célu pe. átadás nem önk.(orvosi ügyelet)</t>
  </si>
  <si>
    <t>Óvoda működési támogatása</t>
  </si>
  <si>
    <t>Non-profit szervezetek támogatása</t>
  </si>
  <si>
    <t>Működési célú pénzeszközátadás összesen:</t>
  </si>
  <si>
    <t>Szociális pénzbeli ellátások összesen:</t>
  </si>
  <si>
    <t>sorszám</t>
  </si>
  <si>
    <t>I.Kötelezően ellátandó feladatok</t>
  </si>
  <si>
    <t xml:space="preserve">1/ Személyi juttatások </t>
  </si>
  <si>
    <t>Szociális étkeztetés</t>
  </si>
  <si>
    <t>Személyi juttatások közfoglalk. Nélkül</t>
  </si>
  <si>
    <t>Közfoglalkoztatási programok</t>
  </si>
  <si>
    <t xml:space="preserve">  Személyi juttatások összesen </t>
  </si>
  <si>
    <t>2/  Munkaadókat terhelő járulékok</t>
  </si>
  <si>
    <t>Országos,területi választás</t>
  </si>
  <si>
    <t xml:space="preserve">   Munkaadókat terhelő járulék összesen</t>
  </si>
  <si>
    <t>3/ Dologi kiadások, adók, díjak</t>
  </si>
  <si>
    <t>Közvilágítás</t>
  </si>
  <si>
    <t xml:space="preserve">    Dologi kiadás összesen</t>
  </si>
  <si>
    <t>4/ Pénzeszköz átadások</t>
  </si>
  <si>
    <t xml:space="preserve">      Államháztartáson belülre</t>
  </si>
  <si>
    <t>Többcélú Kist. Társ. Működési kiadásaihoz</t>
  </si>
  <si>
    <t xml:space="preserve">Működési célú pe. Átadás nem önk </t>
  </si>
  <si>
    <t xml:space="preserve">      Államháztartáson kívülre</t>
  </si>
  <si>
    <t xml:space="preserve">    Pénzeszköz átadás összesen:</t>
  </si>
  <si>
    <t>5/ Társadalom és szociálpolitikai juttatások</t>
  </si>
  <si>
    <t xml:space="preserve">     Társadalom és szociálipolitikai juttatások</t>
  </si>
  <si>
    <t xml:space="preserve">     Tartalék összesen</t>
  </si>
  <si>
    <t>6/ Felhalmozási és felújítási kiadások</t>
  </si>
  <si>
    <t>Felújítások</t>
  </si>
  <si>
    <t>Beruházások</t>
  </si>
  <si>
    <t xml:space="preserve">    Felhalmozási és felújítási kiadás</t>
  </si>
  <si>
    <t>Kiadás kötelező feladatok</t>
  </si>
  <si>
    <t>II. Önként vállalt feladatok</t>
  </si>
  <si>
    <t>Múzeumi kiállítási tevékenység</t>
  </si>
  <si>
    <t>Dologi kiadások összesen</t>
  </si>
  <si>
    <t>Kiadás önként vállalt feladatok</t>
  </si>
  <si>
    <t>III. Állami feladatok</t>
  </si>
  <si>
    <t>Kiadás választások</t>
  </si>
  <si>
    <t>Kiadások mindösszesen</t>
  </si>
  <si>
    <t>Sorsz.</t>
  </si>
  <si>
    <t>MEGNEVEZÉS</t>
  </si>
  <si>
    <t>Működési célú BEVÉTELEK</t>
  </si>
  <si>
    <t>Működési célú KIADÁSOK</t>
  </si>
  <si>
    <t>Személyi jellegű kiadások</t>
  </si>
  <si>
    <t>Munkaadót terhelő járulék</t>
  </si>
  <si>
    <t xml:space="preserve">Működési kiadások </t>
  </si>
  <si>
    <t>Felhalmozási, felújítási célú KIADÁSOK</t>
  </si>
  <si>
    <t>Falhamozási kiadások ÁFA</t>
  </si>
  <si>
    <t>Felhalmozási kiadások</t>
  </si>
  <si>
    <t xml:space="preserve">Beruházási kiadások </t>
  </si>
  <si>
    <t>Bevétel</t>
  </si>
  <si>
    <t>Helyi önkorm. működésének ált. támogatása</t>
  </si>
  <si>
    <t>Önkormányzati hivatal működésének támogatása</t>
  </si>
  <si>
    <t>Zöldterület gazdálkodással kapcsolatos feladatok</t>
  </si>
  <si>
    <t>Közvilágítás támogatása</t>
  </si>
  <si>
    <t>Köztemető fenntartása</t>
  </si>
  <si>
    <t>Közútak fenntartása</t>
  </si>
  <si>
    <t>Egyéb kötelező önkormányzati feladatok</t>
  </si>
  <si>
    <t>Szociális feladatok támogatása</t>
  </si>
  <si>
    <t>Könyvtári, közművelődési és múzeumi feladatok támogatása</t>
  </si>
  <si>
    <t>Normatív, kötött felhasználású támogatás összesen:</t>
  </si>
  <si>
    <t>Saját bevételek</t>
  </si>
  <si>
    <t xml:space="preserve">Építményadó </t>
  </si>
  <si>
    <t>Iparűzési adó</t>
  </si>
  <si>
    <t>Gépjárműadó</t>
  </si>
  <si>
    <t>Kiszámlázott termékek és szolg. ÁFA</t>
  </si>
  <si>
    <t>Saját bevételek összesen:</t>
  </si>
  <si>
    <t>Védőnő  támogatása Tb-i alaptól</t>
  </si>
  <si>
    <t>Iskola egészségügyi szolgáltatás támogatása Tb. Alaptól</t>
  </si>
  <si>
    <t>Közfoglalkoztatási programok támogatása</t>
  </si>
  <si>
    <t>Választási tevékenység</t>
  </si>
  <si>
    <t>Költségvetési bevételek összesen</t>
  </si>
  <si>
    <t>Intézményi működési bevételek</t>
  </si>
  <si>
    <t>Működési célú támogatásértékű bevétel államháztartáson belülről</t>
  </si>
  <si>
    <t>Működéci célú pénzeszközátvétel államháztartáson kívülről</t>
  </si>
  <si>
    <t>Önkormányzatok költségvetési támogatása</t>
  </si>
  <si>
    <t>Felhalmozási célú BEVÉTELEK</t>
  </si>
  <si>
    <t>Tárgyi eszközök értékesítése</t>
  </si>
  <si>
    <t>Felhalm.célú pénzeszk.átvétel</t>
  </si>
  <si>
    <t>Pénzügyi befektetések bevétele</t>
  </si>
  <si>
    <t>Összesen:</t>
  </si>
  <si>
    <t>Pénzforgalom nélküli bevételek</t>
  </si>
  <si>
    <t>Pénzmaradvány</t>
  </si>
  <si>
    <t>Dologi jellegű kiadások, adók, díjak</t>
  </si>
  <si>
    <t>Műk.célú pénzeszköz átadás</t>
  </si>
  <si>
    <t>Társ.-és szoc.pol.juttatások</t>
  </si>
  <si>
    <t xml:space="preserve">Felújítási kiadások </t>
  </si>
  <si>
    <t>Tartalék</t>
  </si>
  <si>
    <t>Általános tartalék</t>
  </si>
  <si>
    <t>Céltartalék</t>
  </si>
  <si>
    <t>Tartalék összesen:</t>
  </si>
  <si>
    <t>1. Intézményi működési bevételek</t>
  </si>
  <si>
    <t>Szociális étkezés</t>
  </si>
  <si>
    <t>2. Önkormányzatok sajátos működési bevétele</t>
  </si>
  <si>
    <t>Helyi adók</t>
  </si>
  <si>
    <t>3. Működési célú támogatásértékű bevételek</t>
  </si>
  <si>
    <t>Működési bevétel tb-alapból</t>
  </si>
  <si>
    <t>Működési bevétel elkülönített állami pénzalaptól</t>
  </si>
  <si>
    <t>Működési bevétel fejezeti kezelésű előirányzattól</t>
  </si>
  <si>
    <t>Mezei őrszolgálat támogatása</t>
  </si>
  <si>
    <t>4. Működési célú pénzeszköz átvétel vállalkozástól</t>
  </si>
  <si>
    <t>5. Tárgyi eszköz értékesítése</t>
  </si>
  <si>
    <t>I.</t>
  </si>
  <si>
    <t>Központi költségvetéstől kapott támogatás</t>
  </si>
  <si>
    <t>II.</t>
  </si>
  <si>
    <t>Támogatás</t>
  </si>
  <si>
    <t>III</t>
  </si>
  <si>
    <t>KIADÁSOK</t>
  </si>
  <si>
    <t>Munkaadókat terhelő járulék</t>
  </si>
  <si>
    <t>Dologi jellegű kiadás</t>
  </si>
  <si>
    <t>Működési célú pénzeszköz átadás</t>
  </si>
  <si>
    <t>Társadalmi és szociálpolitikai juttatások</t>
  </si>
  <si>
    <t>Működési kiadások</t>
  </si>
  <si>
    <t>Beruházási kiadások</t>
  </si>
  <si>
    <t>Felújítás</t>
  </si>
  <si>
    <t>Tartalék összesen</t>
  </si>
  <si>
    <t>Költségvetési létszámkeret</t>
  </si>
  <si>
    <t>Közfoglalkoztatottak engedélyezett létszámkeret</t>
  </si>
  <si>
    <t xml:space="preserve">Bevétel                   </t>
  </si>
  <si>
    <t>Kiadás</t>
  </si>
  <si>
    <t xml:space="preserve">Intézményi működési bevételek </t>
  </si>
  <si>
    <t>Személyi juttatás</t>
  </si>
  <si>
    <t>Önkormányzatok sajátos működési bevételei</t>
  </si>
  <si>
    <t>Munkaadókat terhelő járulékok</t>
  </si>
  <si>
    <t>Dologi kiadások, egyéb folyó kiadások</t>
  </si>
  <si>
    <t>gépjárműadó</t>
  </si>
  <si>
    <t>Központi költségvetésből kapott támogatás</t>
  </si>
  <si>
    <t>Működési célú pénzeszközátadások</t>
  </si>
  <si>
    <t>Ellátottak pénzbeli juttatásai</t>
  </si>
  <si>
    <t>Működési célú támogatásértékű bevétel tb alapoktól</t>
  </si>
  <si>
    <t>Működési célú támogatásértékű bevétel elk. Alaptól</t>
  </si>
  <si>
    <t>Működési célú támogatásértékű bevétel fej.kez.elői.</t>
  </si>
  <si>
    <t>Működési kiadás összesen</t>
  </si>
  <si>
    <t>Működési bevételek összesen</t>
  </si>
  <si>
    <t>Felhalmozási célú támogatások</t>
  </si>
  <si>
    <t>Felhalmozási célú bevételek</t>
  </si>
  <si>
    <t>Költségvetési pénzforgalmi bevétel</t>
  </si>
  <si>
    <t>Költségvetési pénzforg. kiadás</t>
  </si>
  <si>
    <t>Hiány</t>
  </si>
  <si>
    <t>Finanszírozási kiadás</t>
  </si>
  <si>
    <t>Bevételek összesen</t>
  </si>
  <si>
    <t xml:space="preserve">Helyi önkormányzat bevételek összesen: </t>
  </si>
  <si>
    <t>Egyéb tevékenység miatti bevétel (választás)</t>
  </si>
  <si>
    <r>
      <t>Pénzmaradvány</t>
    </r>
    <r>
      <rPr>
        <sz val="11"/>
        <color theme="1"/>
        <rFont val="Times New Roman"/>
        <family val="1"/>
        <charset val="238"/>
      </rPr>
      <t xml:space="preserve"> (17. sorból)</t>
    </r>
  </si>
  <si>
    <t>Beruházások Áfája</t>
  </si>
  <si>
    <t>10.</t>
  </si>
  <si>
    <t>11.</t>
  </si>
  <si>
    <t>12.</t>
  </si>
  <si>
    <t>13.</t>
  </si>
  <si>
    <t>14.</t>
  </si>
  <si>
    <t>15.</t>
  </si>
  <si>
    <t xml:space="preserve">   Engedélyezett létszám fő</t>
  </si>
  <si>
    <t>2/ Dologi kiadások</t>
  </si>
  <si>
    <t xml:space="preserve">Helyi önkormányzat kiadások összesen </t>
  </si>
  <si>
    <t>Eredeti tervezett bevétel</t>
  </si>
  <si>
    <t>Eredeti tervezett kiadás</t>
  </si>
  <si>
    <t>Eredeti előirányzat</t>
  </si>
  <si>
    <t xml:space="preserve">Eredeti előirányzat </t>
  </si>
  <si>
    <t>Bevételek együtt I-II-III-IV.</t>
  </si>
  <si>
    <t xml:space="preserve">                                                                Adatok E Ft-ban </t>
  </si>
  <si>
    <t xml:space="preserve">Elvonások, visszafizetések </t>
  </si>
  <si>
    <t>Pénzforgalom nélküli bevétel (pénzmaradvány)</t>
  </si>
  <si>
    <t>1.</t>
  </si>
  <si>
    <t>2.</t>
  </si>
  <si>
    <t>3.</t>
  </si>
  <si>
    <t>4.</t>
  </si>
  <si>
    <t>5.</t>
  </si>
  <si>
    <t>6.</t>
  </si>
  <si>
    <t>7.</t>
  </si>
  <si>
    <t>Dologi kiadások</t>
  </si>
  <si>
    <t>8.</t>
  </si>
  <si>
    <t>9.</t>
  </si>
  <si>
    <t>Települési Önkormányzatok Országos Szövetsége (TÖOSZ tagdíj)</t>
  </si>
  <si>
    <t xml:space="preserve">Komáromi Vízitársulat - tagdíj </t>
  </si>
  <si>
    <t xml:space="preserve">Tata és Környéke Turisztikai Egyesület - tagdíj </t>
  </si>
  <si>
    <t>Szociális étkezők térítési díj kedvezmény</t>
  </si>
  <si>
    <t>Mikulás csomag, e.rász.ellátás</t>
  </si>
  <si>
    <t>Rendkívüli települési támogatás</t>
  </si>
  <si>
    <t xml:space="preserve">Temetési segély </t>
  </si>
  <si>
    <t xml:space="preserve">Köztemetés </t>
  </si>
  <si>
    <t xml:space="preserve">Egyéb pénzbeli ellátás  (idősek utalványa, stb.) 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</si>
  <si>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</si>
  <si>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</si>
  <si>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</si>
  <si>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</si>
  <si>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</si>
  <si>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</si>
  <si>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</si>
  <si>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</si>
  <si>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</si>
  <si>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</si>
  <si>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</si>
  <si>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</si>
  <si>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</si>
  <si>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</si>
  <si>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</si>
  <si>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</si>
  <si>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</si>
  <si>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</si>
  <si>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</si>
  <si>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</si>
  <si>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</si>
  <si>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Áfa</t>
  </si>
  <si>
    <t>Tagdíjak, hozzárjáulások</t>
  </si>
  <si>
    <t>Polgármesteri illetmény támogatása</t>
  </si>
  <si>
    <t xml:space="preserve">Bérleti díj  </t>
  </si>
  <si>
    <t>Közvetített szolgáltatások</t>
  </si>
  <si>
    <t>Befektetett pénzügyi eszközök</t>
  </si>
  <si>
    <t xml:space="preserve">Tulajdonosi bevétel </t>
  </si>
  <si>
    <t>Egyéb működési bevétel</t>
  </si>
  <si>
    <t>Mezei őrszolgálat támogatása (NAV)</t>
  </si>
  <si>
    <t>Önkormányzat sajátos működési bevétele-helyi adók</t>
  </si>
  <si>
    <t xml:space="preserve">Eredeti tervezett bevétel </t>
  </si>
  <si>
    <t xml:space="preserve">Bérleti díjak </t>
  </si>
  <si>
    <t xml:space="preserve">Tulajdonosi bevételek </t>
  </si>
  <si>
    <t xml:space="preserve">Egyéb működési bevétel </t>
  </si>
  <si>
    <t>Működési célú támogatásértékű bev egyéb</t>
  </si>
  <si>
    <t xml:space="preserve">Működési célú támogatás-pályázati bevételek </t>
  </si>
  <si>
    <t xml:space="preserve">Felhalmoási célú támogatás </t>
  </si>
  <si>
    <t>Önrész</t>
  </si>
  <si>
    <t>D</t>
  </si>
  <si>
    <t>Működési célú pénzeszközátvétel - társ.telep.</t>
  </si>
  <si>
    <t>Közvetített szolgáltatás</t>
  </si>
  <si>
    <t>Működési célú költségvetési és kiegészítő támogatások</t>
  </si>
  <si>
    <t>s. sz</t>
  </si>
  <si>
    <t>nyilv.tart szla száma</t>
  </si>
  <si>
    <t>összesen</t>
  </si>
  <si>
    <t>Lésztám</t>
  </si>
  <si>
    <t>Finanszírozott létszám</t>
  </si>
  <si>
    <t>05.</t>
  </si>
  <si>
    <t>Kiadási előirányzatok, kötelezettségvállalások, más fizetési kötelezettségek, teljesítés</t>
  </si>
  <si>
    <t>051.</t>
  </si>
  <si>
    <t>0511.</t>
  </si>
  <si>
    <t>Foglalkoztatottak személyi juttatásai</t>
  </si>
  <si>
    <t>0512.</t>
  </si>
  <si>
    <t>Cafeteria</t>
  </si>
  <si>
    <t>052.</t>
  </si>
  <si>
    <t>Munkaadókat terhelő járulékok és szociális hozzájárulási adó</t>
  </si>
  <si>
    <t>053.</t>
  </si>
  <si>
    <t>0531.</t>
  </si>
  <si>
    <t>Készletbeszerzés</t>
  </si>
  <si>
    <t>05311.</t>
  </si>
  <si>
    <t>Szakmai anyagok beszerzése</t>
  </si>
  <si>
    <t>05312.</t>
  </si>
  <si>
    <t>Üzemeltetési anyagok beszerzése</t>
  </si>
  <si>
    <t>05313.</t>
  </si>
  <si>
    <t>Árubeszerzés</t>
  </si>
  <si>
    <t>0532.</t>
  </si>
  <si>
    <t>Kommunikációs szolgáltatások</t>
  </si>
  <si>
    <t>05321.</t>
  </si>
  <si>
    <t>Informatikai szolgáltatások igénybevétele</t>
  </si>
  <si>
    <t>05322.</t>
  </si>
  <si>
    <t>Egyéb kommunikációs szolgáltatások</t>
  </si>
  <si>
    <t>0533.</t>
  </si>
  <si>
    <t>Szolgáltatási kiadások</t>
  </si>
  <si>
    <t>05331.</t>
  </si>
  <si>
    <t>Közüzemi díjak</t>
  </si>
  <si>
    <t>05332.</t>
  </si>
  <si>
    <t>Vásárolt élelmezés</t>
  </si>
  <si>
    <t>05333.</t>
  </si>
  <si>
    <t>Bérleti és lízing díjak</t>
  </si>
  <si>
    <t>05334.</t>
  </si>
  <si>
    <t>Karbantartási, kisjavítási szolgáltatások</t>
  </si>
  <si>
    <t>05335.</t>
  </si>
  <si>
    <t>05336.</t>
  </si>
  <si>
    <t>Szakmai tevékenységet segítő szolgáltatások</t>
  </si>
  <si>
    <t>05337.</t>
  </si>
  <si>
    <t>Egyéb szolgáltatások</t>
  </si>
  <si>
    <t>0534.</t>
  </si>
  <si>
    <t>Kiküldetések, reklám- és propagadakiadások</t>
  </si>
  <si>
    <t>05341.</t>
  </si>
  <si>
    <t>Kiküldetések kiadásai</t>
  </si>
  <si>
    <t>05342.</t>
  </si>
  <si>
    <t>Reklám-és propagandakiadások</t>
  </si>
  <si>
    <t>0535.</t>
  </si>
  <si>
    <t>Különféle befizetések és egyéb dologi kiadások</t>
  </si>
  <si>
    <t>05351.</t>
  </si>
  <si>
    <t>Működési célú előzetesen felszámított általános forgalmi adó</t>
  </si>
  <si>
    <t>05352.</t>
  </si>
  <si>
    <t xml:space="preserve">Fizetendő általános forgalmi adó </t>
  </si>
  <si>
    <t>05353.</t>
  </si>
  <si>
    <t>Kamatkiadások</t>
  </si>
  <si>
    <t>05354.</t>
  </si>
  <si>
    <t>Egyéb pénzügyi műveletek kiadásai</t>
  </si>
  <si>
    <t>05355.</t>
  </si>
  <si>
    <t>Egyéb dologi kiadások</t>
  </si>
  <si>
    <t>054.</t>
  </si>
  <si>
    <t>055.</t>
  </si>
  <si>
    <t>Egyéb működési célú kiadások</t>
  </si>
  <si>
    <t>056.</t>
  </si>
  <si>
    <t>057.</t>
  </si>
  <si>
    <t>Felújítások (áfá-val)</t>
  </si>
  <si>
    <t>058.</t>
  </si>
  <si>
    <t>Egyéb felhalmozási célú kiadások</t>
  </si>
  <si>
    <t>059.</t>
  </si>
  <si>
    <t>Finanszírozási kiadások</t>
  </si>
  <si>
    <t>37.</t>
  </si>
  <si>
    <t>09.</t>
  </si>
  <si>
    <t>Bevételi előirányzatok, követelések, teljesítés</t>
  </si>
  <si>
    <t>38.</t>
  </si>
  <si>
    <t>091.</t>
  </si>
  <si>
    <t>Működési célú támogatások államháztartáson belülről</t>
  </si>
  <si>
    <t>39.</t>
  </si>
  <si>
    <t>092.</t>
  </si>
  <si>
    <t>Felhalmozási célú támogatások államháztartáson belülről</t>
  </si>
  <si>
    <t>40.</t>
  </si>
  <si>
    <t>093.</t>
  </si>
  <si>
    <t>Közhatalmi bevételek</t>
  </si>
  <si>
    <t>41.</t>
  </si>
  <si>
    <t>094.</t>
  </si>
  <si>
    <t>Működési bevételek</t>
  </si>
  <si>
    <t>42.</t>
  </si>
  <si>
    <t>09401.</t>
  </si>
  <si>
    <t>Áru- és készletértékesítés ellenértéke</t>
  </si>
  <si>
    <t>43.</t>
  </si>
  <si>
    <t>09402.</t>
  </si>
  <si>
    <t>Szolgáltatások ellenértéke</t>
  </si>
  <si>
    <t>44.</t>
  </si>
  <si>
    <t>09403.</t>
  </si>
  <si>
    <t>Közvetített szolgáltatások ellenértéke</t>
  </si>
  <si>
    <t>45.</t>
  </si>
  <si>
    <t>09404.</t>
  </si>
  <si>
    <t>Tulajdonosi bevételek</t>
  </si>
  <si>
    <t>46.</t>
  </si>
  <si>
    <t>09405.</t>
  </si>
  <si>
    <t>Ellátási díjak</t>
  </si>
  <si>
    <t>47.</t>
  </si>
  <si>
    <t>09406.</t>
  </si>
  <si>
    <t>Kiszámlázott általános forgalmi adó</t>
  </si>
  <si>
    <t>48.</t>
  </si>
  <si>
    <t>09407.</t>
  </si>
  <si>
    <t>Általános forgalmi adó visszatérítése</t>
  </si>
  <si>
    <t>49.</t>
  </si>
  <si>
    <t>09408.</t>
  </si>
  <si>
    <t>Kamatbevételek</t>
  </si>
  <si>
    <t>50.</t>
  </si>
  <si>
    <t>09409.</t>
  </si>
  <si>
    <t>Egyéb pénzügyi műveletek bevételei</t>
  </si>
  <si>
    <t>51.</t>
  </si>
  <si>
    <t>09410.</t>
  </si>
  <si>
    <t>Egyéb működési bevételek</t>
  </si>
  <si>
    <t>52.</t>
  </si>
  <si>
    <t>095.</t>
  </si>
  <si>
    <t>Felhalmozási bevételek</t>
  </si>
  <si>
    <t>53.</t>
  </si>
  <si>
    <t>096.</t>
  </si>
  <si>
    <t>Működési célú átvett pénzeszközök</t>
  </si>
  <si>
    <t>54.</t>
  </si>
  <si>
    <t>097.</t>
  </si>
  <si>
    <t xml:space="preserve">Felhalmozási célú átvett pénzeszközök </t>
  </si>
  <si>
    <t>55.</t>
  </si>
  <si>
    <t>098.</t>
  </si>
  <si>
    <t>Finanszírozási bevételek - pénzmaradvány</t>
  </si>
  <si>
    <t>Önkormányzatok és önkormányzati hivatalok jogalkotó és igazgatási tevékenysége</t>
  </si>
  <si>
    <t>011130</t>
  </si>
  <si>
    <t>013320</t>
  </si>
  <si>
    <t>Köztemető-fenntartás és -működtetés</t>
  </si>
  <si>
    <t xml:space="preserve">Önkormányatok elszámolásai a központi költségvetéssel </t>
  </si>
  <si>
    <t>018010</t>
  </si>
  <si>
    <t>041233</t>
  </si>
  <si>
    <t xml:space="preserve">Hosszabb időtartamú közfoglalkoztatás </t>
  </si>
  <si>
    <t>041237</t>
  </si>
  <si>
    <t>Közfoglalkoztatási mintaprogram</t>
  </si>
  <si>
    <t>064010</t>
  </si>
  <si>
    <t>Zöldterület-kezelés</t>
  </si>
  <si>
    <t>066010</t>
  </si>
  <si>
    <t>066020</t>
  </si>
  <si>
    <t xml:space="preserve">Váors, községszolgáltatási egyéb szolgáltatások </t>
  </si>
  <si>
    <t xml:space="preserve">Könyvtári szolgáltatások </t>
  </si>
  <si>
    <t>082044</t>
  </si>
  <si>
    <t>Közművelődés-hagyományos közösségi kulturális értékek gondozása</t>
  </si>
  <si>
    <t>082092</t>
  </si>
  <si>
    <t>084031</t>
  </si>
  <si>
    <t>107060</t>
  </si>
  <si>
    <t>900020</t>
  </si>
  <si>
    <t>Önkormányzatok funkcióra nem sorolható bevételei államháztartáson kívülről</t>
  </si>
  <si>
    <t>együttes kiadásai és bevételei 2019. évben</t>
  </si>
  <si>
    <t>BEVÉTELEK   2019.</t>
  </si>
  <si>
    <t>2019. évi kiadásai és foglalkoztatotti létszáma feladatonként</t>
  </si>
  <si>
    <t>Az önkormányzat 2019. évi felújítási előirányzatai célonként</t>
  </si>
  <si>
    <t>Az önkormányzat 2019. évi felhalmozási kiadásai feladatonként</t>
  </si>
  <si>
    <t>KÖH hozzájárulás_2019. évi</t>
  </si>
  <si>
    <t xml:space="preserve">Finanszírozási kiadások (közös) </t>
  </si>
  <si>
    <t>Civil szervezetek működési támogatása</t>
  </si>
  <si>
    <t>Egyéb szociális pénzbeni és temészetbeni ellátások, támogatások</t>
  </si>
  <si>
    <t xml:space="preserve">Állami támogatás </t>
  </si>
  <si>
    <t xml:space="preserve">Közös Hivatal pénzmaradványával korrigálva </t>
  </si>
  <si>
    <t>Háziorvosi alapellátás</t>
  </si>
  <si>
    <t>072111</t>
  </si>
  <si>
    <t xml:space="preserve">Egyéb pénzbeli ellátás  </t>
  </si>
  <si>
    <t>Támogatási célú finanszírozási műveletek</t>
  </si>
  <si>
    <t>018030</t>
  </si>
  <si>
    <t>Óvodai nevelés, ellátás működtetési feladatai</t>
  </si>
  <si>
    <t>091140</t>
  </si>
  <si>
    <t>Intézményen kívüli gyermekétkeztetés</t>
  </si>
  <si>
    <t>104037</t>
  </si>
  <si>
    <t>VP külterületi út</t>
  </si>
  <si>
    <t xml:space="preserve">Közös Hivatal, Kincseskert Óvoda </t>
  </si>
  <si>
    <t xml:space="preserve">Tárkányi Közös Önkkormányzati Hivatal </t>
  </si>
  <si>
    <t>Egyesületi támogatás</t>
  </si>
  <si>
    <t>Óvodai nevelés, ellátás működési feladatai</t>
  </si>
  <si>
    <t xml:space="preserve">Egyéb közhatalmi bevétel </t>
  </si>
  <si>
    <t>Sportlétesítmények, edzőtáborok működtetése és fejlesztése</t>
  </si>
  <si>
    <t>081030</t>
  </si>
  <si>
    <t xml:space="preserve">Gyermekétkeztetés köznevelési intézményben </t>
  </si>
  <si>
    <t>096015</t>
  </si>
  <si>
    <t>107051</t>
  </si>
  <si>
    <t>TOP orvosi rendelő</t>
  </si>
  <si>
    <t>EFOP táborhely kialakítás</t>
  </si>
  <si>
    <t xml:space="preserve">Tárkány-Ete Köznevelési Társulás </t>
  </si>
  <si>
    <t xml:space="preserve">Etei Sport Egyesület </t>
  </si>
  <si>
    <t>Háztartások Babakötvény</t>
  </si>
  <si>
    <t>Nyugdíjasklub</t>
  </si>
  <si>
    <t>Máltai Szeretetszolgálat</t>
  </si>
  <si>
    <t xml:space="preserve">Református Egyház </t>
  </si>
  <si>
    <t xml:space="preserve">Bursa-Hungarica </t>
  </si>
  <si>
    <t>Regionális Hulladékgazdálkodás</t>
  </si>
  <si>
    <t xml:space="preserve">Ete Község Önkormányzatának </t>
  </si>
  <si>
    <t xml:space="preserve">Egyházak támogatása </t>
  </si>
  <si>
    <t>Háztartások támogatása (Bursa, Babakötvény)</t>
  </si>
  <si>
    <t>Gyermekétkeztetés köznevelési intézményben</t>
  </si>
  <si>
    <t>Gyermekétkeztetés</t>
  </si>
  <si>
    <t>Étkezési térítési díj (szociális étkezés,gyermekétkezés)</t>
  </si>
  <si>
    <t>Ete Község Önkormányzat kiadási és bevételei 2019. évben</t>
  </si>
  <si>
    <t>Ete Község Önkormányzata</t>
  </si>
  <si>
    <t>Ete Község Önkormányzata 2019. évi mérlege</t>
  </si>
  <si>
    <t>Módosított tervezett bevétel</t>
  </si>
  <si>
    <t>E</t>
  </si>
  <si>
    <t>Módosított tervezett kiadás</t>
  </si>
  <si>
    <t>F</t>
  </si>
  <si>
    <t>G</t>
  </si>
  <si>
    <t>Módosított Önrész</t>
  </si>
  <si>
    <t>Adatok E forintban</t>
  </si>
  <si>
    <t>Módosított előirányzat</t>
  </si>
  <si>
    <t xml:space="preserve">Módosított előirányzat </t>
  </si>
  <si>
    <t>Modosított előirányzat</t>
  </si>
  <si>
    <t xml:space="preserve">Teljesített bevétel </t>
  </si>
  <si>
    <t>H</t>
  </si>
  <si>
    <t>Teljesített kiadás</t>
  </si>
  <si>
    <t>I</t>
  </si>
  <si>
    <t>Acer Aspire notebook,sz.ig.olvasó</t>
  </si>
  <si>
    <t>Sörpad -táborhelyhez</t>
  </si>
  <si>
    <t>Akkus ütvefúró</t>
  </si>
  <si>
    <t>Bosch szabadonálló mosogatógép-óvoda</t>
  </si>
  <si>
    <t>Magyar Falu Program -tervdokumentáció</t>
  </si>
  <si>
    <t>Teljesített bevétel</t>
  </si>
  <si>
    <t>OMSZ</t>
  </si>
  <si>
    <t>Bakonyalja Kisalföld Kapuja tagdíj</t>
  </si>
  <si>
    <t>Háztartásoknak visszatérítendő támogatás</t>
  </si>
  <si>
    <t>Szociális tevékenység-étk,tűzifa,stb.</t>
  </si>
  <si>
    <t>Telekadó</t>
  </si>
  <si>
    <t>Pénzmaradvány, előleg</t>
  </si>
  <si>
    <t xml:space="preserve"> Forintban !</t>
  </si>
  <si>
    <t>Sor-szám</t>
  </si>
  <si>
    <t>Költségvetési szerv neve</t>
  </si>
  <si>
    <t>Költségvetési maradvány összege</t>
  </si>
  <si>
    <t>Elvonás
(-)</t>
  </si>
  <si>
    <t>Intézményt megillető maradvány</t>
  </si>
  <si>
    <t>Jóváhagyott</t>
  </si>
  <si>
    <t>Jóváhagyott-ból működési</t>
  </si>
  <si>
    <t>Jóváhagyott-ból felhalmozási</t>
  </si>
  <si>
    <r>
      <t>E=(C</t>
    </r>
    <r>
      <rPr>
        <b/>
        <sz val="8"/>
        <rFont val="Arial"/>
        <family val="2"/>
        <charset val="238"/>
      </rPr>
      <t>-D</t>
    </r>
    <r>
      <rPr>
        <b/>
        <sz val="8"/>
        <rFont val="Times New Roman CE"/>
        <family val="1"/>
        <charset val="238"/>
      </rPr>
      <t>)</t>
    </r>
  </si>
  <si>
    <t>ETE ÖNKORMÁNYZAT PÉNZMARADVÁNYÁNAK ALAKULÁSA 2019.</t>
  </si>
  <si>
    <t>Ezer forintban!</t>
  </si>
  <si>
    <t xml:space="preserve">Adósságállomány 
eszközök szerint </t>
  </si>
  <si>
    <t>Nem lejárt</t>
  </si>
  <si>
    <t>Lejárt</t>
  </si>
  <si>
    <t>Összes tartozás</t>
  </si>
  <si>
    <t>1-90 nap közötti</t>
  </si>
  <si>
    <t>91-180 nap közötti</t>
  </si>
  <si>
    <t>181-360 nap közötti</t>
  </si>
  <si>
    <t>360 napon 
túli</t>
  </si>
  <si>
    <t>Összes lejárt tartozás</t>
  </si>
  <si>
    <t>H=(D+…+G)</t>
  </si>
  <si>
    <t>I=(C+H)</t>
  </si>
  <si>
    <t>I. Belföldi hitelezők</t>
  </si>
  <si>
    <t>Adóhatósággal szembeni tartozások</t>
  </si>
  <si>
    <t>Központi költségvetéssel szemben fennálló tartozás</t>
  </si>
  <si>
    <t>Elkülönített állami pénzalapokkal szembeni tartozás</t>
  </si>
  <si>
    <t>TB alapokkal szembeni tartozás</t>
  </si>
  <si>
    <t>Tartozásállomány önkormányzatok és intézmények felé</t>
  </si>
  <si>
    <t>Szállítói tartozás</t>
  </si>
  <si>
    <t>Egyéb adósság KEM Önkormányzat</t>
  </si>
  <si>
    <t>Belföldi összesen:</t>
  </si>
  <si>
    <t>II. Külföldi hitelezők</t>
  </si>
  <si>
    <t>Külföldi szállítók</t>
  </si>
  <si>
    <t>Egyéb adósság</t>
  </si>
  <si>
    <t>Külföldi összesen:</t>
  </si>
  <si>
    <t>Adósságállomány mindösszesen:</t>
  </si>
  <si>
    <t>Adósság állomány alakulása lejárat, eszközök, bel- és külföldi hitelezők szerinti bontásban 2019. december 31-én</t>
  </si>
  <si>
    <t>Működési és felhalmozási célú bevételek és kiadások 2019-2022. évi várható alakulása</t>
  </si>
  <si>
    <t>ezer Ft-ban</t>
  </si>
  <si>
    <t>sorsz.</t>
  </si>
  <si>
    <t>2019.évi</t>
  </si>
  <si>
    <t xml:space="preserve">2020. évi </t>
  </si>
  <si>
    <t xml:space="preserve">2021. évi </t>
  </si>
  <si>
    <t>2022. évi</t>
  </si>
  <si>
    <t>számított</t>
  </si>
  <si>
    <t xml:space="preserve">Intérményi működési bevételek </t>
  </si>
  <si>
    <t>Helyi adóbevételek</t>
  </si>
  <si>
    <t>Működési célú támog. értékű bevétel Tb alapoktól</t>
  </si>
  <si>
    <t>Működési célú támog. értékű bevétel elkül alapoktól</t>
  </si>
  <si>
    <t>Működési célútámogatásértékű bevétel fejezetek kez</t>
  </si>
  <si>
    <t>Működési célú pénzeszközátvétel vállalkozásoktól</t>
  </si>
  <si>
    <t xml:space="preserve">        Működési célú bevételek összesen:</t>
  </si>
  <si>
    <t xml:space="preserve">Személyi juttatások </t>
  </si>
  <si>
    <t>Pénzeszköz átadás</t>
  </si>
  <si>
    <t>Ellátottak juttatásai</t>
  </si>
  <si>
    <t xml:space="preserve">        Működési célú kiadások összesen:</t>
  </si>
  <si>
    <t>Tárgyi eszköz értékesítése</t>
  </si>
  <si>
    <t>Felhalmozási célú bevételek pénzmaradványból</t>
  </si>
  <si>
    <t xml:space="preserve">         Felhalmozási célú bevételek összesen:</t>
  </si>
  <si>
    <t>Felhalmozási célú kiadások</t>
  </si>
  <si>
    <t>Felhalmozási célú tartalékok (pályázati önrész)</t>
  </si>
  <si>
    <t xml:space="preserve">        Felhalmozási célú kiadások összesen:</t>
  </si>
  <si>
    <t xml:space="preserve">Önkormányzati működési bevételek </t>
  </si>
  <si>
    <t>Önkormányzati felhalmozási bevételek</t>
  </si>
  <si>
    <t xml:space="preserve">         Önkormányzati bevételek együtt</t>
  </si>
  <si>
    <t>Önkormányzati működési kiadások</t>
  </si>
  <si>
    <t>Önkormányzati felhalmozási kiadások</t>
  </si>
  <si>
    <t xml:space="preserve">         Önkormányzati kiadások együtt</t>
  </si>
  <si>
    <t>tény</t>
  </si>
  <si>
    <t>Működési célútámogatásértékű bevétel egyéb</t>
  </si>
  <si>
    <t>ESZKÖZÖK</t>
  </si>
  <si>
    <t>ezer Ft</t>
  </si>
  <si>
    <t>Sor-sz.</t>
  </si>
  <si>
    <t>Nyitó</t>
  </si>
  <si>
    <t>Záró</t>
  </si>
  <si>
    <t>A)</t>
  </si>
  <si>
    <t>Nemzeti vagyonba tartozó BEFEKTETETT ESZKÖZÖK ÖSSZ. (I.+……+IV/a)</t>
  </si>
  <si>
    <t>Immateriális javak összesen (1+….+6)</t>
  </si>
  <si>
    <t>Alapítás - átszervezés aktivált értéke</t>
  </si>
  <si>
    <t>Kísérleti fejlesztés aktivált értéke</t>
  </si>
  <si>
    <t>Vagyoni értékű jogok</t>
  </si>
  <si>
    <t>Szellemi termékek</t>
  </si>
  <si>
    <t>Immateriális javakra adott előleg</t>
  </si>
  <si>
    <t>Immateriális javak értékhelyesbítése</t>
  </si>
  <si>
    <t>Tárgyi eszközök összesen (7+…..+14)</t>
  </si>
  <si>
    <t>Ingatlanok és a kapcsolódó vagyoni értékű jogok</t>
  </si>
  <si>
    <t>Gépek, berendezések, felszerelések, járművek</t>
  </si>
  <si>
    <t>Tenyészállatok</t>
  </si>
  <si>
    <t>Beruházások, felújítások</t>
  </si>
  <si>
    <t>Tárgyi eszközök értékhelyesbítése</t>
  </si>
  <si>
    <t>III.</t>
  </si>
  <si>
    <t xml:space="preserve">Befektetett pénzügyi eszközök </t>
  </si>
  <si>
    <t>Egyéb tartós részesedés</t>
  </si>
  <si>
    <t>Tartós hitelviszonyt megtestesítő értékpapír</t>
  </si>
  <si>
    <t>Tartósan adott kölcsön</t>
  </si>
  <si>
    <t>Hosszú lejáratú bankbetétek</t>
  </si>
  <si>
    <t>Egyéb hosszú lejáratú követelések</t>
  </si>
  <si>
    <t>Befektetett pénzeszközök értékhelyesbítése</t>
  </si>
  <si>
    <t>IV.</t>
  </si>
  <si>
    <t>Üzemeltetésre kezelésre átadott, koncesszióba, vagyonkezlésbe adott, illetve vagyonkezelésbe vett  eszközök</t>
  </si>
  <si>
    <t>Üzemeltetésre, kezelésre átadott eszközök</t>
  </si>
  <si>
    <t>Koncesszióba adott eszközök</t>
  </si>
  <si>
    <t>Vagyonkezelésbe adott eszközök</t>
  </si>
  <si>
    <t>Vagyonkezelésbe vett eszközök</t>
  </si>
  <si>
    <t>Üzemeltetésre kezelésre átadott, koncesszióba, vagyonkezlésbe adott, illetve vagyonkezelésbe vett  eszközök értékhelyesbítése</t>
  </si>
  <si>
    <t>B)</t>
  </si>
  <si>
    <t xml:space="preserve">NEMZETI VAGYONBA TARTOZÓ FORGÓESZKÖZÖK </t>
  </si>
  <si>
    <t xml:space="preserve">Készletek </t>
  </si>
  <si>
    <t>Anyagok</t>
  </si>
  <si>
    <t>Befejezetlen termékek, félkész termékek</t>
  </si>
  <si>
    <t>Növendék-, hízó- és egyéb állat</t>
  </si>
  <si>
    <t>Késztermékek</t>
  </si>
  <si>
    <t>Áruk,betétdíjas göngyölegek,közvetített szolgáltatások és követelések fejében átvett eszközök, készletek</t>
  </si>
  <si>
    <t xml:space="preserve">Értékpapírok </t>
  </si>
  <si>
    <t>Egyéb részesedés</t>
  </si>
  <si>
    <t>Forgalmi célú hitelviszonyt megtestesítő értékpapírok</t>
  </si>
  <si>
    <t>C)</t>
  </si>
  <si>
    <t>PÉNZESZKÖZÖK</t>
  </si>
  <si>
    <t>Lekötött  bankbetétek</t>
  </si>
  <si>
    <t>Pénztárak, csekkek, betétkönyvek</t>
  </si>
  <si>
    <t>Kincstáron kívüli forintszámlák</t>
  </si>
  <si>
    <t>Kincstárban vezetett forintszámlák</t>
  </si>
  <si>
    <t>Idegen pénzeszközök számlái</t>
  </si>
  <si>
    <t>D)</t>
  </si>
  <si>
    <t>KÖVETELÉSEK</t>
  </si>
  <si>
    <t>költségvetési évben esedékes követelések</t>
  </si>
  <si>
    <t>költségvetési évben esedékes köv.műk.célú támog. ÁH-n belül</t>
  </si>
  <si>
    <t>költségvetési évben esedékes köv.felhalm.célú támog. ÁH-n belül</t>
  </si>
  <si>
    <t>költségvetési évben esedékes követelések közhatalmi bevételre</t>
  </si>
  <si>
    <t>költségvetési évben esedékes követelések működési bevételre</t>
  </si>
  <si>
    <t>költségvetési évben esedékes követelések felhalmozási bevételre</t>
  </si>
  <si>
    <t>költségvetési évben esedékes követelések műk.célú átvett pénzeszközre</t>
  </si>
  <si>
    <t>költségvetési évben esedékes követelések felhalm.célú átvett pénzeszközre</t>
  </si>
  <si>
    <t>költségvetési évben esedékes követelések finanszírozási bevételekre</t>
  </si>
  <si>
    <t>költségvetési évet követően esedékes követelések</t>
  </si>
  <si>
    <t>Követelés jellegű sajátos elszámolások</t>
  </si>
  <si>
    <t>Adott előlegek</t>
  </si>
  <si>
    <t>Forgótőke elszámolás</t>
  </si>
  <si>
    <t>E)</t>
  </si>
  <si>
    <t xml:space="preserve">Egyéb sajátos eszközoldali elszámolások </t>
  </si>
  <si>
    <t>F)</t>
  </si>
  <si>
    <t>Aktív időbeli elhatárolások</t>
  </si>
  <si>
    <t>ESZKÖZÖK ÖSSZESEN (A+B+C+D+E+F)</t>
  </si>
  <si>
    <t>FORRÁSOK</t>
  </si>
  <si>
    <t>G)</t>
  </si>
  <si>
    <t>SAJÁT TŐKE ÖSSZESEN (1+2+3)</t>
  </si>
  <si>
    <t>Nemzeti vagyon induláskori értéke</t>
  </si>
  <si>
    <t>Nemzeti vagyon változásai</t>
  </si>
  <si>
    <t>Egyéb eszközök induláskori értéke</t>
  </si>
  <si>
    <t>Felhalmozott eredmény</t>
  </si>
  <si>
    <t>V.</t>
  </si>
  <si>
    <t>Eszközök értékhelyesbítésének forrása</t>
  </si>
  <si>
    <t>VI.</t>
  </si>
  <si>
    <t>Mérleg szerinti eredmény</t>
  </si>
  <si>
    <t>H)</t>
  </si>
  <si>
    <t>Kötelezettségek</t>
  </si>
  <si>
    <t>Költségvetési évben esedékes kötelezettségek</t>
  </si>
  <si>
    <t>Személyi juttatásokra</t>
  </si>
  <si>
    <t>Munkaadót terhelő járulékokra</t>
  </si>
  <si>
    <t>Dologi kiadásokra</t>
  </si>
  <si>
    <t>Ellátottak pénzbeli juttatására</t>
  </si>
  <si>
    <t>Működési célú kiadásokra</t>
  </si>
  <si>
    <t>Beruházásokra</t>
  </si>
  <si>
    <t>felújításokra</t>
  </si>
  <si>
    <t>Egyéb felhalmozási célú kiadásokra</t>
  </si>
  <si>
    <t>finanszírozási kiadásokra</t>
  </si>
  <si>
    <t>Költségvetési évet követően esedékes kötelezettségek</t>
  </si>
  <si>
    <t>Kötelezettség jellegű sajátos elszámolások</t>
  </si>
  <si>
    <t>Kapott előlegek</t>
  </si>
  <si>
    <t>Más szervezetet megillető bevételek</t>
  </si>
  <si>
    <t>I)</t>
  </si>
  <si>
    <t xml:space="preserve">Egyéb sajátos forrásoldali elszámolások </t>
  </si>
  <si>
    <t>J)</t>
  </si>
  <si>
    <t>Passzív időbeli elhatárolások</t>
  </si>
  <si>
    <t>FORRÁSOK (G+H+I+J)</t>
  </si>
  <si>
    <t>Ete Község Önkormányzata könyvviteli mérlege 2019. év december 31.</t>
  </si>
  <si>
    <t>Előző időszak</t>
  </si>
  <si>
    <t>Tárgyi időszak</t>
  </si>
  <si>
    <t>01</t>
  </si>
  <si>
    <t>01 Közhatalmi eredményszemléletű bevételek</t>
  </si>
  <si>
    <t>02</t>
  </si>
  <si>
    <t>02 Eszközök és szolgáltatások értékesítése nettó eredményszemléletű bevételei</t>
  </si>
  <si>
    <t>04</t>
  </si>
  <si>
    <t>I Tevékenység nettó eredményszemléletű bevétele (=01+02+03)</t>
  </si>
  <si>
    <t>08</t>
  </si>
  <si>
    <t>06 Központi működési célú támogatások eredményszemléletű bevételei</t>
  </si>
  <si>
    <t>09</t>
  </si>
  <si>
    <t>07 Egyéb működési célú támogatások eredményszemléletű bevételei</t>
  </si>
  <si>
    <t>10</t>
  </si>
  <si>
    <t>08 Felhalmozási célú támogatások eredményszemléletű bevételei</t>
  </si>
  <si>
    <t>11</t>
  </si>
  <si>
    <t>09 Különféle egyéb eredményszemléletű bevételek</t>
  </si>
  <si>
    <t>12</t>
  </si>
  <si>
    <t>III Egyéb eredményszemléletű bevételek (=06+07+08+09)</t>
  </si>
  <si>
    <t>13</t>
  </si>
  <si>
    <t>10 Anyagköltség</t>
  </si>
  <si>
    <t>14</t>
  </si>
  <si>
    <t>11 Igénybe vett szolgáltatások értéke</t>
  </si>
  <si>
    <t>16</t>
  </si>
  <si>
    <t>13 Eladott (közvetített) szolgáltatások értéke</t>
  </si>
  <si>
    <t>17</t>
  </si>
  <si>
    <t>IV Anyagjellegű ráfordítások (=10+11+12+13)</t>
  </si>
  <si>
    <t>18</t>
  </si>
  <si>
    <t>14 Bérköltség</t>
  </si>
  <si>
    <t>19</t>
  </si>
  <si>
    <t>15 Személyi jellegű egyéb kifizetések</t>
  </si>
  <si>
    <t>20</t>
  </si>
  <si>
    <t>16 Bérjárulékok</t>
  </si>
  <si>
    <t>21</t>
  </si>
  <si>
    <t>V Személyi jellegű ráfordítások (=14+15+16)</t>
  </si>
  <si>
    <t>22</t>
  </si>
  <si>
    <t>VI Értékcsökkenési leírás</t>
  </si>
  <si>
    <t>23</t>
  </si>
  <si>
    <t>VII Egyéb ráfordítások</t>
  </si>
  <si>
    <t>24</t>
  </si>
  <si>
    <t>A)  TEVÉKENYSÉGEK EREDMÉNYE (=I±II+III-IV-V-VI-VII)</t>
  </si>
  <si>
    <t>28</t>
  </si>
  <si>
    <t>20 Egyéb kapott (járó) kamatok és kamatjellegű eredményszemléletű bevételek</t>
  </si>
  <si>
    <t>32</t>
  </si>
  <si>
    <t>VIII Pénzügyi műveletek eredményszemléletű bevételei (=17+18+19+20+21)</t>
  </si>
  <si>
    <t>35</t>
  </si>
  <si>
    <t>24 Fizetendő kamatok és kamatjellegű ráfordítások</t>
  </si>
  <si>
    <t>42</t>
  </si>
  <si>
    <t>IX Pénzügyi műveletek ráfordításai (=22+23+24+25+26)</t>
  </si>
  <si>
    <t>43</t>
  </si>
  <si>
    <t>B)  PÉNZÜGYI MŰVELETEK EREDMÉNYE (=VIII-IX)</t>
  </si>
  <si>
    <t>44</t>
  </si>
  <si>
    <t>C)  MÉRLEG SZERINTI EREDMÉNY (=±A±B)</t>
  </si>
  <si>
    <t>Ete Község Önkormányzata eredménykimutatása 2019. év december 31.</t>
  </si>
  <si>
    <t>1. melléklet a 6/2020.(VII.16.) önkormányzati rendelethez</t>
  </si>
  <si>
    <t>2. melléklet  a 6/2020.(VII.16.) önkormányzati rendelethez</t>
  </si>
  <si>
    <t>3. melléklet a 6/2020.(VII.16.) önkormányzati rendelethez</t>
  </si>
  <si>
    <t>4. melléklet a 6/2020.(VII.16.) önkormányzati rendelethez</t>
  </si>
  <si>
    <t>5. melléklet a 6/2020.(VII.16.) önkormányzati rendelethez</t>
  </si>
  <si>
    <t>6. melléklet a 6/2020.(VII.16.) önkormányzati rendelethez</t>
  </si>
  <si>
    <t>7. melléklet a 6/2020.(VII.16.) önkormányzati rendelethez</t>
  </si>
  <si>
    <t>8. melléklet a 6/2020.(VII.16.) önkormányzati rendelethez</t>
  </si>
  <si>
    <t>9. melléklet a 6/2020.(VII.16.) önkormányzati rendelethez</t>
  </si>
  <si>
    <t>10. számú melléklet a 6/2020.(VII.16.) önkormányzati rendelethez</t>
  </si>
  <si>
    <t>11. számú melléklet a 6/2020.(VII.16.) önkormányzati rendelethez</t>
  </si>
  <si>
    <t>12. számú melléklet a 6/2020.(VII.16.) önkormányzati rendelethez</t>
  </si>
  <si>
    <t>13. számú melléklet a 6/2020.(VII.16.) önkormányzati rendelethez</t>
  </si>
  <si>
    <t>14. számú melléklet a 6/2020.(VII.16.)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</si>
</sst>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164" formatCode="_-* #,##0\ _F_t_-;\-* #,##0\ _F_t_-;_-* &quot;-&quot;\ _F_t_-;_-@_-"/>
    <numFmt numFmtId="165" formatCode="_-* #,##0.00\ &quot;Ft&quot;_-;\-* #,##0.00\ &quot;Ft&quot;_-;_-* &quot;-&quot;??\ &quot;Ft&quot;_-;_-@_-"/>
    <numFmt numFmtId="166" formatCode="_-* #,##0.00\ _F_t_-;\-* #,##0.00\ _F_t_-;_-* &quot;-&quot;??\ _F_t_-;_-@_-"/>
    <numFmt numFmtId="167" formatCode="#,##0\ _F_t"/>
    <numFmt numFmtId="168" formatCode="#,##0&quot; Ft&quot;"/>
    <numFmt numFmtId="169" formatCode="_-* #,##0\ _F_t_-;\-* #,##0\ _F_t_-;_-* \-??\ _F_t_-;_-@_-"/>
    <numFmt numFmtId="170" formatCode="#,##0\ &quot;Ft&quot;"/>
    <numFmt numFmtId="171" formatCode="_-* #,##0\ _F_t_-;\-* #,##0\ _F_t_-;_-* &quot;-&quot;??\ _F_t_-;_-@_-"/>
    <numFmt numFmtId="172" formatCode="_-* #,##0&quot; Ft&quot;_-;\-* #,##0&quot; Ft&quot;_-;_-* \-??&quot; Ft&quot;_-;_-@_-"/>
    <numFmt numFmtId="173" formatCode="_-* #,##0.000\ _F_t_-;\-* #,##0.000\ _F_t_-;_-* &quot;-&quot;???\ _F_t_-;_-@_-"/>
    <numFmt numFmtId="174" formatCode="#,##0.000"/>
    <numFmt numFmtId="175" formatCode="#,###"/>
    <numFmt numFmtId="176" formatCode="mmmm\ d\.;@"/>
  </numFmts>
  <fonts count="6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sz val="8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sz val="8"/>
      <name val="Arial"/>
      <family val="2"/>
      <charset val="238"/>
    </font>
    <font>
      <i/>
      <sz val="10"/>
      <name val="Arial"/>
      <family val="2"/>
      <charset val="238"/>
    </font>
    <font>
      <b/>
      <sz val="12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Times New Roman"/>
      <family val="1"/>
      <charset val="238"/>
    </font>
    <font>
      <i/>
      <sz val="10"/>
      <name val="Times New Roman"/>
      <family val="1"/>
      <charset val="238"/>
    </font>
    <font>
      <sz val="10"/>
      <color indexed="10"/>
      <name val="Times New Roman"/>
      <family val="1"/>
      <charset val="238"/>
    </font>
    <font>
      <i/>
      <sz val="8"/>
      <name val="Times New Roman"/>
      <family val="1"/>
      <charset val="238"/>
    </font>
    <font>
      <sz val="8"/>
      <color indexed="8"/>
      <name val="Calibri"/>
      <family val="2"/>
      <charset val="238"/>
    </font>
    <font>
      <b/>
      <sz val="8"/>
      <color indexed="8"/>
      <name val="Calibri"/>
      <family val="2"/>
      <charset val="238"/>
    </font>
    <font>
      <b/>
      <i/>
      <sz val="8"/>
      <color indexed="8"/>
      <name val="Calibri"/>
      <family val="2"/>
      <charset val="238"/>
    </font>
    <font>
      <sz val="8"/>
      <color indexed="8"/>
      <name val="Antique Olive"/>
      <family val="2"/>
      <charset val="238"/>
    </font>
    <font>
      <b/>
      <sz val="9"/>
      <color indexed="81"/>
      <name val="Tahoma"/>
      <family val="2"/>
      <charset val="238"/>
    </font>
    <font>
      <i/>
      <sz val="11"/>
      <color theme="1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i/>
      <sz val="11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i/>
      <sz val="11"/>
      <name val="Times New Roman"/>
      <family val="1"/>
      <charset val="238"/>
    </font>
    <font>
      <i/>
      <sz val="8"/>
      <name val="Times New Roman CE"/>
      <charset val="238"/>
    </font>
    <font>
      <b/>
      <sz val="12"/>
      <name val="Times New Roman CE"/>
      <family val="1"/>
      <charset val="238"/>
    </font>
    <font>
      <b/>
      <sz val="10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9"/>
      <name val="Times New Roman CE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name val="Arial"/>
      <family val="2"/>
      <charset val="238"/>
    </font>
    <font>
      <i/>
      <sz val="10"/>
      <name val="Times New Roman CE"/>
      <family val="1"/>
      <charset val="238"/>
    </font>
    <font>
      <sz val="11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2"/>
      <name val="Times New Roman CE"/>
      <charset val="238"/>
    </font>
    <font>
      <i/>
      <sz val="11"/>
      <name val="Times New Roman CE"/>
      <family val="1"/>
      <charset val="238"/>
    </font>
    <font>
      <b/>
      <i/>
      <sz val="10"/>
      <name val="Times New Roman CE"/>
      <charset val="238"/>
    </font>
    <font>
      <sz val="8"/>
      <name val="Times New Roman CE"/>
      <charset val="238"/>
    </font>
    <font>
      <b/>
      <sz val="8"/>
      <name val="Times New Roman CE"/>
      <charset val="238"/>
    </font>
    <font>
      <i/>
      <sz val="10"/>
      <name val="Times New Roman CE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i/>
      <sz val="10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b/>
      <i/>
      <sz val="10"/>
      <color indexed="8"/>
      <name val="Arial"/>
      <family val="2"/>
      <charset val="238"/>
    </font>
    <font>
      <b/>
      <i/>
      <sz val="8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12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C7CE"/>
      </patternFill>
    </fill>
    <fill>
      <patternFill patternType="solid">
        <fgColor theme="0" tint="-0.249977111117893"/>
        <bgColor indexed="64"/>
      </patternFill>
    </fill>
  </fills>
  <borders count="1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double">
        <color indexed="8"/>
      </bottom>
      <diagonal/>
    </border>
    <border>
      <left style="double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/>
      <top style="double">
        <color indexed="8"/>
      </top>
      <bottom style="thin">
        <color indexed="8"/>
      </bottom>
      <diagonal/>
    </border>
    <border>
      <left/>
      <right style="thin">
        <color indexed="8"/>
      </right>
      <top style="double">
        <color indexed="8"/>
      </top>
      <bottom style="thin">
        <color indexed="8"/>
      </bottom>
      <diagonal/>
    </border>
    <border>
      <left style="double">
        <color indexed="8"/>
      </left>
      <right/>
      <top/>
      <bottom/>
      <diagonal/>
    </border>
    <border>
      <left style="thin">
        <color indexed="8"/>
      </left>
      <right/>
      <top style="double">
        <color indexed="8"/>
      </top>
      <bottom/>
      <diagonal/>
    </border>
    <border>
      <left style="thin">
        <color indexed="8"/>
      </left>
      <right style="double">
        <color indexed="8"/>
      </right>
      <top style="double">
        <color indexed="8"/>
      </top>
      <bottom/>
      <diagonal/>
    </border>
    <border>
      <left style="thin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double">
        <color indexed="8"/>
      </right>
      <top style="thin">
        <color indexed="8"/>
      </top>
      <bottom/>
      <diagonal/>
    </border>
    <border>
      <left style="double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double">
        <color indexed="8"/>
      </left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/>
      <top style="thin">
        <color indexed="8"/>
      </top>
      <bottom style="double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166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31" fillId="7" borderId="0" applyNumberFormat="0" applyBorder="0" applyAlignment="0" applyProtection="0"/>
  </cellStyleXfs>
  <cellXfs count="785">
    <xf numFmtId="0" fontId="0" fillId="0" borderId="0" xfId="0"/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8" fillId="0" borderId="0" xfId="0" applyFont="1"/>
    <xf numFmtId="0" fontId="9" fillId="0" borderId="0" xfId="0" applyFont="1" applyAlignment="1">
      <alignment horizontal="left" indent="2"/>
    </xf>
    <xf numFmtId="0" fontId="9" fillId="0" borderId="0" xfId="0" applyFont="1"/>
    <xf numFmtId="0" fontId="8" fillId="0" borderId="15" xfId="0" applyFont="1" applyBorder="1" applyAlignment="1">
      <alignment vertical="top" wrapText="1"/>
    </xf>
    <xf numFmtId="0" fontId="9" fillId="0" borderId="1" xfId="0" applyFont="1" applyBorder="1"/>
    <xf numFmtId="0" fontId="10" fillId="0" borderId="1" xfId="0" applyFont="1" applyBorder="1" applyAlignment="1">
      <alignment vertical="center" wrapText="1"/>
    </xf>
    <xf numFmtId="0" fontId="0" fillId="0" borderId="0" xfId="0" applyAlignment="1"/>
    <xf numFmtId="0" fontId="6" fillId="0" borderId="0" xfId="0" applyFont="1"/>
    <xf numFmtId="0" fontId="8" fillId="0" borderId="0" xfId="0" applyFont="1" applyAlignment="1">
      <alignment horizontal="right"/>
    </xf>
    <xf numFmtId="0" fontId="8" fillId="0" borderId="0" xfId="0" applyFont="1" applyAlignment="1"/>
    <xf numFmtId="0" fontId="9" fillId="0" borderId="4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/>
    </xf>
    <xf numFmtId="168" fontId="0" fillId="0" borderId="0" xfId="0" applyNumberFormat="1"/>
    <xf numFmtId="0" fontId="7" fillId="0" borderId="0" xfId="0" applyFont="1"/>
    <xf numFmtId="168" fontId="7" fillId="0" borderId="0" xfId="0" applyNumberFormat="1" applyFont="1"/>
    <xf numFmtId="0" fontId="7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0" fillId="0" borderId="0" xfId="0" applyFont="1" applyBorder="1" applyAlignment="1">
      <alignment horizontal="center"/>
    </xf>
    <xf numFmtId="0" fontId="3" fillId="0" borderId="0" xfId="0" applyFont="1" applyBorder="1"/>
    <xf numFmtId="168" fontId="3" fillId="0" borderId="0" xfId="0" applyNumberFormat="1" applyFont="1" applyFill="1" applyBorder="1"/>
    <xf numFmtId="0" fontId="0" fillId="0" borderId="0" xfId="0" applyBorder="1"/>
    <xf numFmtId="168" fontId="0" fillId="0" borderId="0" xfId="0" applyNumberFormat="1" applyBorder="1"/>
    <xf numFmtId="0" fontId="13" fillId="0" borderId="13" xfId="0" applyFont="1" applyBorder="1"/>
    <xf numFmtId="0" fontId="13" fillId="0" borderId="2" xfId="0" applyFont="1" applyBorder="1" applyAlignment="1">
      <alignment horizontal="center"/>
    </xf>
    <xf numFmtId="0" fontId="13" fillId="0" borderId="4" xfId="0" applyFont="1" applyBorder="1"/>
    <xf numFmtId="0" fontId="13" fillId="0" borderId="4" xfId="0" applyFont="1" applyFill="1" applyBorder="1"/>
    <xf numFmtId="0" fontId="14" fillId="0" borderId="14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4" xfId="0" applyFont="1" applyBorder="1"/>
    <xf numFmtId="0" fontId="15" fillId="0" borderId="4" xfId="0" applyFont="1" applyBorder="1"/>
    <xf numFmtId="0" fontId="14" fillId="0" borderId="1" xfId="0" applyFont="1" applyBorder="1"/>
    <xf numFmtId="0" fontId="11" fillId="0" borderId="0" xfId="0" applyFont="1" applyBorder="1" applyAlignment="1">
      <alignment horizontal="center"/>
    </xf>
    <xf numFmtId="0" fontId="16" fillId="0" borderId="2" xfId="0" applyFont="1" applyBorder="1" applyAlignment="1">
      <alignment horizontal="center" vertical="center" wrapText="1"/>
    </xf>
    <xf numFmtId="0" fontId="1" fillId="0" borderId="0" xfId="0" applyFont="1"/>
    <xf numFmtId="167" fontId="17" fillId="0" borderId="0" xfId="2" applyNumberFormat="1" applyFont="1" applyBorder="1"/>
    <xf numFmtId="0" fontId="17" fillId="0" borderId="0" xfId="0" applyFont="1" applyFill="1" applyBorder="1" applyAlignment="1">
      <alignment horizontal="center"/>
    </xf>
    <xf numFmtId="0" fontId="7" fillId="0" borderId="0" xfId="0" applyFont="1" applyBorder="1"/>
    <xf numFmtId="0" fontId="7" fillId="0" borderId="0" xfId="0" applyFont="1" applyBorder="1" applyAlignment="1">
      <alignment horizontal="left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left"/>
    </xf>
    <xf numFmtId="0" fontId="0" fillId="0" borderId="0" xfId="0" applyFont="1" applyBorder="1"/>
    <xf numFmtId="0" fontId="7" fillId="0" borderId="0" xfId="0" applyFont="1" applyFill="1" applyBorder="1"/>
    <xf numFmtId="0" fontId="19" fillId="0" borderId="0" xfId="0" applyFont="1"/>
    <xf numFmtId="0" fontId="20" fillId="0" borderId="0" xfId="0" applyFont="1"/>
    <xf numFmtId="0" fontId="18" fillId="0" borderId="0" xfId="0" applyFont="1" applyBorder="1"/>
    <xf numFmtId="0" fontId="0" fillId="0" borderId="0" xfId="0" applyFont="1" applyBorder="1" applyAlignment="1">
      <alignment horizontal="right"/>
    </xf>
    <xf numFmtId="0" fontId="18" fillId="0" borderId="0" xfId="0" applyFont="1" applyBorder="1" applyAlignment="1">
      <alignment horizontal="center"/>
    </xf>
    <xf numFmtId="0" fontId="7" fillId="0" borderId="0" xfId="0" applyFont="1" applyBorder="1" applyAlignment="1">
      <alignment horizontal="right"/>
    </xf>
    <xf numFmtId="167" fontId="0" fillId="0" borderId="0" xfId="0" applyNumberFormat="1"/>
    <xf numFmtId="0" fontId="19" fillId="0" borderId="0" xfId="0" applyFont="1" applyBorder="1" applyAlignment="1">
      <alignment horizontal="center"/>
    </xf>
    <xf numFmtId="172" fontId="19" fillId="0" borderId="0" xfId="3" applyNumberFormat="1" applyFont="1" applyFill="1" applyBorder="1" applyAlignment="1" applyProtection="1"/>
    <xf numFmtId="0" fontId="0" fillId="0" borderId="0" xfId="0" applyFill="1" applyBorder="1" applyAlignment="1">
      <alignment horizontal="right"/>
    </xf>
    <xf numFmtId="0" fontId="7" fillId="0" borderId="0" xfId="0" applyFont="1" applyFill="1" applyBorder="1" applyAlignment="1">
      <alignment horizontal="right"/>
    </xf>
    <xf numFmtId="0" fontId="2" fillId="0" borderId="0" xfId="0" applyFont="1" applyBorder="1"/>
    <xf numFmtId="0" fontId="2" fillId="0" borderId="29" xfId="0" applyFont="1" applyBorder="1" applyAlignment="1">
      <alignment horizontal="center"/>
    </xf>
    <xf numFmtId="0" fontId="13" fillId="0" borderId="0" xfId="0" applyFont="1"/>
    <xf numFmtId="0" fontId="2" fillId="0" borderId="4" xfId="0" applyFont="1" applyBorder="1"/>
    <xf numFmtId="0" fontId="13" fillId="0" borderId="4" xfId="0" applyFont="1" applyBorder="1" applyAlignment="1">
      <alignment wrapText="1"/>
    </xf>
    <xf numFmtId="0" fontId="13" fillId="0" borderId="0" xfId="0" applyFont="1" applyBorder="1"/>
    <xf numFmtId="0" fontId="13" fillId="4" borderId="17" xfId="0" applyFont="1" applyFill="1" applyBorder="1"/>
    <xf numFmtId="0" fontId="13" fillId="0" borderId="0" xfId="0" applyFont="1" applyFill="1" applyBorder="1" applyAlignment="1">
      <alignment horizontal="left"/>
    </xf>
    <xf numFmtId="0" fontId="3" fillId="0" borderId="2" xfId="0" applyFont="1" applyBorder="1" applyAlignment="1">
      <alignment horizontal="center"/>
    </xf>
    <xf numFmtId="0" fontId="14" fillId="0" borderId="23" xfId="0" applyFont="1" applyBorder="1" applyAlignment="1"/>
    <xf numFmtId="0" fontId="14" fillId="0" borderId="13" xfId="0" applyFont="1" applyBorder="1" applyAlignment="1"/>
    <xf numFmtId="0" fontId="14" fillId="0" borderId="14" xfId="0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15" fillId="0" borderId="4" xfId="0" applyFont="1" applyFill="1" applyBorder="1"/>
    <xf numFmtId="3" fontId="15" fillId="0" borderId="4" xfId="0" applyNumberFormat="1" applyFont="1" applyBorder="1"/>
    <xf numFmtId="170" fontId="14" fillId="0" borderId="4" xfId="0" applyNumberFormat="1" applyFont="1" applyBorder="1"/>
    <xf numFmtId="0" fontId="14" fillId="0" borderId="0" xfId="0" applyFont="1" applyBorder="1"/>
    <xf numFmtId="0" fontId="13" fillId="0" borderId="34" xfId="0" applyFont="1" applyBorder="1" applyAlignment="1">
      <alignment horizontal="center"/>
    </xf>
    <xf numFmtId="0" fontId="14" fillId="0" borderId="34" xfId="0" applyFont="1" applyBorder="1" applyAlignment="1">
      <alignment horizontal="center" vertical="center"/>
    </xf>
    <xf numFmtId="0" fontId="13" fillId="0" borderId="35" xfId="0" applyFont="1" applyBorder="1" applyAlignment="1">
      <alignment horizontal="center"/>
    </xf>
    <xf numFmtId="167" fontId="18" fillId="0" borderId="0" xfId="0" applyNumberFormat="1" applyFont="1" applyBorder="1" applyAlignment="1">
      <alignment horizontal="center"/>
    </xf>
    <xf numFmtId="167" fontId="0" fillId="0" borderId="0" xfId="0" applyNumberFormat="1" applyFont="1" applyBorder="1" applyAlignment="1">
      <alignment horizontal="right"/>
    </xf>
    <xf numFmtId="171" fontId="0" fillId="0" borderId="0" xfId="0" applyNumberFormat="1"/>
    <xf numFmtId="171" fontId="7" fillId="0" borderId="0" xfId="0" applyNumberFormat="1" applyFont="1"/>
    <xf numFmtId="0" fontId="13" fillId="0" borderId="4" xfId="0" applyFont="1" applyBorder="1" applyAlignment="1">
      <alignment horizontal="center"/>
    </xf>
    <xf numFmtId="0" fontId="2" fillId="0" borderId="4" xfId="0" applyFont="1" applyFill="1" applyBorder="1" applyAlignment="1">
      <alignment horizontal="left"/>
    </xf>
    <xf numFmtId="0" fontId="2" fillId="0" borderId="4" xfId="0" applyFont="1" applyFill="1" applyBorder="1"/>
    <xf numFmtId="0" fontId="3" fillId="0" borderId="4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167" fontId="11" fillId="0" borderId="17" xfId="0" applyNumberFormat="1" applyFont="1" applyBorder="1"/>
    <xf numFmtId="0" fontId="13" fillId="0" borderId="38" xfId="0" applyFont="1" applyBorder="1"/>
    <xf numFmtId="0" fontId="13" fillId="0" borderId="34" xfId="0" applyFont="1" applyBorder="1"/>
    <xf numFmtId="0" fontId="2" fillId="0" borderId="17" xfId="0" applyFont="1" applyBorder="1"/>
    <xf numFmtId="167" fontId="2" fillId="0" borderId="17" xfId="0" applyNumberFormat="1" applyFont="1" applyBorder="1"/>
    <xf numFmtId="0" fontId="13" fillId="0" borderId="17" xfId="0" applyFont="1" applyBorder="1"/>
    <xf numFmtId="0" fontId="13" fillId="0" borderId="17" xfId="0" applyFont="1" applyBorder="1" applyAlignment="1">
      <alignment horizontal="right"/>
    </xf>
    <xf numFmtId="167" fontId="13" fillId="0" borderId="17" xfId="0" applyNumberFormat="1" applyFont="1" applyBorder="1"/>
    <xf numFmtId="0" fontId="2" fillId="4" borderId="17" xfId="0" applyFont="1" applyFill="1" applyBorder="1" applyAlignment="1">
      <alignment wrapText="1"/>
    </xf>
    <xf numFmtId="167" fontId="2" fillId="4" borderId="17" xfId="0" applyNumberFormat="1" applyFont="1" applyFill="1" applyBorder="1"/>
    <xf numFmtId="0" fontId="23" fillId="0" borderId="17" xfId="0" applyFont="1" applyBorder="1"/>
    <xf numFmtId="0" fontId="2" fillId="0" borderId="17" xfId="0" applyFont="1" applyBorder="1" applyAlignment="1">
      <alignment wrapText="1"/>
    </xf>
    <xf numFmtId="0" fontId="11" fillId="0" borderId="17" xfId="0" applyFont="1" applyFill="1" applyBorder="1"/>
    <xf numFmtId="0" fontId="11" fillId="0" borderId="17" xfId="0" applyFont="1" applyBorder="1"/>
    <xf numFmtId="0" fontId="21" fillId="0" borderId="17" xfId="0" applyFont="1" applyFill="1" applyBorder="1"/>
    <xf numFmtId="0" fontId="2" fillId="4" borderId="17" xfId="0" applyFont="1" applyFill="1" applyBorder="1"/>
    <xf numFmtId="0" fontId="11" fillId="0" borderId="30" xfId="0" applyFont="1" applyBorder="1"/>
    <xf numFmtId="167" fontId="11" fillId="0" borderId="30" xfId="0" applyNumberFormat="1" applyFont="1" applyBorder="1"/>
    <xf numFmtId="0" fontId="3" fillId="0" borderId="2" xfId="0" applyFont="1" applyFill="1" applyBorder="1" applyAlignment="1">
      <alignment horizontal="center"/>
    </xf>
    <xf numFmtId="0" fontId="15" fillId="0" borderId="34" xfId="0" applyFont="1" applyBorder="1" applyAlignment="1">
      <alignment horizontal="center"/>
    </xf>
    <xf numFmtId="0" fontId="10" fillId="0" borderId="0" xfId="0" applyFont="1" applyAlignment="1">
      <alignment horizontal="left" indent="2"/>
    </xf>
    <xf numFmtId="0" fontId="10" fillId="0" borderId="0" xfId="0" applyFont="1"/>
    <xf numFmtId="0" fontId="13" fillId="0" borderId="2" xfId="0" applyFont="1" applyBorder="1" applyAlignment="1">
      <alignment vertical="center" wrapText="1"/>
    </xf>
    <xf numFmtId="0" fontId="13" fillId="0" borderId="4" xfId="0" applyFont="1" applyBorder="1" applyAlignment="1">
      <alignment vertical="center"/>
    </xf>
    <xf numFmtId="164" fontId="13" fillId="0" borderId="4" xfId="0" applyNumberFormat="1" applyFont="1" applyBorder="1" applyAlignment="1">
      <alignment vertical="center" wrapText="1"/>
    </xf>
    <xf numFmtId="0" fontId="13" fillId="0" borderId="15" xfId="0" applyFont="1" applyBorder="1" applyAlignment="1">
      <alignment vertical="center" wrapText="1"/>
    </xf>
    <xf numFmtId="164" fontId="10" fillId="0" borderId="1" xfId="0" applyNumberFormat="1" applyFont="1" applyBorder="1" applyAlignment="1">
      <alignment vertical="center" wrapText="1"/>
    </xf>
    <xf numFmtId="0" fontId="13" fillId="0" borderId="0" xfId="0" applyFont="1" applyBorder="1" applyAlignment="1">
      <alignment horizontal="center"/>
    </xf>
    <xf numFmtId="0" fontId="14" fillId="0" borderId="4" xfId="0" applyFont="1" applyBorder="1" applyAlignment="1">
      <alignment horizontal="left"/>
    </xf>
    <xf numFmtId="3" fontId="14" fillId="0" borderId="4" xfId="0" applyNumberFormat="1" applyFont="1" applyBorder="1" applyAlignment="1">
      <alignment horizontal="left"/>
    </xf>
    <xf numFmtId="0" fontId="8" fillId="0" borderId="2" xfId="0" applyFont="1" applyBorder="1" applyAlignment="1">
      <alignment vertical="center" wrapText="1"/>
    </xf>
    <xf numFmtId="164" fontId="9" fillId="0" borderId="1" xfId="0" applyNumberFormat="1" applyFont="1" applyBorder="1" applyAlignment="1">
      <alignment horizontal="center"/>
    </xf>
    <xf numFmtId="0" fontId="13" fillId="0" borderId="14" xfId="0" applyFont="1" applyBorder="1" applyAlignment="1">
      <alignment horizontal="center"/>
    </xf>
    <xf numFmtId="3" fontId="13" fillId="0" borderId="4" xfId="0" applyNumberFormat="1" applyFont="1" applyBorder="1"/>
    <xf numFmtId="0" fontId="7" fillId="0" borderId="0" xfId="0" applyFont="1" applyBorder="1" applyAlignment="1">
      <alignment horizontal="center"/>
    </xf>
    <xf numFmtId="0" fontId="8" fillId="0" borderId="0" xfId="0" applyFont="1" applyAlignment="1"/>
    <xf numFmtId="0" fontId="10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/>
    <xf numFmtId="0" fontId="5" fillId="0" borderId="4" xfId="0" applyFont="1" applyBorder="1"/>
    <xf numFmtId="0" fontId="5" fillId="0" borderId="4" xfId="0" applyFont="1" applyBorder="1" applyAlignment="1">
      <alignment horizontal="center"/>
    </xf>
    <xf numFmtId="0" fontId="5" fillId="0" borderId="0" xfId="0" applyFont="1" applyBorder="1"/>
    <xf numFmtId="0" fontId="5" fillId="0" borderId="11" xfId="0" applyFont="1" applyBorder="1" applyAlignment="1">
      <alignment horizontal="center"/>
    </xf>
    <xf numFmtId="167" fontId="5" fillId="0" borderId="11" xfId="2" applyNumberFormat="1" applyFont="1" applyBorder="1"/>
    <xf numFmtId="0" fontId="5" fillId="0" borderId="0" xfId="0" applyFont="1" applyFill="1" applyBorder="1"/>
    <xf numFmtId="0" fontId="5" fillId="0" borderId="11" xfId="0" applyFont="1" applyFill="1" applyBorder="1" applyAlignment="1">
      <alignment horizontal="center"/>
    </xf>
    <xf numFmtId="0" fontId="4" fillId="3" borderId="20" xfId="0" applyFont="1" applyFill="1" applyBorder="1"/>
    <xf numFmtId="167" fontId="4" fillId="3" borderId="4" xfId="2" applyNumberFormat="1" applyFont="1" applyFill="1" applyBorder="1"/>
    <xf numFmtId="0" fontId="4" fillId="3" borderId="4" xfId="0" applyFont="1" applyFill="1" applyBorder="1" applyAlignment="1">
      <alignment horizontal="center"/>
    </xf>
    <xf numFmtId="167" fontId="5" fillId="0" borderId="11" xfId="2" applyNumberFormat="1" applyFont="1" applyFill="1" applyBorder="1"/>
    <xf numFmtId="0" fontId="4" fillId="5" borderId="20" xfId="0" applyFont="1" applyFill="1" applyBorder="1"/>
    <xf numFmtId="167" fontId="5" fillId="5" borderId="4" xfId="0" applyNumberFormat="1" applyFont="1" applyFill="1" applyBorder="1"/>
    <xf numFmtId="0" fontId="4" fillId="3" borderId="4" xfId="0" applyFont="1" applyFill="1" applyBorder="1"/>
    <xf numFmtId="0" fontId="4" fillId="3" borderId="24" xfId="0" applyFont="1" applyFill="1" applyBorder="1"/>
    <xf numFmtId="0" fontId="5" fillId="3" borderId="24" xfId="0" applyFont="1" applyFill="1" applyBorder="1"/>
    <xf numFmtId="167" fontId="4" fillId="3" borderId="9" xfId="2" applyNumberFormat="1" applyFont="1" applyFill="1" applyBorder="1"/>
    <xf numFmtId="0" fontId="24" fillId="0" borderId="0" xfId="0" applyFont="1" applyBorder="1"/>
    <xf numFmtId="0" fontId="24" fillId="0" borderId="0" xfId="0" applyFont="1" applyFill="1" applyBorder="1"/>
    <xf numFmtId="0" fontId="4" fillId="3" borderId="25" xfId="0" applyFont="1" applyFill="1" applyBorder="1"/>
    <xf numFmtId="167" fontId="4" fillId="3" borderId="1" xfId="2" applyNumberFormat="1" applyFont="1" applyFill="1" applyBorder="1"/>
    <xf numFmtId="0" fontId="4" fillId="3" borderId="20" xfId="0" applyFont="1" applyFill="1" applyBorder="1" applyAlignment="1">
      <alignment horizontal="left" indent="2"/>
    </xf>
    <xf numFmtId="0" fontId="4" fillId="2" borderId="18" xfId="0" applyFont="1" applyFill="1" applyBorder="1"/>
    <xf numFmtId="167" fontId="4" fillId="2" borderId="6" xfId="0" applyNumberFormat="1" applyFont="1" applyFill="1" applyBorder="1"/>
    <xf numFmtId="0" fontId="5" fillId="0" borderId="26" xfId="0" applyFont="1" applyFill="1" applyBorder="1" applyAlignment="1">
      <alignment horizontal="center"/>
    </xf>
    <xf numFmtId="0" fontId="4" fillId="0" borderId="26" xfId="0" applyFont="1" applyBorder="1" applyAlignment="1">
      <alignment horizontal="center"/>
    </xf>
    <xf numFmtId="167" fontId="4" fillId="3" borderId="4" xfId="2" applyNumberFormat="1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0" fillId="0" borderId="21" xfId="0" applyBorder="1" applyAlignment="1"/>
    <xf numFmtId="0" fontId="5" fillId="0" borderId="2" xfId="0" applyFont="1" applyFill="1" applyBorder="1" applyAlignment="1">
      <alignment horizontal="center"/>
    </xf>
    <xf numFmtId="0" fontId="5" fillId="0" borderId="4" xfId="0" applyFont="1" applyFill="1" applyBorder="1"/>
    <xf numFmtId="0" fontId="13" fillId="0" borderId="0" xfId="0" applyFont="1" applyBorder="1" applyAlignment="1">
      <alignment horizontal="right"/>
    </xf>
    <xf numFmtId="0" fontId="13" fillId="0" borderId="34" xfId="0" applyFont="1" applyBorder="1" applyAlignment="1">
      <alignment horizontal="center"/>
    </xf>
    <xf numFmtId="0" fontId="14" fillId="0" borderId="17" xfId="0" applyFont="1" applyFill="1" applyBorder="1"/>
    <xf numFmtId="0" fontId="13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13" fillId="0" borderId="13" xfId="0" applyFont="1" applyBorder="1" applyAlignment="1">
      <alignment horizontal="center" vertical="top" wrapText="1"/>
    </xf>
    <xf numFmtId="0" fontId="10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10" fillId="0" borderId="0" xfId="0" applyFont="1" applyAlignment="1"/>
    <xf numFmtId="0" fontId="13" fillId="0" borderId="0" xfId="0" applyFont="1" applyAlignment="1">
      <alignment horizontal="right"/>
    </xf>
    <xf numFmtId="0" fontId="10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vertical="top" wrapText="1"/>
    </xf>
    <xf numFmtId="3" fontId="13" fillId="0" borderId="4" xfId="0" applyNumberFormat="1" applyFont="1" applyBorder="1" applyAlignment="1">
      <alignment horizontal="center"/>
    </xf>
    <xf numFmtId="0" fontId="10" fillId="0" borderId="15" xfId="0" applyFont="1" applyBorder="1" applyAlignment="1">
      <alignment vertical="top" wrapText="1"/>
    </xf>
    <xf numFmtId="0" fontId="10" fillId="0" borderId="1" xfId="0" applyFont="1" applyBorder="1"/>
    <xf numFmtId="3" fontId="10" fillId="0" borderId="1" xfId="0" applyNumberFormat="1" applyFont="1" applyBorder="1" applyAlignment="1">
      <alignment horizontal="center"/>
    </xf>
    <xf numFmtId="164" fontId="8" fillId="0" borderId="4" xfId="0" applyNumberFormat="1" applyFont="1" applyBorder="1" applyAlignment="1">
      <alignment horizontal="center" vertical="center"/>
    </xf>
    <xf numFmtId="0" fontId="0" fillId="0" borderId="0" xfId="0"/>
    <xf numFmtId="0" fontId="13" fillId="0" borderId="2" xfId="0" applyFont="1" applyBorder="1" applyAlignment="1">
      <alignment horizontal="center" vertical="center"/>
    </xf>
    <xf numFmtId="0" fontId="0" fillId="0" borderId="21" xfId="0" applyBorder="1" applyAlignment="1">
      <alignment horizontal="center"/>
    </xf>
    <xf numFmtId="167" fontId="5" fillId="0" borderId="4" xfId="2" applyNumberFormat="1" applyFont="1" applyBorder="1" applyAlignment="1">
      <alignment horizontal="center"/>
    </xf>
    <xf numFmtId="167" fontId="4" fillId="2" borderId="1" xfId="0" applyNumberFormat="1" applyFont="1" applyFill="1" applyBorder="1" applyAlignment="1">
      <alignment horizontal="center"/>
    </xf>
    <xf numFmtId="0" fontId="14" fillId="0" borderId="46" xfId="0" applyFont="1" applyBorder="1" applyAlignment="1">
      <alignment horizontal="left" vertical="center" wrapText="1"/>
    </xf>
    <xf numFmtId="0" fontId="14" fillId="0" borderId="32" xfId="0" applyFont="1" applyBorder="1" applyAlignment="1">
      <alignment horizontal="left" vertical="center" wrapText="1"/>
    </xf>
    <xf numFmtId="0" fontId="14" fillId="0" borderId="47" xfId="0" applyFont="1" applyBorder="1" applyAlignment="1">
      <alignment horizontal="left" vertical="center" wrapText="1"/>
    </xf>
    <xf numFmtId="0" fontId="0" fillId="0" borderId="0" xfId="0"/>
    <xf numFmtId="0" fontId="10" fillId="0" borderId="0" xfId="0" applyFont="1" applyAlignment="1"/>
    <xf numFmtId="0" fontId="13" fillId="0" borderId="48" xfId="0" applyFont="1" applyBorder="1"/>
    <xf numFmtId="0" fontId="2" fillId="0" borderId="16" xfId="0" applyFont="1" applyBorder="1" applyAlignment="1">
      <alignment horizontal="center"/>
    </xf>
    <xf numFmtId="0" fontId="2" fillId="0" borderId="16" xfId="0" applyFont="1" applyBorder="1" applyAlignment="1">
      <alignment horizontal="center" wrapText="1"/>
    </xf>
    <xf numFmtId="0" fontId="13" fillId="0" borderId="0" xfId="0" applyFont="1" applyBorder="1" applyAlignment="1">
      <alignment horizontal="center"/>
    </xf>
    <xf numFmtId="0" fontId="8" fillId="0" borderId="4" xfId="0" applyFont="1" applyBorder="1" applyAlignment="1">
      <alignment vertical="center" wrapText="1"/>
    </xf>
    <xf numFmtId="0" fontId="13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3" fillId="0" borderId="7" xfId="0" applyFont="1" applyBorder="1" applyAlignment="1">
      <alignment vertical="top" wrapText="1"/>
    </xf>
    <xf numFmtId="0" fontId="13" fillId="0" borderId="9" xfId="0" applyFont="1" applyBorder="1"/>
    <xf numFmtId="3" fontId="13" fillId="0" borderId="9" xfId="0" applyNumberFormat="1" applyFont="1" applyBorder="1" applyAlignment="1">
      <alignment horizontal="center"/>
    </xf>
    <xf numFmtId="0" fontId="13" fillId="0" borderId="4" xfId="0" applyFont="1" applyBorder="1" applyAlignment="1">
      <alignment horizontal="left"/>
    </xf>
    <xf numFmtId="3" fontId="13" fillId="0" borderId="4" xfId="0" applyNumberFormat="1" applyFont="1" applyFill="1" applyBorder="1"/>
    <xf numFmtId="0" fontId="14" fillId="0" borderId="4" xfId="0" applyFont="1" applyFill="1" applyBorder="1"/>
    <xf numFmtId="3" fontId="14" fillId="0" borderId="4" xfId="0" applyNumberFormat="1" applyFont="1" applyFill="1" applyBorder="1"/>
    <xf numFmtId="3" fontId="15" fillId="0" borderId="4" xfId="0" applyNumberFormat="1" applyFont="1" applyFill="1" applyBorder="1"/>
    <xf numFmtId="0" fontId="15" fillId="0" borderId="9" xfId="0" applyFont="1" applyFill="1" applyBorder="1"/>
    <xf numFmtId="3" fontId="15" fillId="0" borderId="9" xfId="0" applyNumberFormat="1" applyFont="1" applyFill="1" applyBorder="1"/>
    <xf numFmtId="0" fontId="14" fillId="0" borderId="1" xfId="0" applyFont="1" applyFill="1" applyBorder="1"/>
    <xf numFmtId="3" fontId="14" fillId="0" borderId="1" xfId="0" applyNumberFormat="1" applyFont="1" applyFill="1" applyBorder="1"/>
    <xf numFmtId="0" fontId="10" fillId="0" borderId="2" xfId="0" applyFont="1" applyBorder="1" applyAlignment="1">
      <alignment horizontal="center"/>
    </xf>
    <xf numFmtId="167" fontId="5" fillId="0" borderId="11" xfId="2" quotePrefix="1" applyNumberFormat="1" applyFont="1" applyBorder="1"/>
    <xf numFmtId="0" fontId="8" fillId="0" borderId="49" xfId="0" applyFont="1" applyBorder="1" applyAlignment="1">
      <alignment horizontal="center"/>
    </xf>
    <xf numFmtId="164" fontId="9" fillId="0" borderId="1" xfId="0" applyNumberFormat="1" applyFont="1" applyBorder="1"/>
    <xf numFmtId="167" fontId="2" fillId="0" borderId="17" xfId="0" applyNumberFormat="1" applyFont="1" applyFill="1" applyBorder="1"/>
    <xf numFmtId="0" fontId="13" fillId="0" borderId="50" xfId="0" applyFont="1" applyBorder="1" applyAlignment="1">
      <alignment horizontal="center" vertical="top" wrapText="1"/>
    </xf>
    <xf numFmtId="0" fontId="13" fillId="0" borderId="49" xfId="0" applyFont="1" applyBorder="1" applyAlignment="1">
      <alignment horizontal="center" vertical="center"/>
    </xf>
    <xf numFmtId="0" fontId="13" fillId="0" borderId="49" xfId="0" applyFont="1" applyBorder="1" applyAlignment="1">
      <alignment horizontal="center" vertical="center" wrapText="1"/>
    </xf>
    <xf numFmtId="0" fontId="8" fillId="0" borderId="50" xfId="0" applyFont="1" applyBorder="1" applyAlignment="1">
      <alignment horizontal="center" vertical="top" wrapText="1"/>
    </xf>
    <xf numFmtId="0" fontId="1" fillId="0" borderId="0" xfId="0" applyFont="1" applyFill="1" applyAlignment="1"/>
    <xf numFmtId="0" fontId="2" fillId="0" borderId="0" xfId="0" applyFont="1" applyFill="1" applyAlignment="1"/>
    <xf numFmtId="0" fontId="5" fillId="0" borderId="22" xfId="0" applyFont="1" applyFill="1" applyBorder="1"/>
    <xf numFmtId="0" fontId="4" fillId="0" borderId="4" xfId="0" applyFont="1" applyFill="1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0" fontId="5" fillId="0" borderId="9" xfId="0" applyFont="1" applyFill="1" applyBorder="1"/>
    <xf numFmtId="0" fontId="5" fillId="0" borderId="11" xfId="0" applyFont="1" applyFill="1" applyBorder="1"/>
    <xf numFmtId="0" fontId="4" fillId="0" borderId="4" xfId="0" applyFont="1" applyFill="1" applyBorder="1"/>
    <xf numFmtId="0" fontId="13" fillId="0" borderId="0" xfId="0" applyFont="1" applyFill="1"/>
    <xf numFmtId="0" fontId="0" fillId="0" borderId="0" xfId="0" applyFill="1"/>
    <xf numFmtId="0" fontId="3" fillId="0" borderId="4" xfId="0" applyFont="1" applyBorder="1" applyAlignment="1">
      <alignment horizontal="left"/>
    </xf>
    <xf numFmtId="0" fontId="3" fillId="5" borderId="4" xfId="0" applyFont="1" applyFill="1" applyBorder="1" applyAlignment="1">
      <alignment horizontal="left"/>
    </xf>
    <xf numFmtId="0" fontId="2" fillId="0" borderId="4" xfId="0" applyFont="1" applyBorder="1" applyAlignment="1">
      <alignment horizontal="center"/>
    </xf>
    <xf numFmtId="0" fontId="13" fillId="0" borderId="17" xfId="0" applyFont="1" applyBorder="1" applyAlignment="1">
      <alignment horizontal="left"/>
    </xf>
    <xf numFmtId="0" fontId="0" fillId="0" borderId="49" xfId="0" applyBorder="1" applyAlignment="1">
      <alignment horizontal="center" vertical="center"/>
    </xf>
    <xf numFmtId="164" fontId="0" fillId="0" borderId="4" xfId="0" applyNumberFormat="1" applyBorder="1"/>
    <xf numFmtId="0" fontId="6" fillId="0" borderId="4" xfId="0" applyFont="1" applyBorder="1" applyAlignment="1">
      <alignment horizontal="center" vertical="center"/>
    </xf>
    <xf numFmtId="164" fontId="0" fillId="0" borderId="4" xfId="0" applyNumberFormat="1" applyBorder="1" applyAlignment="1">
      <alignment vertical="center"/>
    </xf>
    <xf numFmtId="164" fontId="6" fillId="0" borderId="1" xfId="0" applyNumberFormat="1" applyFont="1" applyBorder="1" applyAlignment="1">
      <alignment vertical="center"/>
    </xf>
    <xf numFmtId="169" fontId="13" fillId="0" borderId="54" xfId="2" applyNumberFormat="1" applyFont="1" applyFill="1" applyBorder="1" applyAlignment="1" applyProtection="1">
      <alignment horizontal="right"/>
    </xf>
    <xf numFmtId="169" fontId="14" fillId="0" borderId="54" xfId="2" applyNumberFormat="1" applyFont="1" applyFill="1" applyBorder="1" applyAlignment="1" applyProtection="1">
      <alignment horizontal="right"/>
    </xf>
    <xf numFmtId="0" fontId="14" fillId="0" borderId="54" xfId="0" applyFont="1" applyBorder="1" applyAlignment="1">
      <alignment horizontal="center" vertical="center" wrapText="1"/>
    </xf>
    <xf numFmtId="169" fontId="15" fillId="4" borderId="54" xfId="2" applyNumberFormat="1" applyFont="1" applyFill="1" applyBorder="1" applyAlignment="1" applyProtection="1">
      <alignment horizontal="right"/>
    </xf>
    <xf numFmtId="0" fontId="14" fillId="0" borderId="57" xfId="0" applyFont="1" applyBorder="1" applyAlignment="1">
      <alignment horizontal="center"/>
    </xf>
    <xf numFmtId="0" fontId="10" fillId="0" borderId="34" xfId="0" applyFont="1" applyBorder="1" applyAlignment="1">
      <alignment horizontal="center"/>
    </xf>
    <xf numFmtId="169" fontId="14" fillId="0" borderId="54" xfId="0" applyNumberFormat="1" applyFont="1" applyBorder="1"/>
    <xf numFmtId="0" fontId="14" fillId="0" borderId="34" xfId="0" applyFont="1" applyBorder="1" applyAlignment="1">
      <alignment horizontal="center"/>
    </xf>
    <xf numFmtId="169" fontId="15" fillId="0" borderId="54" xfId="2" applyNumberFormat="1" applyFont="1" applyFill="1" applyBorder="1" applyAlignment="1" applyProtection="1">
      <alignment horizontal="right"/>
    </xf>
    <xf numFmtId="169" fontId="14" fillId="0" borderId="54" xfId="2" applyNumberFormat="1" applyFont="1" applyFill="1" applyBorder="1" applyAlignment="1" applyProtection="1"/>
    <xf numFmtId="0" fontId="13" fillId="0" borderId="54" xfId="0" applyFont="1" applyBorder="1"/>
    <xf numFmtId="0" fontId="15" fillId="0" borderId="15" xfId="0" applyFont="1" applyBorder="1" applyAlignment="1">
      <alignment horizontal="center"/>
    </xf>
    <xf numFmtId="0" fontId="13" fillId="0" borderId="50" xfId="0" applyFont="1" applyBorder="1"/>
    <xf numFmtId="0" fontId="13" fillId="0" borderId="49" xfId="0" applyFont="1" applyBorder="1"/>
    <xf numFmtId="0" fontId="2" fillId="0" borderId="51" xfId="0" applyFont="1" applyBorder="1" applyAlignment="1">
      <alignment horizontal="center"/>
    </xf>
    <xf numFmtId="171" fontId="2" fillId="0" borderId="3" xfId="2" applyNumberFormat="1" applyFont="1" applyBorder="1" applyAlignment="1">
      <alignment horizontal="right"/>
    </xf>
    <xf numFmtId="171" fontId="13" fillId="0" borderId="3" xfId="2" applyNumberFormat="1" applyFont="1" applyBorder="1" applyAlignment="1">
      <alignment horizontal="right"/>
    </xf>
    <xf numFmtId="0" fontId="2" fillId="0" borderId="3" xfId="0" applyFont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167" fontId="13" fillId="0" borderId="54" xfId="0" applyNumberFormat="1" applyFont="1" applyFill="1" applyBorder="1"/>
    <xf numFmtId="167" fontId="13" fillId="0" borderId="54" xfId="0" applyNumberFormat="1" applyFont="1" applyBorder="1"/>
    <xf numFmtId="167" fontId="23" fillId="0" borderId="54" xfId="0" applyNumberFormat="1" applyFont="1" applyBorder="1"/>
    <xf numFmtId="167" fontId="11" fillId="0" borderId="54" xfId="0" applyNumberFormat="1" applyFont="1" applyBorder="1"/>
    <xf numFmtId="167" fontId="11" fillId="0" borderId="54" xfId="0" applyNumberFormat="1" applyFont="1" applyFill="1" applyBorder="1"/>
    <xf numFmtId="167" fontId="13" fillId="4" borderId="54" xfId="0" applyNumberFormat="1" applyFont="1" applyFill="1" applyBorder="1"/>
    <xf numFmtId="167" fontId="21" fillId="0" borderId="54" xfId="0" applyNumberFormat="1" applyFont="1" applyFill="1" applyBorder="1"/>
    <xf numFmtId="167" fontId="11" fillId="0" borderId="55" xfId="0" applyNumberFormat="1" applyFont="1" applyBorder="1"/>
    <xf numFmtId="0" fontId="0" fillId="0" borderId="0" xfId="0" applyAlignment="1"/>
    <xf numFmtId="0" fontId="25" fillId="0" borderId="4" xfId="0" applyFont="1" applyBorder="1" applyAlignment="1">
      <alignment horizontal="center" vertical="center" wrapText="1"/>
    </xf>
    <xf numFmtId="49" fontId="25" fillId="0" borderId="4" xfId="0" applyNumberFormat="1" applyFont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center" vertical="center" wrapText="1"/>
    </xf>
    <xf numFmtId="49" fontId="25" fillId="0" borderId="0" xfId="0" applyNumberFormat="1" applyFont="1" applyFill="1" applyBorder="1" applyAlignment="1">
      <alignment horizontal="center" vertical="center" wrapText="1"/>
    </xf>
    <xf numFmtId="0" fontId="26" fillId="2" borderId="4" xfId="0" applyFont="1" applyFill="1" applyBorder="1" applyAlignment="1">
      <alignment horizontal="left" vertical="center" wrapText="1"/>
    </xf>
    <xf numFmtId="0" fontId="26" fillId="2" borderId="4" xfId="0" applyFont="1" applyFill="1" applyBorder="1" applyAlignment="1">
      <alignment horizontal="center" vertical="center" wrapText="1"/>
    </xf>
    <xf numFmtId="3" fontId="26" fillId="2" borderId="4" xfId="0" applyNumberFormat="1" applyFont="1" applyFill="1" applyBorder="1" applyAlignment="1">
      <alignment horizontal="center" vertical="center" wrapText="1"/>
    </xf>
    <xf numFmtId="9" fontId="0" fillId="0" borderId="0" xfId="0" applyNumberFormat="1"/>
    <xf numFmtId="0" fontId="25" fillId="0" borderId="4" xfId="0" applyFont="1" applyFill="1" applyBorder="1" applyAlignment="1">
      <alignment horizontal="center" vertical="center" wrapText="1"/>
    </xf>
    <xf numFmtId="0" fontId="25" fillId="0" borderId="4" xfId="0" applyFont="1" applyFill="1" applyBorder="1" applyAlignment="1">
      <alignment horizontal="center" vertical="center"/>
    </xf>
    <xf numFmtId="0" fontId="27" fillId="0" borderId="4" xfId="0" applyFont="1" applyFill="1" applyBorder="1" applyAlignment="1">
      <alignment vertical="center"/>
    </xf>
    <xf numFmtId="0" fontId="27" fillId="6" borderId="4" xfId="0" applyFont="1" applyFill="1" applyBorder="1" applyAlignment="1">
      <alignment vertical="center"/>
    </xf>
    <xf numFmtId="173" fontId="27" fillId="6" borderId="4" xfId="0" applyNumberFormat="1" applyFont="1" applyFill="1" applyBorder="1" applyAlignment="1">
      <alignment vertical="center"/>
    </xf>
    <xf numFmtId="0" fontId="26" fillId="0" borderId="4" xfId="0" applyFont="1" applyFill="1" applyBorder="1" applyAlignment="1">
      <alignment vertical="center"/>
    </xf>
    <xf numFmtId="173" fontId="26" fillId="0" borderId="4" xfId="0" applyNumberFormat="1" applyFont="1" applyFill="1" applyBorder="1" applyAlignment="1">
      <alignment vertical="center"/>
    </xf>
    <xf numFmtId="0" fontId="25" fillId="0" borderId="4" xfId="0" applyFont="1" applyFill="1" applyBorder="1" applyAlignment="1">
      <alignment vertical="center"/>
    </xf>
    <xf numFmtId="173" fontId="25" fillId="0" borderId="4" xfId="0" applyNumberFormat="1" applyFont="1" applyFill="1" applyBorder="1" applyAlignment="1">
      <alignment vertical="center"/>
    </xf>
    <xf numFmtId="0" fontId="25" fillId="0" borderId="4" xfId="0" applyFont="1" applyBorder="1" applyAlignment="1">
      <alignment vertical="center"/>
    </xf>
    <xf numFmtId="173" fontId="25" fillId="0" borderId="4" xfId="0" applyNumberFormat="1" applyFont="1" applyBorder="1" applyAlignment="1">
      <alignment vertical="center"/>
    </xf>
    <xf numFmtId="173" fontId="0" fillId="0" borderId="0" xfId="0" applyNumberFormat="1"/>
    <xf numFmtId="173" fontId="28" fillId="0" borderId="4" xfId="0" applyNumberFormat="1" applyFont="1" applyBorder="1" applyAlignment="1">
      <alignment vertical="center"/>
    </xf>
    <xf numFmtId="0" fontId="26" fillId="0" borderId="0" xfId="0" applyFont="1" applyFill="1" applyAlignment="1">
      <alignment horizontal="center" vertical="center"/>
    </xf>
    <xf numFmtId="0" fontId="25" fillId="0" borderId="0" xfId="0" applyFont="1" applyAlignment="1">
      <alignment vertical="center"/>
    </xf>
    <xf numFmtId="173" fontId="25" fillId="0" borderId="0" xfId="0" applyNumberFormat="1" applyFont="1" applyAlignment="1">
      <alignment vertical="center"/>
    </xf>
    <xf numFmtId="0" fontId="26" fillId="0" borderId="0" xfId="0" applyFont="1" applyFill="1" applyAlignment="1">
      <alignment vertical="center"/>
    </xf>
    <xf numFmtId="0" fontId="26" fillId="0" borderId="0" xfId="0" applyFont="1" applyAlignment="1">
      <alignment vertical="center"/>
    </xf>
    <xf numFmtId="174" fontId="26" fillId="0" borderId="0" xfId="0" applyNumberFormat="1" applyFont="1" applyAlignment="1">
      <alignment vertical="center"/>
    </xf>
    <xf numFmtId="3" fontId="25" fillId="0" borderId="0" xfId="0" applyNumberFormat="1" applyFont="1" applyAlignment="1">
      <alignment vertical="center"/>
    </xf>
    <xf numFmtId="0" fontId="25" fillId="0" borderId="0" xfId="0" applyFont="1" applyBorder="1" applyAlignment="1">
      <alignment horizontal="center" vertical="center" wrapText="1"/>
    </xf>
    <xf numFmtId="0" fontId="2" fillId="0" borderId="59" xfId="0" applyFont="1" applyBorder="1" applyAlignment="1">
      <alignment horizontal="center"/>
    </xf>
    <xf numFmtId="0" fontId="2" fillId="0" borderId="60" xfId="0" applyFont="1" applyBorder="1" applyAlignment="1">
      <alignment horizontal="center"/>
    </xf>
    <xf numFmtId="0" fontId="14" fillId="0" borderId="60" xfId="0" applyFont="1" applyBorder="1" applyAlignment="1">
      <alignment horizontal="center"/>
    </xf>
    <xf numFmtId="0" fontId="25" fillId="0" borderId="8" xfId="0" applyFont="1" applyBorder="1" applyAlignment="1">
      <alignment horizontal="center" vertical="center" wrapText="1"/>
    </xf>
    <xf numFmtId="0" fontId="25" fillId="0" borderId="0" xfId="0" applyFont="1" applyBorder="1" applyAlignment="1">
      <alignment horizontal="left" vertical="center" wrapText="1"/>
    </xf>
    <xf numFmtId="0" fontId="5" fillId="0" borderId="0" xfId="0" applyFont="1" applyFill="1" applyBorder="1" applyAlignment="1">
      <alignment wrapText="1"/>
    </xf>
    <xf numFmtId="49" fontId="5" fillId="0" borderId="0" xfId="0" applyNumberFormat="1" applyFont="1" applyFill="1" applyBorder="1"/>
    <xf numFmtId="0" fontId="25" fillId="0" borderId="22" xfId="0" applyFont="1" applyBorder="1" applyAlignment="1">
      <alignment horizontal="left" vertical="center" wrapText="1"/>
    </xf>
    <xf numFmtId="0" fontId="14" fillId="0" borderId="51" xfId="0" applyFont="1" applyBorder="1" applyAlignment="1">
      <alignment horizontal="center"/>
    </xf>
    <xf numFmtId="0" fontId="14" fillId="0" borderId="3" xfId="0" applyFont="1" applyBorder="1" applyAlignment="1">
      <alignment horizontal="center" wrapText="1"/>
    </xf>
    <xf numFmtId="164" fontId="14" fillId="0" borderId="3" xfId="0" applyNumberFormat="1" applyFont="1" applyBorder="1" applyAlignment="1">
      <alignment horizontal="left"/>
    </xf>
    <xf numFmtId="164" fontId="13" fillId="0" borderId="3" xfId="0" applyNumberFormat="1" applyFont="1" applyBorder="1"/>
    <xf numFmtId="164" fontId="13" fillId="0" borderId="3" xfId="0" applyNumberFormat="1" applyFont="1" applyBorder="1" applyAlignment="1"/>
    <xf numFmtId="164" fontId="15" fillId="0" borderId="3" xfId="0" applyNumberFormat="1" applyFont="1" applyBorder="1"/>
    <xf numFmtId="164" fontId="15" fillId="0" borderId="3" xfId="0" applyNumberFormat="1" applyFont="1" applyFill="1" applyBorder="1"/>
    <xf numFmtId="164" fontId="14" fillId="0" borderId="12" xfId="0" applyNumberFormat="1" applyFont="1" applyBorder="1"/>
    <xf numFmtId="164" fontId="14" fillId="0" borderId="3" xfId="0" applyNumberFormat="1" applyFont="1" applyFill="1" applyBorder="1"/>
    <xf numFmtId="164" fontId="14" fillId="0" borderId="3" xfId="0" applyNumberFormat="1" applyFont="1" applyFill="1" applyBorder="1" applyAlignment="1">
      <alignment horizontal="left"/>
    </xf>
    <xf numFmtId="49" fontId="25" fillId="0" borderId="9" xfId="0" applyNumberFormat="1" applyFont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/>
    </xf>
    <xf numFmtId="164" fontId="2" fillId="0" borderId="12" xfId="0" applyNumberFormat="1" applyFont="1" applyFill="1" applyBorder="1" applyAlignment="1">
      <alignment horizontal="center"/>
    </xf>
    <xf numFmtId="3" fontId="0" fillId="0" borderId="0" xfId="0" applyNumberFormat="1"/>
    <xf numFmtId="0" fontId="3" fillId="0" borderId="36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25" fillId="0" borderId="4" xfId="0" applyFont="1" applyBorder="1" applyAlignment="1">
      <alignment horizontal="center" vertical="center" wrapText="1"/>
    </xf>
    <xf numFmtId="173" fontId="26" fillId="0" borderId="4" xfId="0" applyNumberFormat="1" applyFont="1" applyBorder="1" applyAlignment="1">
      <alignment vertical="center"/>
    </xf>
    <xf numFmtId="0" fontId="13" fillId="0" borderId="7" xfId="0" applyFont="1" applyBorder="1" applyAlignment="1">
      <alignment vertical="center" wrapText="1"/>
    </xf>
    <xf numFmtId="0" fontId="13" fillId="0" borderId="9" xfId="0" applyFont="1" applyBorder="1" applyAlignment="1">
      <alignment vertical="center"/>
    </xf>
    <xf numFmtId="164" fontId="13" fillId="0" borderId="9" xfId="0" applyNumberFormat="1" applyFont="1" applyBorder="1" applyAlignment="1">
      <alignment vertical="center" wrapText="1"/>
    </xf>
    <xf numFmtId="164" fontId="0" fillId="0" borderId="9" xfId="0" applyNumberFormat="1" applyBorder="1"/>
    <xf numFmtId="0" fontId="13" fillId="0" borderId="4" xfId="0" applyFont="1" applyBorder="1" applyAlignment="1">
      <alignment horizontal="left"/>
    </xf>
    <xf numFmtId="0" fontId="13" fillId="0" borderId="4" xfId="0" applyFont="1" applyFill="1" applyBorder="1" applyAlignment="1">
      <alignment horizontal="left"/>
    </xf>
    <xf numFmtId="0" fontId="25" fillId="0" borderId="4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/>
    </xf>
    <xf numFmtId="173" fontId="0" fillId="0" borderId="0" xfId="0" applyNumberFormat="1" applyFill="1"/>
    <xf numFmtId="0" fontId="13" fillId="0" borderId="0" xfId="0" applyFont="1" applyBorder="1" applyAlignment="1">
      <alignment horizontal="center"/>
    </xf>
    <xf numFmtId="0" fontId="11" fillId="0" borderId="31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0" fillId="0" borderId="21" xfId="0" applyBorder="1" applyAlignment="1"/>
    <xf numFmtId="0" fontId="11" fillId="0" borderId="0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1" fillId="0" borderId="31" xfId="0" applyFont="1" applyBorder="1" applyAlignment="1">
      <alignment horizontal="center"/>
    </xf>
    <xf numFmtId="0" fontId="13" fillId="0" borderId="4" xfId="0" applyFont="1" applyBorder="1" applyAlignment="1">
      <alignment horizontal="left"/>
    </xf>
    <xf numFmtId="0" fontId="7" fillId="0" borderId="0" xfId="0" applyFont="1" applyBorder="1" applyAlignment="1">
      <alignment horizontal="center"/>
    </xf>
    <xf numFmtId="0" fontId="0" fillId="0" borderId="21" xfId="0" applyBorder="1" applyAlignment="1"/>
    <xf numFmtId="0" fontId="0" fillId="0" borderId="0" xfId="0" applyAlignment="1">
      <alignment horizontal="center"/>
    </xf>
    <xf numFmtId="0" fontId="11" fillId="0" borderId="0" xfId="0" applyFont="1" applyBorder="1" applyAlignment="1">
      <alignment horizontal="center"/>
    </xf>
    <xf numFmtId="0" fontId="0" fillId="0" borderId="51" xfId="0" applyBorder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164" fontId="0" fillId="0" borderId="3" xfId="0" applyNumberFormat="1" applyBorder="1"/>
    <xf numFmtId="164" fontId="0" fillId="0" borderId="61" xfId="0" applyNumberFormat="1" applyBorder="1"/>
    <xf numFmtId="164" fontId="10" fillId="0" borderId="12" xfId="0" applyNumberFormat="1" applyFont="1" applyBorder="1" applyAlignment="1">
      <alignment vertical="center" wrapText="1"/>
    </xf>
    <xf numFmtId="164" fontId="0" fillId="0" borderId="3" xfId="0" applyNumberFormat="1" applyBorder="1" applyAlignment="1">
      <alignment vertical="center"/>
    </xf>
    <xf numFmtId="164" fontId="6" fillId="0" borderId="12" xfId="0" applyNumberFormat="1" applyFont="1" applyBorder="1" applyAlignment="1">
      <alignment vertical="center"/>
    </xf>
    <xf numFmtId="0" fontId="30" fillId="0" borderId="0" xfId="0" applyFont="1" applyBorder="1" applyAlignment="1"/>
    <xf numFmtId="0" fontId="13" fillId="0" borderId="51" xfId="0" applyFont="1" applyBorder="1" applyAlignment="1">
      <alignment horizontal="center"/>
    </xf>
    <xf numFmtId="3" fontId="13" fillId="0" borderId="3" xfId="0" applyNumberFormat="1" applyFont="1" applyBorder="1"/>
    <xf numFmtId="3" fontId="13" fillId="0" borderId="3" xfId="0" applyNumberFormat="1" applyFont="1" applyFill="1" applyBorder="1"/>
    <xf numFmtId="3" fontId="14" fillId="0" borderId="3" xfId="0" applyNumberFormat="1" applyFont="1" applyFill="1" applyBorder="1"/>
    <xf numFmtId="3" fontId="15" fillId="0" borderId="3" xfId="0" applyNumberFormat="1" applyFont="1" applyFill="1" applyBorder="1"/>
    <xf numFmtId="3" fontId="15" fillId="0" borderId="61" xfId="0" applyNumberFormat="1" applyFont="1" applyFill="1" applyBorder="1"/>
    <xf numFmtId="3" fontId="14" fillId="0" borderId="12" xfId="0" applyNumberFormat="1" applyFont="1" applyFill="1" applyBorder="1"/>
    <xf numFmtId="0" fontId="5" fillId="0" borderId="39" xfId="0" applyFont="1" applyFill="1" applyBorder="1" applyAlignment="1">
      <alignment horizontal="center"/>
    </xf>
    <xf numFmtId="0" fontId="13" fillId="0" borderId="23" xfId="0" applyFont="1" applyBorder="1"/>
    <xf numFmtId="0" fontId="14" fillId="0" borderId="62" xfId="0" applyFont="1" applyBorder="1" applyAlignment="1">
      <alignment horizontal="center"/>
    </xf>
    <xf numFmtId="0" fontId="14" fillId="0" borderId="33" xfId="0" applyFont="1" applyBorder="1" applyAlignment="1">
      <alignment horizontal="center" wrapText="1"/>
    </xf>
    <xf numFmtId="164" fontId="14" fillId="0" borderId="33" xfId="0" applyNumberFormat="1" applyFont="1" applyBorder="1" applyAlignment="1">
      <alignment horizontal="left"/>
    </xf>
    <xf numFmtId="164" fontId="13" fillId="0" borderId="33" xfId="0" applyNumberFormat="1" applyFont="1" applyBorder="1"/>
    <xf numFmtId="164" fontId="13" fillId="0" borderId="33" xfId="0" applyNumberFormat="1" applyFont="1" applyBorder="1" applyAlignment="1"/>
    <xf numFmtId="164" fontId="15" fillId="0" borderId="33" xfId="0" applyNumberFormat="1" applyFont="1" applyBorder="1"/>
    <xf numFmtId="164" fontId="15" fillId="0" borderId="33" xfId="0" applyNumberFormat="1" applyFont="1" applyFill="1" applyBorder="1"/>
    <xf numFmtId="164" fontId="14" fillId="0" borderId="33" xfId="0" applyNumberFormat="1" applyFont="1" applyFill="1" applyBorder="1"/>
    <xf numFmtId="164" fontId="14" fillId="0" borderId="33" xfId="0" applyNumberFormat="1" applyFont="1" applyFill="1" applyBorder="1" applyAlignment="1">
      <alignment horizontal="left"/>
    </xf>
    <xf numFmtId="164" fontId="14" fillId="0" borderId="63" xfId="0" applyNumberFormat="1" applyFont="1" applyBorder="1"/>
    <xf numFmtId="0" fontId="14" fillId="0" borderId="64" xfId="0" applyFont="1" applyBorder="1" applyAlignment="1">
      <alignment horizontal="center"/>
    </xf>
    <xf numFmtId="0" fontId="14" fillId="0" borderId="28" xfId="0" applyFont="1" applyBorder="1" applyAlignment="1">
      <alignment horizontal="center" vertical="center" wrapText="1"/>
    </xf>
    <xf numFmtId="169" fontId="13" fillId="0" borderId="28" xfId="2" applyNumberFormat="1" applyFont="1" applyFill="1" applyBorder="1" applyAlignment="1" applyProtection="1">
      <alignment horizontal="right"/>
    </xf>
    <xf numFmtId="169" fontId="15" fillId="4" borderId="28" xfId="2" applyNumberFormat="1" applyFont="1" applyFill="1" applyBorder="1" applyAlignment="1" applyProtection="1">
      <alignment horizontal="right"/>
    </xf>
    <xf numFmtId="169" fontId="14" fillId="0" borderId="28" xfId="0" applyNumberFormat="1" applyFont="1" applyBorder="1"/>
    <xf numFmtId="169" fontId="15" fillId="0" borderId="28" xfId="2" applyNumberFormat="1" applyFont="1" applyFill="1" applyBorder="1" applyAlignment="1" applyProtection="1">
      <alignment horizontal="right"/>
    </xf>
    <xf numFmtId="169" fontId="14" fillId="0" borderId="28" xfId="2" applyNumberFormat="1" applyFont="1" applyFill="1" applyBorder="1" applyAlignment="1" applyProtection="1">
      <alignment horizontal="right"/>
    </xf>
    <xf numFmtId="169" fontId="14" fillId="0" borderId="28" xfId="2" applyNumberFormat="1" applyFont="1" applyFill="1" applyBorder="1" applyAlignment="1" applyProtection="1"/>
    <xf numFmtId="0" fontId="13" fillId="0" borderId="28" xfId="0" applyFont="1" applyBorder="1"/>
    <xf numFmtId="169" fontId="14" fillId="0" borderId="63" xfId="2" applyNumberFormat="1" applyFont="1" applyFill="1" applyBorder="1" applyAlignment="1" applyProtection="1">
      <alignment horizontal="right"/>
    </xf>
    <xf numFmtId="0" fontId="13" fillId="0" borderId="56" xfId="0" applyFont="1" applyFill="1" applyBorder="1" applyAlignment="1">
      <alignment horizontal="left"/>
    </xf>
    <xf numFmtId="169" fontId="14" fillId="0" borderId="67" xfId="2" applyNumberFormat="1" applyFont="1" applyFill="1" applyBorder="1" applyAlignment="1" applyProtection="1">
      <alignment horizontal="right"/>
    </xf>
    <xf numFmtId="0" fontId="2" fillId="0" borderId="62" xfId="0" applyFont="1" applyBorder="1" applyAlignment="1">
      <alignment horizontal="center"/>
    </xf>
    <xf numFmtId="171" fontId="2" fillId="0" borderId="33" xfId="2" applyNumberFormat="1" applyFont="1" applyBorder="1" applyAlignment="1">
      <alignment horizontal="right"/>
    </xf>
    <xf numFmtId="171" fontId="13" fillId="0" borderId="33" xfId="2" applyNumberFormat="1" applyFont="1" applyBorder="1" applyAlignment="1">
      <alignment horizontal="right"/>
    </xf>
    <xf numFmtId="171" fontId="2" fillId="0" borderId="33" xfId="0" applyNumberFormat="1" applyFont="1" applyBorder="1"/>
    <xf numFmtId="171" fontId="3" fillId="5" borderId="33" xfId="0" applyNumberFormat="1" applyFont="1" applyFill="1" applyBorder="1"/>
    <xf numFmtId="171" fontId="2" fillId="5" borderId="33" xfId="0" applyNumberFormat="1" applyFont="1" applyFill="1" applyBorder="1"/>
    <xf numFmtId="0" fontId="2" fillId="0" borderId="33" xfId="0" applyFont="1" applyBorder="1" applyAlignment="1">
      <alignment horizontal="center"/>
    </xf>
    <xf numFmtId="171" fontId="3" fillId="0" borderId="33" xfId="0" applyNumberFormat="1" applyFont="1" applyFill="1" applyBorder="1"/>
    <xf numFmtId="171" fontId="3" fillId="0" borderId="33" xfId="0" applyNumberFormat="1" applyFont="1" applyBorder="1"/>
    <xf numFmtId="164" fontId="2" fillId="0" borderId="33" xfId="0" applyNumberFormat="1" applyFont="1" applyFill="1" applyBorder="1" applyAlignment="1">
      <alignment horizontal="center"/>
    </xf>
    <xf numFmtId="164" fontId="2" fillId="0" borderId="63" xfId="0" applyNumberFormat="1" applyFont="1" applyFill="1" applyBorder="1" applyAlignment="1">
      <alignment horizontal="center"/>
    </xf>
    <xf numFmtId="171" fontId="2" fillId="0" borderId="3" xfId="0" applyNumberFormat="1" applyFont="1" applyBorder="1" applyAlignment="1"/>
    <xf numFmtId="171" fontId="3" fillId="5" borderId="3" xfId="0" applyNumberFormat="1" applyFont="1" applyFill="1" applyBorder="1" applyAlignment="1"/>
    <xf numFmtId="171" fontId="2" fillId="5" borderId="3" xfId="0" applyNumberFormat="1" applyFont="1" applyFill="1" applyBorder="1" applyAlignment="1"/>
    <xf numFmtId="171" fontId="3" fillId="0" borderId="3" xfId="0" applyNumberFormat="1" applyFont="1" applyFill="1" applyBorder="1" applyAlignment="1"/>
    <xf numFmtId="171" fontId="3" fillId="0" borderId="3" xfId="0" applyNumberFormat="1" applyFont="1" applyBorder="1" applyAlignment="1"/>
    <xf numFmtId="0" fontId="2" fillId="0" borderId="64" xfId="0" applyFont="1" applyBorder="1" applyAlignment="1">
      <alignment horizontal="center"/>
    </xf>
    <xf numFmtId="0" fontId="2" fillId="0" borderId="66" xfId="0" applyFont="1" applyBorder="1" applyAlignment="1">
      <alignment horizontal="center" vertical="center" wrapText="1"/>
    </xf>
    <xf numFmtId="167" fontId="13" fillId="0" borderId="28" xfId="0" applyNumberFormat="1" applyFont="1" applyFill="1" applyBorder="1"/>
    <xf numFmtId="167" fontId="13" fillId="0" borderId="28" xfId="0" applyNumberFormat="1" applyFont="1" applyBorder="1"/>
    <xf numFmtId="167" fontId="23" fillId="0" borderId="28" xfId="0" applyNumberFormat="1" applyFont="1" applyBorder="1"/>
    <xf numFmtId="167" fontId="11" fillId="0" borderId="28" xfId="0" applyNumberFormat="1" applyFont="1" applyBorder="1"/>
    <xf numFmtId="167" fontId="11" fillId="0" borderId="28" xfId="0" applyNumberFormat="1" applyFont="1" applyFill="1" applyBorder="1"/>
    <xf numFmtId="167" fontId="13" fillId="4" borderId="28" xfId="0" applyNumberFormat="1" applyFont="1" applyFill="1" applyBorder="1"/>
    <xf numFmtId="167" fontId="21" fillId="0" borderId="28" xfId="0" applyNumberFormat="1" applyFont="1" applyFill="1" applyBorder="1"/>
    <xf numFmtId="167" fontId="11" fillId="0" borderId="70" xfId="0" applyNumberFormat="1" applyFont="1" applyBorder="1"/>
    <xf numFmtId="0" fontId="2" fillId="0" borderId="53" xfId="0" applyFont="1" applyBorder="1" applyAlignment="1">
      <alignment horizontal="center" wrapText="1"/>
    </xf>
    <xf numFmtId="0" fontId="7" fillId="0" borderId="56" xfId="0" applyFont="1" applyBorder="1"/>
    <xf numFmtId="0" fontId="32" fillId="0" borderId="0" xfId="0" applyFont="1" applyAlignment="1">
      <alignment horizontal="right"/>
    </xf>
    <xf numFmtId="0" fontId="6" fillId="0" borderId="3" xfId="0" applyFont="1" applyBorder="1" applyAlignment="1">
      <alignment horizontal="center" vertical="center" wrapText="1"/>
    </xf>
    <xf numFmtId="0" fontId="33" fillId="0" borderId="0" xfId="0" applyFont="1" applyAlignment="1">
      <alignment horizontal="right"/>
    </xf>
    <xf numFmtId="0" fontId="13" fillId="0" borderId="62" xfId="0" applyFont="1" applyBorder="1" applyAlignment="1">
      <alignment horizontal="center"/>
    </xf>
    <xf numFmtId="0" fontId="10" fillId="0" borderId="33" xfId="0" applyFont="1" applyBorder="1" applyAlignment="1">
      <alignment horizontal="center" vertical="center" wrapText="1"/>
    </xf>
    <xf numFmtId="3" fontId="13" fillId="0" borderId="33" xfId="0" applyNumberFormat="1" applyFont="1" applyBorder="1"/>
    <xf numFmtId="3" fontId="13" fillId="0" borderId="33" xfId="0" applyNumberFormat="1" applyFont="1" applyFill="1" applyBorder="1"/>
    <xf numFmtId="3" fontId="14" fillId="0" borderId="33" xfId="0" applyNumberFormat="1" applyFont="1" applyFill="1" applyBorder="1"/>
    <xf numFmtId="3" fontId="15" fillId="0" borderId="33" xfId="0" applyNumberFormat="1" applyFont="1" applyFill="1" applyBorder="1"/>
    <xf numFmtId="3" fontId="15" fillId="0" borderId="27" xfId="0" applyNumberFormat="1" applyFont="1" applyFill="1" applyBorder="1"/>
    <xf numFmtId="3" fontId="14" fillId="0" borderId="63" xfId="0" applyNumberFormat="1" applyFont="1" applyFill="1" applyBorder="1"/>
    <xf numFmtId="3" fontId="13" fillId="0" borderId="0" xfId="0" applyNumberFormat="1" applyFont="1" applyFill="1" applyBorder="1"/>
    <xf numFmtId="0" fontId="10" fillId="0" borderId="15" xfId="0" applyFont="1" applyBorder="1" applyAlignment="1">
      <alignment horizontal="center"/>
    </xf>
    <xf numFmtId="167" fontId="4" fillId="2" borderId="72" xfId="0" applyNumberFormat="1" applyFont="1" applyFill="1" applyBorder="1"/>
    <xf numFmtId="167" fontId="4" fillId="2" borderId="18" xfId="0" applyNumberFormat="1" applyFont="1" applyFill="1" applyBorder="1"/>
    <xf numFmtId="0" fontId="0" fillId="0" borderId="73" xfId="0" applyBorder="1"/>
    <xf numFmtId="0" fontId="5" fillId="0" borderId="8" xfId="0" applyFont="1" applyBorder="1" applyAlignment="1">
      <alignment horizontal="center"/>
    </xf>
    <xf numFmtId="0" fontId="4" fillId="2" borderId="74" xfId="0" applyFont="1" applyFill="1" applyBorder="1"/>
    <xf numFmtId="0" fontId="4" fillId="2" borderId="63" xfId="0" applyFont="1" applyFill="1" applyBorder="1"/>
    <xf numFmtId="0" fontId="5" fillId="0" borderId="21" xfId="0" applyFont="1" applyFill="1" applyBorder="1"/>
    <xf numFmtId="0" fontId="5" fillId="0" borderId="33" xfId="0" applyFont="1" applyBorder="1"/>
    <xf numFmtId="0" fontId="5" fillId="0" borderId="21" xfId="0" applyFont="1" applyBorder="1"/>
    <xf numFmtId="0" fontId="4" fillId="2" borderId="39" xfId="0" applyFont="1" applyFill="1" applyBorder="1"/>
    <xf numFmtId="0" fontId="4" fillId="2" borderId="73" xfId="0" applyFont="1" applyFill="1" applyBorder="1"/>
    <xf numFmtId="167" fontId="4" fillId="2" borderId="8" xfId="0" applyNumberFormat="1" applyFont="1" applyFill="1" applyBorder="1"/>
    <xf numFmtId="0" fontId="4" fillId="2" borderId="4" xfId="0" applyFont="1" applyFill="1" applyBorder="1"/>
    <xf numFmtId="167" fontId="4" fillId="2" borderId="4" xfId="0" applyNumberFormat="1" applyFont="1" applyFill="1" applyBorder="1" applyAlignment="1">
      <alignment horizontal="center"/>
    </xf>
    <xf numFmtId="0" fontId="34" fillId="0" borderId="23" xfId="0" applyFont="1" applyBorder="1" applyAlignment="1"/>
    <xf numFmtId="0" fontId="30" fillId="0" borderId="0" xfId="0" applyFont="1" applyBorder="1"/>
    <xf numFmtId="0" fontId="13" fillId="0" borderId="65" xfId="0" applyFont="1" applyFill="1" applyBorder="1" applyAlignment="1">
      <alignment horizontal="left"/>
    </xf>
    <xf numFmtId="169" fontId="14" fillId="0" borderId="75" xfId="2" applyNumberFormat="1" applyFont="1" applyFill="1" applyBorder="1" applyAlignment="1" applyProtection="1">
      <alignment horizontal="right"/>
    </xf>
    <xf numFmtId="171" fontId="2" fillId="0" borderId="33" xfId="0" applyNumberFormat="1" applyFont="1" applyBorder="1" applyAlignment="1"/>
    <xf numFmtId="171" fontId="3" fillId="5" borderId="33" xfId="0" applyNumberFormat="1" applyFont="1" applyFill="1" applyBorder="1" applyAlignment="1"/>
    <xf numFmtId="171" fontId="2" fillId="5" borderId="33" xfId="0" applyNumberFormat="1" applyFont="1" applyFill="1" applyBorder="1" applyAlignment="1"/>
    <xf numFmtId="171" fontId="3" fillId="0" borderId="33" xfId="0" applyNumberFormat="1" applyFont="1" applyFill="1" applyBorder="1" applyAlignment="1"/>
    <xf numFmtId="171" fontId="3" fillId="0" borderId="33" xfId="0" applyNumberFormat="1" applyFont="1" applyBorder="1" applyAlignment="1"/>
    <xf numFmtId="0" fontId="2" fillId="0" borderId="66" xfId="0" applyFont="1" applyBorder="1" applyAlignment="1">
      <alignment horizontal="center" wrapText="1"/>
    </xf>
    <xf numFmtId="0" fontId="7" fillId="0" borderId="65" xfId="0" applyFont="1" applyBorder="1"/>
    <xf numFmtId="0" fontId="22" fillId="0" borderId="0" xfId="0" applyFont="1" applyAlignment="1">
      <alignment horizontal="right"/>
    </xf>
    <xf numFmtId="0" fontId="0" fillId="0" borderId="0" xfId="0" applyFill="1" applyAlignment="1" applyProtection="1">
      <alignment horizontal="center" vertical="center" wrapText="1"/>
    </xf>
    <xf numFmtId="0" fontId="0" fillId="0" borderId="0" xfId="0" applyFill="1" applyAlignment="1" applyProtection="1">
      <alignment vertical="center" wrapText="1"/>
    </xf>
    <xf numFmtId="175" fontId="38" fillId="0" borderId="0" xfId="0" applyNumberFormat="1" applyFont="1" applyFill="1" applyAlignment="1" applyProtection="1">
      <alignment horizontal="right" vertical="center"/>
    </xf>
    <xf numFmtId="0" fontId="39" fillId="0" borderId="6" xfId="0" applyFont="1" applyFill="1" applyBorder="1" applyAlignment="1" applyProtection="1">
      <alignment horizontal="center" vertical="center" wrapText="1"/>
    </xf>
    <xf numFmtId="0" fontId="39" fillId="0" borderId="71" xfId="0" applyFont="1" applyFill="1" applyBorder="1" applyAlignment="1" applyProtection="1">
      <alignment horizontal="center" vertical="center" wrapText="1"/>
    </xf>
    <xf numFmtId="0" fontId="41" fillId="0" borderId="0" xfId="0" applyFont="1" applyFill="1" applyAlignment="1" applyProtection="1">
      <alignment horizontal="center" vertical="center" wrapText="1"/>
    </xf>
    <xf numFmtId="0" fontId="42" fillId="0" borderId="5" xfId="0" applyFont="1" applyFill="1" applyBorder="1" applyAlignment="1" applyProtection="1">
      <alignment horizontal="center" vertical="center" wrapText="1"/>
    </xf>
    <xf numFmtId="0" fontId="42" fillId="0" borderId="6" xfId="0" applyFont="1" applyFill="1" applyBorder="1" applyAlignment="1" applyProtection="1">
      <alignment horizontal="center" vertical="center" wrapText="1"/>
    </xf>
    <xf numFmtId="0" fontId="42" fillId="0" borderId="71" xfId="0" applyFont="1" applyFill="1" applyBorder="1" applyAlignment="1" applyProtection="1">
      <alignment horizontal="center" vertical="center" wrapText="1"/>
    </xf>
    <xf numFmtId="0" fontId="44" fillId="0" borderId="0" xfId="0" applyFont="1" applyFill="1" applyAlignment="1" applyProtection="1">
      <alignment vertical="center" wrapText="1"/>
    </xf>
    <xf numFmtId="0" fontId="45" fillId="0" borderId="10" xfId="4" applyFont="1" applyFill="1" applyBorder="1" applyAlignment="1" applyProtection="1">
      <alignment horizontal="right" vertical="center" wrapText="1" indent="1"/>
    </xf>
    <xf numFmtId="0" fontId="45" fillId="0" borderId="8" xfId="4" applyFont="1" applyFill="1" applyBorder="1" applyAlignment="1" applyProtection="1">
      <alignment horizontal="left" vertical="center" wrapText="1"/>
      <protection locked="0"/>
    </xf>
    <xf numFmtId="175" fontId="45" fillId="0" borderId="8" xfId="4" applyNumberFormat="1" applyFont="1" applyFill="1" applyBorder="1" applyAlignment="1" applyProtection="1">
      <alignment vertical="center" wrapText="1"/>
      <protection locked="0"/>
    </xf>
    <xf numFmtId="175" fontId="45" fillId="0" borderId="8" xfId="4" applyNumberFormat="1" applyFont="1" applyFill="1" applyBorder="1" applyAlignment="1" applyProtection="1">
      <alignment vertical="center" wrapText="1"/>
    </xf>
    <xf numFmtId="175" fontId="46" fillId="0" borderId="69" xfId="4" applyNumberFormat="1" applyFont="1" applyFill="1" applyBorder="1" applyAlignment="1" applyProtection="1">
      <alignment vertical="center" wrapText="1"/>
      <protection locked="0"/>
    </xf>
    <xf numFmtId="175" fontId="45" fillId="0" borderId="6" xfId="4" applyNumberFormat="1" applyFont="1" applyFill="1" applyBorder="1" applyAlignment="1" applyProtection="1">
      <alignment vertical="center" wrapText="1"/>
    </xf>
    <xf numFmtId="175" fontId="46" fillId="0" borderId="71" xfId="4" applyNumberFormat="1" applyFont="1" applyFill="1" applyBorder="1" applyAlignment="1" applyProtection="1">
      <alignment vertical="center" wrapText="1"/>
    </xf>
    <xf numFmtId="0" fontId="39" fillId="0" borderId="6" xfId="0" applyFont="1" applyFill="1" applyBorder="1" applyAlignment="1">
      <alignment horizontal="center" vertical="center" wrapText="1"/>
    </xf>
    <xf numFmtId="0" fontId="39" fillId="0" borderId="79" xfId="0" applyFont="1" applyFill="1" applyBorder="1" applyAlignment="1">
      <alignment horizontal="center" vertical="center" wrapText="1"/>
    </xf>
    <xf numFmtId="0" fontId="41" fillId="0" borderId="0" xfId="0" applyFont="1" applyFill="1" applyAlignment="1">
      <alignment horizontal="center" vertical="center" wrapText="1"/>
    </xf>
    <xf numFmtId="0" fontId="42" fillId="0" borderId="5" xfId="0" applyFont="1" applyFill="1" applyBorder="1" applyAlignment="1">
      <alignment horizontal="center" vertical="center" wrapText="1"/>
    </xf>
    <xf numFmtId="0" fontId="42" fillId="0" borderId="6" xfId="0" applyFont="1" applyFill="1" applyBorder="1" applyAlignment="1">
      <alignment horizontal="center" vertical="center" wrapText="1"/>
    </xf>
    <xf numFmtId="0" fontId="42" fillId="0" borderId="71" xfId="0" applyFont="1" applyFill="1" applyBorder="1" applyAlignment="1">
      <alignment horizontal="center" vertical="center" wrapText="1"/>
    </xf>
    <xf numFmtId="0" fontId="50" fillId="0" borderId="2" xfId="0" applyFont="1" applyFill="1" applyBorder="1" applyAlignment="1" applyProtection="1">
      <alignment horizontal="center" vertical="center"/>
    </xf>
    <xf numFmtId="0" fontId="50" fillId="0" borderId="4" xfId="0" applyFont="1" applyFill="1" applyBorder="1" applyAlignment="1" applyProtection="1">
      <alignment vertical="center" wrapText="1"/>
    </xf>
    <xf numFmtId="175" fontId="50" fillId="0" borderId="4" xfId="0" applyNumberFormat="1" applyFont="1" applyFill="1" applyBorder="1" applyAlignment="1" applyProtection="1">
      <alignment vertical="center"/>
      <protection locked="0"/>
    </xf>
    <xf numFmtId="175" fontId="50" fillId="0" borderId="33" xfId="0" applyNumberFormat="1" applyFont="1" applyFill="1" applyBorder="1" applyAlignment="1" applyProtection="1">
      <alignment vertical="center"/>
      <protection locked="0"/>
    </xf>
    <xf numFmtId="175" fontId="51" fillId="0" borderId="33" xfId="0" applyNumberFormat="1" applyFont="1" applyFill="1" applyBorder="1" applyAlignment="1" applyProtection="1">
      <alignment vertical="center"/>
    </xf>
    <xf numFmtId="175" fontId="51" fillId="0" borderId="3" xfId="0" applyNumberFormat="1" applyFont="1" applyFill="1" applyBorder="1" applyAlignment="1" applyProtection="1">
      <alignment vertical="center"/>
    </xf>
    <xf numFmtId="0" fontId="50" fillId="0" borderId="7" xfId="0" applyFont="1" applyFill="1" applyBorder="1" applyAlignment="1" applyProtection="1">
      <alignment horizontal="center" vertical="center"/>
    </xf>
    <xf numFmtId="0" fontId="50" fillId="0" borderId="9" xfId="0" applyFont="1" applyFill="1" applyBorder="1" applyAlignment="1" applyProtection="1">
      <alignment vertical="center" wrapText="1"/>
    </xf>
    <xf numFmtId="175" fontId="50" fillId="0" borderId="9" xfId="0" applyNumberFormat="1" applyFont="1" applyFill="1" applyBorder="1" applyAlignment="1" applyProtection="1">
      <alignment vertical="center"/>
      <protection locked="0"/>
    </xf>
    <xf numFmtId="175" fontId="50" fillId="0" borderId="27" xfId="0" applyNumberFormat="1" applyFont="1" applyFill="1" applyBorder="1" applyAlignment="1" applyProtection="1">
      <alignment vertical="center"/>
      <protection locked="0"/>
    </xf>
    <xf numFmtId="0" fontId="50" fillId="0" borderId="15" xfId="0" applyFont="1" applyFill="1" applyBorder="1" applyAlignment="1" applyProtection="1">
      <alignment horizontal="center" vertical="center"/>
    </xf>
    <xf numFmtId="0" fontId="50" fillId="0" borderId="1" xfId="0" applyFont="1" applyFill="1" applyBorder="1" applyAlignment="1" applyProtection="1">
      <alignment vertical="center" wrapText="1"/>
    </xf>
    <xf numFmtId="175" fontId="50" fillId="0" borderId="1" xfId="0" applyNumberFormat="1" applyFont="1" applyFill="1" applyBorder="1" applyAlignment="1" applyProtection="1">
      <alignment vertical="center"/>
      <protection locked="0"/>
    </xf>
    <xf numFmtId="175" fontId="50" fillId="0" borderId="63" xfId="0" applyNumberFormat="1" applyFont="1" applyFill="1" applyBorder="1" applyAlignment="1" applyProtection="1">
      <alignment vertical="center"/>
      <protection locked="0"/>
    </xf>
    <xf numFmtId="175" fontId="51" fillId="0" borderId="86" xfId="0" applyNumberFormat="1" applyFont="1" applyFill="1" applyBorder="1" applyAlignment="1" applyProtection="1">
      <alignment vertical="center"/>
    </xf>
    <xf numFmtId="175" fontId="51" fillId="0" borderId="87" xfId="0" applyNumberFormat="1" applyFont="1" applyFill="1" applyBorder="1" applyAlignment="1" applyProtection="1">
      <alignment vertical="center"/>
    </xf>
    <xf numFmtId="175" fontId="51" fillId="0" borderId="88" xfId="0" applyNumberFormat="1" applyFont="1" applyFill="1" applyBorder="1" applyAlignment="1" applyProtection="1">
      <alignment vertical="center"/>
    </xf>
    <xf numFmtId="0" fontId="41" fillId="0" borderId="0" xfId="0" applyFont="1" applyFill="1"/>
    <xf numFmtId="0" fontId="0" fillId="0" borderId="0" xfId="0" applyFill="1" applyProtection="1">
      <protection locked="0"/>
    </xf>
    <xf numFmtId="175" fontId="51" fillId="0" borderId="12" xfId="0" applyNumberFormat="1" applyFont="1" applyFill="1" applyBorder="1" applyAlignment="1" applyProtection="1">
      <alignment vertical="center"/>
    </xf>
    <xf numFmtId="175" fontId="40" fillId="0" borderId="86" xfId="0" applyNumberFormat="1" applyFont="1" applyFill="1" applyBorder="1" applyAlignment="1" applyProtection="1">
      <alignment vertical="center"/>
    </xf>
    <xf numFmtId="0" fontId="0" fillId="0" borderId="96" xfId="0" applyBorder="1"/>
    <xf numFmtId="0" fontId="0" fillId="0" borderId="89" xfId="0" applyBorder="1"/>
    <xf numFmtId="0" fontId="0" fillId="0" borderId="90" xfId="0" applyBorder="1"/>
    <xf numFmtId="0" fontId="0" fillId="0" borderId="91" xfId="0" applyBorder="1"/>
    <xf numFmtId="0" fontId="7" fillId="0" borderId="92" xfId="0" applyFont="1" applyBorder="1" applyAlignment="1">
      <alignment horizontal="center"/>
    </xf>
    <xf numFmtId="0" fontId="0" fillId="0" borderId="97" xfId="0" applyBorder="1"/>
    <xf numFmtId="0" fontId="0" fillId="0" borderId="81" xfId="0" applyBorder="1"/>
    <xf numFmtId="0" fontId="0" fillId="0" borderId="23" xfId="0" applyBorder="1"/>
    <xf numFmtId="0" fontId="0" fillId="0" borderId="98" xfId="0" applyBorder="1"/>
    <xf numFmtId="0" fontId="7" fillId="0" borderId="97" xfId="0" applyFont="1" applyBorder="1" applyAlignment="1">
      <alignment horizontal="center"/>
    </xf>
    <xf numFmtId="0" fontId="17" fillId="0" borderId="92" xfId="0" applyFont="1" applyBorder="1" applyAlignment="1">
      <alignment horizontal="center"/>
    </xf>
    <xf numFmtId="0" fontId="17" fillId="0" borderId="0" xfId="0" applyFont="1" applyBorder="1"/>
    <xf numFmtId="171" fontId="17" fillId="0" borderId="96" xfId="2" applyNumberFormat="1" applyFont="1" applyBorder="1"/>
    <xf numFmtId="0" fontId="17" fillId="0" borderId="96" xfId="0" applyFont="1" applyBorder="1" applyAlignment="1">
      <alignment horizontal="center"/>
    </xf>
    <xf numFmtId="0" fontId="17" fillId="0" borderId="0" xfId="0" applyFont="1" applyFill="1" applyBorder="1"/>
    <xf numFmtId="0" fontId="17" fillId="0" borderId="0" xfId="0" applyFont="1"/>
    <xf numFmtId="0" fontId="17" fillId="0" borderId="95" xfId="0" applyFont="1" applyBorder="1" applyAlignment="1">
      <alignment horizontal="center"/>
    </xf>
    <xf numFmtId="0" fontId="43" fillId="0" borderId="93" xfId="0" applyFont="1" applyBorder="1"/>
    <xf numFmtId="0" fontId="43" fillId="0" borderId="94" xfId="0" applyFont="1" applyBorder="1"/>
    <xf numFmtId="171" fontId="43" fillId="0" borderId="95" xfId="2" applyNumberFormat="1" applyFont="1" applyBorder="1"/>
    <xf numFmtId="0" fontId="17" fillId="0" borderId="99" xfId="0" applyFont="1" applyBorder="1"/>
    <xf numFmtId="0" fontId="17" fillId="0" borderId="93" xfId="0" applyFont="1" applyBorder="1"/>
    <xf numFmtId="0" fontId="17" fillId="0" borderId="94" xfId="0" applyFont="1" applyBorder="1"/>
    <xf numFmtId="0" fontId="17" fillId="0" borderId="100" xfId="0" applyFont="1" applyBorder="1"/>
    <xf numFmtId="0" fontId="43" fillId="0" borderId="77" xfId="0" applyFont="1" applyBorder="1"/>
    <xf numFmtId="0" fontId="43" fillId="3" borderId="77" xfId="0" applyFont="1" applyFill="1" applyBorder="1"/>
    <xf numFmtId="0" fontId="43" fillId="3" borderId="93" xfId="0" applyFont="1" applyFill="1" applyBorder="1"/>
    <xf numFmtId="0" fontId="43" fillId="3" borderId="94" xfId="0" applyFont="1" applyFill="1" applyBorder="1"/>
    <xf numFmtId="171" fontId="43" fillId="3" borderId="95" xfId="2" applyNumberFormat="1" applyFont="1" applyFill="1" applyBorder="1"/>
    <xf numFmtId="0" fontId="0" fillId="0" borderId="0" xfId="0" applyFont="1"/>
    <xf numFmtId="0" fontId="52" fillId="0" borderId="0" xfId="0" applyFont="1" applyAlignment="1">
      <alignment horizontal="right"/>
    </xf>
    <xf numFmtId="0" fontId="18" fillId="0" borderId="0" xfId="0" applyFont="1" applyAlignment="1"/>
    <xf numFmtId="0" fontId="7" fillId="0" borderId="0" xfId="0" applyFont="1" applyAlignment="1"/>
    <xf numFmtId="0" fontId="54" fillId="0" borderId="0" xfId="0" applyFont="1"/>
    <xf numFmtId="0" fontId="55" fillId="0" borderId="0" xfId="0" applyFont="1" applyAlignment="1">
      <alignment horizontal="right"/>
    </xf>
    <xf numFmtId="0" fontId="17" fillId="0" borderId="0" xfId="0" applyFont="1" applyAlignment="1"/>
    <xf numFmtId="0" fontId="17" fillId="0" borderId="106" xfId="0" applyFont="1" applyBorder="1" applyAlignment="1"/>
    <xf numFmtId="0" fontId="56" fillId="0" borderId="107" xfId="0" applyFont="1" applyBorder="1" applyAlignment="1">
      <alignment horizontal="center" vertical="center" wrapText="1"/>
    </xf>
    <xf numFmtId="0" fontId="56" fillId="0" borderId="108" xfId="0" applyFont="1" applyBorder="1" applyAlignment="1">
      <alignment horizontal="center" vertical="center"/>
    </xf>
    <xf numFmtId="176" fontId="56" fillId="0" borderId="66" xfId="0" applyNumberFormat="1" applyFont="1" applyBorder="1" applyAlignment="1">
      <alignment horizontal="center" vertical="center" wrapText="1"/>
    </xf>
    <xf numFmtId="176" fontId="56" fillId="0" borderId="109" xfId="0" applyNumberFormat="1" applyFont="1" applyBorder="1" applyAlignment="1">
      <alignment horizontal="center" vertical="center"/>
    </xf>
    <xf numFmtId="0" fontId="17" fillId="0" borderId="106" xfId="0" applyFont="1" applyBorder="1" applyAlignment="1">
      <alignment horizontal="center"/>
    </xf>
    <xf numFmtId="0" fontId="57" fillId="0" borderId="110" xfId="0" applyFont="1" applyBorder="1" applyAlignment="1">
      <alignment horizontal="center"/>
    </xf>
    <xf numFmtId="3" fontId="58" fillId="0" borderId="28" xfId="0" applyNumberFormat="1" applyFont="1" applyBorder="1"/>
    <xf numFmtId="0" fontId="53" fillId="0" borderId="110" xfId="0" applyFont="1" applyBorder="1" applyAlignment="1">
      <alignment horizontal="center"/>
    </xf>
    <xf numFmtId="3" fontId="59" fillId="0" borderId="28" xfId="0" applyNumberFormat="1" applyFont="1" applyBorder="1"/>
    <xf numFmtId="0" fontId="54" fillId="0" borderId="110" xfId="0" applyFont="1" applyBorder="1" applyAlignment="1">
      <alignment horizontal="center"/>
    </xf>
    <xf numFmtId="3" fontId="56" fillId="0" borderId="28" xfId="0" applyNumberFormat="1" applyFont="1" applyBorder="1" applyAlignment="1">
      <alignment horizontal="right"/>
    </xf>
    <xf numFmtId="0" fontId="17" fillId="0" borderId="106" xfId="0" applyFont="1" applyBorder="1"/>
    <xf numFmtId="3" fontId="56" fillId="0" borderId="28" xfId="0" applyNumberFormat="1" applyFont="1" applyBorder="1" applyAlignment="1">
      <alignment horizontal="left"/>
    </xf>
    <xf numFmtId="3" fontId="56" fillId="0" borderId="17" xfId="0" applyNumberFormat="1" applyFont="1" applyBorder="1" applyAlignment="1">
      <alignment horizontal="right"/>
    </xf>
    <xf numFmtId="0" fontId="0" fillId="0" borderId="106" xfId="0" applyBorder="1"/>
    <xf numFmtId="0" fontId="54" fillId="0" borderId="110" xfId="0" applyFont="1" applyBorder="1" applyAlignment="1">
      <alignment horizontal="center" vertical="center"/>
    </xf>
    <xf numFmtId="3" fontId="56" fillId="0" borderId="17" xfId="0" applyNumberFormat="1" applyFont="1" applyBorder="1" applyAlignment="1">
      <alignment horizontal="right" vertical="distributed"/>
    </xf>
    <xf numFmtId="3" fontId="58" fillId="0" borderId="17" xfId="0" applyNumberFormat="1" applyFont="1" applyBorder="1"/>
    <xf numFmtId="3" fontId="56" fillId="0" borderId="17" xfId="0" applyNumberFormat="1" applyFont="1" applyBorder="1" applyAlignment="1">
      <alignment horizontal="left" vertical="distributed"/>
    </xf>
    <xf numFmtId="3" fontId="59" fillId="0" borderId="17" xfId="0" applyNumberFormat="1" applyFont="1" applyBorder="1"/>
    <xf numFmtId="3" fontId="56" fillId="0" borderId="116" xfId="0" applyNumberFormat="1" applyFont="1" applyBorder="1" applyAlignment="1">
      <alignment horizontal="right"/>
    </xf>
    <xf numFmtId="0" fontId="43" fillId="0" borderId="0" xfId="0" applyFont="1" applyBorder="1" applyAlignment="1"/>
    <xf numFmtId="0" fontId="53" fillId="0" borderId="113" xfId="0" applyFont="1" applyBorder="1" applyAlignment="1">
      <alignment horizontal="center"/>
    </xf>
    <xf numFmtId="3" fontId="59" fillId="0" borderId="16" xfId="0" applyNumberFormat="1" applyFont="1" applyBorder="1" applyAlignment="1">
      <alignment horizontal="right"/>
    </xf>
    <xf numFmtId="3" fontId="59" fillId="0" borderId="109" xfId="0" applyNumberFormat="1" applyFont="1" applyBorder="1" applyAlignment="1">
      <alignment horizontal="right"/>
    </xf>
    <xf numFmtId="3" fontId="59" fillId="0" borderId="16" xfId="0" applyNumberFormat="1" applyFont="1" applyBorder="1" applyAlignment="1">
      <alignment horizontal="right" vertical="distributed"/>
    </xf>
    <xf numFmtId="3" fontId="59" fillId="0" borderId="109" xfId="0" applyNumberFormat="1" applyFont="1" applyBorder="1" applyAlignment="1">
      <alignment horizontal="right" vertical="distributed"/>
    </xf>
    <xf numFmtId="0" fontId="54" fillId="0" borderId="113" xfId="0" applyFont="1" applyBorder="1" applyAlignment="1">
      <alignment horizontal="center"/>
    </xf>
    <xf numFmtId="3" fontId="56" fillId="0" borderId="109" xfId="0" applyNumberFormat="1" applyFont="1" applyBorder="1" applyAlignment="1">
      <alignment horizontal="right"/>
    </xf>
    <xf numFmtId="3" fontId="56" fillId="0" borderId="116" xfId="0" applyNumberFormat="1" applyFont="1" applyBorder="1" applyAlignment="1">
      <alignment horizontal="left"/>
    </xf>
    <xf numFmtId="3" fontId="56" fillId="0" borderId="17" xfId="0" applyNumberFormat="1" applyFont="1" applyBorder="1"/>
    <xf numFmtId="3" fontId="59" fillId="0" borderId="28" xfId="0" applyNumberFormat="1" applyFont="1" applyBorder="1" applyAlignment="1">
      <alignment horizontal="right"/>
    </xf>
    <xf numFmtId="0" fontId="54" fillId="0" borderId="117" xfId="0" applyFont="1" applyBorder="1" applyAlignment="1">
      <alignment horizontal="center"/>
    </xf>
    <xf numFmtId="3" fontId="53" fillId="0" borderId="118" xfId="0" applyNumberFormat="1" applyFont="1" applyBorder="1"/>
    <xf numFmtId="3" fontId="58" fillId="0" borderId="28" xfId="0" applyNumberFormat="1" applyFont="1" applyBorder="1" applyAlignment="1">
      <alignment horizontal="right"/>
    </xf>
    <xf numFmtId="0" fontId="54" fillId="0" borderId="110" xfId="0" applyFont="1" applyBorder="1"/>
    <xf numFmtId="3" fontId="56" fillId="0" borderId="28" xfId="0" applyNumberFormat="1" applyFont="1" applyBorder="1"/>
    <xf numFmtId="0" fontId="59" fillId="0" borderId="0" xfId="0" applyFont="1" applyBorder="1"/>
    <xf numFmtId="0" fontId="54" fillId="0" borderId="117" xfId="0" applyFont="1" applyBorder="1"/>
    <xf numFmtId="3" fontId="53" fillId="0" borderId="121" xfId="0" applyNumberFormat="1" applyFont="1" applyBorder="1"/>
    <xf numFmtId="0" fontId="53" fillId="0" borderId="0" xfId="0" applyFont="1" applyBorder="1" applyAlignment="1">
      <alignment horizontal="center"/>
    </xf>
    <xf numFmtId="0" fontId="1" fillId="8" borderId="122" xfId="0" applyFont="1" applyFill="1" applyBorder="1" applyAlignment="1">
      <alignment horizontal="center" vertical="top" wrapText="1"/>
    </xf>
    <xf numFmtId="0" fontId="1" fillId="8" borderId="2" xfId="0" applyFont="1" applyFill="1" applyBorder="1" applyAlignment="1">
      <alignment horizontal="center" vertical="top" wrapText="1"/>
    </xf>
    <xf numFmtId="0" fontId="1" fillId="8" borderId="3" xfId="0" applyFont="1" applyFill="1" applyBorder="1" applyAlignment="1">
      <alignment horizontal="center" vertical="top" wrapText="1"/>
    </xf>
    <xf numFmtId="0" fontId="60" fillId="8" borderId="2" xfId="0" applyFont="1" applyFill="1" applyBorder="1" applyAlignment="1">
      <alignment horizontal="center" vertical="top" wrapText="1"/>
    </xf>
    <xf numFmtId="0" fontId="60" fillId="8" borderId="33" xfId="0" applyFont="1" applyFill="1" applyBorder="1" applyAlignment="1">
      <alignment horizontal="center" vertical="top" wrapText="1"/>
    </xf>
    <xf numFmtId="0" fontId="60" fillId="8" borderId="3" xfId="0" applyFont="1" applyFill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left" vertical="center" wrapText="1"/>
    </xf>
    <xf numFmtId="3" fontId="1" fillId="0" borderId="3" xfId="0" applyNumberFormat="1" applyFont="1" applyBorder="1" applyAlignment="1">
      <alignment horizontal="right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left" vertical="center" wrapText="1"/>
    </xf>
    <xf numFmtId="3" fontId="7" fillId="0" borderId="3" xfId="0" applyNumberFormat="1" applyFont="1" applyBorder="1" applyAlignment="1">
      <alignment horizontal="right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63" xfId="0" applyFont="1" applyBorder="1" applyAlignment="1">
      <alignment horizontal="left" vertical="center" wrapText="1"/>
    </xf>
    <xf numFmtId="3" fontId="7" fillId="0" borderId="12" xfId="0" applyNumberFormat="1" applyFont="1" applyBorder="1" applyAlignment="1">
      <alignment horizontal="right" vertical="center" wrapText="1"/>
    </xf>
    <xf numFmtId="0" fontId="1" fillId="8" borderId="4" xfId="0" applyFont="1" applyFill="1" applyBorder="1" applyAlignment="1">
      <alignment horizontal="center" vertical="top" wrapText="1"/>
    </xf>
    <xf numFmtId="0" fontId="60" fillId="8" borderId="4" xfId="0" applyFont="1" applyFill="1" applyBorder="1" applyAlignment="1">
      <alignment horizontal="center" vertical="top" wrapText="1"/>
    </xf>
    <xf numFmtId="3" fontId="1" fillId="0" borderId="33" xfId="0" applyNumberFormat="1" applyFont="1" applyBorder="1" applyAlignment="1">
      <alignment horizontal="right" vertical="center" wrapText="1"/>
    </xf>
    <xf numFmtId="3" fontId="7" fillId="0" borderId="33" xfId="0" applyNumberFormat="1" applyFont="1" applyBorder="1" applyAlignment="1">
      <alignment horizontal="right" vertical="center" wrapText="1"/>
    </xf>
    <xf numFmtId="3" fontId="7" fillId="0" borderId="63" xfId="0" applyNumberFormat="1" applyFont="1" applyBorder="1" applyAlignment="1">
      <alignment horizontal="right" vertical="center" wrapText="1"/>
    </xf>
    <xf numFmtId="0" fontId="11" fillId="0" borderId="28" xfId="0" applyFont="1" applyBorder="1" applyAlignment="1">
      <alignment horizontal="center"/>
    </xf>
    <xf numFmtId="0" fontId="11" fillId="0" borderId="31" xfId="0" applyFont="1" applyBorder="1" applyAlignment="1">
      <alignment horizontal="center"/>
    </xf>
    <xf numFmtId="0" fontId="0" fillId="0" borderId="31" xfId="0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10" fillId="0" borderId="0" xfId="0" applyFont="1" applyBorder="1" applyAlignment="1">
      <alignment horizontal="center"/>
    </xf>
    <xf numFmtId="0" fontId="0" fillId="0" borderId="0" xfId="0" applyAlignment="1"/>
    <xf numFmtId="0" fontId="2" fillId="0" borderId="68" xfId="0" applyFont="1" applyBorder="1" applyAlignment="1">
      <alignment horizontal="center" vertical="center" wrapText="1"/>
    </xf>
    <xf numFmtId="0" fontId="2" fillId="0" borderId="69" xfId="0" applyFont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13" fillId="0" borderId="4" xfId="0" applyFont="1" applyBorder="1" applyAlignment="1"/>
    <xf numFmtId="0" fontId="2" fillId="0" borderId="4" xfId="0" applyFont="1" applyBorder="1" applyAlignment="1">
      <alignment horizontal="left"/>
    </xf>
    <xf numFmtId="0" fontId="13" fillId="0" borderId="4" xfId="0" applyFont="1" applyBorder="1" applyAlignment="1">
      <alignment horizontal="left"/>
    </xf>
    <xf numFmtId="0" fontId="13" fillId="0" borderId="4" xfId="0" applyFont="1" applyFill="1" applyBorder="1" applyAlignment="1">
      <alignment horizontal="left"/>
    </xf>
    <xf numFmtId="0" fontId="2" fillId="0" borderId="49" xfId="0" applyFont="1" applyBorder="1" applyAlignment="1">
      <alignment horizontal="center"/>
    </xf>
    <xf numFmtId="0" fontId="2" fillId="0" borderId="3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4" xfId="0" applyFont="1" applyFill="1" applyBorder="1" applyAlignment="1"/>
    <xf numFmtId="0" fontId="2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/>
    </xf>
    <xf numFmtId="0" fontId="3" fillId="0" borderId="4" xfId="0" applyFont="1" applyBorder="1" applyAlignment="1">
      <alignment horizontal="left"/>
    </xf>
    <xf numFmtId="0" fontId="3" fillId="5" borderId="4" xfId="0" applyFont="1" applyFill="1" applyBorder="1" applyAlignment="1">
      <alignment horizontal="left"/>
    </xf>
    <xf numFmtId="0" fontId="2" fillId="0" borderId="1" xfId="0" applyFont="1" applyBorder="1" applyAlignment="1"/>
    <xf numFmtId="0" fontId="13" fillId="0" borderId="1" xfId="0" applyFont="1" applyBorder="1" applyAlignment="1"/>
    <xf numFmtId="0" fontId="2" fillId="0" borderId="33" xfId="0" applyFont="1" applyBorder="1" applyAlignment="1">
      <alignment horizontal="left"/>
    </xf>
    <xf numFmtId="0" fontId="0" fillId="0" borderId="20" xfId="0" applyBorder="1" applyAlignment="1">
      <alignment horizontal="left"/>
    </xf>
    <xf numFmtId="0" fontId="0" fillId="0" borderId="21" xfId="0" applyBorder="1" applyAlignment="1">
      <alignment horizontal="left"/>
    </xf>
    <xf numFmtId="0" fontId="2" fillId="0" borderId="26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left"/>
    </xf>
    <xf numFmtId="0" fontId="3" fillId="0" borderId="20" xfId="0" applyFont="1" applyBorder="1" applyAlignment="1">
      <alignment horizontal="left"/>
    </xf>
    <xf numFmtId="0" fontId="3" fillId="0" borderId="21" xfId="0" applyFont="1" applyBorder="1" applyAlignment="1">
      <alignment horizontal="left"/>
    </xf>
    <xf numFmtId="0" fontId="2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4" xfId="0" applyFont="1" applyFill="1" applyBorder="1" applyAlignment="1"/>
    <xf numFmtId="0" fontId="2" fillId="5" borderId="4" xfId="0" applyFont="1" applyFill="1" applyBorder="1" applyAlignment="1">
      <alignment horizontal="left"/>
    </xf>
    <xf numFmtId="0" fontId="14" fillId="0" borderId="52" xfId="0" applyFont="1" applyBorder="1" applyAlignment="1">
      <alignment horizontal="center" vertical="center" wrapText="1"/>
    </xf>
    <xf numFmtId="0" fontId="14" fillId="0" borderId="56" xfId="0" applyFont="1" applyBorder="1" applyAlignment="1">
      <alignment horizontal="center" vertical="center" wrapText="1"/>
    </xf>
    <xf numFmtId="0" fontId="14" fillId="0" borderId="53" xfId="0" applyFont="1" applyBorder="1" applyAlignment="1">
      <alignment horizontal="center" vertical="center" wrapText="1"/>
    </xf>
    <xf numFmtId="0" fontId="14" fillId="0" borderId="52" xfId="0" applyFont="1" applyBorder="1" applyAlignment="1">
      <alignment horizontal="center" vertical="center"/>
    </xf>
    <xf numFmtId="0" fontId="0" fillId="0" borderId="56" xfId="0" applyBorder="1" applyAlignment="1"/>
    <xf numFmtId="0" fontId="0" fillId="0" borderId="53" xfId="0" applyBorder="1" applyAlignment="1"/>
    <xf numFmtId="0" fontId="0" fillId="0" borderId="53" xfId="0" applyBorder="1" applyAlignment="1">
      <alignment horizontal="center" vertical="center" wrapText="1"/>
    </xf>
    <xf numFmtId="0" fontId="15" fillId="0" borderId="34" xfId="0" applyFont="1" applyBorder="1" applyAlignment="1">
      <alignment horizontal="center" vertical="center"/>
    </xf>
    <xf numFmtId="0" fontId="13" fillId="0" borderId="34" xfId="0" applyFont="1" applyBorder="1" applyAlignment="1"/>
    <xf numFmtId="0" fontId="14" fillId="0" borderId="0" xfId="0" applyFont="1" applyBorder="1" applyAlignment="1">
      <alignment horizontal="center"/>
    </xf>
    <xf numFmtId="0" fontId="14" fillId="0" borderId="58" xfId="0" applyFont="1" applyBorder="1" applyAlignment="1">
      <alignment horizontal="center"/>
    </xf>
    <xf numFmtId="0" fontId="14" fillId="0" borderId="17" xfId="0" applyFont="1" applyBorder="1" applyAlignment="1">
      <alignment horizontal="center" vertical="center"/>
    </xf>
    <xf numFmtId="0" fontId="15" fillId="0" borderId="34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left"/>
    </xf>
    <xf numFmtId="0" fontId="13" fillId="0" borderId="17" xfId="0" applyFont="1" applyFill="1" applyBorder="1" applyAlignment="1">
      <alignment horizontal="left"/>
    </xf>
    <xf numFmtId="0" fontId="14" fillId="0" borderId="1" xfId="0" applyFont="1" applyBorder="1" applyAlignment="1">
      <alignment horizontal="left"/>
    </xf>
    <xf numFmtId="0" fontId="13" fillId="0" borderId="1" xfId="0" applyFont="1" applyBorder="1" applyAlignment="1">
      <alignment horizontal="left"/>
    </xf>
    <xf numFmtId="0" fontId="13" fillId="0" borderId="28" xfId="0" applyFont="1" applyFill="1" applyBorder="1" applyAlignment="1"/>
    <xf numFmtId="0" fontId="13" fillId="0" borderId="31" xfId="0" applyFont="1" applyBorder="1" applyAlignment="1"/>
    <xf numFmtId="0" fontId="13" fillId="0" borderId="19" xfId="0" applyFont="1" applyBorder="1" applyAlignment="1"/>
    <xf numFmtId="0" fontId="14" fillId="0" borderId="28" xfId="0" applyFont="1" applyBorder="1" applyAlignment="1"/>
    <xf numFmtId="0" fontId="13" fillId="4" borderId="28" xfId="0" applyFont="1" applyFill="1" applyBorder="1" applyAlignment="1"/>
    <xf numFmtId="0" fontId="14" fillId="0" borderId="46" xfId="0" applyFont="1" applyBorder="1" applyAlignment="1">
      <alignment horizontal="center" vertical="center" wrapText="1"/>
    </xf>
    <xf numFmtId="0" fontId="14" fillId="0" borderId="65" xfId="0" applyFont="1" applyBorder="1" applyAlignment="1">
      <alignment horizontal="center" vertical="center" wrapText="1"/>
    </xf>
    <xf numFmtId="0" fontId="14" fillId="0" borderId="66" xfId="0" applyFont="1" applyBorder="1" applyAlignment="1">
      <alignment horizontal="center" vertical="center" wrapText="1"/>
    </xf>
    <xf numFmtId="0" fontId="14" fillId="0" borderId="46" xfId="0" applyFont="1" applyBorder="1" applyAlignment="1">
      <alignment horizontal="center" vertical="center"/>
    </xf>
    <xf numFmtId="0" fontId="0" fillId="0" borderId="65" xfId="0" applyBorder="1" applyAlignment="1"/>
    <xf numFmtId="0" fontId="0" fillId="0" borderId="66" xfId="0" applyBorder="1" applyAlignment="1"/>
    <xf numFmtId="0" fontId="14" fillId="0" borderId="17" xfId="0" applyFont="1" applyBorder="1" applyAlignment="1">
      <alignment horizontal="left"/>
    </xf>
    <xf numFmtId="0" fontId="14" fillId="0" borderId="17" xfId="0" applyFont="1" applyFill="1" applyBorder="1" applyAlignment="1">
      <alignment horizontal="left"/>
    </xf>
    <xf numFmtId="0" fontId="13" fillId="4" borderId="17" xfId="0" applyFont="1" applyFill="1" applyBorder="1" applyAlignment="1">
      <alignment horizontal="left"/>
    </xf>
    <xf numFmtId="0" fontId="0" fillId="0" borderId="66" xfId="0" applyBorder="1" applyAlignment="1">
      <alignment horizontal="center" vertical="center" wrapText="1"/>
    </xf>
    <xf numFmtId="0" fontId="13" fillId="0" borderId="34" xfId="0" applyFont="1" applyBorder="1" applyAlignment="1">
      <alignment horizontal="center" vertical="center" wrapText="1"/>
    </xf>
    <xf numFmtId="0" fontId="14" fillId="0" borderId="17" xfId="0" applyFont="1" applyBorder="1" applyAlignment="1"/>
    <xf numFmtId="0" fontId="13" fillId="0" borderId="17" xfId="0" applyFont="1" applyBorder="1" applyAlignment="1"/>
    <xf numFmtId="0" fontId="4" fillId="0" borderId="9" xfId="0" applyFont="1" applyBorder="1" applyAlignment="1">
      <alignment horizontal="center" vertical="center" wrapText="1"/>
    </xf>
    <xf numFmtId="0" fontId="5" fillId="0" borderId="37" xfId="0" applyFont="1" applyBorder="1" applyAlignment="1">
      <alignment horizontal="center" vertical="center" wrapText="1"/>
    </xf>
    <xf numFmtId="0" fontId="4" fillId="0" borderId="41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wrapText="1"/>
    </xf>
    <xf numFmtId="0" fontId="0" fillId="0" borderId="8" xfId="0" applyFill="1" applyBorder="1" applyAlignment="1">
      <alignment horizontal="center" wrapText="1"/>
    </xf>
    <xf numFmtId="0" fontId="5" fillId="0" borderId="33" xfId="0" applyFont="1" applyBorder="1" applyAlignment="1"/>
    <xf numFmtId="0" fontId="0" fillId="0" borderId="21" xfId="0" applyBorder="1" applyAlignment="1"/>
    <xf numFmtId="0" fontId="2" fillId="0" borderId="0" xfId="0" applyFont="1" applyAlignment="1">
      <alignment horizontal="center"/>
    </xf>
    <xf numFmtId="0" fontId="5" fillId="0" borderId="24" xfId="0" applyFont="1" applyBorder="1" applyAlignment="1">
      <alignment wrapText="1"/>
    </xf>
    <xf numFmtId="0" fontId="13" fillId="0" borderId="23" xfId="0" applyFont="1" applyBorder="1" applyAlignment="1">
      <alignment wrapText="1"/>
    </xf>
    <xf numFmtId="0" fontId="5" fillId="0" borderId="33" xfId="0" applyFont="1" applyBorder="1" applyAlignment="1">
      <alignment horizontal="center"/>
    </xf>
    <xf numFmtId="0" fontId="4" fillId="0" borderId="27" xfId="0" applyFont="1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 wrapText="1"/>
    </xf>
    <xf numFmtId="0" fontId="0" fillId="0" borderId="37" xfId="0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wrapText="1"/>
    </xf>
    <xf numFmtId="0" fontId="0" fillId="0" borderId="4" xfId="0" applyFill="1" applyBorder="1" applyAlignment="1">
      <alignment horizontal="center" wrapText="1"/>
    </xf>
    <xf numFmtId="0" fontId="5" fillId="0" borderId="9" xfId="0" applyFont="1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4" fillId="0" borderId="27" xfId="0" applyFont="1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0" fillId="0" borderId="44" xfId="0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0" fontId="7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 wrapText="1"/>
    </xf>
    <xf numFmtId="0" fontId="45" fillId="0" borderId="77" xfId="4" applyFont="1" applyFill="1" applyBorder="1" applyAlignment="1" applyProtection="1">
      <alignment horizontal="left" vertical="center" wrapText="1" indent="1"/>
    </xf>
    <xf numFmtId="0" fontId="45" fillId="0" borderId="72" xfId="4" applyFont="1" applyFill="1" applyBorder="1" applyAlignment="1" applyProtection="1">
      <alignment horizontal="left" vertical="center" wrapText="1" indent="1"/>
    </xf>
    <xf numFmtId="0" fontId="35" fillId="0" borderId="0" xfId="0" applyFont="1" applyFill="1" applyAlignment="1" applyProtection="1">
      <alignment horizontal="right" vertical="center" wrapText="1"/>
    </xf>
    <xf numFmtId="175" fontId="36" fillId="0" borderId="0" xfId="0" applyNumberFormat="1" applyFont="1" applyFill="1" applyAlignment="1" applyProtection="1">
      <alignment horizontal="center" vertical="center" wrapText="1"/>
    </xf>
    <xf numFmtId="0" fontId="37" fillId="0" borderId="0" xfId="0" applyFont="1" applyFill="1" applyAlignment="1" applyProtection="1">
      <alignment horizontal="center" vertical="center" wrapText="1"/>
    </xf>
    <xf numFmtId="0" fontId="39" fillId="0" borderId="40" xfId="0" applyFont="1" applyFill="1" applyBorder="1" applyAlignment="1" applyProtection="1">
      <alignment horizontal="center" vertical="center" wrapText="1"/>
    </xf>
    <xf numFmtId="0" fontId="39" fillId="0" borderId="76" xfId="0" applyFont="1" applyFill="1" applyBorder="1" applyAlignment="1" applyProtection="1">
      <alignment horizontal="center" vertical="center" wrapText="1"/>
    </xf>
    <xf numFmtId="0" fontId="39" fillId="0" borderId="41" xfId="0" applyFont="1" applyFill="1" applyBorder="1" applyAlignment="1" applyProtection="1">
      <alignment horizontal="center" vertical="center" wrapText="1"/>
    </xf>
    <xf numFmtId="0" fontId="39" fillId="0" borderId="37" xfId="0" applyFont="1" applyFill="1" applyBorder="1" applyAlignment="1" applyProtection="1">
      <alignment horizontal="center" vertical="center" wrapText="1"/>
    </xf>
    <xf numFmtId="0" fontId="40" fillId="0" borderId="6" xfId="0" applyFont="1" applyFill="1" applyBorder="1" applyAlignment="1" applyProtection="1">
      <alignment horizontal="center" vertical="center" wrapText="1"/>
    </xf>
    <xf numFmtId="0" fontId="40" fillId="0" borderId="71" xfId="0" applyFont="1" applyFill="1" applyBorder="1" applyAlignment="1" applyProtection="1">
      <alignment horizontal="center" vertical="center" wrapText="1"/>
    </xf>
    <xf numFmtId="0" fontId="18" fillId="0" borderId="0" xfId="0" applyFont="1" applyAlignment="1">
      <alignment horizontal="right"/>
    </xf>
    <xf numFmtId="0" fontId="11" fillId="0" borderId="0" xfId="0" applyFont="1" applyAlignment="1">
      <alignment horizontal="center"/>
    </xf>
    <xf numFmtId="0" fontId="47" fillId="0" borderId="0" xfId="0" applyFont="1" applyFill="1" applyAlignment="1">
      <alignment horizontal="center" vertical="center" wrapText="1"/>
    </xf>
    <xf numFmtId="175" fontId="48" fillId="0" borderId="0" xfId="0" applyNumberFormat="1" applyFont="1" applyFill="1" applyAlignment="1">
      <alignment horizontal="center" textRotation="180" wrapText="1"/>
    </xf>
    <xf numFmtId="0" fontId="49" fillId="0" borderId="23" xfId="0" applyFont="1" applyFill="1" applyBorder="1" applyAlignment="1">
      <alignment horizontal="right"/>
    </xf>
    <xf numFmtId="0" fontId="39" fillId="0" borderId="78" xfId="0" applyFont="1" applyFill="1" applyBorder="1" applyAlignment="1">
      <alignment horizontal="center" vertical="center" wrapText="1"/>
    </xf>
    <xf numFmtId="0" fontId="39" fillId="0" borderId="81" xfId="0" applyFont="1" applyFill="1" applyBorder="1" applyAlignment="1">
      <alignment horizontal="center" vertical="center" wrapText="1"/>
    </xf>
    <xf numFmtId="0" fontId="39" fillId="0" borderId="41" xfId="0" applyFont="1" applyFill="1" applyBorder="1" applyAlignment="1">
      <alignment horizontal="center" vertical="center" wrapText="1"/>
    </xf>
    <xf numFmtId="0" fontId="39" fillId="0" borderId="37" xfId="0" applyFont="1" applyFill="1" applyBorder="1" applyAlignment="1">
      <alignment horizontal="center" vertical="center" wrapText="1"/>
    </xf>
    <xf numFmtId="0" fontId="39" fillId="0" borderId="36" xfId="0" applyFont="1" applyFill="1" applyBorder="1" applyAlignment="1">
      <alignment horizontal="center" vertical="center" wrapText="1"/>
    </xf>
    <xf numFmtId="0" fontId="39" fillId="0" borderId="23" xfId="0" applyFont="1" applyFill="1" applyBorder="1" applyAlignment="1">
      <alignment horizontal="center" vertical="center" wrapText="1"/>
    </xf>
    <xf numFmtId="0" fontId="40" fillId="0" borderId="79" xfId="0" applyFont="1" applyFill="1" applyBorder="1" applyAlignment="1">
      <alignment horizontal="center"/>
    </xf>
    <xf numFmtId="0" fontId="40" fillId="0" borderId="18" xfId="0" applyFont="1" applyFill="1" applyBorder="1" applyAlignment="1">
      <alignment horizontal="center"/>
    </xf>
    <xf numFmtId="0" fontId="19" fillId="0" borderId="0" xfId="0" applyFont="1" applyAlignment="1">
      <alignment horizontal="center"/>
    </xf>
    <xf numFmtId="0" fontId="39" fillId="0" borderId="80" xfId="0" applyFont="1" applyFill="1" applyBorder="1" applyAlignment="1">
      <alignment horizontal="center" vertical="center" wrapText="1"/>
    </xf>
    <xf numFmtId="0" fontId="39" fillId="0" borderId="82" xfId="0" applyFont="1" applyFill="1" applyBorder="1" applyAlignment="1">
      <alignment horizontal="center" vertical="center" wrapText="1"/>
    </xf>
    <xf numFmtId="0" fontId="39" fillId="0" borderId="78" xfId="0" applyFont="1" applyFill="1" applyBorder="1" applyAlignment="1">
      <alignment horizontal="left" vertical="center" wrapText="1"/>
    </xf>
    <xf numFmtId="0" fontId="39" fillId="0" borderId="36" xfId="0" applyFont="1" applyFill="1" applyBorder="1" applyAlignment="1">
      <alignment horizontal="left" vertical="center" wrapText="1"/>
    </xf>
    <xf numFmtId="0" fontId="39" fillId="0" borderId="83" xfId="0" applyFont="1" applyFill="1" applyBorder="1" applyAlignment="1">
      <alignment horizontal="left" vertical="center" wrapText="1"/>
    </xf>
    <xf numFmtId="0" fontId="51" fillId="0" borderId="84" xfId="0" applyFont="1" applyFill="1" applyBorder="1" applyAlignment="1" applyProtection="1">
      <alignment horizontal="left" vertical="center"/>
    </xf>
    <xf numFmtId="0" fontId="51" fillId="0" borderId="85" xfId="0" applyFont="1" applyFill="1" applyBorder="1" applyAlignment="1" applyProtection="1">
      <alignment horizontal="left" vertical="center"/>
    </xf>
    <xf numFmtId="0" fontId="39" fillId="0" borderId="89" xfId="0" applyFont="1" applyFill="1" applyBorder="1" applyAlignment="1" applyProtection="1">
      <alignment horizontal="left" vertical="center" wrapText="1"/>
    </xf>
    <xf numFmtId="0" fontId="39" fillId="0" borderId="90" xfId="0" applyFont="1" applyFill="1" applyBorder="1" applyAlignment="1" applyProtection="1">
      <alignment horizontal="left" vertical="center" wrapText="1"/>
    </xf>
    <xf numFmtId="0" fontId="39" fillId="0" borderId="91" xfId="0" applyFont="1" applyFill="1" applyBorder="1" applyAlignment="1" applyProtection="1">
      <alignment horizontal="left" vertical="center" wrapText="1"/>
    </xf>
    <xf numFmtId="0" fontId="37" fillId="0" borderId="84" xfId="0" applyFont="1" applyFill="1" applyBorder="1" applyAlignment="1" applyProtection="1">
      <alignment horizontal="left" vertical="center"/>
    </xf>
    <xf numFmtId="0" fontId="37" fillId="0" borderId="85" xfId="0" applyFont="1" applyFill="1" applyBorder="1" applyAlignment="1" applyProtection="1">
      <alignment horizontal="left" vertical="center"/>
    </xf>
    <xf numFmtId="0" fontId="7" fillId="0" borderId="0" xfId="0" applyFont="1" applyAlignment="1">
      <alignment horizontal="center"/>
    </xf>
    <xf numFmtId="0" fontId="56" fillId="0" borderId="17" xfId="0" applyFont="1" applyBorder="1" applyAlignment="1">
      <alignment horizontal="left"/>
    </xf>
    <xf numFmtId="0" fontId="53" fillId="0" borderId="0" xfId="0" applyFont="1" applyBorder="1" applyAlignment="1">
      <alignment horizontal="center"/>
    </xf>
    <xf numFmtId="0" fontId="53" fillId="0" borderId="101" xfId="0" applyFont="1" applyBorder="1" applyAlignment="1">
      <alignment horizontal="left"/>
    </xf>
    <xf numFmtId="0" fontId="54" fillId="0" borderId="102" xfId="0" applyFont="1" applyBorder="1" applyAlignment="1">
      <alignment horizontal="center" vertical="center" wrapText="1"/>
    </xf>
    <xf numFmtId="0" fontId="56" fillId="0" borderId="103" xfId="0" applyFont="1" applyBorder="1" applyAlignment="1">
      <alignment horizontal="center" vertical="center"/>
    </xf>
    <xf numFmtId="0" fontId="56" fillId="0" borderId="104" xfId="0" applyFont="1" applyBorder="1" applyAlignment="1">
      <alignment horizontal="center" vertical="center"/>
    </xf>
    <xf numFmtId="0" fontId="56" fillId="0" borderId="105" xfId="0" applyFont="1" applyBorder="1" applyAlignment="1">
      <alignment horizontal="center" vertical="center"/>
    </xf>
    <xf numFmtId="0" fontId="58" fillId="0" borderId="17" xfId="0" applyFont="1" applyBorder="1" applyAlignment="1">
      <alignment horizontal="left"/>
    </xf>
    <xf numFmtId="0" fontId="59" fillId="0" borderId="17" xfId="0" applyFont="1" applyBorder="1" applyAlignment="1">
      <alignment horizontal="left"/>
    </xf>
    <xf numFmtId="0" fontId="53" fillId="0" borderId="111" xfId="0" applyFont="1" applyBorder="1" applyAlignment="1">
      <alignment horizontal="center" vertical="center"/>
    </xf>
    <xf numFmtId="0" fontId="53" fillId="0" borderId="113" xfId="0" applyFont="1" applyBorder="1" applyAlignment="1">
      <alignment horizontal="center" vertical="center"/>
    </xf>
    <xf numFmtId="0" fontId="59" fillId="0" borderId="46" xfId="0" applyFont="1" applyBorder="1" applyAlignment="1">
      <alignment horizontal="left" vertical="distributed" wrapText="1"/>
    </xf>
    <xf numFmtId="0" fontId="59" fillId="0" borderId="32" xfId="0" applyFont="1" applyBorder="1" applyAlignment="1">
      <alignment horizontal="left" vertical="distributed" wrapText="1"/>
    </xf>
    <xf numFmtId="0" fontId="59" fillId="0" borderId="47" xfId="0" applyFont="1" applyBorder="1" applyAlignment="1">
      <alignment horizontal="left" vertical="distributed" wrapText="1"/>
    </xf>
    <xf numFmtId="0" fontId="59" fillId="0" borderId="66" xfId="0" applyFont="1" applyBorder="1" applyAlignment="1">
      <alignment horizontal="left" vertical="distributed" wrapText="1"/>
    </xf>
    <xf numFmtId="0" fontId="59" fillId="0" borderId="114" xfId="0" applyFont="1" applyBorder="1" applyAlignment="1">
      <alignment horizontal="left" vertical="distributed" wrapText="1"/>
    </xf>
    <xf numFmtId="0" fontId="59" fillId="0" borderId="115" xfId="0" applyFont="1" applyBorder="1" applyAlignment="1">
      <alignment horizontal="left" vertical="distributed" wrapText="1"/>
    </xf>
    <xf numFmtId="3" fontId="59" fillId="0" borderId="112" xfId="0" applyNumberFormat="1" applyFont="1" applyBorder="1" applyAlignment="1">
      <alignment horizontal="right" vertical="center"/>
    </xf>
    <xf numFmtId="3" fontId="59" fillId="0" borderId="109" xfId="0" applyNumberFormat="1" applyFont="1" applyBorder="1" applyAlignment="1">
      <alignment horizontal="right" vertical="center"/>
    </xf>
    <xf numFmtId="0" fontId="56" fillId="0" borderId="28" xfId="0" applyFont="1" applyBorder="1" applyAlignment="1">
      <alignment horizontal="left"/>
    </xf>
    <xf numFmtId="0" fontId="56" fillId="0" borderId="31" xfId="0" applyFont="1" applyBorder="1" applyAlignment="1">
      <alignment horizontal="left"/>
    </xf>
    <xf numFmtId="0" fontId="56" fillId="0" borderId="19" xfId="0" applyFont="1" applyBorder="1" applyAlignment="1">
      <alignment horizontal="left"/>
    </xf>
    <xf numFmtId="0" fontId="56" fillId="0" borderId="28" xfId="0" applyFont="1" applyBorder="1" applyAlignment="1">
      <alignment vertical="distributed"/>
    </xf>
    <xf numFmtId="0" fontId="56" fillId="0" borderId="31" xfId="0" applyFont="1" applyBorder="1" applyAlignment="1">
      <alignment vertical="distributed"/>
    </xf>
    <xf numFmtId="0" fontId="56" fillId="0" borderId="19" xfId="0" applyFont="1" applyBorder="1" applyAlignment="1">
      <alignment vertical="distributed"/>
    </xf>
    <xf numFmtId="3" fontId="59" fillId="0" borderId="32" xfId="0" applyNumberFormat="1" applyFont="1" applyBorder="1" applyAlignment="1">
      <alignment horizontal="right" vertical="center"/>
    </xf>
    <xf numFmtId="3" fontId="59" fillId="0" borderId="114" xfId="0" applyNumberFormat="1" applyFont="1" applyBorder="1" applyAlignment="1">
      <alignment horizontal="right" vertical="center"/>
    </xf>
    <xf numFmtId="0" fontId="59" fillId="0" borderId="17" xfId="0" applyFont="1" applyBorder="1" applyAlignment="1">
      <alignment vertical="distributed"/>
    </xf>
    <xf numFmtId="0" fontId="56" fillId="0" borderId="17" xfId="0" applyFont="1" applyBorder="1" applyAlignment="1">
      <alignment horizontal="left" vertical="distributed"/>
    </xf>
    <xf numFmtId="0" fontId="56" fillId="0" borderId="28" xfId="0" applyFont="1" applyBorder="1" applyAlignment="1">
      <alignment horizontal="left" vertical="distributed"/>
    </xf>
    <xf numFmtId="0" fontId="56" fillId="0" borderId="31" xfId="0" applyFont="1" applyBorder="1" applyAlignment="1">
      <alignment horizontal="left" vertical="distributed"/>
    </xf>
    <xf numFmtId="0" fontId="56" fillId="0" borderId="19" xfId="0" applyFont="1" applyBorder="1" applyAlignment="1">
      <alignment horizontal="left" vertical="distributed"/>
    </xf>
    <xf numFmtId="0" fontId="56" fillId="0" borderId="17" xfId="0" applyFont="1" applyBorder="1" applyAlignment="1">
      <alignment vertical="distributed"/>
    </xf>
    <xf numFmtId="0" fontId="0" fillId="0" borderId="31" xfId="0" applyBorder="1" applyAlignment="1">
      <alignment horizontal="left"/>
    </xf>
    <xf numFmtId="0" fontId="0" fillId="0" borderId="19" xfId="0" applyBorder="1" applyAlignment="1">
      <alignment horizontal="left"/>
    </xf>
    <xf numFmtId="0" fontId="59" fillId="0" borderId="28" xfId="0" applyFont="1" applyBorder="1" applyAlignment="1">
      <alignment horizontal="left" vertical="distributed"/>
    </xf>
    <xf numFmtId="0" fontId="59" fillId="0" borderId="31" xfId="0" applyFont="1" applyBorder="1" applyAlignment="1">
      <alignment horizontal="left" vertical="distributed"/>
    </xf>
    <xf numFmtId="0" fontId="59" fillId="0" borderId="19" xfId="0" applyFont="1" applyBorder="1" applyAlignment="1">
      <alignment horizontal="left" vertical="distributed"/>
    </xf>
    <xf numFmtId="0" fontId="53" fillId="0" borderId="118" xfId="0" applyFont="1" applyBorder="1" applyAlignment="1">
      <alignment horizontal="left"/>
    </xf>
    <xf numFmtId="0" fontId="54" fillId="0" borderId="119" xfId="0" applyFont="1" applyBorder="1" applyAlignment="1">
      <alignment horizontal="center" vertical="center" wrapText="1"/>
    </xf>
    <xf numFmtId="0" fontId="56" fillId="0" borderId="120" xfId="0" applyFont="1" applyBorder="1" applyAlignment="1">
      <alignment horizontal="center" vertical="center"/>
    </xf>
    <xf numFmtId="0" fontId="57" fillId="0" borderId="17" xfId="0" applyFont="1" applyBorder="1" applyAlignment="1">
      <alignment horizontal="left"/>
    </xf>
    <xf numFmtId="0" fontId="1" fillId="4" borderId="0" xfId="0" applyFont="1" applyFill="1" applyAlignment="1">
      <alignment horizontal="center" vertical="top" wrapText="1"/>
    </xf>
    <xf numFmtId="0" fontId="0" fillId="4" borderId="0" xfId="0" applyFont="1" applyFill="1"/>
    <xf numFmtId="0" fontId="1" fillId="8" borderId="123" xfId="0" applyFont="1" applyFill="1" applyBorder="1" applyAlignment="1">
      <alignment horizontal="center" vertical="center" wrapText="1"/>
    </xf>
    <xf numFmtId="0" fontId="1" fillId="8" borderId="33" xfId="0" applyFont="1" applyFill="1" applyBorder="1" applyAlignment="1">
      <alignment horizontal="center" vertical="center" wrapText="1"/>
    </xf>
    <xf numFmtId="0" fontId="0" fillId="8" borderId="125" xfId="0" applyFill="1" applyBorder="1" applyAlignment="1">
      <alignment horizontal="center" vertical="center" wrapText="1"/>
    </xf>
    <xf numFmtId="0" fontId="0" fillId="8" borderId="124" xfId="0" applyFont="1" applyFill="1" applyBorder="1" applyAlignment="1">
      <alignment horizontal="center" vertical="center" wrapText="1"/>
    </xf>
    <xf numFmtId="0" fontId="25" fillId="0" borderId="4" xfId="0" applyFont="1" applyFill="1" applyBorder="1" applyAlignment="1">
      <alignment horizontal="center" vertical="center" wrapText="1"/>
    </xf>
    <xf numFmtId="0" fontId="25" fillId="0" borderId="4" xfId="0" applyFont="1" applyBorder="1" applyAlignment="1">
      <alignment horizontal="center" vertical="center" wrapText="1"/>
    </xf>
    <xf numFmtId="3" fontId="25" fillId="0" borderId="9" xfId="0" applyNumberFormat="1" applyFont="1" applyBorder="1" applyAlignment="1">
      <alignment horizontal="center" vertical="center" wrapText="1"/>
    </xf>
    <xf numFmtId="3" fontId="25" fillId="0" borderId="11" xfId="0" applyNumberFormat="1" applyFont="1" applyBorder="1" applyAlignment="1">
      <alignment horizontal="center" vertical="center" wrapText="1"/>
    </xf>
    <xf numFmtId="3" fontId="25" fillId="0" borderId="8" xfId="0" applyNumberFormat="1" applyFont="1" applyBorder="1" applyAlignment="1">
      <alignment horizontal="center" vertical="center" wrapText="1"/>
    </xf>
  </cellXfs>
  <cellStyles count="5">
    <cellStyle name="Ezres" xfId="2" builtinId="3"/>
    <cellStyle name="Normál" xfId="0" builtinId="0"/>
    <cellStyle name="Normál 2" xfId="1"/>
    <cellStyle name="Pénznem" xfId="3" builtinId="4"/>
    <cellStyle name="Rossz" xfId="4" builtinId="2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  <pageSetUpPr fitToPage="1"/>
  </sheetPr>
  <dimension ref="A1:R50"/>
  <sheetViews>
    <sheetView workbookViewId="0">
      <selection sqref="A1:I1"/>
    </sheetView>
  </sheetViews>
  <sheetFormatPr defaultRowHeight="15"/>
  <cols>
    <col min="1" max="1" width="8.42578125" customWidth="1"/>
    <col min="2" max="2" width="40.7109375" customWidth="1"/>
    <col min="3" max="3" width="13.28515625" style="174" customWidth="1"/>
    <col min="4" max="5" width="13.28515625" style="182" customWidth="1"/>
    <col min="6" max="6" width="34.28515625" style="174" customWidth="1"/>
    <col min="7" max="7" width="13.28515625" customWidth="1"/>
    <col min="8" max="9" width="13.28515625" style="182" customWidth="1"/>
    <col min="10" max="10" width="13.42578125" style="174" customWidth="1"/>
    <col min="11" max="11" width="13.42578125" customWidth="1"/>
    <col min="14" max="14" width="10.42578125" bestFit="1" customWidth="1"/>
  </cols>
  <sheetData>
    <row r="1" spans="1:16">
      <c r="A1" s="586" t="s">
        <v>703</v>
      </c>
      <c r="B1" s="586"/>
      <c r="C1" s="586"/>
      <c r="D1" s="586"/>
      <c r="E1" s="586"/>
      <c r="F1" s="586"/>
      <c r="G1" s="586"/>
      <c r="H1" s="586"/>
      <c r="I1" s="587"/>
      <c r="J1" s="187"/>
      <c r="K1" s="187"/>
    </row>
    <row r="2" spans="1:16">
      <c r="A2" s="58"/>
      <c r="B2" s="58"/>
      <c r="C2" s="58"/>
      <c r="D2" s="58"/>
      <c r="E2" s="58"/>
      <c r="F2" s="58"/>
      <c r="G2" s="58"/>
      <c r="H2" s="58"/>
      <c r="I2" s="58"/>
      <c r="J2" s="58"/>
      <c r="K2" s="58"/>
    </row>
    <row r="3" spans="1:16">
      <c r="A3" s="58"/>
      <c r="B3" s="58"/>
      <c r="C3" s="58"/>
      <c r="D3" s="58"/>
      <c r="E3" s="58"/>
      <c r="F3" s="58"/>
      <c r="G3" s="58"/>
      <c r="H3" s="58"/>
      <c r="I3" s="58"/>
      <c r="J3" s="58"/>
      <c r="K3" s="58"/>
    </row>
    <row r="4" spans="1:16">
      <c r="A4" s="58"/>
      <c r="B4" s="58"/>
      <c r="C4" s="58"/>
      <c r="D4" s="58"/>
      <c r="E4" s="58"/>
      <c r="F4" s="58"/>
      <c r="G4" s="58"/>
      <c r="H4" s="58"/>
      <c r="I4" s="58"/>
      <c r="J4" s="58"/>
      <c r="K4" s="58"/>
    </row>
    <row r="5" spans="1:16">
      <c r="A5" s="588" t="s">
        <v>446</v>
      </c>
      <c r="B5" s="589"/>
      <c r="C5" s="589"/>
      <c r="D5" s="589"/>
      <c r="E5" s="589"/>
      <c r="F5" s="589"/>
      <c r="G5" s="589"/>
      <c r="H5" s="589"/>
      <c r="I5" s="589"/>
      <c r="J5" s="190"/>
      <c r="K5" s="187"/>
      <c r="L5" s="23"/>
      <c r="M5" s="23"/>
      <c r="N5" s="23"/>
      <c r="O5" s="23"/>
      <c r="P5" s="23"/>
    </row>
    <row r="6" spans="1:16" ht="16.5" thickBot="1">
      <c r="A6" s="58"/>
      <c r="B6" s="85"/>
      <c r="C6" s="85"/>
      <c r="D6" s="85"/>
      <c r="E6" s="85"/>
      <c r="F6" s="85"/>
      <c r="G6" s="86"/>
      <c r="H6" s="86"/>
      <c r="I6" s="440" t="s">
        <v>18</v>
      </c>
      <c r="J6" s="160"/>
      <c r="K6" s="86"/>
      <c r="L6" s="23"/>
      <c r="M6" s="23"/>
      <c r="N6" s="23"/>
      <c r="O6" s="23"/>
      <c r="P6" s="23"/>
    </row>
    <row r="7" spans="1:16">
      <c r="A7" s="88"/>
      <c r="B7" s="57" t="s">
        <v>7</v>
      </c>
      <c r="C7" s="57" t="s">
        <v>8</v>
      </c>
      <c r="D7" s="57" t="s">
        <v>9</v>
      </c>
      <c r="E7" s="57" t="s">
        <v>241</v>
      </c>
      <c r="F7" s="288" t="s">
        <v>448</v>
      </c>
      <c r="G7" s="390" t="s">
        <v>450</v>
      </c>
      <c r="H7" s="390" t="s">
        <v>451</v>
      </c>
      <c r="I7" s="289" t="s">
        <v>458</v>
      </c>
      <c r="J7" s="23"/>
      <c r="K7" s="47"/>
      <c r="L7" s="23"/>
      <c r="M7" s="23"/>
    </row>
    <row r="8" spans="1:16" s="174" customFormat="1" ht="32.25" customHeight="1">
      <c r="A8" s="184"/>
      <c r="B8" s="185"/>
      <c r="C8" s="186" t="s">
        <v>177</v>
      </c>
      <c r="D8" s="186" t="s">
        <v>456</v>
      </c>
      <c r="E8" s="186" t="s">
        <v>466</v>
      </c>
      <c r="F8" s="185"/>
      <c r="G8" s="391" t="s">
        <v>177</v>
      </c>
      <c r="H8" s="438" t="s">
        <v>456</v>
      </c>
      <c r="I8" s="400" t="s">
        <v>459</v>
      </c>
      <c r="J8" s="23"/>
      <c r="K8" s="47"/>
      <c r="L8" s="23"/>
      <c r="M8" s="23"/>
    </row>
    <row r="9" spans="1:16" ht="15.75">
      <c r="A9" s="89" t="s">
        <v>13</v>
      </c>
      <c r="B9" s="583" t="s">
        <v>139</v>
      </c>
      <c r="C9" s="584"/>
      <c r="D9" s="329"/>
      <c r="E9" s="324"/>
      <c r="F9" s="583" t="s">
        <v>140</v>
      </c>
      <c r="G9" s="585"/>
      <c r="H9" s="439"/>
      <c r="I9" s="401"/>
      <c r="J9" s="39"/>
      <c r="K9" s="23"/>
      <c r="L9" s="23"/>
      <c r="M9" s="23"/>
    </row>
    <row r="10" spans="1:16">
      <c r="A10" s="73">
        <v>1</v>
      </c>
      <c r="B10" s="90" t="s">
        <v>141</v>
      </c>
      <c r="C10" s="91">
        <f>'3.számú melléklet'!F11</f>
        <v>14117</v>
      </c>
      <c r="D10" s="91">
        <f>'3.számú melléklet'!G11</f>
        <v>14117</v>
      </c>
      <c r="E10" s="91">
        <f>'3.számú melléklet'!H11</f>
        <v>4032</v>
      </c>
      <c r="F10" s="92" t="s">
        <v>142</v>
      </c>
      <c r="G10" s="392">
        <f>'2.számú melléklet'!G38</f>
        <v>15959.145</v>
      </c>
      <c r="H10" s="392">
        <f>'2.számú melléklet'!H38</f>
        <v>15959</v>
      </c>
      <c r="I10" s="250">
        <f>'2.számú melléklet'!I38</f>
        <v>27934</v>
      </c>
      <c r="J10" s="39"/>
      <c r="K10" s="23"/>
      <c r="L10" s="23"/>
      <c r="M10" s="23"/>
    </row>
    <row r="11" spans="1:16">
      <c r="A11" s="73">
        <v>2</v>
      </c>
      <c r="B11" s="90" t="s">
        <v>143</v>
      </c>
      <c r="C11" s="91">
        <f>(C12+C13)</f>
        <v>39739</v>
      </c>
      <c r="D11" s="91">
        <f>(D12+D13)</f>
        <v>39739</v>
      </c>
      <c r="E11" s="91">
        <f>(E12+E13)</f>
        <v>41251</v>
      </c>
      <c r="F11" s="92" t="s">
        <v>144</v>
      </c>
      <c r="G11" s="392">
        <f>'2.számú melléklet'!G39</f>
        <v>3111.0332750000007</v>
      </c>
      <c r="H11" s="392">
        <f>'2.számú melléklet'!H39</f>
        <v>3111</v>
      </c>
      <c r="I11" s="250">
        <f>'2.számú melléklet'!I39</f>
        <v>4597</v>
      </c>
      <c r="J11" s="39"/>
      <c r="K11" s="47"/>
      <c r="L11" s="23"/>
      <c r="M11" s="23"/>
    </row>
    <row r="12" spans="1:16">
      <c r="A12" s="73">
        <v>3</v>
      </c>
      <c r="B12" s="93" t="s">
        <v>115</v>
      </c>
      <c r="C12" s="94">
        <f>('2.számú melléklet'!G20+'2.számú melléklet'!G22)</f>
        <v>37881</v>
      </c>
      <c r="D12" s="94">
        <f>('2.számú melléklet'!H20+'2.számú melléklet'!H22)</f>
        <v>37881</v>
      </c>
      <c r="E12" s="94">
        <f>('2.számú melléklet'!I20+'2.számú melléklet'!I22)</f>
        <v>39335</v>
      </c>
      <c r="F12" s="92" t="s">
        <v>145</v>
      </c>
      <c r="G12" s="392">
        <f>'2.számú melléklet'!G40</f>
        <v>22137.244999999999</v>
      </c>
      <c r="H12" s="392">
        <f>'2.számú melléklet'!H40</f>
        <v>23197</v>
      </c>
      <c r="I12" s="250">
        <f>'2.számú melléklet'!I40</f>
        <v>27144</v>
      </c>
      <c r="J12" s="23"/>
      <c r="K12" s="23"/>
      <c r="L12" s="23"/>
      <c r="M12" s="23"/>
    </row>
    <row r="13" spans="1:16">
      <c r="A13" s="73">
        <v>4</v>
      </c>
      <c r="B13" s="93" t="s">
        <v>146</v>
      </c>
      <c r="C13" s="94">
        <f>'2.számú melléklet'!G21</f>
        <v>1858</v>
      </c>
      <c r="D13" s="94">
        <f>'2.számú melléklet'!H21</f>
        <v>1858</v>
      </c>
      <c r="E13" s="94">
        <f>'2.számú melléklet'!I21</f>
        <v>1916</v>
      </c>
      <c r="F13" s="92"/>
      <c r="G13" s="393"/>
      <c r="H13" s="393"/>
      <c r="I13" s="251"/>
      <c r="J13" s="47"/>
      <c r="K13" s="47"/>
      <c r="L13" s="47"/>
      <c r="M13" s="23"/>
    </row>
    <row r="14" spans="1:16">
      <c r="A14" s="73">
        <v>5</v>
      </c>
      <c r="B14" s="95"/>
      <c r="C14" s="96"/>
      <c r="D14" s="96"/>
      <c r="E14" s="96"/>
      <c r="F14" s="92" t="s">
        <v>148</v>
      </c>
      <c r="G14" s="393">
        <f>'2.számú melléklet'!G41</f>
        <v>12152.904999999999</v>
      </c>
      <c r="H14" s="393">
        <f>'2.számú melléklet'!H41</f>
        <v>12152.904999999999</v>
      </c>
      <c r="I14" s="251">
        <f>'2.számú melléklet'!I41</f>
        <v>15691</v>
      </c>
      <c r="J14" s="49"/>
      <c r="K14" s="49"/>
      <c r="L14" s="49"/>
      <c r="M14" s="23"/>
    </row>
    <row r="15" spans="1:16">
      <c r="A15" s="73">
        <v>6</v>
      </c>
      <c r="B15" s="95" t="s">
        <v>147</v>
      </c>
      <c r="C15" s="91">
        <f>'2.számú melléklet'!G32</f>
        <v>7878</v>
      </c>
      <c r="D15" s="91">
        <f>'2.számú melléklet'!H32</f>
        <v>8938</v>
      </c>
      <c r="E15" s="91">
        <f>'2.számú melléklet'!I32</f>
        <v>8938</v>
      </c>
      <c r="F15" s="92" t="s">
        <v>149</v>
      </c>
      <c r="G15" s="393">
        <f>'2.számú melléklet'!G42</f>
        <v>776</v>
      </c>
      <c r="H15" s="393">
        <f>'2.számú melléklet'!H42</f>
        <v>776</v>
      </c>
      <c r="I15" s="251">
        <f>'2.számú melléklet'!I42</f>
        <v>953</v>
      </c>
      <c r="J15" s="76"/>
      <c r="K15" s="49"/>
      <c r="L15" s="49"/>
      <c r="M15" s="23"/>
    </row>
    <row r="16" spans="1:16">
      <c r="A16" s="73">
        <v>7</v>
      </c>
      <c r="B16" s="90" t="s">
        <v>150</v>
      </c>
      <c r="C16" s="207">
        <f>'2.számú melléklet'!G24</f>
        <v>0</v>
      </c>
      <c r="D16" s="207">
        <f>'2.számú melléklet'!H24</f>
        <v>0</v>
      </c>
      <c r="E16" s="207">
        <f>'2.számú melléklet'!I24</f>
        <v>0</v>
      </c>
      <c r="F16" s="97"/>
      <c r="G16" s="394"/>
      <c r="H16" s="394"/>
      <c r="I16" s="252"/>
      <c r="J16" s="77"/>
      <c r="K16" s="48"/>
      <c r="L16" s="41"/>
      <c r="M16" s="23"/>
    </row>
    <row r="17" spans="1:18">
      <c r="A17" s="73">
        <v>8</v>
      </c>
      <c r="B17" s="90" t="s">
        <v>151</v>
      </c>
      <c r="C17" s="91">
        <f>'2.számú melléklet'!G25+'2.számú melléklet'!G28</f>
        <v>6038.9480000000003</v>
      </c>
      <c r="D17" s="91">
        <f>'2.számú melléklet'!H25+'2.számú melléklet'!H28</f>
        <v>6039</v>
      </c>
      <c r="E17" s="91">
        <f>'2.számú melléklet'!I25+'2.számú melléklet'!I28</f>
        <v>5146</v>
      </c>
      <c r="F17" s="92"/>
      <c r="G17" s="393"/>
      <c r="H17" s="393"/>
      <c r="I17" s="251"/>
      <c r="J17" s="50"/>
      <c r="K17" s="50"/>
      <c r="L17" s="14"/>
      <c r="M17" s="23"/>
    </row>
    <row r="18" spans="1:18" ht="17.100000000000001" customHeight="1">
      <c r="A18" s="73">
        <v>9</v>
      </c>
      <c r="B18" s="90" t="s">
        <v>152</v>
      </c>
      <c r="C18" s="91">
        <f>'2.számú melléklet'!G26</f>
        <v>0</v>
      </c>
      <c r="D18" s="91">
        <f>'2.számú melléklet'!H26</f>
        <v>0</v>
      </c>
      <c r="E18" s="91">
        <f>'2.számú melléklet'!I26</f>
        <v>0</v>
      </c>
      <c r="F18" s="92"/>
      <c r="G18" s="393"/>
      <c r="H18" s="393"/>
      <c r="I18" s="251"/>
      <c r="J18" s="50"/>
      <c r="K18" s="50"/>
      <c r="L18" s="14"/>
      <c r="M18" s="23"/>
    </row>
    <row r="19" spans="1:18" ht="17.100000000000001" customHeight="1">
      <c r="A19" s="73">
        <v>10</v>
      </c>
      <c r="B19" s="98" t="s">
        <v>237</v>
      </c>
      <c r="C19" s="91">
        <f>'2.számú melléklet'!G27</f>
        <v>0</v>
      </c>
      <c r="D19" s="91">
        <f>'2.számú melléklet'!H27</f>
        <v>0</v>
      </c>
      <c r="E19" s="91">
        <v>2470</v>
      </c>
      <c r="F19" s="99" t="s">
        <v>153</v>
      </c>
      <c r="G19" s="395">
        <f t="shared" ref="G19:I19" si="0">SUM(G10:G18)</f>
        <v>54136.328275</v>
      </c>
      <c r="H19" s="395">
        <f t="shared" ref="H19" si="1">SUM(H10:H18)</f>
        <v>55195.904999999999</v>
      </c>
      <c r="I19" s="253">
        <f t="shared" si="0"/>
        <v>76319</v>
      </c>
      <c r="J19" s="48"/>
      <c r="K19" s="48"/>
      <c r="L19" s="41"/>
      <c r="M19" s="23"/>
    </row>
    <row r="20" spans="1:18" ht="17.100000000000001" customHeight="1">
      <c r="A20" s="73">
        <v>11</v>
      </c>
      <c r="B20" s="90" t="s">
        <v>242</v>
      </c>
      <c r="C20" s="91">
        <f>'2.számú melléklet'!F29</f>
        <v>0</v>
      </c>
      <c r="D20" s="91">
        <f>'2.számú melléklet'!F29</f>
        <v>0</v>
      </c>
      <c r="E20" s="91">
        <f>'2.számú melléklet'!G29</f>
        <v>0</v>
      </c>
      <c r="F20" s="99" t="s">
        <v>69</v>
      </c>
      <c r="G20" s="396">
        <f>'2.számú melléklet'!G48</f>
        <v>140036.54999999999</v>
      </c>
      <c r="H20" s="396">
        <f>'2.számú melléklet'!H48</f>
        <v>140036.54999999999</v>
      </c>
      <c r="I20" s="254">
        <f>'2.számú melléklet'!I48</f>
        <v>43535</v>
      </c>
      <c r="J20" s="77"/>
      <c r="K20" s="48"/>
      <c r="L20" s="41"/>
      <c r="M20" s="23"/>
    </row>
    <row r="21" spans="1:18" ht="17.100000000000001" customHeight="1">
      <c r="A21" s="73">
        <v>12</v>
      </c>
      <c r="B21" s="100" t="s">
        <v>154</v>
      </c>
      <c r="C21" s="87">
        <f t="shared" ref="C21:E21" si="2">C10+C11+C15+C16+C17+C18+C19+C20</f>
        <v>67772.948000000004</v>
      </c>
      <c r="D21" s="87">
        <f t="shared" ref="D21" si="3">D10+D11+D15+D16+D17+D18+D19+D20</f>
        <v>68833</v>
      </c>
      <c r="E21" s="87">
        <f t="shared" si="2"/>
        <v>61837</v>
      </c>
      <c r="F21" s="62" t="s">
        <v>110</v>
      </c>
      <c r="G21" s="397">
        <f>'2.számú melléklet'!G49</f>
        <v>0</v>
      </c>
      <c r="H21" s="397">
        <f>'2.számú melléklet'!H49</f>
        <v>0</v>
      </c>
      <c r="I21" s="255">
        <f>'2.számú melléklet'!I49</f>
        <v>0</v>
      </c>
      <c r="J21" s="48"/>
      <c r="K21" s="48"/>
      <c r="L21" s="41"/>
      <c r="M21" s="23"/>
    </row>
    <row r="22" spans="1:18" ht="17.100000000000001" customHeight="1">
      <c r="A22" s="73">
        <v>13</v>
      </c>
      <c r="B22" s="92" t="s">
        <v>155</v>
      </c>
      <c r="C22" s="94">
        <f>'7.számú melléklet '!C10+'9.számú melléklet'!C11</f>
        <v>56429</v>
      </c>
      <c r="D22" s="94">
        <f>'7.számú melléklet '!C10+'9.számú melléklet'!C11</f>
        <v>56429</v>
      </c>
      <c r="E22" s="94">
        <f>'7.számú melléklet '!E10+'9.számú melléklet'!E11</f>
        <v>20003</v>
      </c>
      <c r="F22" s="62" t="s">
        <v>109</v>
      </c>
      <c r="G22" s="392">
        <f>'2.számú melléklet'!G50</f>
        <v>500</v>
      </c>
      <c r="H22" s="392">
        <f>'2.számú melléklet'!H50</f>
        <v>500</v>
      </c>
      <c r="I22" s="250">
        <f>'2.számú melléklet'!I50</f>
        <v>0</v>
      </c>
      <c r="J22" s="48"/>
      <c r="K22" s="48"/>
      <c r="L22" s="41"/>
      <c r="M22" s="23"/>
    </row>
    <row r="23" spans="1:18" ht="17.100000000000001" customHeight="1">
      <c r="A23" s="73">
        <v>14</v>
      </c>
      <c r="B23" s="92"/>
      <c r="C23" s="94"/>
      <c r="D23" s="94"/>
      <c r="E23" s="94"/>
      <c r="F23" s="92"/>
      <c r="G23" s="393"/>
      <c r="H23" s="393"/>
      <c r="I23" s="251"/>
      <c r="J23" s="48"/>
      <c r="K23" s="48"/>
      <c r="L23" s="41"/>
      <c r="M23" s="23"/>
    </row>
    <row r="24" spans="1:18" ht="17.100000000000001" customHeight="1">
      <c r="A24" s="73">
        <v>15</v>
      </c>
      <c r="B24" s="90" t="s">
        <v>156</v>
      </c>
      <c r="C24" s="91">
        <f>SUM(C22)</f>
        <v>56429</v>
      </c>
      <c r="D24" s="91">
        <f>SUM(D22)</f>
        <v>56429</v>
      </c>
      <c r="E24" s="91">
        <f>SUM(E22)</f>
        <v>20003</v>
      </c>
      <c r="F24" s="99" t="s">
        <v>136</v>
      </c>
      <c r="G24" s="395">
        <f t="shared" ref="G24:I24" si="4">SUM(G21:G23)</f>
        <v>500</v>
      </c>
      <c r="H24" s="395">
        <f t="shared" ref="H24" si="5">SUM(H21:H23)</f>
        <v>500</v>
      </c>
      <c r="I24" s="253">
        <f t="shared" si="4"/>
        <v>0</v>
      </c>
      <c r="J24" s="50"/>
      <c r="K24" s="50"/>
      <c r="L24" s="14"/>
      <c r="M24" s="23"/>
    </row>
    <row r="25" spans="1:18" ht="17.100000000000001" customHeight="1">
      <c r="A25" s="73">
        <v>16</v>
      </c>
      <c r="B25" s="100" t="s">
        <v>157</v>
      </c>
      <c r="C25" s="87">
        <f t="shared" ref="C25:E25" si="6">SUM(C21+C24)</f>
        <v>124201.948</v>
      </c>
      <c r="D25" s="87">
        <f t="shared" ref="D25" si="7">SUM(D21+D24)</f>
        <v>125262</v>
      </c>
      <c r="E25" s="87">
        <f t="shared" si="6"/>
        <v>81840</v>
      </c>
      <c r="F25" s="99" t="s">
        <v>158</v>
      </c>
      <c r="G25" s="395">
        <f t="shared" ref="G25" si="8">SUM(G19+G20+G24)</f>
        <v>194672.878275</v>
      </c>
      <c r="H25" s="395">
        <f>SUM(H19+H20+H24)+1</f>
        <v>195733.45499999999</v>
      </c>
      <c r="I25" s="253">
        <f>SUM(I19+I20+I24)</f>
        <v>119854</v>
      </c>
      <c r="J25" s="50"/>
      <c r="K25" s="50"/>
      <c r="L25" s="14"/>
      <c r="M25" s="23"/>
    </row>
    <row r="26" spans="1:18" ht="17.100000000000001" customHeight="1">
      <c r="A26" s="73">
        <v>17</v>
      </c>
      <c r="B26" s="92" t="s">
        <v>159</v>
      </c>
      <c r="C26" s="94">
        <f>C27</f>
        <v>70471</v>
      </c>
      <c r="D26" s="94">
        <f>D27</f>
        <v>70471</v>
      </c>
      <c r="E26" s="94">
        <f>E27</f>
        <v>74570</v>
      </c>
      <c r="F26" s="101" t="s">
        <v>160</v>
      </c>
      <c r="G26" s="398">
        <f>'2.számú melléklet'!G52</f>
        <v>0</v>
      </c>
      <c r="H26" s="398">
        <f>'2.számú melléklet'!H52</f>
        <v>0</v>
      </c>
      <c r="I26" s="256">
        <f>'2.számú melléklet'!I52</f>
        <v>0</v>
      </c>
      <c r="J26" s="50"/>
      <c r="K26" s="50"/>
      <c r="L26" s="14"/>
      <c r="M26" s="23"/>
    </row>
    <row r="27" spans="1:18" ht="17.100000000000001" customHeight="1">
      <c r="A27" s="73">
        <v>18</v>
      </c>
      <c r="B27" s="102" t="s">
        <v>164</v>
      </c>
      <c r="C27" s="96">
        <f>'2.számú melléklet'!G35</f>
        <v>70471</v>
      </c>
      <c r="D27" s="96">
        <f>'2.számú melléklet'!H35</f>
        <v>70471</v>
      </c>
      <c r="E27" s="96">
        <f>'2.számú melléklet'!I35</f>
        <v>74570</v>
      </c>
      <c r="F27" s="92"/>
      <c r="G27" s="393"/>
      <c r="H27" s="393"/>
      <c r="I27" s="251"/>
      <c r="J27" s="50"/>
      <c r="K27" s="50"/>
      <c r="L27" s="14"/>
      <c r="M27" s="23"/>
    </row>
    <row r="28" spans="1:18" ht="17.100000000000001" customHeight="1" thickBot="1">
      <c r="A28" s="75">
        <v>19</v>
      </c>
      <c r="B28" s="103" t="s">
        <v>161</v>
      </c>
      <c r="C28" s="104">
        <f t="shared" ref="C28:E28" si="9">C25+C27</f>
        <v>194672.948</v>
      </c>
      <c r="D28" s="104">
        <f t="shared" ref="D28" si="10">D25+D27</f>
        <v>195733</v>
      </c>
      <c r="E28" s="104">
        <f t="shared" si="9"/>
        <v>156410</v>
      </c>
      <c r="F28" s="103" t="s">
        <v>4</v>
      </c>
      <c r="G28" s="399">
        <f>G19+G20+G24-G26</f>
        <v>194672.878275</v>
      </c>
      <c r="H28" s="399">
        <f>H19+H20+H24-H26+1</f>
        <v>195733.45499999999</v>
      </c>
      <c r="I28" s="257">
        <f>I19+I20+I24-I26</f>
        <v>119854</v>
      </c>
      <c r="J28" s="48"/>
      <c r="K28" s="48"/>
      <c r="L28" s="41"/>
      <c r="M28" s="23"/>
    </row>
    <row r="29" spans="1:18">
      <c r="G29" s="51"/>
      <c r="H29" s="51"/>
      <c r="I29" s="51"/>
      <c r="K29" s="51"/>
      <c r="L29" s="23"/>
      <c r="M29" s="48"/>
      <c r="N29" s="48"/>
      <c r="O29" s="48"/>
      <c r="P29" s="41"/>
      <c r="Q29" s="23"/>
    </row>
    <row r="30" spans="1:18" ht="15.75">
      <c r="B30" s="52"/>
      <c r="C30" s="52"/>
      <c r="D30" s="52"/>
      <c r="E30" s="52"/>
      <c r="F30" s="52"/>
      <c r="G30" s="53"/>
      <c r="H30" s="53"/>
      <c r="I30" s="53"/>
      <c r="J30" s="23"/>
      <c r="K30" s="23"/>
      <c r="L30" s="23"/>
      <c r="M30" s="48"/>
      <c r="N30" s="48"/>
      <c r="O30" s="48"/>
      <c r="P30" s="41"/>
      <c r="Q30" s="23"/>
    </row>
    <row r="31" spans="1:18" hidden="1">
      <c r="B31" s="41"/>
      <c r="C31" s="161"/>
      <c r="D31" s="161"/>
      <c r="E31" s="161"/>
      <c r="F31" s="161"/>
      <c r="G31" s="23"/>
      <c r="H31" s="23"/>
      <c r="I31" s="23"/>
      <c r="J31" s="23"/>
      <c r="K31" s="23"/>
      <c r="L31" s="23"/>
      <c r="M31" s="48"/>
      <c r="N31" s="48"/>
      <c r="O31" s="48"/>
      <c r="P31" s="41"/>
      <c r="Q31" s="23"/>
    </row>
    <row r="32" spans="1:18">
      <c r="B32" s="41"/>
      <c r="C32" s="161"/>
      <c r="D32" s="161"/>
      <c r="E32" s="161"/>
      <c r="F32" s="161"/>
      <c r="G32" s="23"/>
      <c r="H32" s="23"/>
      <c r="I32" s="23"/>
      <c r="J32" s="23"/>
      <c r="K32" s="23"/>
      <c r="L32" s="23"/>
      <c r="M32" s="48"/>
      <c r="N32" s="48"/>
      <c r="O32" s="48"/>
      <c r="P32" s="41"/>
      <c r="Q32" s="23"/>
      <c r="R32" s="54"/>
    </row>
    <row r="33" spans="2:18" hidden="1">
      <c r="B33" s="41"/>
      <c r="C33" s="161"/>
      <c r="D33" s="161"/>
      <c r="E33" s="161"/>
      <c r="F33" s="161"/>
      <c r="G33" s="23"/>
      <c r="H33" s="23"/>
      <c r="I33" s="23"/>
      <c r="J33" s="23"/>
      <c r="K33" s="23"/>
      <c r="L33" s="23"/>
      <c r="M33" s="48"/>
      <c r="N33" s="48"/>
      <c r="O33" s="48"/>
      <c r="P33" s="41"/>
      <c r="Q33" s="23"/>
    </row>
    <row r="34" spans="2:18">
      <c r="B34" s="41"/>
      <c r="C34" s="161"/>
      <c r="D34" s="161"/>
      <c r="E34" s="161"/>
      <c r="F34" s="161"/>
      <c r="G34" s="39"/>
      <c r="H34" s="39"/>
      <c r="I34" s="39"/>
      <c r="J34" s="23"/>
      <c r="K34" s="23"/>
      <c r="L34" s="23"/>
      <c r="M34" s="50"/>
      <c r="N34" s="50"/>
      <c r="O34" s="50"/>
      <c r="P34" s="14"/>
      <c r="Q34" s="23"/>
      <c r="R34" s="55"/>
    </row>
    <row r="35" spans="2:18">
      <c r="B35" s="41"/>
      <c r="C35" s="161"/>
      <c r="D35" s="161"/>
      <c r="E35" s="161"/>
      <c r="F35" s="161"/>
      <c r="G35" s="23"/>
      <c r="H35" s="23"/>
      <c r="I35" s="23"/>
      <c r="J35" s="23"/>
      <c r="K35" s="23"/>
      <c r="L35" s="23"/>
      <c r="M35" s="48"/>
      <c r="N35" s="48"/>
      <c r="O35" s="48"/>
      <c r="P35" s="41"/>
      <c r="Q35" s="23"/>
      <c r="R35" s="54"/>
    </row>
    <row r="36" spans="2:18">
      <c r="B36" s="41"/>
      <c r="C36" s="161"/>
      <c r="D36" s="161"/>
      <c r="E36" s="161"/>
      <c r="F36" s="161"/>
      <c r="G36" s="23"/>
      <c r="H36" s="23"/>
      <c r="I36" s="23"/>
      <c r="J36" s="23"/>
      <c r="K36" s="23"/>
      <c r="L36" s="23"/>
      <c r="M36" s="48"/>
      <c r="N36" s="48"/>
      <c r="O36" s="48"/>
      <c r="P36" s="41"/>
      <c r="Q36" s="23"/>
    </row>
    <row r="37" spans="2:18">
      <c r="B37" s="41"/>
      <c r="C37" s="161"/>
      <c r="D37" s="161"/>
      <c r="E37" s="161"/>
      <c r="F37" s="161"/>
      <c r="G37" s="23"/>
      <c r="H37" s="23"/>
      <c r="I37" s="23"/>
      <c r="J37" s="23"/>
      <c r="K37" s="23"/>
      <c r="L37" s="23"/>
      <c r="M37" s="48"/>
      <c r="N37" s="48"/>
      <c r="O37" s="48"/>
      <c r="P37" s="41"/>
      <c r="Q37" s="23"/>
    </row>
    <row r="38" spans="2:18">
      <c r="B38" s="41"/>
      <c r="C38" s="161"/>
      <c r="D38" s="161"/>
      <c r="E38" s="161"/>
      <c r="F38" s="161"/>
      <c r="G38" s="39"/>
      <c r="H38" s="39"/>
      <c r="I38" s="39"/>
      <c r="J38" s="23"/>
      <c r="K38" s="23"/>
      <c r="L38" s="23"/>
      <c r="M38" s="50"/>
      <c r="N38" s="50"/>
      <c r="O38" s="50"/>
      <c r="P38" s="14"/>
      <c r="Q38" s="23"/>
    </row>
    <row r="39" spans="2:18">
      <c r="B39" s="41"/>
      <c r="C39" s="161"/>
      <c r="D39" s="161"/>
      <c r="E39" s="161"/>
      <c r="F39" s="161"/>
      <c r="G39" s="23"/>
      <c r="H39" s="23"/>
      <c r="I39" s="23"/>
      <c r="J39" s="23"/>
      <c r="K39" s="23"/>
      <c r="L39" s="23"/>
      <c r="M39" s="48"/>
      <c r="N39" s="48"/>
      <c r="O39" s="48"/>
      <c r="P39" s="41"/>
      <c r="Q39" s="23"/>
    </row>
    <row r="40" spans="2:18">
      <c r="B40" s="41"/>
      <c r="C40" s="161"/>
      <c r="D40" s="161"/>
      <c r="E40" s="161"/>
      <c r="F40" s="161"/>
      <c r="G40" s="23"/>
      <c r="H40" s="23"/>
      <c r="I40" s="23"/>
      <c r="J40" s="23"/>
      <c r="K40" s="23"/>
      <c r="L40" s="23"/>
      <c r="M40" s="48"/>
      <c r="N40" s="48"/>
      <c r="O40" s="48"/>
      <c r="P40" s="41"/>
      <c r="Q40" s="23"/>
    </row>
    <row r="41" spans="2:18">
      <c r="B41" s="41"/>
      <c r="C41" s="161"/>
      <c r="D41" s="161"/>
      <c r="E41" s="161"/>
      <c r="F41" s="161"/>
      <c r="G41" s="39"/>
      <c r="H41" s="39"/>
      <c r="I41" s="39"/>
      <c r="J41" s="23"/>
      <c r="K41" s="23"/>
      <c r="L41" s="23"/>
      <c r="M41" s="50"/>
      <c r="N41" s="50"/>
      <c r="O41" s="50"/>
      <c r="P41" s="14"/>
      <c r="Q41" s="23"/>
    </row>
    <row r="42" spans="2:18">
      <c r="B42" s="41"/>
      <c r="C42" s="161"/>
      <c r="D42" s="161"/>
      <c r="E42" s="161"/>
      <c r="F42" s="161"/>
      <c r="G42" s="23"/>
      <c r="H42" s="23"/>
      <c r="I42" s="23"/>
      <c r="J42" s="23"/>
      <c r="K42" s="23"/>
      <c r="L42" s="23"/>
      <c r="M42" s="48"/>
      <c r="N42" s="48"/>
      <c r="O42" s="48"/>
      <c r="P42" s="41"/>
      <c r="Q42" s="23"/>
    </row>
    <row r="43" spans="2:18">
      <c r="B43" s="41"/>
      <c r="C43" s="161"/>
      <c r="D43" s="161"/>
      <c r="E43" s="161"/>
      <c r="F43" s="161"/>
      <c r="G43" s="39"/>
      <c r="H43" s="39"/>
      <c r="I43" s="39"/>
      <c r="J43" s="23"/>
      <c r="K43" s="23"/>
      <c r="L43" s="23"/>
      <c r="M43" s="50"/>
      <c r="N43" s="50"/>
      <c r="O43" s="50"/>
      <c r="P43" s="14"/>
      <c r="Q43" s="23"/>
    </row>
    <row r="44" spans="2:18">
      <c r="B44" s="41"/>
      <c r="C44" s="161"/>
      <c r="D44" s="161"/>
      <c r="E44" s="161"/>
      <c r="F44" s="161"/>
      <c r="G44" s="43"/>
      <c r="H44" s="43"/>
      <c r="I44" s="43"/>
      <c r="J44" s="23"/>
      <c r="K44" s="23"/>
      <c r="L44" s="23"/>
      <c r="M44" s="48"/>
      <c r="N44" s="48"/>
      <c r="O44" s="48"/>
      <c r="P44" s="41"/>
      <c r="Q44" s="23"/>
    </row>
    <row r="45" spans="2:18">
      <c r="B45" s="41"/>
      <c r="C45" s="161"/>
      <c r="D45" s="161"/>
      <c r="E45" s="161"/>
      <c r="F45" s="161"/>
      <c r="G45" s="43"/>
      <c r="H45" s="43"/>
      <c r="I45" s="43"/>
      <c r="J45" s="23"/>
      <c r="K45" s="23"/>
      <c r="L45" s="23"/>
      <c r="M45" s="48"/>
      <c r="N45" s="48"/>
      <c r="O45" s="48"/>
      <c r="P45" s="41"/>
      <c r="Q45" s="23"/>
    </row>
    <row r="46" spans="2:18">
      <c r="B46" s="41"/>
      <c r="C46" s="161"/>
      <c r="D46" s="161"/>
      <c r="E46" s="161"/>
      <c r="F46" s="161"/>
      <c r="G46" s="39"/>
      <c r="H46" s="39"/>
      <c r="I46" s="39"/>
      <c r="J46" s="23"/>
      <c r="K46" s="23"/>
      <c r="L46" s="23"/>
      <c r="M46" s="50"/>
      <c r="N46" s="50"/>
      <c r="O46" s="50"/>
      <c r="P46" s="14"/>
      <c r="Q46" s="23"/>
    </row>
    <row r="47" spans="2:18"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</row>
    <row r="48" spans="2:18"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</row>
    <row r="49" spans="2:17"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</row>
    <row r="50" spans="2:17"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</row>
  </sheetData>
  <mergeCells count="4">
    <mergeCell ref="B9:C9"/>
    <mergeCell ref="F9:G9"/>
    <mergeCell ref="A1:I1"/>
    <mergeCell ref="A5:I5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O11"/>
  <sheetViews>
    <sheetView workbookViewId="0">
      <selection activeCell="A2" sqref="A2:G2"/>
    </sheetView>
  </sheetViews>
  <sheetFormatPr defaultColWidth="9.140625" defaultRowHeight="15"/>
  <cols>
    <col min="1" max="1" width="6" style="441" customWidth="1"/>
    <col min="2" max="2" width="27.42578125" style="442" customWidth="1"/>
    <col min="3" max="3" width="10.7109375" style="442" customWidth="1"/>
    <col min="4" max="6" width="10.140625" style="442" customWidth="1"/>
    <col min="7" max="7" width="11" style="442" customWidth="1"/>
    <col min="8" max="16384" width="9.140625" style="442"/>
  </cols>
  <sheetData>
    <row r="1" spans="1:15">
      <c r="F1" s="696"/>
      <c r="G1" s="696"/>
    </row>
    <row r="2" spans="1:15" ht="15.75" customHeight="1">
      <c r="A2" s="697" t="s">
        <v>712</v>
      </c>
      <c r="B2" s="697"/>
      <c r="C2" s="697"/>
      <c r="D2" s="697"/>
      <c r="E2" s="697"/>
      <c r="F2" s="697"/>
      <c r="G2" s="697"/>
      <c r="K2" s="697"/>
      <c r="L2" s="697"/>
      <c r="M2" s="697"/>
      <c r="N2" s="697"/>
      <c r="O2" s="697"/>
    </row>
    <row r="4" spans="1:15" ht="19.5" customHeight="1">
      <c r="A4" s="698" t="s">
        <v>483</v>
      </c>
      <c r="B4" s="698"/>
      <c r="C4" s="698"/>
      <c r="D4" s="698"/>
      <c r="E4" s="698"/>
      <c r="F4" s="698"/>
      <c r="G4" s="698"/>
    </row>
    <row r="6" spans="1:15" ht="15.75" thickBot="1">
      <c r="G6" s="443" t="s">
        <v>473</v>
      </c>
    </row>
    <row r="7" spans="1:15" ht="17.25" customHeight="1" thickBot="1">
      <c r="A7" s="699" t="s">
        <v>474</v>
      </c>
      <c r="B7" s="701" t="s">
        <v>475</v>
      </c>
      <c r="C7" s="701" t="s">
        <v>476</v>
      </c>
      <c r="D7" s="701" t="s">
        <v>477</v>
      </c>
      <c r="E7" s="703" t="s">
        <v>478</v>
      </c>
      <c r="F7" s="703"/>
      <c r="G7" s="704"/>
    </row>
    <row r="8" spans="1:15" s="446" customFormat="1" ht="57.75" customHeight="1" thickBot="1">
      <c r="A8" s="700"/>
      <c r="B8" s="702"/>
      <c r="C8" s="702"/>
      <c r="D8" s="702"/>
      <c r="E8" s="444" t="s">
        <v>479</v>
      </c>
      <c r="F8" s="444" t="s">
        <v>480</v>
      </c>
      <c r="G8" s="445" t="s">
        <v>481</v>
      </c>
    </row>
    <row r="9" spans="1:15" s="450" customFormat="1" ht="15" customHeight="1" thickBot="1">
      <c r="A9" s="447" t="s">
        <v>7</v>
      </c>
      <c r="B9" s="448" t="s">
        <v>8</v>
      </c>
      <c r="C9" s="448" t="s">
        <v>9</v>
      </c>
      <c r="D9" s="448" t="s">
        <v>241</v>
      </c>
      <c r="E9" s="448" t="s">
        <v>482</v>
      </c>
      <c r="F9" s="448" t="s">
        <v>450</v>
      </c>
      <c r="G9" s="449" t="s">
        <v>451</v>
      </c>
    </row>
    <row r="10" spans="1:15" ht="30.75" customHeight="1" thickBot="1">
      <c r="A10" s="451" t="s">
        <v>183</v>
      </c>
      <c r="B10" s="452" t="s">
        <v>445</v>
      </c>
      <c r="C10" s="453">
        <v>36556319</v>
      </c>
      <c r="D10" s="453"/>
      <c r="E10" s="454">
        <f>C10+D10</f>
        <v>36556319</v>
      </c>
      <c r="F10" s="453">
        <v>0</v>
      </c>
      <c r="G10" s="455">
        <v>36556319</v>
      </c>
    </row>
    <row r="11" spans="1:15" ht="15" customHeight="1" thickBot="1">
      <c r="A11" s="694" t="s">
        <v>101</v>
      </c>
      <c r="B11" s="695"/>
      <c r="C11" s="456">
        <f>SUM(C10:C10)</f>
        <v>36556319</v>
      </c>
      <c r="D11" s="456">
        <f>SUM(D10:D10)</f>
        <v>0</v>
      </c>
      <c r="E11" s="456">
        <f>SUM(E10:E10)</f>
        <v>36556319</v>
      </c>
      <c r="F11" s="456">
        <f>SUM(F10:F10)</f>
        <v>0</v>
      </c>
      <c r="G11" s="457">
        <f>SUM(G10:G10)</f>
        <v>36556319</v>
      </c>
    </row>
  </sheetData>
  <mergeCells count="10">
    <mergeCell ref="A11:B11"/>
    <mergeCell ref="F1:G1"/>
    <mergeCell ref="A2:G2"/>
    <mergeCell ref="K2:O2"/>
    <mergeCell ref="A4:G4"/>
    <mergeCell ref="A7:A8"/>
    <mergeCell ref="B7:B8"/>
    <mergeCell ref="C7:C8"/>
    <mergeCell ref="D7:D8"/>
    <mergeCell ref="E7:G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R30"/>
  <sheetViews>
    <sheetView workbookViewId="0">
      <selection activeCell="A3" sqref="A3:I3"/>
    </sheetView>
  </sheetViews>
  <sheetFormatPr defaultColWidth="9.140625" defaultRowHeight="15"/>
  <cols>
    <col min="1" max="1" width="4.7109375" style="221" customWidth="1"/>
    <col min="2" max="2" width="31.5703125" style="221" customWidth="1"/>
    <col min="3" max="8" width="11.85546875" style="221" customWidth="1"/>
    <col min="9" max="9" width="13" style="221" customWidth="1"/>
    <col min="10" max="10" width="4.28515625" style="221" customWidth="1"/>
    <col min="11" max="16384" width="9.140625" style="221"/>
  </cols>
  <sheetData>
    <row r="1" spans="1:18">
      <c r="A1" s="182"/>
      <c r="B1" s="182"/>
      <c r="C1" s="182"/>
      <c r="D1" s="182"/>
      <c r="E1" s="705"/>
      <c r="F1" s="705"/>
      <c r="G1" s="705"/>
      <c r="H1" s="705"/>
      <c r="I1" s="705"/>
    </row>
    <row r="2" spans="1:18">
      <c r="A2" s="182"/>
      <c r="B2" s="182"/>
      <c r="C2" s="182"/>
      <c r="D2" s="182"/>
      <c r="E2" s="182"/>
      <c r="F2" s="182"/>
      <c r="G2" s="182"/>
      <c r="H2" s="182"/>
      <c r="I2" s="182"/>
    </row>
    <row r="3" spans="1:18" ht="15.75" customHeight="1">
      <c r="A3" s="706" t="s">
        <v>713</v>
      </c>
      <c r="B3" s="706"/>
      <c r="C3" s="706"/>
      <c r="D3" s="706"/>
      <c r="E3" s="706"/>
      <c r="F3" s="706"/>
      <c r="G3" s="706"/>
      <c r="H3" s="706"/>
      <c r="I3" s="706"/>
      <c r="L3" s="697"/>
      <c r="M3" s="697"/>
      <c r="N3" s="697"/>
      <c r="O3" s="697"/>
      <c r="P3" s="697"/>
      <c r="Q3" s="697"/>
      <c r="R3" s="697"/>
    </row>
    <row r="4" spans="1:18" ht="34.5" customHeight="1">
      <c r="A4" s="707" t="s">
        <v>510</v>
      </c>
      <c r="B4" s="707"/>
      <c r="C4" s="707"/>
      <c r="D4" s="707"/>
      <c r="E4" s="707"/>
      <c r="F4" s="707"/>
      <c r="G4" s="707"/>
      <c r="H4" s="707"/>
      <c r="I4" s="707"/>
      <c r="J4" s="708"/>
    </row>
    <row r="5" spans="1:18" ht="15.75" thickBot="1">
      <c r="H5" s="709" t="s">
        <v>484</v>
      </c>
      <c r="I5" s="709"/>
      <c r="J5" s="708"/>
    </row>
    <row r="6" spans="1:18" ht="15.75" thickBot="1">
      <c r="A6" s="710" t="s">
        <v>474</v>
      </c>
      <c r="B6" s="712" t="s">
        <v>485</v>
      </c>
      <c r="C6" s="714" t="s">
        <v>486</v>
      </c>
      <c r="D6" s="716" t="s">
        <v>487</v>
      </c>
      <c r="E6" s="717"/>
      <c r="F6" s="717"/>
      <c r="G6" s="717"/>
      <c r="H6" s="717"/>
      <c r="I6" s="719" t="s">
        <v>488</v>
      </c>
      <c r="J6" s="708"/>
    </row>
    <row r="7" spans="1:18" s="460" customFormat="1" ht="42" customHeight="1" thickBot="1">
      <c r="A7" s="711"/>
      <c r="B7" s="713"/>
      <c r="C7" s="715"/>
      <c r="D7" s="458" t="s">
        <v>489</v>
      </c>
      <c r="E7" s="458" t="s">
        <v>490</v>
      </c>
      <c r="F7" s="458" t="s">
        <v>491</v>
      </c>
      <c r="G7" s="459" t="s">
        <v>492</v>
      </c>
      <c r="H7" s="459" t="s">
        <v>493</v>
      </c>
      <c r="I7" s="720"/>
      <c r="J7" s="708"/>
    </row>
    <row r="8" spans="1:18" s="460" customFormat="1" ht="12" customHeight="1" thickBot="1">
      <c r="A8" s="461" t="s">
        <v>7</v>
      </c>
      <c r="B8" s="462" t="s">
        <v>8</v>
      </c>
      <c r="C8" s="462" t="s">
        <v>9</v>
      </c>
      <c r="D8" s="462" t="s">
        <v>241</v>
      </c>
      <c r="E8" s="462" t="s">
        <v>448</v>
      </c>
      <c r="F8" s="462" t="s">
        <v>450</v>
      </c>
      <c r="G8" s="462" t="s">
        <v>451</v>
      </c>
      <c r="H8" s="462" t="s">
        <v>494</v>
      </c>
      <c r="I8" s="463" t="s">
        <v>495</v>
      </c>
      <c r="J8" s="708"/>
    </row>
    <row r="9" spans="1:18" s="460" customFormat="1" ht="18" customHeight="1">
      <c r="A9" s="721" t="s">
        <v>496</v>
      </c>
      <c r="B9" s="722"/>
      <c r="C9" s="722"/>
      <c r="D9" s="722"/>
      <c r="E9" s="722"/>
      <c r="F9" s="722"/>
      <c r="G9" s="722"/>
      <c r="H9" s="722"/>
      <c r="I9" s="723"/>
      <c r="J9" s="708"/>
    </row>
    <row r="10" spans="1:18" ht="15.95" customHeight="1">
      <c r="A10" s="464" t="s">
        <v>183</v>
      </c>
      <c r="B10" s="465" t="s">
        <v>497</v>
      </c>
      <c r="C10" s="466"/>
      <c r="D10" s="466"/>
      <c r="E10" s="466"/>
      <c r="F10" s="466"/>
      <c r="G10" s="467"/>
      <c r="H10" s="468">
        <f t="shared" ref="H10:H16" si="0">SUM(D10:G10)</f>
        <v>0</v>
      </c>
      <c r="I10" s="469">
        <f t="shared" ref="I10:I16" si="1">C10+H10</f>
        <v>0</v>
      </c>
      <c r="J10" s="708"/>
    </row>
    <row r="11" spans="1:18" ht="22.5">
      <c r="A11" s="464" t="s">
        <v>184</v>
      </c>
      <c r="B11" s="465" t="s">
        <v>498</v>
      </c>
      <c r="C11" s="466">
        <v>4099</v>
      </c>
      <c r="D11" s="466">
        <v>0</v>
      </c>
      <c r="E11" s="466"/>
      <c r="F11" s="466"/>
      <c r="G11" s="467"/>
      <c r="H11" s="468">
        <f>SUM(D11:G11)</f>
        <v>0</v>
      </c>
      <c r="I11" s="469">
        <f t="shared" si="1"/>
        <v>4099</v>
      </c>
      <c r="J11" s="708"/>
    </row>
    <row r="12" spans="1:18" ht="22.5">
      <c r="A12" s="464" t="s">
        <v>185</v>
      </c>
      <c r="B12" s="465" t="s">
        <v>499</v>
      </c>
      <c r="C12" s="466"/>
      <c r="D12" s="466"/>
      <c r="E12" s="466"/>
      <c r="F12" s="466"/>
      <c r="G12" s="467"/>
      <c r="H12" s="468">
        <f t="shared" si="0"/>
        <v>0</v>
      </c>
      <c r="I12" s="469">
        <f t="shared" si="1"/>
        <v>0</v>
      </c>
      <c r="J12" s="708"/>
    </row>
    <row r="13" spans="1:18" ht="15.95" customHeight="1">
      <c r="A13" s="464" t="s">
        <v>186</v>
      </c>
      <c r="B13" s="465" t="s">
        <v>500</v>
      </c>
      <c r="C13" s="466"/>
      <c r="D13" s="466"/>
      <c r="E13" s="466"/>
      <c r="F13" s="466"/>
      <c r="G13" s="467"/>
      <c r="H13" s="468">
        <f t="shared" si="0"/>
        <v>0</v>
      </c>
      <c r="I13" s="469">
        <f t="shared" si="1"/>
        <v>0</v>
      </c>
      <c r="J13" s="708"/>
    </row>
    <row r="14" spans="1:18" ht="22.5">
      <c r="A14" s="464" t="s">
        <v>187</v>
      </c>
      <c r="B14" s="465" t="s">
        <v>501</v>
      </c>
      <c r="C14" s="466"/>
      <c r="D14" s="466">
        <v>0</v>
      </c>
      <c r="E14" s="466"/>
      <c r="F14" s="466"/>
      <c r="G14" s="467"/>
      <c r="H14" s="468">
        <f t="shared" si="0"/>
        <v>0</v>
      </c>
      <c r="I14" s="469">
        <f t="shared" si="1"/>
        <v>0</v>
      </c>
      <c r="J14" s="708"/>
    </row>
    <row r="15" spans="1:18" ht="15.95" customHeight="1">
      <c r="A15" s="470" t="s">
        <v>188</v>
      </c>
      <c r="B15" s="471" t="s">
        <v>502</v>
      </c>
      <c r="C15" s="472">
        <v>0</v>
      </c>
      <c r="D15" s="472">
        <v>0</v>
      </c>
      <c r="E15" s="472"/>
      <c r="F15" s="472"/>
      <c r="G15" s="473"/>
      <c r="H15" s="468">
        <f t="shared" si="0"/>
        <v>0</v>
      </c>
      <c r="I15" s="469">
        <f t="shared" si="1"/>
        <v>0</v>
      </c>
      <c r="J15" s="708"/>
    </row>
    <row r="16" spans="1:18" ht="15.95" customHeight="1" thickBot="1">
      <c r="A16" s="474" t="s">
        <v>189</v>
      </c>
      <c r="B16" s="475" t="s">
        <v>503</v>
      </c>
      <c r="C16" s="476"/>
      <c r="D16" s="476">
        <v>0</v>
      </c>
      <c r="E16" s="476"/>
      <c r="F16" s="476"/>
      <c r="G16" s="477"/>
      <c r="H16" s="468">
        <f t="shared" si="0"/>
        <v>0</v>
      </c>
      <c r="I16" s="469">
        <f t="shared" si="1"/>
        <v>0</v>
      </c>
      <c r="J16" s="708"/>
    </row>
    <row r="17" spans="1:10" s="481" customFormat="1" ht="13.5" thickBot="1">
      <c r="A17" s="724" t="s">
        <v>504</v>
      </c>
      <c r="B17" s="725"/>
      <c r="C17" s="478">
        <f t="shared" ref="C17:I17" si="2">SUM(C10:C16)</f>
        <v>4099</v>
      </c>
      <c r="D17" s="478">
        <f t="shared" si="2"/>
        <v>0</v>
      </c>
      <c r="E17" s="478">
        <f t="shared" si="2"/>
        <v>0</v>
      </c>
      <c r="F17" s="478">
        <f t="shared" si="2"/>
        <v>0</v>
      </c>
      <c r="G17" s="479">
        <f t="shared" si="2"/>
        <v>0</v>
      </c>
      <c r="H17" s="479">
        <f t="shared" si="2"/>
        <v>0</v>
      </c>
      <c r="I17" s="480">
        <f t="shared" si="2"/>
        <v>4099</v>
      </c>
      <c r="J17" s="708"/>
    </row>
    <row r="18" spans="1:10" s="482" customFormat="1">
      <c r="A18" s="726" t="s">
        <v>505</v>
      </c>
      <c r="B18" s="727"/>
      <c r="C18" s="727"/>
      <c r="D18" s="727"/>
      <c r="E18" s="727"/>
      <c r="F18" s="727"/>
      <c r="G18" s="727"/>
      <c r="H18" s="727"/>
      <c r="I18" s="728"/>
      <c r="J18" s="708"/>
    </row>
    <row r="19" spans="1:10" s="482" customFormat="1">
      <c r="A19" s="464" t="s">
        <v>183</v>
      </c>
      <c r="B19" s="465" t="s">
        <v>506</v>
      </c>
      <c r="C19" s="466">
        <v>0</v>
      </c>
      <c r="D19" s="466"/>
      <c r="E19" s="466"/>
      <c r="F19" s="466"/>
      <c r="G19" s="467"/>
      <c r="H19" s="468">
        <f>SUM(D19:G19)</f>
        <v>0</v>
      </c>
      <c r="I19" s="469">
        <f>C19+H19</f>
        <v>0</v>
      </c>
      <c r="J19" s="708"/>
    </row>
    <row r="20" spans="1:10" ht="15.75" thickBot="1">
      <c r="A20" s="474" t="s">
        <v>184</v>
      </c>
      <c r="B20" s="475" t="s">
        <v>507</v>
      </c>
      <c r="C20" s="476">
        <v>0</v>
      </c>
      <c r="D20" s="476"/>
      <c r="E20" s="476"/>
      <c r="F20" s="476"/>
      <c r="G20" s="477"/>
      <c r="H20" s="468">
        <f>SUM(D20:G20)</f>
        <v>0</v>
      </c>
      <c r="I20" s="483">
        <f>C20+H20</f>
        <v>0</v>
      </c>
      <c r="J20" s="708"/>
    </row>
    <row r="21" spans="1:10" ht="15.75" thickBot="1">
      <c r="A21" s="724" t="s">
        <v>508</v>
      </c>
      <c r="B21" s="725"/>
      <c r="C21" s="478">
        <f t="shared" ref="C21:I21" si="3">SUM(C19:C20)</f>
        <v>0</v>
      </c>
      <c r="D21" s="478">
        <f t="shared" si="3"/>
        <v>0</v>
      </c>
      <c r="E21" s="478">
        <f t="shared" si="3"/>
        <v>0</v>
      </c>
      <c r="F21" s="478">
        <f t="shared" si="3"/>
        <v>0</v>
      </c>
      <c r="G21" s="479">
        <f t="shared" si="3"/>
        <v>0</v>
      </c>
      <c r="H21" s="479">
        <f t="shared" si="3"/>
        <v>0</v>
      </c>
      <c r="I21" s="480">
        <f t="shared" si="3"/>
        <v>0</v>
      </c>
      <c r="J21" s="708"/>
    </row>
    <row r="22" spans="1:10" ht="15.75" thickBot="1">
      <c r="A22" s="729" t="s">
        <v>509</v>
      </c>
      <c r="B22" s="730"/>
      <c r="C22" s="484">
        <f t="shared" ref="C22:I22" si="4">C17+C21</f>
        <v>4099</v>
      </c>
      <c r="D22" s="484">
        <f t="shared" si="4"/>
        <v>0</v>
      </c>
      <c r="E22" s="484">
        <f t="shared" si="4"/>
        <v>0</v>
      </c>
      <c r="F22" s="484">
        <f t="shared" si="4"/>
        <v>0</v>
      </c>
      <c r="G22" s="484">
        <f t="shared" si="4"/>
        <v>0</v>
      </c>
      <c r="H22" s="484">
        <f t="shared" si="4"/>
        <v>0</v>
      </c>
      <c r="I22" s="480">
        <f t="shared" si="4"/>
        <v>4099</v>
      </c>
      <c r="J22" s="708"/>
    </row>
    <row r="30" spans="1:10" ht="15.75">
      <c r="A30" s="718"/>
      <c r="B30" s="718"/>
      <c r="C30" s="718"/>
      <c r="D30" s="718"/>
      <c r="E30" s="718"/>
      <c r="F30" s="718"/>
      <c r="G30" s="718"/>
      <c r="H30" s="718"/>
      <c r="I30" s="718"/>
    </row>
  </sheetData>
  <mergeCells count="17">
    <mergeCell ref="A30:I30"/>
    <mergeCell ref="I6:I7"/>
    <mergeCell ref="A9:I9"/>
    <mergeCell ref="A17:B17"/>
    <mergeCell ref="A18:I18"/>
    <mergeCell ref="A21:B21"/>
    <mergeCell ref="A22:B22"/>
    <mergeCell ref="E1:I1"/>
    <mergeCell ref="A3:I3"/>
    <mergeCell ref="L3:R3"/>
    <mergeCell ref="A4:I4"/>
    <mergeCell ref="J4:J22"/>
    <mergeCell ref="H5:I5"/>
    <mergeCell ref="A6:A7"/>
    <mergeCell ref="B6:B7"/>
    <mergeCell ref="C6:C7"/>
    <mergeCell ref="D6:H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2:J43"/>
  <sheetViews>
    <sheetView workbookViewId="0">
      <selection activeCell="K10" sqref="K10"/>
    </sheetView>
  </sheetViews>
  <sheetFormatPr defaultColWidth="8.85546875" defaultRowHeight="15"/>
  <cols>
    <col min="1" max="1" width="4.140625" style="182" customWidth="1"/>
    <col min="2" max="5" width="8.85546875" style="182"/>
    <col min="6" max="6" width="6.42578125" style="182" customWidth="1"/>
    <col min="7" max="8" width="10.7109375" style="182" customWidth="1"/>
    <col min="9" max="9" width="10.85546875" style="182" customWidth="1"/>
    <col min="10" max="10" width="11" style="182" bestFit="1" customWidth="1"/>
    <col min="11" max="16384" width="8.85546875" style="182"/>
  </cols>
  <sheetData>
    <row r="2" spans="1:10" ht="15.75">
      <c r="A2" s="706" t="s">
        <v>714</v>
      </c>
      <c r="B2" s="706"/>
      <c r="C2" s="706"/>
      <c r="D2" s="706"/>
      <c r="E2" s="706"/>
      <c r="F2" s="706"/>
      <c r="G2" s="706"/>
      <c r="H2" s="706"/>
      <c r="I2" s="706"/>
      <c r="J2" s="589"/>
    </row>
    <row r="3" spans="1:10" ht="13.5" customHeight="1"/>
    <row r="4" spans="1:10" hidden="1"/>
    <row r="5" spans="1:10" hidden="1"/>
    <row r="6" spans="1:10" hidden="1">
      <c r="A6" s="333"/>
      <c r="B6" s="333"/>
      <c r="C6" s="333"/>
      <c r="D6" s="333"/>
      <c r="E6" s="333"/>
      <c r="F6" s="333"/>
      <c r="G6" s="333"/>
      <c r="H6" s="333"/>
      <c r="I6" s="333"/>
    </row>
    <row r="7" spans="1:10">
      <c r="A7" s="731" t="s">
        <v>511</v>
      </c>
      <c r="B7" s="731"/>
      <c r="C7" s="731"/>
      <c r="D7" s="731"/>
      <c r="E7" s="731"/>
      <c r="F7" s="731"/>
      <c r="G7" s="731"/>
      <c r="H7" s="731"/>
      <c r="I7" s="731"/>
      <c r="J7" s="731"/>
    </row>
    <row r="8" spans="1:10" ht="18.75" customHeight="1" thickBot="1">
      <c r="J8" s="182" t="s">
        <v>512</v>
      </c>
    </row>
    <row r="9" spans="1:10">
      <c r="A9" s="485" t="s">
        <v>513</v>
      </c>
      <c r="B9" s="486"/>
      <c r="C9" s="487"/>
      <c r="D9" s="487"/>
      <c r="E9" s="487"/>
      <c r="F9" s="488"/>
      <c r="G9" s="489" t="s">
        <v>514</v>
      </c>
      <c r="H9" s="489" t="s">
        <v>515</v>
      </c>
      <c r="I9" s="489" t="s">
        <v>516</v>
      </c>
      <c r="J9" s="489" t="s">
        <v>517</v>
      </c>
    </row>
    <row r="10" spans="1:10" ht="15.75" thickBot="1">
      <c r="A10" s="490"/>
      <c r="B10" s="491"/>
      <c r="C10" s="492"/>
      <c r="D10" s="492"/>
      <c r="E10" s="492"/>
      <c r="F10" s="493"/>
      <c r="G10" s="494" t="s">
        <v>542</v>
      </c>
      <c r="H10" s="494" t="s">
        <v>518</v>
      </c>
      <c r="I10" s="494" t="s">
        <v>518</v>
      </c>
      <c r="J10" s="494" t="s">
        <v>518</v>
      </c>
    </row>
    <row r="11" spans="1:10">
      <c r="A11" s="495">
        <v>1</v>
      </c>
      <c r="B11" s="496" t="s">
        <v>519</v>
      </c>
      <c r="C11" s="496"/>
      <c r="D11" s="496"/>
      <c r="E11" s="496"/>
      <c r="F11" s="496"/>
      <c r="G11" s="497">
        <f>'1.számú melléklet'!E10</f>
        <v>4032</v>
      </c>
      <c r="H11" s="497">
        <v>14000</v>
      </c>
      <c r="I11" s="497">
        <v>14000</v>
      </c>
      <c r="J11" s="497">
        <v>14000</v>
      </c>
    </row>
    <row r="12" spans="1:10">
      <c r="A12" s="498">
        <v>2</v>
      </c>
      <c r="B12" s="496" t="s">
        <v>520</v>
      </c>
      <c r="C12" s="496"/>
      <c r="D12" s="496"/>
      <c r="E12" s="496"/>
      <c r="F12" s="496"/>
      <c r="G12" s="497">
        <f>'1.számú melléklet'!E12</f>
        <v>39335</v>
      </c>
      <c r="H12" s="497">
        <v>37000</v>
      </c>
      <c r="I12" s="497">
        <v>37000</v>
      </c>
      <c r="J12" s="497">
        <v>37000</v>
      </c>
    </row>
    <row r="13" spans="1:10">
      <c r="A13" s="498">
        <v>3</v>
      </c>
      <c r="B13" s="496" t="s">
        <v>85</v>
      </c>
      <c r="C13" s="496"/>
      <c r="D13" s="496"/>
      <c r="E13" s="496"/>
      <c r="F13" s="496"/>
      <c r="G13" s="497">
        <f>'1.számú melléklet'!E13</f>
        <v>1916</v>
      </c>
      <c r="H13" s="497">
        <v>1800</v>
      </c>
      <c r="I13" s="497">
        <v>1800</v>
      </c>
      <c r="J13" s="497">
        <v>1800</v>
      </c>
    </row>
    <row r="14" spans="1:10">
      <c r="A14" s="498">
        <v>4</v>
      </c>
      <c r="B14" s="496" t="s">
        <v>96</v>
      </c>
      <c r="C14" s="496"/>
      <c r="D14" s="496"/>
      <c r="E14" s="496"/>
      <c r="F14" s="496"/>
      <c r="G14" s="497">
        <f>'1.számú melléklet'!E15</f>
        <v>8938</v>
      </c>
      <c r="H14" s="497">
        <v>7800</v>
      </c>
      <c r="I14" s="497">
        <v>7800</v>
      </c>
      <c r="J14" s="497">
        <v>7800</v>
      </c>
    </row>
    <row r="15" spans="1:10">
      <c r="A15" s="498">
        <v>5</v>
      </c>
      <c r="B15" s="499" t="s">
        <v>521</v>
      </c>
      <c r="C15" s="500"/>
      <c r="D15" s="500"/>
      <c r="E15" s="500"/>
      <c r="F15" s="500"/>
      <c r="G15" s="497">
        <v>0</v>
      </c>
      <c r="H15" s="497">
        <v>0</v>
      </c>
      <c r="I15" s="497">
        <v>0</v>
      </c>
      <c r="J15" s="497">
        <v>0</v>
      </c>
    </row>
    <row r="16" spans="1:10">
      <c r="A16" s="498">
        <v>6</v>
      </c>
      <c r="B16" s="499" t="s">
        <v>522</v>
      </c>
      <c r="C16" s="500"/>
      <c r="D16" s="500"/>
      <c r="E16" s="500"/>
      <c r="F16" s="500"/>
      <c r="G16" s="497">
        <f>'1.számú melléklet'!E17</f>
        <v>5146</v>
      </c>
      <c r="H16" s="497">
        <v>0</v>
      </c>
      <c r="I16" s="497">
        <v>0</v>
      </c>
      <c r="J16" s="497">
        <v>0</v>
      </c>
    </row>
    <row r="17" spans="1:10">
      <c r="A17" s="498">
        <v>7</v>
      </c>
      <c r="B17" s="499" t="s">
        <v>523</v>
      </c>
      <c r="C17" s="500"/>
      <c r="D17" s="500"/>
      <c r="E17" s="500"/>
      <c r="F17" s="500"/>
      <c r="G17" s="497">
        <v>0</v>
      </c>
      <c r="H17" s="497">
        <v>0</v>
      </c>
      <c r="I17" s="497">
        <v>0</v>
      </c>
      <c r="J17" s="497">
        <v>0</v>
      </c>
    </row>
    <row r="18" spans="1:10">
      <c r="A18" s="498">
        <v>8</v>
      </c>
      <c r="B18" s="499" t="s">
        <v>543</v>
      </c>
      <c r="C18" s="500"/>
      <c r="D18" s="500"/>
      <c r="E18" s="500"/>
      <c r="F18" s="500"/>
      <c r="G18" s="497">
        <f>'1.számú melléklet'!E19</f>
        <v>2470</v>
      </c>
      <c r="H18" s="497">
        <v>0</v>
      </c>
      <c r="I18" s="497">
        <v>0</v>
      </c>
      <c r="J18" s="497">
        <v>0</v>
      </c>
    </row>
    <row r="19" spans="1:10">
      <c r="A19" s="498">
        <v>9</v>
      </c>
      <c r="B19" s="499" t="s">
        <v>524</v>
      </c>
      <c r="C19" s="496"/>
      <c r="D19" s="496"/>
      <c r="E19" s="496"/>
      <c r="F19" s="496"/>
      <c r="G19" s="497">
        <v>0</v>
      </c>
      <c r="H19" s="497">
        <v>0</v>
      </c>
      <c r="I19" s="497">
        <v>0</v>
      </c>
      <c r="J19" s="497">
        <v>0</v>
      </c>
    </row>
    <row r="20" spans="1:10" ht="15.75" thickBot="1">
      <c r="A20" s="498">
        <v>10</v>
      </c>
      <c r="B20" s="496" t="s">
        <v>103</v>
      </c>
      <c r="C20" s="496"/>
      <c r="D20" s="496"/>
      <c r="E20" s="496"/>
      <c r="F20" s="496"/>
      <c r="G20" s="497">
        <f>'1.számú melléklet'!E27</f>
        <v>74570</v>
      </c>
      <c r="H20" s="497">
        <v>0</v>
      </c>
      <c r="I20" s="497">
        <v>0</v>
      </c>
      <c r="J20" s="497">
        <v>0</v>
      </c>
    </row>
    <row r="21" spans="1:10" ht="15.75" thickBot="1">
      <c r="A21" s="501">
        <v>11</v>
      </c>
      <c r="B21" s="502" t="s">
        <v>525</v>
      </c>
      <c r="C21" s="502"/>
      <c r="D21" s="502"/>
      <c r="E21" s="502"/>
      <c r="F21" s="503"/>
      <c r="G21" s="504">
        <f>SUM(G11:G20)</f>
        <v>136407</v>
      </c>
      <c r="H21" s="504">
        <f>SUM(H11:H20)</f>
        <v>60600</v>
      </c>
      <c r="I21" s="504">
        <f>SUM(I11:I20)</f>
        <v>60600</v>
      </c>
      <c r="J21" s="504">
        <f>SUM(J11:J20)</f>
        <v>60600</v>
      </c>
    </row>
    <row r="22" spans="1:10">
      <c r="A22" s="495">
        <v>12</v>
      </c>
      <c r="B22" s="496" t="s">
        <v>526</v>
      </c>
      <c r="C22" s="496"/>
      <c r="D22" s="496"/>
      <c r="E22" s="496"/>
      <c r="F22" s="505"/>
      <c r="G22" s="497">
        <f>'1.számú melléklet'!I10</f>
        <v>27934</v>
      </c>
      <c r="H22" s="497">
        <v>16000</v>
      </c>
      <c r="I22" s="497">
        <v>16500</v>
      </c>
      <c r="J22" s="497">
        <v>17000</v>
      </c>
    </row>
    <row r="23" spans="1:10">
      <c r="A23" s="498">
        <v>13</v>
      </c>
      <c r="B23" s="496" t="s">
        <v>144</v>
      </c>
      <c r="C23" s="496"/>
      <c r="D23" s="496"/>
      <c r="E23" s="496"/>
      <c r="F23" s="505"/>
      <c r="G23" s="497">
        <f>'1.számú melléklet'!I11</f>
        <v>4597</v>
      </c>
      <c r="H23" s="497">
        <v>3200</v>
      </c>
      <c r="I23" s="497">
        <v>3600</v>
      </c>
      <c r="J23" s="497">
        <v>3600</v>
      </c>
    </row>
    <row r="24" spans="1:10">
      <c r="A24" s="498">
        <v>14</v>
      </c>
      <c r="B24" s="496" t="s">
        <v>190</v>
      </c>
      <c r="C24" s="496"/>
      <c r="D24" s="496"/>
      <c r="E24" s="496"/>
      <c r="F24" s="505"/>
      <c r="G24" s="497">
        <f>'1.számú melléklet'!I12</f>
        <v>27144</v>
      </c>
      <c r="H24" s="497">
        <v>23000</v>
      </c>
      <c r="I24" s="497">
        <v>24000</v>
      </c>
      <c r="J24" s="497">
        <v>25000</v>
      </c>
    </row>
    <row r="25" spans="1:10">
      <c r="A25" s="498">
        <v>15</v>
      </c>
      <c r="B25" s="496" t="s">
        <v>527</v>
      </c>
      <c r="C25" s="496"/>
      <c r="D25" s="496"/>
      <c r="E25" s="496"/>
      <c r="F25" s="505"/>
      <c r="G25" s="497">
        <f>'1.számú melléklet'!I14</f>
        <v>15691</v>
      </c>
      <c r="H25" s="497">
        <v>12200</v>
      </c>
      <c r="I25" s="497">
        <v>12200</v>
      </c>
      <c r="J25" s="497">
        <v>12200</v>
      </c>
    </row>
    <row r="26" spans="1:10">
      <c r="A26" s="498">
        <v>16</v>
      </c>
      <c r="B26" s="496" t="s">
        <v>528</v>
      </c>
      <c r="C26" s="496"/>
      <c r="D26" s="496"/>
      <c r="E26" s="496"/>
      <c r="F26" s="505"/>
      <c r="G26" s="497">
        <f>'1.számú melléklet'!I15</f>
        <v>953</v>
      </c>
      <c r="H26" s="497">
        <v>1000</v>
      </c>
      <c r="I26" s="497">
        <v>1000</v>
      </c>
      <c r="J26" s="497">
        <v>1000</v>
      </c>
    </row>
    <row r="27" spans="1:10">
      <c r="A27" s="498">
        <v>17</v>
      </c>
      <c r="B27" s="496" t="s">
        <v>109</v>
      </c>
      <c r="C27" s="496"/>
      <c r="D27" s="496"/>
      <c r="E27" s="496"/>
      <c r="F27" s="505"/>
      <c r="G27" s="497">
        <f>'1.számú melléklet'!I24</f>
        <v>0</v>
      </c>
      <c r="H27" s="497">
        <v>5200</v>
      </c>
      <c r="I27" s="497">
        <v>3300</v>
      </c>
      <c r="J27" s="497">
        <v>1800</v>
      </c>
    </row>
    <row r="28" spans="1:10" ht="15.75" thickBot="1">
      <c r="A28" s="498">
        <v>18</v>
      </c>
      <c r="B28" s="496" t="s">
        <v>110</v>
      </c>
      <c r="C28" s="496"/>
      <c r="D28" s="496"/>
      <c r="E28" s="496"/>
      <c r="F28" s="505"/>
      <c r="G28" s="497">
        <v>0</v>
      </c>
      <c r="H28" s="497">
        <v>0</v>
      </c>
      <c r="I28" s="497">
        <v>0</v>
      </c>
      <c r="J28" s="497">
        <v>0</v>
      </c>
    </row>
    <row r="29" spans="1:10" ht="15.75" thickBot="1">
      <c r="A29" s="501">
        <v>19</v>
      </c>
      <c r="B29" s="502" t="s">
        <v>529</v>
      </c>
      <c r="C29" s="506"/>
      <c r="D29" s="506"/>
      <c r="E29" s="506"/>
      <c r="F29" s="507"/>
      <c r="G29" s="504">
        <f>SUM(G22:G28)</f>
        <v>76319</v>
      </c>
      <c r="H29" s="504">
        <f>SUM(H22:H28)</f>
        <v>60600</v>
      </c>
      <c r="I29" s="504">
        <f>SUM(I22:I28)</f>
        <v>60600</v>
      </c>
      <c r="J29" s="504">
        <f>SUM(J22:J28)</f>
        <v>60600</v>
      </c>
    </row>
    <row r="30" spans="1:10">
      <c r="A30" s="498">
        <v>20</v>
      </c>
      <c r="B30" s="508" t="s">
        <v>530</v>
      </c>
      <c r="C30" s="496"/>
      <c r="D30" s="496"/>
      <c r="E30" s="496"/>
      <c r="F30" s="505"/>
      <c r="G30" s="497">
        <v>0</v>
      </c>
      <c r="H30" s="497">
        <v>0</v>
      </c>
      <c r="I30" s="497">
        <v>0</v>
      </c>
      <c r="J30" s="497">
        <v>0</v>
      </c>
    </row>
    <row r="31" spans="1:10" ht="15.75" thickBot="1">
      <c r="A31" s="498">
        <v>21</v>
      </c>
      <c r="B31" s="508" t="s">
        <v>531</v>
      </c>
      <c r="C31" s="496"/>
      <c r="D31" s="496"/>
      <c r="E31" s="496"/>
      <c r="F31" s="505"/>
      <c r="G31" s="497">
        <f>'1.számú melléklet'!E22</f>
        <v>20003</v>
      </c>
      <c r="H31" s="497">
        <v>0</v>
      </c>
      <c r="I31" s="497">
        <v>0</v>
      </c>
      <c r="J31" s="497">
        <v>0</v>
      </c>
    </row>
    <row r="32" spans="1:10" ht="15.75" thickBot="1">
      <c r="A32" s="501">
        <v>22</v>
      </c>
      <c r="B32" s="509" t="s">
        <v>532</v>
      </c>
      <c r="C32" s="506"/>
      <c r="D32" s="506"/>
      <c r="E32" s="506"/>
      <c r="F32" s="507"/>
      <c r="G32" s="504">
        <f>SUM(G30:G31)</f>
        <v>20003</v>
      </c>
      <c r="H32" s="504">
        <v>0</v>
      </c>
      <c r="I32" s="504">
        <v>0</v>
      </c>
      <c r="J32" s="504">
        <v>0</v>
      </c>
    </row>
    <row r="33" spans="1:10">
      <c r="A33" s="498">
        <v>23</v>
      </c>
      <c r="B33" s="508" t="s">
        <v>533</v>
      </c>
      <c r="C33" s="496"/>
      <c r="D33" s="496"/>
      <c r="E33" s="496"/>
      <c r="F33" s="505"/>
      <c r="G33" s="497">
        <f>'1.számú melléklet'!I20</f>
        <v>43535</v>
      </c>
      <c r="H33" s="497">
        <v>0</v>
      </c>
      <c r="I33" s="497">
        <v>0</v>
      </c>
      <c r="J33" s="497">
        <v>0</v>
      </c>
    </row>
    <row r="34" spans="1:10" ht="15.75" thickBot="1">
      <c r="A34" s="498">
        <v>24</v>
      </c>
      <c r="B34" s="508" t="s">
        <v>534</v>
      </c>
      <c r="C34" s="496"/>
      <c r="D34" s="496"/>
      <c r="E34" s="496"/>
      <c r="F34" s="505"/>
      <c r="G34" s="497"/>
      <c r="H34" s="497"/>
      <c r="I34" s="497"/>
      <c r="J34" s="497"/>
    </row>
    <row r="35" spans="1:10" ht="15.75" thickBot="1">
      <c r="A35" s="501">
        <v>25</v>
      </c>
      <c r="B35" s="509" t="s">
        <v>535</v>
      </c>
      <c r="C35" s="506"/>
      <c r="D35" s="506"/>
      <c r="E35" s="506"/>
      <c r="F35" s="507"/>
      <c r="G35" s="504">
        <f>SUM(G33:G34)</f>
        <v>43535</v>
      </c>
      <c r="H35" s="504">
        <f>SUM(H33:H34)</f>
        <v>0</v>
      </c>
      <c r="I35" s="504">
        <f>SUM(I33:I34)</f>
        <v>0</v>
      </c>
      <c r="J35" s="504">
        <f>SUM(J33:J34)</f>
        <v>0</v>
      </c>
    </row>
    <row r="36" spans="1:10">
      <c r="A36" s="498">
        <v>26</v>
      </c>
      <c r="B36" s="508" t="s">
        <v>536</v>
      </c>
      <c r="C36" s="496"/>
      <c r="D36" s="496"/>
      <c r="E36" s="496"/>
      <c r="F36" s="505"/>
      <c r="G36" s="497">
        <f>G21</f>
        <v>136407</v>
      </c>
      <c r="H36" s="497">
        <f>H21</f>
        <v>60600</v>
      </c>
      <c r="I36" s="497">
        <f>I21</f>
        <v>60600</v>
      </c>
      <c r="J36" s="497">
        <f>J21</f>
        <v>60600</v>
      </c>
    </row>
    <row r="37" spans="1:10" ht="15.75" thickBot="1">
      <c r="A37" s="498">
        <v>27</v>
      </c>
      <c r="B37" s="508" t="s">
        <v>537</v>
      </c>
      <c r="C37" s="496"/>
      <c r="D37" s="496"/>
      <c r="E37" s="496"/>
      <c r="F37" s="505"/>
      <c r="G37" s="497">
        <f>G32</f>
        <v>20003</v>
      </c>
      <c r="H37" s="497">
        <v>0</v>
      </c>
      <c r="I37" s="497">
        <v>0</v>
      </c>
      <c r="J37" s="497">
        <v>0</v>
      </c>
    </row>
    <row r="38" spans="1:10" ht="15.75" thickBot="1">
      <c r="A38" s="501">
        <v>28</v>
      </c>
      <c r="B38" s="510" t="s">
        <v>538</v>
      </c>
      <c r="C38" s="511"/>
      <c r="D38" s="511"/>
      <c r="E38" s="511"/>
      <c r="F38" s="512"/>
      <c r="G38" s="513">
        <f>SUM(G36:G37)</f>
        <v>156410</v>
      </c>
      <c r="H38" s="513">
        <f>SUM(H36:H37)</f>
        <v>60600</v>
      </c>
      <c r="I38" s="513">
        <f>SUM(I36:I37)</f>
        <v>60600</v>
      </c>
      <c r="J38" s="513">
        <f>SUM(J36:J37)</f>
        <v>60600</v>
      </c>
    </row>
    <row r="39" spans="1:10">
      <c r="A39" s="498">
        <v>29</v>
      </c>
      <c r="B39" s="508" t="s">
        <v>539</v>
      </c>
      <c r="C39" s="496"/>
      <c r="D39" s="496"/>
      <c r="E39" s="496"/>
      <c r="F39" s="505"/>
      <c r="G39" s="497">
        <f>G29</f>
        <v>76319</v>
      </c>
      <c r="H39" s="497">
        <f>H29</f>
        <v>60600</v>
      </c>
      <c r="I39" s="497">
        <f>I29</f>
        <v>60600</v>
      </c>
      <c r="J39" s="497">
        <f>J29</f>
        <v>60600</v>
      </c>
    </row>
    <row r="40" spans="1:10" ht="15.75" thickBot="1">
      <c r="A40" s="498">
        <v>30</v>
      </c>
      <c r="B40" s="508" t="s">
        <v>540</v>
      </c>
      <c r="C40" s="496"/>
      <c r="D40" s="496"/>
      <c r="E40" s="496"/>
      <c r="F40" s="505"/>
      <c r="G40" s="497">
        <f>G35</f>
        <v>43535</v>
      </c>
      <c r="H40" s="497">
        <f>H35</f>
        <v>0</v>
      </c>
      <c r="I40" s="497">
        <f>I35</f>
        <v>0</v>
      </c>
      <c r="J40" s="497">
        <f>J35</f>
        <v>0</v>
      </c>
    </row>
    <row r="41" spans="1:10" ht="15.75" thickBot="1">
      <c r="A41" s="501">
        <v>31</v>
      </c>
      <c r="B41" s="510" t="s">
        <v>541</v>
      </c>
      <c r="C41" s="511"/>
      <c r="D41" s="511"/>
      <c r="E41" s="511"/>
      <c r="F41" s="512"/>
      <c r="G41" s="513">
        <f>SUM(G39:G40)</f>
        <v>119854</v>
      </c>
      <c r="H41" s="513">
        <f>SUM(H39:H40)</f>
        <v>60600</v>
      </c>
      <c r="I41" s="513">
        <f>SUM(I39:I40)</f>
        <v>60600</v>
      </c>
      <c r="J41" s="513">
        <f>SUM(J39:J40)</f>
        <v>60600</v>
      </c>
    </row>
    <row r="42" spans="1:10">
      <c r="B42" s="500"/>
      <c r="C42" s="500"/>
      <c r="D42" s="500"/>
      <c r="E42" s="500"/>
      <c r="F42" s="500"/>
      <c r="G42" s="500"/>
      <c r="H42" s="500"/>
      <c r="I42" s="500"/>
      <c r="J42" s="500"/>
    </row>
    <row r="43" spans="1:10">
      <c r="B43" s="500"/>
      <c r="C43" s="500"/>
      <c r="D43" s="500"/>
      <c r="E43" s="500"/>
      <c r="F43" s="500"/>
      <c r="G43" s="500"/>
      <c r="H43" s="500"/>
      <c r="I43" s="500"/>
      <c r="J43" s="500"/>
    </row>
  </sheetData>
  <mergeCells count="2">
    <mergeCell ref="A2:J2"/>
    <mergeCell ref="A7:J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I99"/>
  <sheetViews>
    <sheetView workbookViewId="0">
      <selection activeCell="A2" sqref="A2:G2"/>
    </sheetView>
  </sheetViews>
  <sheetFormatPr defaultColWidth="9.140625" defaultRowHeight="15"/>
  <cols>
    <col min="1" max="1" width="4.7109375" style="514" customWidth="1"/>
    <col min="2" max="2" width="9.140625" style="182"/>
    <col min="3" max="3" width="11.5703125" style="182" customWidth="1"/>
    <col min="4" max="4" width="9.140625" style="182"/>
    <col min="5" max="5" width="18" style="182" customWidth="1"/>
    <col min="6" max="6" width="23.140625" style="182" customWidth="1"/>
    <col min="7" max="7" width="22" style="182" customWidth="1"/>
    <col min="8" max="8" width="10.7109375" style="182" customWidth="1"/>
    <col min="9" max="16384" width="9.140625" style="182"/>
  </cols>
  <sheetData>
    <row r="1" spans="1:8">
      <c r="G1" s="515"/>
      <c r="H1" s="516"/>
    </row>
    <row r="2" spans="1:8">
      <c r="A2" s="731" t="s">
        <v>715</v>
      </c>
      <c r="B2" s="731"/>
      <c r="C2" s="731"/>
      <c r="D2" s="731"/>
      <c r="E2" s="731"/>
      <c r="F2" s="731"/>
      <c r="G2" s="731"/>
      <c r="H2" s="516"/>
    </row>
    <row r="3" spans="1:8">
      <c r="A3" s="733" t="s">
        <v>649</v>
      </c>
      <c r="B3" s="733"/>
      <c r="C3" s="733"/>
      <c r="D3" s="733"/>
      <c r="E3" s="733"/>
      <c r="F3" s="733"/>
      <c r="G3" s="733"/>
      <c r="H3" s="517"/>
    </row>
    <row r="4" spans="1:8" ht="15.75" thickBot="1">
      <c r="A4" s="734" t="s">
        <v>544</v>
      </c>
      <c r="B4" s="734"/>
      <c r="C4" s="734"/>
      <c r="D4" s="518"/>
      <c r="E4" s="518"/>
      <c r="F4" s="518"/>
      <c r="G4" s="519" t="s">
        <v>545</v>
      </c>
      <c r="H4" s="520"/>
    </row>
    <row r="5" spans="1:8" ht="16.5" thickTop="1" thickBot="1">
      <c r="A5" s="735" t="s">
        <v>546</v>
      </c>
      <c r="B5" s="736" t="s">
        <v>0</v>
      </c>
      <c r="C5" s="736"/>
      <c r="D5" s="736"/>
      <c r="E5" s="736"/>
      <c r="F5" s="737" t="s">
        <v>445</v>
      </c>
      <c r="G5" s="738"/>
      <c r="H5" s="521"/>
    </row>
    <row r="6" spans="1:8" ht="16.5" thickTop="1" thickBot="1">
      <c r="A6" s="735"/>
      <c r="B6" s="736"/>
      <c r="C6" s="736"/>
      <c r="D6" s="736"/>
      <c r="E6" s="736"/>
      <c r="F6" s="522" t="s">
        <v>547</v>
      </c>
      <c r="G6" s="523" t="s">
        <v>548</v>
      </c>
      <c r="H6" s="521"/>
    </row>
    <row r="7" spans="1:8" ht="15.75" thickTop="1">
      <c r="A7" s="735"/>
      <c r="B7" s="736"/>
      <c r="C7" s="736"/>
      <c r="D7" s="736"/>
      <c r="E7" s="736"/>
      <c r="F7" s="524">
        <v>39083</v>
      </c>
      <c r="G7" s="525">
        <v>42004</v>
      </c>
      <c r="H7" s="526"/>
    </row>
    <row r="8" spans="1:8">
      <c r="A8" s="527" t="s">
        <v>549</v>
      </c>
      <c r="B8" s="739" t="s">
        <v>550</v>
      </c>
      <c r="C8" s="739"/>
      <c r="D8" s="739"/>
      <c r="E8" s="739"/>
      <c r="F8" s="528">
        <f t="shared" ref="F8:G8" si="0">F9+F16+F22+F29</f>
        <v>325983</v>
      </c>
      <c r="G8" s="528">
        <f t="shared" si="0"/>
        <v>349555</v>
      </c>
      <c r="H8" s="526"/>
    </row>
    <row r="9" spans="1:8">
      <c r="A9" s="529" t="s">
        <v>123</v>
      </c>
      <c r="B9" s="740" t="s">
        <v>551</v>
      </c>
      <c r="C9" s="740"/>
      <c r="D9" s="740"/>
      <c r="E9" s="740"/>
      <c r="F9" s="530">
        <f t="shared" ref="F9" si="1">SUM(F10:F15)</f>
        <v>0</v>
      </c>
      <c r="G9" s="530">
        <f t="shared" ref="G9" si="2">SUM(G10:G15)</f>
        <v>0</v>
      </c>
      <c r="H9" s="526"/>
    </row>
    <row r="10" spans="1:8">
      <c r="A10" s="531" t="s">
        <v>183</v>
      </c>
      <c r="B10" s="732" t="s">
        <v>552</v>
      </c>
      <c r="C10" s="732"/>
      <c r="D10" s="732"/>
      <c r="E10" s="732"/>
      <c r="F10" s="532"/>
      <c r="G10" s="532"/>
      <c r="H10" s="533"/>
    </row>
    <row r="11" spans="1:8">
      <c r="A11" s="531" t="s">
        <v>184</v>
      </c>
      <c r="B11" s="732" t="s">
        <v>553</v>
      </c>
      <c r="C11" s="732"/>
      <c r="D11" s="732"/>
      <c r="E11" s="732"/>
      <c r="F11" s="532"/>
      <c r="G11" s="532"/>
      <c r="H11" s="533"/>
    </row>
    <row r="12" spans="1:8">
      <c r="A12" s="531" t="s">
        <v>185</v>
      </c>
      <c r="B12" s="732" t="s">
        <v>554</v>
      </c>
      <c r="C12" s="732"/>
      <c r="D12" s="732"/>
      <c r="E12" s="732"/>
      <c r="F12" s="532"/>
      <c r="G12" s="532"/>
      <c r="H12" s="533"/>
    </row>
    <row r="13" spans="1:8">
      <c r="A13" s="531" t="s">
        <v>186</v>
      </c>
      <c r="B13" s="732" t="s">
        <v>555</v>
      </c>
      <c r="C13" s="732"/>
      <c r="D13" s="732"/>
      <c r="E13" s="732"/>
      <c r="F13" s="532"/>
      <c r="G13" s="532"/>
      <c r="H13" s="533"/>
    </row>
    <row r="14" spans="1:8">
      <c r="A14" s="531" t="s">
        <v>187</v>
      </c>
      <c r="B14" s="732" t="s">
        <v>556</v>
      </c>
      <c r="C14" s="732"/>
      <c r="D14" s="732"/>
      <c r="E14" s="732"/>
      <c r="F14" s="532"/>
      <c r="G14" s="532"/>
      <c r="H14" s="533"/>
    </row>
    <row r="15" spans="1:8">
      <c r="A15" s="531" t="s">
        <v>188</v>
      </c>
      <c r="B15" s="732" t="s">
        <v>557</v>
      </c>
      <c r="C15" s="732"/>
      <c r="D15" s="732"/>
      <c r="E15" s="732"/>
      <c r="F15" s="532"/>
      <c r="G15" s="532"/>
      <c r="H15" s="533"/>
    </row>
    <row r="16" spans="1:8">
      <c r="A16" s="529" t="s">
        <v>125</v>
      </c>
      <c r="B16" s="740" t="s">
        <v>558</v>
      </c>
      <c r="C16" s="740"/>
      <c r="D16" s="740"/>
      <c r="E16" s="740"/>
      <c r="F16" s="530">
        <f t="shared" ref="F16:G16" si="3">F17+F18+F19+F20+F21</f>
        <v>325838</v>
      </c>
      <c r="G16" s="530">
        <f t="shared" si="3"/>
        <v>349410</v>
      </c>
      <c r="H16" s="533"/>
    </row>
    <row r="17" spans="1:8">
      <c r="A17" s="531" t="s">
        <v>189</v>
      </c>
      <c r="B17" s="732" t="s">
        <v>559</v>
      </c>
      <c r="C17" s="732"/>
      <c r="D17" s="732"/>
      <c r="E17" s="732"/>
      <c r="F17" s="532">
        <v>210641</v>
      </c>
      <c r="G17" s="532">
        <v>288187</v>
      </c>
      <c r="H17" s="533"/>
    </row>
    <row r="18" spans="1:8">
      <c r="A18" s="531" t="s">
        <v>191</v>
      </c>
      <c r="B18" s="732" t="s">
        <v>560</v>
      </c>
      <c r="C18" s="732"/>
      <c r="D18" s="732"/>
      <c r="E18" s="732"/>
      <c r="F18" s="532">
        <v>35840</v>
      </c>
      <c r="G18" s="532">
        <v>34302</v>
      </c>
      <c r="H18" s="533"/>
    </row>
    <row r="19" spans="1:8">
      <c r="A19" s="531" t="s">
        <v>166</v>
      </c>
      <c r="B19" s="732" t="s">
        <v>561</v>
      </c>
      <c r="C19" s="732"/>
      <c r="D19" s="732"/>
      <c r="E19" s="732"/>
      <c r="F19" s="532">
        <v>100</v>
      </c>
      <c r="G19" s="532">
        <v>100</v>
      </c>
      <c r="H19" s="533"/>
    </row>
    <row r="20" spans="1:8">
      <c r="A20" s="531" t="s">
        <v>167</v>
      </c>
      <c r="B20" s="732" t="s">
        <v>562</v>
      </c>
      <c r="C20" s="732"/>
      <c r="D20" s="732"/>
      <c r="E20" s="732"/>
      <c r="F20" s="532">
        <v>79257</v>
      </c>
      <c r="G20" s="532">
        <v>26821</v>
      </c>
      <c r="H20" s="533"/>
    </row>
    <row r="21" spans="1:8">
      <c r="A21" s="531" t="s">
        <v>170</v>
      </c>
      <c r="B21" s="732" t="s">
        <v>563</v>
      </c>
      <c r="C21" s="732"/>
      <c r="D21" s="732"/>
      <c r="E21" s="732"/>
      <c r="F21" s="532">
        <v>0</v>
      </c>
      <c r="G21" s="532">
        <v>0</v>
      </c>
      <c r="H21" s="533"/>
    </row>
    <row r="22" spans="1:8">
      <c r="A22" s="529" t="s">
        <v>564</v>
      </c>
      <c r="B22" s="740" t="s">
        <v>565</v>
      </c>
      <c r="C22" s="740"/>
      <c r="D22" s="740"/>
      <c r="E22" s="740"/>
      <c r="F22" s="530">
        <f t="shared" ref="F22" si="4">SUM(F23:F28)</f>
        <v>145</v>
      </c>
      <c r="G22" s="530">
        <f t="shared" ref="G22" si="5">SUM(G23:G28)</f>
        <v>145</v>
      </c>
      <c r="H22" s="533"/>
    </row>
    <row r="23" spans="1:8">
      <c r="A23" s="531" t="s">
        <v>183</v>
      </c>
      <c r="B23" s="732" t="s">
        <v>566</v>
      </c>
      <c r="C23" s="732"/>
      <c r="D23" s="732"/>
      <c r="E23" s="732"/>
      <c r="F23" s="532">
        <v>145</v>
      </c>
      <c r="G23" s="532">
        <v>145</v>
      </c>
      <c r="H23" s="533"/>
    </row>
    <row r="24" spans="1:8">
      <c r="A24" s="531" t="s">
        <v>184</v>
      </c>
      <c r="B24" s="732" t="s">
        <v>567</v>
      </c>
      <c r="C24" s="732"/>
      <c r="D24" s="732"/>
      <c r="E24" s="732"/>
      <c r="F24" s="534"/>
      <c r="G24" s="534"/>
      <c r="H24" s="533"/>
    </row>
    <row r="25" spans="1:8">
      <c r="A25" s="531" t="s">
        <v>185</v>
      </c>
      <c r="B25" s="732" t="s">
        <v>568</v>
      </c>
      <c r="C25" s="732"/>
      <c r="D25" s="732"/>
      <c r="E25" s="732"/>
      <c r="F25" s="534"/>
      <c r="G25" s="534"/>
      <c r="H25" s="533"/>
    </row>
    <row r="26" spans="1:8">
      <c r="A26" s="531" t="s">
        <v>186</v>
      </c>
      <c r="B26" s="732" t="s">
        <v>569</v>
      </c>
      <c r="C26" s="732"/>
      <c r="D26" s="732"/>
      <c r="E26" s="732"/>
      <c r="F26" s="534"/>
      <c r="G26" s="534"/>
      <c r="H26" s="533"/>
    </row>
    <row r="27" spans="1:8">
      <c r="A27" s="531" t="s">
        <v>187</v>
      </c>
      <c r="B27" s="732" t="s">
        <v>570</v>
      </c>
      <c r="C27" s="732"/>
      <c r="D27" s="732"/>
      <c r="E27" s="732"/>
      <c r="F27" s="534"/>
      <c r="G27" s="534"/>
      <c r="H27" s="533"/>
    </row>
    <row r="28" spans="1:8">
      <c r="A28" s="531" t="s">
        <v>188</v>
      </c>
      <c r="B28" s="732" t="s">
        <v>571</v>
      </c>
      <c r="C28" s="732"/>
      <c r="D28" s="732"/>
      <c r="E28" s="732"/>
      <c r="F28" s="534"/>
      <c r="G28" s="534"/>
      <c r="H28" s="533"/>
    </row>
    <row r="29" spans="1:8">
      <c r="A29" s="741" t="s">
        <v>572</v>
      </c>
      <c r="B29" s="743" t="s">
        <v>573</v>
      </c>
      <c r="C29" s="744"/>
      <c r="D29" s="744"/>
      <c r="E29" s="745"/>
      <c r="F29" s="757">
        <f t="shared" ref="F29:G29" si="6">SUM(F31:F35)</f>
        <v>0</v>
      </c>
      <c r="G29" s="749">
        <f t="shared" si="6"/>
        <v>0</v>
      </c>
      <c r="H29" s="533"/>
    </row>
    <row r="30" spans="1:8">
      <c r="A30" s="742"/>
      <c r="B30" s="746"/>
      <c r="C30" s="747"/>
      <c r="D30" s="747"/>
      <c r="E30" s="748"/>
      <c r="F30" s="758"/>
      <c r="G30" s="750"/>
      <c r="H30" s="533"/>
    </row>
    <row r="31" spans="1:8">
      <c r="A31" s="531" t="s">
        <v>183</v>
      </c>
      <c r="B31" s="732" t="s">
        <v>574</v>
      </c>
      <c r="C31" s="732"/>
      <c r="D31" s="732"/>
      <c r="E31" s="732"/>
      <c r="F31" s="535"/>
      <c r="G31" s="535"/>
      <c r="H31" s="533"/>
    </row>
    <row r="32" spans="1:8">
      <c r="A32" s="531" t="s">
        <v>184</v>
      </c>
      <c r="B32" s="732" t="s">
        <v>575</v>
      </c>
      <c r="C32" s="732"/>
      <c r="D32" s="732"/>
      <c r="E32" s="732"/>
      <c r="F32" s="535"/>
      <c r="G32" s="535"/>
      <c r="H32" s="536"/>
    </row>
    <row r="33" spans="1:8">
      <c r="A33" s="531" t="s">
        <v>185</v>
      </c>
      <c r="B33" s="751" t="s">
        <v>576</v>
      </c>
      <c r="C33" s="752"/>
      <c r="D33" s="752"/>
      <c r="E33" s="753"/>
      <c r="F33" s="535"/>
      <c r="G33" s="535"/>
      <c r="H33" s="536"/>
    </row>
    <row r="34" spans="1:8">
      <c r="A34" s="531" t="s">
        <v>186</v>
      </c>
      <c r="B34" s="751" t="s">
        <v>577</v>
      </c>
      <c r="C34" s="752"/>
      <c r="D34" s="752"/>
      <c r="E34" s="753"/>
      <c r="F34" s="535"/>
      <c r="G34" s="535"/>
      <c r="H34" s="536"/>
    </row>
    <row r="35" spans="1:8">
      <c r="A35" s="537" t="s">
        <v>187</v>
      </c>
      <c r="B35" s="754" t="s">
        <v>578</v>
      </c>
      <c r="C35" s="755"/>
      <c r="D35" s="755"/>
      <c r="E35" s="756"/>
      <c r="F35" s="538"/>
      <c r="G35" s="538"/>
      <c r="H35" s="536"/>
    </row>
    <row r="36" spans="1:8">
      <c r="A36" s="527" t="s">
        <v>579</v>
      </c>
      <c r="B36" s="739" t="s">
        <v>580</v>
      </c>
      <c r="C36" s="739"/>
      <c r="D36" s="739"/>
      <c r="E36" s="739"/>
      <c r="F36" s="539">
        <f>F37+F43</f>
        <v>0</v>
      </c>
      <c r="G36" s="539">
        <f>G37+G43</f>
        <v>0</v>
      </c>
      <c r="H36" s="536"/>
    </row>
    <row r="37" spans="1:8">
      <c r="A37" s="529" t="s">
        <v>123</v>
      </c>
      <c r="B37" s="740" t="s">
        <v>581</v>
      </c>
      <c r="C37" s="740"/>
      <c r="D37" s="740"/>
      <c r="E37" s="740"/>
      <c r="F37" s="530">
        <f t="shared" ref="F37:G37" si="7">SUM(F38:F42)</f>
        <v>0</v>
      </c>
      <c r="G37" s="530">
        <f t="shared" si="7"/>
        <v>0</v>
      </c>
      <c r="H37" s="536"/>
    </row>
    <row r="38" spans="1:8">
      <c r="A38" s="531" t="s">
        <v>183</v>
      </c>
      <c r="B38" s="732" t="s">
        <v>582</v>
      </c>
      <c r="C38" s="732"/>
      <c r="D38" s="732"/>
      <c r="E38" s="732"/>
      <c r="F38" s="532">
        <v>0</v>
      </c>
      <c r="G38" s="532">
        <v>0</v>
      </c>
      <c r="H38" s="536"/>
    </row>
    <row r="39" spans="1:8">
      <c r="A39" s="531" t="s">
        <v>184</v>
      </c>
      <c r="B39" s="732" t="s">
        <v>583</v>
      </c>
      <c r="C39" s="732"/>
      <c r="D39" s="732"/>
      <c r="E39" s="732"/>
      <c r="F39" s="534"/>
      <c r="G39" s="534"/>
      <c r="H39" s="536"/>
    </row>
    <row r="40" spans="1:8">
      <c r="A40" s="531" t="s">
        <v>185</v>
      </c>
      <c r="B40" s="732" t="s">
        <v>584</v>
      </c>
      <c r="C40" s="732"/>
      <c r="D40" s="732"/>
      <c r="E40" s="732"/>
      <c r="F40" s="534"/>
      <c r="G40" s="534"/>
      <c r="H40" s="536"/>
    </row>
    <row r="41" spans="1:8">
      <c r="A41" s="531" t="s">
        <v>186</v>
      </c>
      <c r="B41" s="732" t="s">
        <v>585</v>
      </c>
      <c r="C41" s="732"/>
      <c r="D41" s="732"/>
      <c r="E41" s="732"/>
      <c r="F41" s="534"/>
      <c r="G41" s="534"/>
      <c r="H41" s="536"/>
    </row>
    <row r="42" spans="1:8">
      <c r="A42" s="537" t="s">
        <v>187</v>
      </c>
      <c r="B42" s="760" t="s">
        <v>586</v>
      </c>
      <c r="C42" s="760"/>
      <c r="D42" s="760"/>
      <c r="E42" s="760"/>
      <c r="F42" s="540"/>
      <c r="G42" s="540"/>
      <c r="H42" s="536"/>
    </row>
    <row r="43" spans="1:8">
      <c r="A43" s="529" t="s">
        <v>125</v>
      </c>
      <c r="B43" s="740" t="s">
        <v>587</v>
      </c>
      <c r="C43" s="740"/>
      <c r="D43" s="740"/>
      <c r="E43" s="740"/>
      <c r="F43" s="541">
        <f t="shared" ref="F43:G43" si="8">SUM(F44:F45)</f>
        <v>0</v>
      </c>
      <c r="G43" s="541">
        <f t="shared" si="8"/>
        <v>0</v>
      </c>
      <c r="H43" s="536"/>
    </row>
    <row r="44" spans="1:8">
      <c r="A44" s="531" t="s">
        <v>183</v>
      </c>
      <c r="B44" s="732" t="s">
        <v>588</v>
      </c>
      <c r="C44" s="732"/>
      <c r="D44" s="732"/>
      <c r="E44" s="732"/>
      <c r="F44" s="535"/>
      <c r="G44" s="535"/>
      <c r="H44" s="536"/>
    </row>
    <row r="45" spans="1:8">
      <c r="A45" s="531" t="s">
        <v>184</v>
      </c>
      <c r="B45" s="732" t="s">
        <v>589</v>
      </c>
      <c r="C45" s="732"/>
      <c r="D45" s="732"/>
      <c r="E45" s="732"/>
      <c r="F45" s="535"/>
      <c r="G45" s="535"/>
      <c r="H45" s="536"/>
    </row>
    <row r="46" spans="1:8">
      <c r="A46" s="527" t="s">
        <v>590</v>
      </c>
      <c r="B46" s="739" t="s">
        <v>591</v>
      </c>
      <c r="C46" s="739"/>
      <c r="D46" s="739"/>
      <c r="E46" s="739"/>
      <c r="F46" s="541">
        <f t="shared" ref="F46:G46" si="9">SUM(F47:F50)</f>
        <v>73065</v>
      </c>
      <c r="G46" s="541">
        <f t="shared" si="9"/>
        <v>39065</v>
      </c>
      <c r="H46" s="536"/>
    </row>
    <row r="47" spans="1:8">
      <c r="A47" s="531" t="s">
        <v>183</v>
      </c>
      <c r="B47" s="732" t="s">
        <v>592</v>
      </c>
      <c r="C47" s="732"/>
      <c r="D47" s="732"/>
      <c r="E47" s="732"/>
      <c r="F47" s="532">
        <v>0</v>
      </c>
      <c r="G47" s="532">
        <v>0</v>
      </c>
      <c r="H47" s="536"/>
    </row>
    <row r="48" spans="1:8">
      <c r="A48" s="531" t="s">
        <v>184</v>
      </c>
      <c r="B48" s="732" t="s">
        <v>593</v>
      </c>
      <c r="C48" s="732"/>
      <c r="D48" s="732"/>
      <c r="E48" s="732"/>
      <c r="F48" s="532">
        <v>141</v>
      </c>
      <c r="G48" s="532">
        <v>232</v>
      </c>
      <c r="H48" s="536"/>
    </row>
    <row r="49" spans="1:8">
      <c r="A49" s="531" t="s">
        <v>185</v>
      </c>
      <c r="B49" s="751" t="s">
        <v>594</v>
      </c>
      <c r="C49" s="752"/>
      <c r="D49" s="752"/>
      <c r="E49" s="753"/>
      <c r="F49" s="532">
        <v>46323</v>
      </c>
      <c r="G49" s="532">
        <v>11979</v>
      </c>
      <c r="H49" s="536"/>
    </row>
    <row r="50" spans="1:8">
      <c r="A50" s="531" t="s">
        <v>186</v>
      </c>
      <c r="B50" s="751" t="s">
        <v>595</v>
      </c>
      <c r="C50" s="752"/>
      <c r="D50" s="752"/>
      <c r="E50" s="753"/>
      <c r="F50" s="532">
        <v>26601</v>
      </c>
      <c r="G50" s="532">
        <v>26854</v>
      </c>
      <c r="H50" s="536"/>
    </row>
    <row r="51" spans="1:8">
      <c r="A51" s="531" t="s">
        <v>187</v>
      </c>
      <c r="B51" s="751" t="s">
        <v>596</v>
      </c>
      <c r="C51" s="752"/>
      <c r="D51" s="752"/>
      <c r="E51" s="753"/>
      <c r="F51" s="532"/>
      <c r="G51" s="542"/>
      <c r="H51" s="543"/>
    </row>
    <row r="52" spans="1:8">
      <c r="A52" s="544" t="s">
        <v>597</v>
      </c>
      <c r="B52" s="739" t="s">
        <v>598</v>
      </c>
      <c r="C52" s="739"/>
      <c r="D52" s="739"/>
      <c r="E52" s="739"/>
      <c r="F52" s="545">
        <f t="shared" ref="F52:G52" si="10">F53+F62+F63</f>
        <v>17614</v>
      </c>
      <c r="G52" s="546">
        <f t="shared" si="10"/>
        <v>23275</v>
      </c>
      <c r="H52" s="543"/>
    </row>
    <row r="53" spans="1:8">
      <c r="A53" s="544" t="s">
        <v>123</v>
      </c>
      <c r="B53" s="759" t="s">
        <v>599</v>
      </c>
      <c r="C53" s="759"/>
      <c r="D53" s="759"/>
      <c r="E53" s="759"/>
      <c r="F53" s="547">
        <f t="shared" ref="F53" si="11">SUM(F54:F61)</f>
        <v>15743</v>
      </c>
      <c r="G53" s="548">
        <f t="shared" ref="G53" si="12">SUM(G54:G61)</f>
        <v>17055</v>
      </c>
      <c r="H53" s="543"/>
    </row>
    <row r="54" spans="1:8">
      <c r="A54" s="549" t="s">
        <v>183</v>
      </c>
      <c r="B54" s="764" t="s">
        <v>600</v>
      </c>
      <c r="C54" s="764"/>
      <c r="D54" s="764"/>
      <c r="E54" s="764"/>
      <c r="F54" s="550">
        <v>0</v>
      </c>
      <c r="G54" s="550">
        <v>0</v>
      </c>
      <c r="H54" s="543"/>
    </row>
    <row r="55" spans="1:8">
      <c r="A55" s="549" t="s">
        <v>184</v>
      </c>
      <c r="B55" s="764" t="s">
        <v>601</v>
      </c>
      <c r="C55" s="764"/>
      <c r="D55" s="764"/>
      <c r="E55" s="764"/>
      <c r="F55" s="551"/>
      <c r="G55" s="551"/>
      <c r="H55" s="543"/>
    </row>
    <row r="56" spans="1:8">
      <c r="A56" s="549" t="s">
        <v>185</v>
      </c>
      <c r="B56" s="764" t="s">
        <v>602</v>
      </c>
      <c r="C56" s="764"/>
      <c r="D56" s="764"/>
      <c r="E56" s="764"/>
      <c r="F56" s="532">
        <v>11630</v>
      </c>
      <c r="G56" s="532">
        <v>11630</v>
      </c>
      <c r="H56" s="536"/>
    </row>
    <row r="57" spans="1:8">
      <c r="A57" s="549" t="s">
        <v>186</v>
      </c>
      <c r="B57" s="764" t="s">
        <v>603</v>
      </c>
      <c r="C57" s="764"/>
      <c r="D57" s="764"/>
      <c r="E57" s="764"/>
      <c r="F57" s="532">
        <v>526</v>
      </c>
      <c r="G57" s="532">
        <v>1167</v>
      </c>
      <c r="H57" s="536"/>
    </row>
    <row r="58" spans="1:8">
      <c r="A58" s="549" t="s">
        <v>187</v>
      </c>
      <c r="B58" s="764" t="s">
        <v>604</v>
      </c>
      <c r="C58" s="764"/>
      <c r="D58" s="764"/>
      <c r="E58" s="764"/>
      <c r="F58" s="552">
        <v>0</v>
      </c>
      <c r="G58" s="552">
        <v>0</v>
      </c>
      <c r="H58" s="536"/>
    </row>
    <row r="59" spans="1:8">
      <c r="A59" s="549" t="s">
        <v>188</v>
      </c>
      <c r="B59" s="764" t="s">
        <v>605</v>
      </c>
      <c r="C59" s="764"/>
      <c r="D59" s="764"/>
      <c r="E59" s="764"/>
      <c r="F59" s="532">
        <v>802</v>
      </c>
      <c r="G59" s="532">
        <v>922</v>
      </c>
      <c r="H59" s="536"/>
    </row>
    <row r="60" spans="1:8">
      <c r="A60" s="549" t="s">
        <v>189</v>
      </c>
      <c r="B60" s="764" t="s">
        <v>606</v>
      </c>
      <c r="C60" s="764"/>
      <c r="D60" s="764"/>
      <c r="E60" s="764"/>
      <c r="F60" s="532">
        <v>2785</v>
      </c>
      <c r="G60" s="532">
        <v>3336</v>
      </c>
      <c r="H60" s="536"/>
    </row>
    <row r="61" spans="1:8">
      <c r="A61" s="549" t="s">
        <v>191</v>
      </c>
      <c r="B61" s="761" t="s">
        <v>607</v>
      </c>
      <c r="C61" s="765"/>
      <c r="D61" s="765"/>
      <c r="E61" s="766"/>
      <c r="F61" s="532"/>
      <c r="G61" s="532"/>
      <c r="H61" s="536"/>
    </row>
    <row r="62" spans="1:8">
      <c r="A62" s="544" t="s">
        <v>125</v>
      </c>
      <c r="B62" s="759" t="s">
        <v>608</v>
      </c>
      <c r="C62" s="759"/>
      <c r="D62" s="759"/>
      <c r="E62" s="759"/>
      <c r="F62" s="553">
        <v>300</v>
      </c>
      <c r="G62" s="553">
        <v>4649</v>
      </c>
      <c r="H62" s="536"/>
    </row>
    <row r="63" spans="1:8">
      <c r="A63" s="544" t="s">
        <v>564</v>
      </c>
      <c r="B63" s="767" t="s">
        <v>609</v>
      </c>
      <c r="C63" s="768"/>
      <c r="D63" s="768"/>
      <c r="E63" s="769"/>
      <c r="F63" s="553">
        <f>F64+F65</f>
        <v>1571</v>
      </c>
      <c r="G63" s="553">
        <f>G65+G64</f>
        <v>1571</v>
      </c>
      <c r="H63" s="536"/>
    </row>
    <row r="64" spans="1:8">
      <c r="A64" s="549" t="s">
        <v>183</v>
      </c>
      <c r="B64" s="761" t="s">
        <v>610</v>
      </c>
      <c r="C64" s="762"/>
      <c r="D64" s="762"/>
      <c r="E64" s="763"/>
      <c r="F64" s="532">
        <v>1491</v>
      </c>
      <c r="G64" s="532">
        <v>1491</v>
      </c>
      <c r="H64" s="536"/>
    </row>
    <row r="65" spans="1:8">
      <c r="A65" s="549" t="s">
        <v>186</v>
      </c>
      <c r="B65" s="761" t="s">
        <v>611</v>
      </c>
      <c r="C65" s="762"/>
      <c r="D65" s="762"/>
      <c r="E65" s="763"/>
      <c r="F65" s="532">
        <v>80</v>
      </c>
      <c r="G65" s="532">
        <v>80</v>
      </c>
      <c r="H65" s="536"/>
    </row>
    <row r="66" spans="1:8">
      <c r="A66" s="527" t="s">
        <v>612</v>
      </c>
      <c r="B66" s="739" t="s">
        <v>613</v>
      </c>
      <c r="C66" s="739"/>
      <c r="D66" s="739"/>
      <c r="E66" s="739"/>
      <c r="F66" s="541">
        <v>105</v>
      </c>
      <c r="G66" s="541">
        <v>89</v>
      </c>
      <c r="H66" s="536"/>
    </row>
    <row r="67" spans="1:8">
      <c r="A67" s="527" t="s">
        <v>614</v>
      </c>
      <c r="B67" s="739" t="s">
        <v>615</v>
      </c>
      <c r="C67" s="739"/>
      <c r="D67" s="739"/>
      <c r="E67" s="739"/>
      <c r="F67" s="553">
        <v>0</v>
      </c>
      <c r="G67" s="553">
        <v>0</v>
      </c>
      <c r="H67" s="536"/>
    </row>
    <row r="68" spans="1:8" ht="15.75" thickBot="1">
      <c r="A68" s="554"/>
      <c r="B68" s="770" t="s">
        <v>616</v>
      </c>
      <c r="C68" s="770"/>
      <c r="D68" s="770"/>
      <c r="E68" s="770"/>
      <c r="F68" s="555">
        <f>F8+F36+F46+F52+F66+F67</f>
        <v>416767</v>
      </c>
      <c r="G68" s="555">
        <f>G8+G36+G46+G52+G66+G67</f>
        <v>411984</v>
      </c>
      <c r="H68" s="536"/>
    </row>
    <row r="69" spans="1:8" ht="16.5" thickTop="1" thickBot="1">
      <c r="A69" s="734" t="s">
        <v>617</v>
      </c>
      <c r="B69" s="734"/>
      <c r="C69" s="734"/>
      <c r="D69" s="518"/>
      <c r="E69" s="518"/>
      <c r="F69" s="518"/>
      <c r="G69" s="518"/>
      <c r="H69" s="520"/>
    </row>
    <row r="70" spans="1:8" ht="16.5" thickTop="1" thickBot="1">
      <c r="A70" s="771" t="s">
        <v>546</v>
      </c>
      <c r="B70" s="772" t="s">
        <v>0</v>
      </c>
      <c r="C70" s="772"/>
      <c r="D70" s="772"/>
      <c r="E70" s="772"/>
      <c r="F70" s="522" t="s">
        <v>547</v>
      </c>
      <c r="G70" s="523" t="s">
        <v>548</v>
      </c>
      <c r="H70" s="521"/>
    </row>
    <row r="71" spans="1:8" ht="15.75" thickTop="1">
      <c r="A71" s="771"/>
      <c r="B71" s="772"/>
      <c r="C71" s="772"/>
      <c r="D71" s="772"/>
      <c r="E71" s="772"/>
      <c r="F71" s="524">
        <v>39083</v>
      </c>
      <c r="G71" s="525">
        <v>42004</v>
      </c>
      <c r="H71" s="526"/>
    </row>
    <row r="72" spans="1:8">
      <c r="A72" s="527" t="s">
        <v>618</v>
      </c>
      <c r="B72" s="739" t="s">
        <v>619</v>
      </c>
      <c r="C72" s="739"/>
      <c r="D72" s="739"/>
      <c r="E72" s="739"/>
      <c r="F72" s="528">
        <f t="shared" ref="F72" si="13">SUM(F73:F78)</f>
        <v>364456</v>
      </c>
      <c r="G72" s="528">
        <f t="shared" ref="G72" si="14">SUM(G73:G78)</f>
        <v>360688</v>
      </c>
      <c r="H72" s="526"/>
    </row>
    <row r="73" spans="1:8">
      <c r="A73" s="531" t="s">
        <v>123</v>
      </c>
      <c r="B73" s="732" t="s">
        <v>620</v>
      </c>
      <c r="C73" s="732"/>
      <c r="D73" s="732"/>
      <c r="E73" s="732"/>
      <c r="F73" s="532">
        <v>237109</v>
      </c>
      <c r="G73" s="532">
        <v>237109</v>
      </c>
      <c r="H73" s="536"/>
    </row>
    <row r="74" spans="1:8">
      <c r="A74" s="531" t="s">
        <v>125</v>
      </c>
      <c r="B74" s="732" t="s">
        <v>621</v>
      </c>
      <c r="C74" s="732"/>
      <c r="D74" s="732"/>
      <c r="E74" s="732"/>
      <c r="F74" s="532">
        <v>40068</v>
      </c>
      <c r="G74" s="532">
        <v>40068</v>
      </c>
      <c r="H74" s="536"/>
    </row>
    <row r="75" spans="1:8">
      <c r="A75" s="531" t="s">
        <v>564</v>
      </c>
      <c r="B75" s="751" t="s">
        <v>622</v>
      </c>
      <c r="C75" s="752"/>
      <c r="D75" s="752"/>
      <c r="E75" s="753"/>
      <c r="F75" s="532">
        <v>26663</v>
      </c>
      <c r="G75" s="532">
        <v>26663</v>
      </c>
      <c r="H75" s="536"/>
    </row>
    <row r="76" spans="1:8">
      <c r="A76" s="531" t="s">
        <v>572</v>
      </c>
      <c r="B76" s="751" t="s">
        <v>623</v>
      </c>
      <c r="C76" s="752"/>
      <c r="D76" s="752"/>
      <c r="E76" s="753"/>
      <c r="F76" s="532">
        <v>18507</v>
      </c>
      <c r="G76" s="532">
        <v>60616</v>
      </c>
      <c r="H76" s="536"/>
    </row>
    <row r="77" spans="1:8">
      <c r="A77" s="531" t="s">
        <v>624</v>
      </c>
      <c r="B77" s="751" t="s">
        <v>625</v>
      </c>
      <c r="C77" s="752"/>
      <c r="D77" s="752"/>
      <c r="E77" s="753"/>
      <c r="F77" s="532">
        <v>0</v>
      </c>
      <c r="G77" s="532">
        <v>0</v>
      </c>
      <c r="H77" s="536"/>
    </row>
    <row r="78" spans="1:8">
      <c r="A78" s="531" t="s">
        <v>626</v>
      </c>
      <c r="B78" s="751" t="s">
        <v>627</v>
      </c>
      <c r="C78" s="752"/>
      <c r="D78" s="752"/>
      <c r="E78" s="753"/>
      <c r="F78" s="532">
        <v>42109</v>
      </c>
      <c r="G78" s="532">
        <v>-3768</v>
      </c>
      <c r="H78" s="536"/>
    </row>
    <row r="79" spans="1:8">
      <c r="A79" s="527" t="s">
        <v>628</v>
      </c>
      <c r="B79" s="773" t="s">
        <v>629</v>
      </c>
      <c r="C79" s="773"/>
      <c r="D79" s="773"/>
      <c r="E79" s="773"/>
      <c r="F79" s="556">
        <f t="shared" ref="F79:G79" si="15">F80+F90+F93</f>
        <v>7413</v>
      </c>
      <c r="G79" s="556">
        <f t="shared" si="15"/>
        <v>7697</v>
      </c>
      <c r="H79" s="536"/>
    </row>
    <row r="80" spans="1:8">
      <c r="A80" s="529" t="s">
        <v>123</v>
      </c>
      <c r="B80" s="740" t="s">
        <v>630</v>
      </c>
      <c r="C80" s="740"/>
      <c r="D80" s="740"/>
      <c r="E80" s="740"/>
      <c r="F80" s="553">
        <f t="shared" ref="F80:G80" si="16">SUM(F81:F89)</f>
        <v>4840</v>
      </c>
      <c r="G80" s="553">
        <f t="shared" si="16"/>
        <v>5259</v>
      </c>
      <c r="H80" s="536"/>
    </row>
    <row r="81" spans="1:8">
      <c r="A81" s="531" t="s">
        <v>183</v>
      </c>
      <c r="B81" s="732" t="s">
        <v>631</v>
      </c>
      <c r="C81" s="732"/>
      <c r="D81" s="732"/>
      <c r="E81" s="732"/>
      <c r="F81" s="532">
        <v>0</v>
      </c>
      <c r="G81" s="532">
        <v>0</v>
      </c>
      <c r="H81" s="536"/>
    </row>
    <row r="82" spans="1:8">
      <c r="A82" s="531" t="s">
        <v>184</v>
      </c>
      <c r="B82" s="732" t="s">
        <v>632</v>
      </c>
      <c r="C82" s="732"/>
      <c r="D82" s="732"/>
      <c r="E82" s="732"/>
      <c r="F82" s="532"/>
      <c r="G82" s="532"/>
      <c r="H82" s="536"/>
    </row>
    <row r="83" spans="1:8">
      <c r="A83" s="531" t="s">
        <v>185</v>
      </c>
      <c r="B83" s="732" t="s">
        <v>633</v>
      </c>
      <c r="C83" s="732"/>
      <c r="D83" s="732"/>
      <c r="E83" s="732"/>
      <c r="F83" s="532">
        <v>0</v>
      </c>
      <c r="G83" s="532">
        <v>0</v>
      </c>
      <c r="H83" s="536"/>
    </row>
    <row r="84" spans="1:8">
      <c r="A84" s="531" t="s">
        <v>186</v>
      </c>
      <c r="B84" s="732" t="s">
        <v>634</v>
      </c>
      <c r="C84" s="732"/>
      <c r="D84" s="732"/>
      <c r="E84" s="732"/>
      <c r="F84" s="532">
        <v>0</v>
      </c>
      <c r="G84" s="532">
        <v>0</v>
      </c>
      <c r="H84" s="536"/>
    </row>
    <row r="85" spans="1:8">
      <c r="A85" s="531" t="s">
        <v>187</v>
      </c>
      <c r="B85" s="732" t="s">
        <v>635</v>
      </c>
      <c r="C85" s="732"/>
      <c r="D85" s="732"/>
      <c r="E85" s="732"/>
      <c r="F85" s="532">
        <v>4840</v>
      </c>
      <c r="G85" s="532">
        <v>5259</v>
      </c>
      <c r="H85" s="536"/>
    </row>
    <row r="86" spans="1:8">
      <c r="A86" s="531" t="s">
        <v>188</v>
      </c>
      <c r="B86" s="732" t="s">
        <v>636</v>
      </c>
      <c r="C86" s="732"/>
      <c r="D86" s="732"/>
      <c r="E86" s="732"/>
      <c r="F86" s="532">
        <v>0</v>
      </c>
      <c r="G86" s="532">
        <v>0</v>
      </c>
      <c r="H86" s="536"/>
    </row>
    <row r="87" spans="1:8">
      <c r="A87" s="531" t="s">
        <v>189</v>
      </c>
      <c r="B87" s="732" t="s">
        <v>637</v>
      </c>
      <c r="C87" s="732"/>
      <c r="D87" s="732"/>
      <c r="E87" s="732"/>
      <c r="F87" s="532"/>
      <c r="G87" s="532"/>
      <c r="H87" s="536"/>
    </row>
    <row r="88" spans="1:8">
      <c r="A88" s="531" t="s">
        <v>191</v>
      </c>
      <c r="B88" s="732" t="s">
        <v>638</v>
      </c>
      <c r="C88" s="732"/>
      <c r="D88" s="732"/>
      <c r="E88" s="732"/>
      <c r="F88" s="535">
        <v>0</v>
      </c>
      <c r="G88" s="535"/>
      <c r="H88" s="536"/>
    </row>
    <row r="89" spans="1:8">
      <c r="A89" s="531" t="s">
        <v>192</v>
      </c>
      <c r="B89" s="732" t="s">
        <v>639</v>
      </c>
      <c r="C89" s="732"/>
      <c r="D89" s="732"/>
      <c r="E89" s="732"/>
      <c r="F89" s="532">
        <v>0</v>
      </c>
      <c r="G89" s="532">
        <v>0</v>
      </c>
      <c r="H89" s="536"/>
    </row>
    <row r="90" spans="1:8">
      <c r="A90" s="529" t="s">
        <v>125</v>
      </c>
      <c r="B90" s="740" t="s">
        <v>640</v>
      </c>
      <c r="C90" s="740"/>
      <c r="D90" s="740"/>
      <c r="E90" s="740"/>
      <c r="F90" s="553">
        <v>315</v>
      </c>
      <c r="G90" s="553">
        <v>281</v>
      </c>
      <c r="H90" s="536"/>
    </row>
    <row r="91" spans="1:8">
      <c r="A91" s="557"/>
      <c r="B91" s="732" t="s">
        <v>638</v>
      </c>
      <c r="C91" s="732"/>
      <c r="D91" s="732"/>
      <c r="E91" s="732"/>
      <c r="F91" s="532">
        <v>0</v>
      </c>
      <c r="G91" s="532">
        <v>0</v>
      </c>
      <c r="H91" s="536"/>
    </row>
    <row r="92" spans="1:8">
      <c r="A92" s="531"/>
      <c r="B92" s="732" t="s">
        <v>639</v>
      </c>
      <c r="C92" s="732"/>
      <c r="D92" s="732"/>
      <c r="E92" s="732"/>
      <c r="F92" s="532">
        <v>315</v>
      </c>
      <c r="G92" s="532">
        <v>281</v>
      </c>
      <c r="H92" s="536"/>
    </row>
    <row r="93" spans="1:8">
      <c r="A93" s="529" t="s">
        <v>564</v>
      </c>
      <c r="B93" s="740" t="s">
        <v>641</v>
      </c>
      <c r="C93" s="740"/>
      <c r="D93" s="740"/>
      <c r="E93" s="740"/>
      <c r="F93" s="553">
        <f t="shared" ref="F93:G93" si="17">SUM(F94:F95)</f>
        <v>2258</v>
      </c>
      <c r="G93" s="553">
        <f t="shared" si="17"/>
        <v>2157</v>
      </c>
      <c r="H93" s="536"/>
    </row>
    <row r="94" spans="1:8">
      <c r="A94" s="531" t="s">
        <v>183</v>
      </c>
      <c r="B94" s="732" t="s">
        <v>642</v>
      </c>
      <c r="C94" s="732"/>
      <c r="D94" s="732"/>
      <c r="E94" s="732"/>
      <c r="F94" s="532">
        <v>1517</v>
      </c>
      <c r="G94" s="532">
        <v>1577</v>
      </c>
      <c r="H94" s="536"/>
    </row>
    <row r="95" spans="1:8">
      <c r="A95" s="531" t="s">
        <v>185</v>
      </c>
      <c r="B95" s="732" t="s">
        <v>643</v>
      </c>
      <c r="C95" s="732"/>
      <c r="D95" s="732"/>
      <c r="E95" s="732"/>
      <c r="F95" s="558">
        <v>741</v>
      </c>
      <c r="G95" s="558">
        <v>580</v>
      </c>
      <c r="H95" s="536"/>
    </row>
    <row r="96" spans="1:8">
      <c r="A96" s="527" t="s">
        <v>644</v>
      </c>
      <c r="B96" s="739" t="s">
        <v>645</v>
      </c>
      <c r="C96" s="739"/>
      <c r="D96" s="739"/>
      <c r="E96" s="739"/>
      <c r="F96" s="556">
        <v>0</v>
      </c>
      <c r="G96" s="556">
        <v>0</v>
      </c>
      <c r="H96" s="536"/>
    </row>
    <row r="97" spans="1:9">
      <c r="A97" s="527" t="s">
        <v>646</v>
      </c>
      <c r="B97" s="739" t="s">
        <v>647</v>
      </c>
      <c r="C97" s="739"/>
      <c r="D97" s="739"/>
      <c r="E97" s="739"/>
      <c r="F97" s="528">
        <v>44898</v>
      </c>
      <c r="G97" s="528">
        <v>43599</v>
      </c>
      <c r="H97" s="536"/>
      <c r="I97" s="559"/>
    </row>
    <row r="98" spans="1:9" ht="15.75" thickBot="1">
      <c r="A98" s="560"/>
      <c r="B98" s="770" t="s">
        <v>648</v>
      </c>
      <c r="C98" s="770"/>
      <c r="D98" s="770"/>
      <c r="E98" s="770"/>
      <c r="F98" s="561">
        <f>F72+F79+F96+F97</f>
        <v>416767</v>
      </c>
      <c r="G98" s="561">
        <f t="shared" ref="G98" si="18">G72+G79+G96+G97</f>
        <v>411984</v>
      </c>
      <c r="H98" s="536"/>
    </row>
    <row r="99" spans="1:9" ht="15.75" thickTop="1"/>
  </sheetData>
  <mergeCells count="99">
    <mergeCell ref="B96:E96"/>
    <mergeCell ref="B97:E97"/>
    <mergeCell ref="B98:E98"/>
    <mergeCell ref="B90:E90"/>
    <mergeCell ref="B91:E91"/>
    <mergeCell ref="B92:E92"/>
    <mergeCell ref="B93:E93"/>
    <mergeCell ref="B94:E94"/>
    <mergeCell ref="B95:E95"/>
    <mergeCell ref="B89:E89"/>
    <mergeCell ref="B78:E78"/>
    <mergeCell ref="B79:E79"/>
    <mergeCell ref="B80:E80"/>
    <mergeCell ref="B81:E81"/>
    <mergeCell ref="B82:E82"/>
    <mergeCell ref="B83:E83"/>
    <mergeCell ref="B84:E84"/>
    <mergeCell ref="B85:E85"/>
    <mergeCell ref="B86:E86"/>
    <mergeCell ref="B87:E87"/>
    <mergeCell ref="B88:E88"/>
    <mergeCell ref="B77:E77"/>
    <mergeCell ref="B66:E66"/>
    <mergeCell ref="B67:E67"/>
    <mergeCell ref="B68:E68"/>
    <mergeCell ref="A69:C69"/>
    <mergeCell ref="A70:A71"/>
    <mergeCell ref="B70:E71"/>
    <mergeCell ref="B72:E72"/>
    <mergeCell ref="B73:E73"/>
    <mergeCell ref="B74:E74"/>
    <mergeCell ref="B75:E75"/>
    <mergeCell ref="B76:E76"/>
    <mergeCell ref="B65:E65"/>
    <mergeCell ref="B54:E54"/>
    <mergeCell ref="B55:E55"/>
    <mergeCell ref="B56:E56"/>
    <mergeCell ref="B57:E57"/>
    <mergeCell ref="B58:E58"/>
    <mergeCell ref="B59:E59"/>
    <mergeCell ref="B60:E60"/>
    <mergeCell ref="B61:E61"/>
    <mergeCell ref="B62:E62"/>
    <mergeCell ref="B63:E63"/>
    <mergeCell ref="B64:E64"/>
    <mergeCell ref="B53:E53"/>
    <mergeCell ref="B42:E42"/>
    <mergeCell ref="B43:E43"/>
    <mergeCell ref="B44:E44"/>
    <mergeCell ref="B45:E45"/>
    <mergeCell ref="B46:E46"/>
    <mergeCell ref="B47:E47"/>
    <mergeCell ref="B48:E48"/>
    <mergeCell ref="B49:E49"/>
    <mergeCell ref="B50:E50"/>
    <mergeCell ref="B51:E51"/>
    <mergeCell ref="B52:E52"/>
    <mergeCell ref="B41:E41"/>
    <mergeCell ref="G29:G30"/>
    <mergeCell ref="B31:E31"/>
    <mergeCell ref="B32:E32"/>
    <mergeCell ref="B33:E33"/>
    <mergeCell ref="B34:E34"/>
    <mergeCell ref="B35:E35"/>
    <mergeCell ref="F29:F30"/>
    <mergeCell ref="B36:E36"/>
    <mergeCell ref="B37:E37"/>
    <mergeCell ref="B38:E38"/>
    <mergeCell ref="B39:E39"/>
    <mergeCell ref="B40:E40"/>
    <mergeCell ref="B26:E26"/>
    <mergeCell ref="B27:E27"/>
    <mergeCell ref="B28:E28"/>
    <mergeCell ref="A29:A30"/>
    <mergeCell ref="B29:E30"/>
    <mergeCell ref="B25:E25"/>
    <mergeCell ref="B14:E14"/>
    <mergeCell ref="B15:E15"/>
    <mergeCell ref="B16:E16"/>
    <mergeCell ref="B17:E17"/>
    <mergeCell ref="B18:E18"/>
    <mergeCell ref="B19:E19"/>
    <mergeCell ref="B20:E20"/>
    <mergeCell ref="B21:E21"/>
    <mergeCell ref="B22:E22"/>
    <mergeCell ref="B23:E23"/>
    <mergeCell ref="B24:E24"/>
    <mergeCell ref="B13:E13"/>
    <mergeCell ref="A2:G2"/>
    <mergeCell ref="A3:G3"/>
    <mergeCell ref="A4:C4"/>
    <mergeCell ref="A5:A7"/>
    <mergeCell ref="B5:E7"/>
    <mergeCell ref="F5:G5"/>
    <mergeCell ref="B8:E8"/>
    <mergeCell ref="B9:E9"/>
    <mergeCell ref="B10:E10"/>
    <mergeCell ref="B11:E11"/>
    <mergeCell ref="B12:E12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H33"/>
  <sheetViews>
    <sheetView workbookViewId="0">
      <selection activeCell="A3" sqref="A3:D3"/>
    </sheetView>
  </sheetViews>
  <sheetFormatPr defaultColWidth="9.140625" defaultRowHeight="15"/>
  <cols>
    <col min="1" max="1" width="9.140625" style="182"/>
    <col min="2" max="2" width="28.140625" style="182" customWidth="1"/>
    <col min="3" max="3" width="22.85546875" style="182" customWidth="1"/>
    <col min="4" max="4" width="18.7109375" style="182" customWidth="1"/>
    <col min="5" max="16384" width="9.140625" style="182"/>
  </cols>
  <sheetData>
    <row r="1" spans="1:8" ht="14.25" customHeight="1">
      <c r="D1" s="515"/>
    </row>
    <row r="2" spans="1:8">
      <c r="A2" s="514"/>
      <c r="G2" s="515"/>
      <c r="H2" s="516"/>
    </row>
    <row r="3" spans="1:8">
      <c r="A3" s="731" t="s">
        <v>716</v>
      </c>
      <c r="B3" s="731"/>
      <c r="C3" s="731"/>
      <c r="D3" s="731"/>
      <c r="E3" s="1"/>
      <c r="F3" s="1"/>
      <c r="G3" s="1"/>
      <c r="H3" s="516"/>
    </row>
    <row r="4" spans="1:8">
      <c r="A4" s="733" t="s">
        <v>702</v>
      </c>
      <c r="B4" s="733"/>
      <c r="C4" s="733"/>
      <c r="D4" s="733"/>
      <c r="E4" s="562"/>
      <c r="F4" s="562"/>
      <c r="G4" s="562"/>
      <c r="H4" s="517"/>
    </row>
    <row r="5" spans="1:8" ht="15.75" thickBot="1">
      <c r="A5" s="774"/>
      <c r="B5" s="775"/>
      <c r="C5" s="775"/>
      <c r="D5" s="775"/>
    </row>
    <row r="6" spans="1:8" ht="12.75" customHeight="1">
      <c r="A6" s="563"/>
      <c r="B6" s="776" t="s">
        <v>0</v>
      </c>
      <c r="C6" s="778" t="s">
        <v>445</v>
      </c>
      <c r="D6" s="779"/>
    </row>
    <row r="7" spans="1:8">
      <c r="A7" s="564"/>
      <c r="B7" s="777"/>
      <c r="C7" s="578" t="s">
        <v>650</v>
      </c>
      <c r="D7" s="565" t="s">
        <v>651</v>
      </c>
    </row>
    <row r="8" spans="1:8">
      <c r="A8" s="566">
        <v>1</v>
      </c>
      <c r="B8" s="567">
        <v>2</v>
      </c>
      <c r="C8" s="579">
        <v>3</v>
      </c>
      <c r="D8" s="568">
        <v>4</v>
      </c>
    </row>
    <row r="9" spans="1:8" ht="45" customHeight="1">
      <c r="A9" s="569" t="s">
        <v>652</v>
      </c>
      <c r="B9" s="570" t="s">
        <v>653</v>
      </c>
      <c r="C9" s="580">
        <v>39789482</v>
      </c>
      <c r="D9" s="571">
        <v>41251160</v>
      </c>
    </row>
    <row r="10" spans="1:8" ht="45" customHeight="1">
      <c r="A10" s="569" t="s">
        <v>654</v>
      </c>
      <c r="B10" s="570" t="s">
        <v>655</v>
      </c>
      <c r="C10" s="580">
        <v>2347553</v>
      </c>
      <c r="D10" s="571">
        <v>3587057</v>
      </c>
    </row>
    <row r="11" spans="1:8" ht="45" customHeight="1">
      <c r="A11" s="569" t="s">
        <v>656</v>
      </c>
      <c r="B11" s="570" t="s">
        <v>657</v>
      </c>
      <c r="C11" s="580">
        <f>SUM(C9:C10)</f>
        <v>42137035</v>
      </c>
      <c r="D11" s="571">
        <f>SUM(D9:D10)</f>
        <v>44838217</v>
      </c>
    </row>
    <row r="12" spans="1:8" ht="45" customHeight="1">
      <c r="A12" s="569" t="s">
        <v>658</v>
      </c>
      <c r="B12" s="570" t="s">
        <v>659</v>
      </c>
      <c r="C12" s="580">
        <v>8697776</v>
      </c>
      <c r="D12" s="571">
        <v>8937368</v>
      </c>
    </row>
    <row r="13" spans="1:8" ht="45" customHeight="1">
      <c r="A13" s="569" t="s">
        <v>660</v>
      </c>
      <c r="B13" s="570" t="s">
        <v>661</v>
      </c>
      <c r="C13" s="580">
        <v>45486553</v>
      </c>
      <c r="D13" s="571">
        <v>17276521</v>
      </c>
    </row>
    <row r="14" spans="1:8" ht="45" customHeight="1">
      <c r="A14" s="569" t="s">
        <v>662</v>
      </c>
      <c r="B14" s="570" t="s">
        <v>663</v>
      </c>
      <c r="C14" s="580">
        <v>31631045</v>
      </c>
      <c r="D14" s="571">
        <v>10342395</v>
      </c>
    </row>
    <row r="15" spans="1:8" ht="45" customHeight="1">
      <c r="A15" s="569" t="s">
        <v>664</v>
      </c>
      <c r="B15" s="570" t="s">
        <v>665</v>
      </c>
      <c r="C15" s="580">
        <v>2051885</v>
      </c>
      <c r="D15" s="571">
        <v>730251</v>
      </c>
    </row>
    <row r="16" spans="1:8" ht="45" customHeight="1">
      <c r="A16" s="569" t="s">
        <v>666</v>
      </c>
      <c r="B16" s="570" t="s">
        <v>667</v>
      </c>
      <c r="C16" s="580">
        <f>SUM(C12:C15)</f>
        <v>87867259</v>
      </c>
      <c r="D16" s="571">
        <f>SUM(D12:D15)</f>
        <v>37286535</v>
      </c>
    </row>
    <row r="17" spans="1:4">
      <c r="A17" s="569" t="s">
        <v>668</v>
      </c>
      <c r="B17" s="570" t="s">
        <v>669</v>
      </c>
      <c r="C17" s="580">
        <v>6844374</v>
      </c>
      <c r="D17" s="571">
        <v>6713313</v>
      </c>
    </row>
    <row r="18" spans="1:4" ht="25.5">
      <c r="A18" s="569" t="s">
        <v>670</v>
      </c>
      <c r="B18" s="570" t="s">
        <v>671</v>
      </c>
      <c r="C18" s="580">
        <v>17614450</v>
      </c>
      <c r="D18" s="571">
        <v>14185817</v>
      </c>
    </row>
    <row r="19" spans="1:4" ht="25.5">
      <c r="A19" s="569" t="s">
        <v>672</v>
      </c>
      <c r="B19" s="570" t="s">
        <v>673</v>
      </c>
      <c r="C19" s="580">
        <v>1131461</v>
      </c>
      <c r="D19" s="571">
        <v>1400190</v>
      </c>
    </row>
    <row r="20" spans="1:4" ht="25.5">
      <c r="A20" s="569" t="s">
        <v>674</v>
      </c>
      <c r="B20" s="570" t="s">
        <v>675</v>
      </c>
      <c r="C20" s="580">
        <f>SUM(C17:C19)</f>
        <v>25590285</v>
      </c>
      <c r="D20" s="571">
        <f>SUM(D17:D19)</f>
        <v>22299320</v>
      </c>
    </row>
    <row r="21" spans="1:4">
      <c r="A21" s="569" t="s">
        <v>676</v>
      </c>
      <c r="B21" s="570" t="s">
        <v>677</v>
      </c>
      <c r="C21" s="580">
        <v>12010486</v>
      </c>
      <c r="D21" s="571">
        <v>10433168</v>
      </c>
    </row>
    <row r="22" spans="1:4" ht="25.5">
      <c r="A22" s="569" t="s">
        <v>678</v>
      </c>
      <c r="B22" s="570" t="s">
        <v>679</v>
      </c>
      <c r="C22" s="580">
        <v>10538039</v>
      </c>
      <c r="D22" s="571">
        <v>16414749</v>
      </c>
    </row>
    <row r="23" spans="1:4">
      <c r="A23" s="569" t="s">
        <v>680</v>
      </c>
      <c r="B23" s="570" t="s">
        <v>681</v>
      </c>
      <c r="C23" s="580">
        <v>3362898</v>
      </c>
      <c r="D23" s="571">
        <v>4384609</v>
      </c>
    </row>
    <row r="24" spans="1:4" ht="25.5">
      <c r="A24" s="569" t="s">
        <v>682</v>
      </c>
      <c r="B24" s="570" t="s">
        <v>683</v>
      </c>
      <c r="C24" s="580">
        <f>SUM(C21:C23)</f>
        <v>25911423</v>
      </c>
      <c r="D24" s="571">
        <f>SUM(D21:D23)</f>
        <v>31232526</v>
      </c>
    </row>
    <row r="25" spans="1:4">
      <c r="A25" s="572" t="s">
        <v>684</v>
      </c>
      <c r="B25" s="573" t="s">
        <v>685</v>
      </c>
      <c r="C25" s="581">
        <v>15121962</v>
      </c>
      <c r="D25" s="574">
        <v>10906049</v>
      </c>
    </row>
    <row r="26" spans="1:4">
      <c r="A26" s="572" t="s">
        <v>686</v>
      </c>
      <c r="B26" s="573" t="s">
        <v>687</v>
      </c>
      <c r="C26" s="581">
        <v>21272237</v>
      </c>
      <c r="D26" s="574">
        <v>21455489</v>
      </c>
    </row>
    <row r="27" spans="1:4" ht="38.25">
      <c r="A27" s="572" t="s">
        <v>688</v>
      </c>
      <c r="B27" s="573" t="s">
        <v>689</v>
      </c>
      <c r="C27" s="581">
        <f>C11+C16-C20-C24-C25-C26</f>
        <v>42108387</v>
      </c>
      <c r="D27" s="574">
        <f>D11+D16-D20-D24-D25-D26</f>
        <v>-3768632</v>
      </c>
    </row>
    <row r="28" spans="1:4" ht="38.25">
      <c r="A28" s="569" t="s">
        <v>690</v>
      </c>
      <c r="B28" s="570" t="s">
        <v>691</v>
      </c>
      <c r="C28" s="580">
        <v>78</v>
      </c>
      <c r="D28" s="571">
        <v>38</v>
      </c>
    </row>
    <row r="29" spans="1:4" ht="38.25">
      <c r="A29" s="569" t="s">
        <v>692</v>
      </c>
      <c r="B29" s="570" t="s">
        <v>693</v>
      </c>
      <c r="C29" s="580">
        <f>C28</f>
        <v>78</v>
      </c>
      <c r="D29" s="571">
        <f>D28</f>
        <v>38</v>
      </c>
    </row>
    <row r="30" spans="1:4" ht="25.5">
      <c r="A30" s="569" t="s">
        <v>694</v>
      </c>
      <c r="B30" s="570" t="s">
        <v>695</v>
      </c>
      <c r="C30" s="580">
        <v>0</v>
      </c>
      <c r="D30" s="571">
        <v>0</v>
      </c>
    </row>
    <row r="31" spans="1:4" ht="38.25">
      <c r="A31" s="572" t="s">
        <v>696</v>
      </c>
      <c r="B31" s="573" t="s">
        <v>697</v>
      </c>
      <c r="C31" s="581">
        <v>0</v>
      </c>
      <c r="D31" s="574">
        <f>SUM(D30)</f>
        <v>0</v>
      </c>
    </row>
    <row r="32" spans="1:4" ht="25.5">
      <c r="A32" s="569" t="s">
        <v>698</v>
      </c>
      <c r="B32" s="570" t="s">
        <v>699</v>
      </c>
      <c r="C32" s="580">
        <f>C29-C31</f>
        <v>78</v>
      </c>
      <c r="D32" s="571">
        <f>D29-D31</f>
        <v>38</v>
      </c>
    </row>
    <row r="33" spans="1:4" ht="26.25" thickBot="1">
      <c r="A33" s="575" t="s">
        <v>700</v>
      </c>
      <c r="B33" s="576" t="s">
        <v>701</v>
      </c>
      <c r="C33" s="582">
        <f>C27+C32</f>
        <v>42108465</v>
      </c>
      <c r="D33" s="577">
        <f>D27+D32</f>
        <v>-3768594</v>
      </c>
    </row>
  </sheetData>
  <mergeCells count="5">
    <mergeCell ref="A3:D3"/>
    <mergeCell ref="A4:D4"/>
    <mergeCell ref="A5:D5"/>
    <mergeCell ref="B6:B7"/>
    <mergeCell ref="C6:D6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194"/>
  <sheetViews>
    <sheetView tabSelected="1" topLeftCell="A2" zoomScale="106" zoomScaleNormal="106" workbookViewId="0">
      <pane xSplit="1" topLeftCell="Q1" activePane="topRight" state="frozen"/>
      <selection pane="topRight" activeCell="Z21" sqref="Z21"/>
    </sheetView>
  </sheetViews>
  <sheetFormatPr defaultColWidth="9.140625" defaultRowHeight="15"/>
  <cols>
    <col min="1" max="1" width="9.140625" style="280"/>
    <col min="2" max="2" width="9.140625" style="281"/>
    <col min="3" max="3" width="55.42578125" style="281" customWidth="1"/>
    <col min="4" max="23" width="15.7109375" style="281" customWidth="1"/>
    <col min="24" max="24" width="15.7109375" style="286" customWidth="1"/>
    <col min="25" max="25" width="15.7109375" style="182" customWidth="1"/>
    <col min="26" max="26" width="13.7109375" style="182" bestFit="1" customWidth="1"/>
    <col min="27" max="16384" width="9.140625" style="182"/>
  </cols>
  <sheetData>
    <row r="1" spans="1:25" ht="69.75" customHeight="1">
      <c r="A1" s="780" t="s">
        <v>245</v>
      </c>
      <c r="B1" s="781" t="s">
        <v>246</v>
      </c>
      <c r="C1" s="781" t="s">
        <v>0</v>
      </c>
      <c r="D1" s="259" t="s">
        <v>374</v>
      </c>
      <c r="E1" s="259" t="s">
        <v>377</v>
      </c>
      <c r="F1" s="259" t="s">
        <v>378</v>
      </c>
      <c r="G1" s="287" t="s">
        <v>411</v>
      </c>
      <c r="H1" s="287" t="s">
        <v>381</v>
      </c>
      <c r="I1" s="287" t="s">
        <v>383</v>
      </c>
      <c r="J1" s="287" t="s">
        <v>37</v>
      </c>
      <c r="K1" s="287" t="s">
        <v>385</v>
      </c>
      <c r="L1" s="287" t="s">
        <v>388</v>
      </c>
      <c r="M1" s="287" t="s">
        <v>408</v>
      </c>
      <c r="N1" s="287" t="s">
        <v>423</v>
      </c>
      <c r="O1" s="287" t="s">
        <v>389</v>
      </c>
      <c r="P1" s="287" t="s">
        <v>391</v>
      </c>
      <c r="Q1" s="287" t="s">
        <v>404</v>
      </c>
      <c r="R1" s="287" t="s">
        <v>413</v>
      </c>
      <c r="S1" s="287" t="s">
        <v>425</v>
      </c>
      <c r="T1" s="287" t="s">
        <v>396</v>
      </c>
      <c r="U1" s="260" t="s">
        <v>415</v>
      </c>
      <c r="V1" s="306" t="s">
        <v>29</v>
      </c>
      <c r="W1" s="306" t="s">
        <v>405</v>
      </c>
      <c r="X1" s="782" t="s">
        <v>247</v>
      </c>
      <c r="Y1" s="261"/>
    </row>
    <row r="2" spans="1:25">
      <c r="A2" s="780"/>
      <c r="B2" s="781"/>
      <c r="C2" s="781"/>
      <c r="D2" s="260" t="s">
        <v>375</v>
      </c>
      <c r="E2" s="260" t="s">
        <v>376</v>
      </c>
      <c r="F2" s="260" t="s">
        <v>379</v>
      </c>
      <c r="G2" s="260" t="s">
        <v>412</v>
      </c>
      <c r="H2" s="260" t="s">
        <v>380</v>
      </c>
      <c r="I2" s="260" t="s">
        <v>382</v>
      </c>
      <c r="J2" s="260" t="s">
        <v>384</v>
      </c>
      <c r="K2" s="260" t="s">
        <v>386</v>
      </c>
      <c r="L2" s="260" t="s">
        <v>387</v>
      </c>
      <c r="M2" s="260" t="s">
        <v>409</v>
      </c>
      <c r="N2" s="260" t="s">
        <v>424</v>
      </c>
      <c r="O2" s="260" t="s">
        <v>390</v>
      </c>
      <c r="P2" s="260" t="s">
        <v>392</v>
      </c>
      <c r="Q2" s="260" t="s">
        <v>393</v>
      </c>
      <c r="R2" s="260" t="s">
        <v>414</v>
      </c>
      <c r="S2" s="260" t="s">
        <v>426</v>
      </c>
      <c r="T2" s="260" t="s">
        <v>395</v>
      </c>
      <c r="U2" s="260" t="s">
        <v>416</v>
      </c>
      <c r="V2" s="260" t="s">
        <v>427</v>
      </c>
      <c r="W2" s="260" t="s">
        <v>394</v>
      </c>
      <c r="X2" s="783"/>
      <c r="Y2" s="262"/>
    </row>
    <row r="3" spans="1:25">
      <c r="A3" s="780"/>
      <c r="B3" s="781"/>
      <c r="C3" s="259"/>
      <c r="D3" s="259"/>
      <c r="E3" s="259"/>
      <c r="F3" s="259"/>
      <c r="G3" s="312"/>
      <c r="H3" s="259"/>
      <c r="I3" s="259"/>
      <c r="J3" s="259"/>
      <c r="K3" s="259"/>
      <c r="L3" s="259"/>
      <c r="M3" s="259"/>
      <c r="N3" s="320"/>
      <c r="O3" s="259"/>
      <c r="P3" s="259"/>
      <c r="Q3" s="259"/>
      <c r="R3" s="312"/>
      <c r="S3" s="320"/>
      <c r="T3" s="259"/>
      <c r="U3" s="259"/>
      <c r="V3" s="291"/>
      <c r="W3" s="291"/>
      <c r="X3" s="784"/>
    </row>
    <row r="4" spans="1:25">
      <c r="A4" s="780"/>
      <c r="B4" s="781"/>
      <c r="C4" s="263" t="s">
        <v>248</v>
      </c>
      <c r="D4" s="264">
        <v>1</v>
      </c>
      <c r="E4" s="264">
        <v>0</v>
      </c>
      <c r="F4" s="264">
        <v>0</v>
      </c>
      <c r="G4" s="264">
        <v>0</v>
      </c>
      <c r="H4" s="264">
        <v>6</v>
      </c>
      <c r="I4" s="264">
        <v>4</v>
      </c>
      <c r="J4" s="264">
        <v>0</v>
      </c>
      <c r="K4" s="264">
        <v>0</v>
      </c>
      <c r="L4" s="264">
        <v>0</v>
      </c>
      <c r="M4" s="264">
        <v>0</v>
      </c>
      <c r="N4" s="264">
        <v>0</v>
      </c>
      <c r="O4" s="264">
        <v>0</v>
      </c>
      <c r="P4" s="264">
        <v>0</v>
      </c>
      <c r="Q4" s="264"/>
      <c r="R4" s="264"/>
      <c r="S4" s="264"/>
      <c r="T4" s="264"/>
      <c r="U4" s="264">
        <v>0</v>
      </c>
      <c r="V4" s="264">
        <v>0</v>
      </c>
      <c r="W4" s="264"/>
      <c r="X4" s="265">
        <f>SUM(D4:U4)</f>
        <v>11</v>
      </c>
      <c r="Y4" s="266"/>
    </row>
    <row r="5" spans="1:25">
      <c r="A5" s="267"/>
      <c r="B5" s="259"/>
      <c r="C5" s="263" t="s">
        <v>249</v>
      </c>
      <c r="D5" s="263"/>
      <c r="E5" s="263"/>
      <c r="F5" s="263"/>
      <c r="G5" s="263"/>
      <c r="H5" s="264">
        <v>6</v>
      </c>
      <c r="I5" s="264">
        <v>4</v>
      </c>
      <c r="J5" s="264"/>
      <c r="K5" s="264"/>
      <c r="L5" s="264"/>
      <c r="M5" s="264"/>
      <c r="N5" s="264"/>
      <c r="O5" s="264"/>
      <c r="P5" s="264"/>
      <c r="Q5" s="264"/>
      <c r="R5" s="264"/>
      <c r="S5" s="264"/>
      <c r="T5" s="264"/>
      <c r="U5" s="264">
        <v>0</v>
      </c>
      <c r="V5" s="264">
        <v>0</v>
      </c>
      <c r="W5" s="264"/>
      <c r="X5" s="265">
        <f>SUM(D5:U5)</f>
        <v>10</v>
      </c>
      <c r="Y5" s="266"/>
    </row>
    <row r="6" spans="1:25">
      <c r="A6" s="268" t="s">
        <v>183</v>
      </c>
      <c r="B6" s="269" t="s">
        <v>250</v>
      </c>
      <c r="C6" s="270" t="s">
        <v>251</v>
      </c>
      <c r="D6" s="271">
        <f>SUM(D7,D10,D11,D36,D37,D38,D39,D40,D41)</f>
        <v>9361.3044600000012</v>
      </c>
      <c r="E6" s="271">
        <f t="shared" ref="E6:I6" si="0">SUM(E7,E10,E11,E36,E37,E38,E39,E40,E41)</f>
        <v>147</v>
      </c>
      <c r="F6" s="271">
        <f t="shared" si="0"/>
        <v>815.10500000000002</v>
      </c>
      <c r="G6" s="271">
        <f t="shared" si="0"/>
        <v>8858.8809999999994</v>
      </c>
      <c r="H6" s="271">
        <f t="shared" si="0"/>
        <v>4947.5207499999997</v>
      </c>
      <c r="I6" s="271">
        <f t="shared" si="0"/>
        <v>2216.2374399999999</v>
      </c>
      <c r="J6" s="271">
        <f t="shared" ref="J6" si="1">SUM(J7,J10,J11,J36,J37,J38,J39,J40,J41)</f>
        <v>1054</v>
      </c>
      <c r="K6" s="271">
        <f t="shared" ref="K6" si="2">SUM(K7,K10,K11,K36,K37,K38,K39,K40,K41)</f>
        <v>417</v>
      </c>
      <c r="L6" s="271">
        <f t="shared" ref="L6" si="3">SUM(L7,L10,L11,L36,L37,L38,L39,L40,L41)</f>
        <v>153094.18562500001</v>
      </c>
      <c r="M6" s="271">
        <f t="shared" ref="M6:N6" si="4">SUM(M7,M10,M11,M36,M37,M38,M39,M40,M41)</f>
        <v>322</v>
      </c>
      <c r="N6" s="271">
        <f t="shared" si="4"/>
        <v>478</v>
      </c>
      <c r="O6" s="271">
        <f t="shared" ref="O6" si="5">SUM(O7,O10,O11,O36,O37,O38,O39,O40,O41)</f>
        <v>330</v>
      </c>
      <c r="P6" s="271">
        <f t="shared" ref="P6:S6" si="6">SUM(P7,P10,P11,P36,P37,P38,P39,P40,P41)</f>
        <v>3686</v>
      </c>
      <c r="Q6" s="271">
        <f t="shared" si="6"/>
        <v>2481</v>
      </c>
      <c r="R6" s="271">
        <f t="shared" si="6"/>
        <v>3551.5149999999999</v>
      </c>
      <c r="S6" s="271">
        <f t="shared" si="6"/>
        <v>1995.6599999999999</v>
      </c>
      <c r="T6" s="271">
        <f t="shared" ref="T6" si="7">SUM(T7,T10,T11,T36,T37,T38,T39,T40,T41)</f>
        <v>0</v>
      </c>
      <c r="U6" s="271">
        <f t="shared" ref="U6:W6" si="8">SUM(U7,U10,U11,U36,U37,U38,U39,U40,U41)</f>
        <v>84</v>
      </c>
      <c r="V6" s="271">
        <f t="shared" si="8"/>
        <v>58</v>
      </c>
      <c r="W6" s="271">
        <f t="shared" si="8"/>
        <v>776</v>
      </c>
      <c r="X6" s="271">
        <f t="shared" ref="X6:X37" si="9">SUM(D6:W6)</f>
        <v>194673.40927500004</v>
      </c>
    </row>
    <row r="7" spans="1:25">
      <c r="A7" s="268" t="s">
        <v>184</v>
      </c>
      <c r="B7" s="272" t="s">
        <v>252</v>
      </c>
      <c r="C7" s="272" t="s">
        <v>2</v>
      </c>
      <c r="D7" s="273">
        <f>SUM(D8:D9)</f>
        <v>7417.8280000000004</v>
      </c>
      <c r="E7" s="273">
        <f t="shared" ref="E7:I7" si="10">SUM(E8:E9)</f>
        <v>0</v>
      </c>
      <c r="F7" s="273">
        <f t="shared" si="10"/>
        <v>0</v>
      </c>
      <c r="G7" s="273"/>
      <c r="H7" s="273">
        <f t="shared" si="10"/>
        <v>3668.85</v>
      </c>
      <c r="I7" s="273">
        <f t="shared" si="10"/>
        <v>1854.5920000000001</v>
      </c>
      <c r="J7" s="273">
        <f t="shared" ref="J7" si="11">SUM(J8:J9)</f>
        <v>0</v>
      </c>
      <c r="K7" s="273">
        <v>0</v>
      </c>
      <c r="L7" s="273">
        <f t="shared" ref="L7" si="12">SUM(L8:L9)</f>
        <v>652.875</v>
      </c>
      <c r="M7" s="273">
        <f t="shared" ref="M7:N7" si="13">SUM(M8:M9)</f>
        <v>0</v>
      </c>
      <c r="N7" s="273">
        <f t="shared" si="13"/>
        <v>0</v>
      </c>
      <c r="O7" s="273">
        <f t="shared" ref="O7" si="14">SUM(O8:O9)</f>
        <v>0</v>
      </c>
      <c r="P7" s="273">
        <f t="shared" ref="P7:S7" si="15">SUM(P8:P9)</f>
        <v>0</v>
      </c>
      <c r="Q7" s="273">
        <f t="shared" si="15"/>
        <v>0</v>
      </c>
      <c r="R7" s="273">
        <f t="shared" si="15"/>
        <v>1777</v>
      </c>
      <c r="S7" s="273">
        <f t="shared" si="15"/>
        <v>588</v>
      </c>
      <c r="T7" s="273"/>
      <c r="U7" s="273">
        <f t="shared" ref="U7:V7" si="16">SUM(U8:U9)</f>
        <v>0</v>
      </c>
      <c r="V7" s="273">
        <f t="shared" si="16"/>
        <v>0</v>
      </c>
      <c r="W7" s="273"/>
      <c r="X7" s="271">
        <f t="shared" si="9"/>
        <v>15959.145</v>
      </c>
      <c r="Y7" s="261"/>
    </row>
    <row r="8" spans="1:25">
      <c r="A8" s="268" t="s">
        <v>185</v>
      </c>
      <c r="B8" s="274" t="s">
        <v>253</v>
      </c>
      <c r="C8" s="274" t="s">
        <v>254</v>
      </c>
      <c r="D8" s="275">
        <v>7417.8280000000004</v>
      </c>
      <c r="E8" s="275"/>
      <c r="F8" s="274"/>
      <c r="G8" s="274"/>
      <c r="H8" s="275">
        <v>3668.85</v>
      </c>
      <c r="I8" s="275">
        <v>1854.5920000000001</v>
      </c>
      <c r="J8" s="275"/>
      <c r="K8" s="275">
        <v>0</v>
      </c>
      <c r="L8" s="275">
        <v>652.875</v>
      </c>
      <c r="M8" s="275">
        <v>0</v>
      </c>
      <c r="N8" s="275"/>
      <c r="O8" s="275">
        <v>0</v>
      </c>
      <c r="P8" s="275">
        <v>0</v>
      </c>
      <c r="Q8" s="275"/>
      <c r="R8" s="275">
        <v>1777</v>
      </c>
      <c r="S8" s="275">
        <v>588</v>
      </c>
      <c r="T8" s="275"/>
      <c r="U8" s="275"/>
      <c r="V8" s="275"/>
      <c r="W8" s="275"/>
      <c r="X8" s="271">
        <f t="shared" si="9"/>
        <v>15959.145</v>
      </c>
    </row>
    <row r="9" spans="1:25">
      <c r="A9" s="268" t="s">
        <v>186</v>
      </c>
      <c r="B9" s="274" t="s">
        <v>255</v>
      </c>
      <c r="C9" s="274" t="s">
        <v>256</v>
      </c>
      <c r="D9" s="275">
        <v>0</v>
      </c>
      <c r="E9" s="275"/>
      <c r="F9" s="274"/>
      <c r="G9" s="274"/>
      <c r="H9" s="275">
        <v>0</v>
      </c>
      <c r="I9" s="275">
        <v>0</v>
      </c>
      <c r="J9" s="275"/>
      <c r="K9" s="275"/>
      <c r="L9" s="275">
        <v>0</v>
      </c>
      <c r="M9" s="275"/>
      <c r="N9" s="275"/>
      <c r="O9" s="275">
        <v>0</v>
      </c>
      <c r="P9" s="275"/>
      <c r="Q9" s="275"/>
      <c r="R9" s="275"/>
      <c r="S9" s="275"/>
      <c r="T9" s="275"/>
      <c r="U9" s="275">
        <v>0</v>
      </c>
      <c r="V9" s="275"/>
      <c r="W9" s="275"/>
      <c r="X9" s="271">
        <f t="shared" si="9"/>
        <v>0</v>
      </c>
    </row>
    <row r="10" spans="1:25">
      <c r="A10" s="268" t="s">
        <v>187</v>
      </c>
      <c r="B10" s="272" t="s">
        <v>257</v>
      </c>
      <c r="C10" s="272" t="s">
        <v>258</v>
      </c>
      <c r="D10" s="273">
        <f>D8*0.195</f>
        <v>1446.4764600000001</v>
      </c>
      <c r="E10" s="273">
        <f t="shared" ref="E10:V10" si="17">E7*0.195</f>
        <v>0</v>
      </c>
      <c r="F10" s="273">
        <f t="shared" si="17"/>
        <v>0</v>
      </c>
      <c r="G10" s="273">
        <f t="shared" si="17"/>
        <v>0</v>
      </c>
      <c r="H10" s="273">
        <f t="shared" si="17"/>
        <v>715.42574999999999</v>
      </c>
      <c r="I10" s="273">
        <f t="shared" si="17"/>
        <v>361.64544000000001</v>
      </c>
      <c r="J10" s="273">
        <f t="shared" si="17"/>
        <v>0</v>
      </c>
      <c r="K10" s="273">
        <f t="shared" si="17"/>
        <v>0</v>
      </c>
      <c r="L10" s="273">
        <f t="shared" si="17"/>
        <v>127.310625</v>
      </c>
      <c r="M10" s="273">
        <f t="shared" si="17"/>
        <v>0</v>
      </c>
      <c r="N10" s="273">
        <f t="shared" si="17"/>
        <v>0</v>
      </c>
      <c r="O10" s="273">
        <f t="shared" si="17"/>
        <v>0</v>
      </c>
      <c r="P10" s="273">
        <f>P7*0.21</f>
        <v>0</v>
      </c>
      <c r="Q10" s="273">
        <f t="shared" si="17"/>
        <v>0</v>
      </c>
      <c r="R10" s="273">
        <f t="shared" si="17"/>
        <v>346.51499999999999</v>
      </c>
      <c r="S10" s="273">
        <f t="shared" si="17"/>
        <v>114.66000000000001</v>
      </c>
      <c r="T10" s="273">
        <f t="shared" si="17"/>
        <v>0</v>
      </c>
      <c r="U10" s="273">
        <f t="shared" si="17"/>
        <v>0</v>
      </c>
      <c r="V10" s="273">
        <f t="shared" si="17"/>
        <v>0</v>
      </c>
      <c r="W10" s="273"/>
      <c r="X10" s="271">
        <f t="shared" si="9"/>
        <v>3112.0332750000002</v>
      </c>
    </row>
    <row r="11" spans="1:25">
      <c r="A11" s="268" t="s">
        <v>188</v>
      </c>
      <c r="B11" s="272" t="s">
        <v>259</v>
      </c>
      <c r="C11" s="272" t="s">
        <v>190</v>
      </c>
      <c r="D11" s="273">
        <f>D12+D16+D19+D27+D30</f>
        <v>0</v>
      </c>
      <c r="E11" s="273">
        <f t="shared" ref="E11:I11" si="18">E12+E16+E19+E27+E30</f>
        <v>147</v>
      </c>
      <c r="F11" s="273">
        <f t="shared" si="18"/>
        <v>0</v>
      </c>
      <c r="G11" s="273">
        <f t="shared" si="18"/>
        <v>0</v>
      </c>
      <c r="H11" s="273">
        <f t="shared" si="18"/>
        <v>563.245</v>
      </c>
      <c r="I11" s="273">
        <f t="shared" si="18"/>
        <v>0</v>
      </c>
      <c r="J11" s="273">
        <f t="shared" ref="J11" si="19">J12+J16+J19+J27+J30</f>
        <v>1054</v>
      </c>
      <c r="K11" s="273">
        <f t="shared" ref="K11" si="20">K12+K16+K19+K27+K30</f>
        <v>417</v>
      </c>
      <c r="L11" s="273">
        <f t="shared" ref="L11" si="21">L12+L16+L19+L27+L30</f>
        <v>12277</v>
      </c>
      <c r="M11" s="273">
        <f t="shared" ref="M11:N11" si="22">M12+M16+M19+M27+M30</f>
        <v>322</v>
      </c>
      <c r="N11" s="273">
        <f t="shared" si="22"/>
        <v>478</v>
      </c>
      <c r="O11" s="273">
        <f t="shared" ref="O11" si="23">O12+O16+O19+O27+O30</f>
        <v>330</v>
      </c>
      <c r="P11" s="273">
        <f t="shared" ref="P11:T11" si="24">P12+P16+P19+P27+P30</f>
        <v>3686</v>
      </c>
      <c r="Q11" s="273">
        <f t="shared" si="24"/>
        <v>0</v>
      </c>
      <c r="R11" s="273">
        <f t="shared" si="24"/>
        <v>1428</v>
      </c>
      <c r="S11" s="273">
        <f t="shared" si="24"/>
        <v>1293</v>
      </c>
      <c r="T11" s="273">
        <f t="shared" si="24"/>
        <v>0</v>
      </c>
      <c r="U11" s="273">
        <f t="shared" ref="U11:V11" si="25">U12+U16+U19+U27+U30</f>
        <v>84</v>
      </c>
      <c r="V11" s="273">
        <f t="shared" si="25"/>
        <v>58</v>
      </c>
      <c r="W11" s="273"/>
      <c r="X11" s="271">
        <f t="shared" si="9"/>
        <v>22137.244999999999</v>
      </c>
      <c r="Y11" s="261"/>
    </row>
    <row r="12" spans="1:25">
      <c r="A12" s="268" t="s">
        <v>189</v>
      </c>
      <c r="B12" s="274" t="s">
        <v>260</v>
      </c>
      <c r="C12" s="274" t="s">
        <v>261</v>
      </c>
      <c r="D12" s="275">
        <f>D13+D14+D15</f>
        <v>0</v>
      </c>
      <c r="E12" s="275">
        <f t="shared" ref="E12:I12" si="26">E13+E14+E15</f>
        <v>75</v>
      </c>
      <c r="F12" s="275">
        <f t="shared" si="26"/>
        <v>0</v>
      </c>
      <c r="G12" s="275">
        <f t="shared" si="26"/>
        <v>0</v>
      </c>
      <c r="H12" s="275">
        <f t="shared" si="26"/>
        <v>443.5</v>
      </c>
      <c r="I12" s="275">
        <f t="shared" si="26"/>
        <v>0</v>
      </c>
      <c r="J12" s="275">
        <f t="shared" ref="J12" si="27">J13+J14+J15</f>
        <v>0</v>
      </c>
      <c r="K12" s="275">
        <f t="shared" ref="K12" si="28">K13+K14+K15</f>
        <v>214</v>
      </c>
      <c r="L12" s="275">
        <f t="shared" ref="L12" si="29">L13+L14+L15</f>
        <v>2473</v>
      </c>
      <c r="M12" s="275">
        <f t="shared" ref="M12:N12" si="30">M13+M14+M15</f>
        <v>0</v>
      </c>
      <c r="N12" s="275">
        <f t="shared" si="30"/>
        <v>0</v>
      </c>
      <c r="O12" s="275">
        <f t="shared" ref="O12" si="31">O13+O14+O15</f>
        <v>60</v>
      </c>
      <c r="P12" s="275">
        <f t="shared" ref="P12:T12" si="32">P13+P14+P15</f>
        <v>275</v>
      </c>
      <c r="Q12" s="275">
        <f t="shared" si="32"/>
        <v>0</v>
      </c>
      <c r="R12" s="275">
        <f t="shared" si="32"/>
        <v>163</v>
      </c>
      <c r="S12" s="275">
        <f t="shared" si="32"/>
        <v>294</v>
      </c>
      <c r="T12" s="275">
        <f t="shared" si="32"/>
        <v>0</v>
      </c>
      <c r="U12" s="275">
        <f t="shared" ref="U12:V12" si="33">U13+U14+U15</f>
        <v>0</v>
      </c>
      <c r="V12" s="275">
        <f t="shared" si="33"/>
        <v>0</v>
      </c>
      <c r="W12" s="275"/>
      <c r="X12" s="271">
        <f t="shared" si="9"/>
        <v>3997.5</v>
      </c>
    </row>
    <row r="13" spans="1:25">
      <c r="A13" s="268" t="s">
        <v>191</v>
      </c>
      <c r="B13" s="276" t="s">
        <v>262</v>
      </c>
      <c r="C13" s="276" t="s">
        <v>263</v>
      </c>
      <c r="D13" s="277"/>
      <c r="E13" s="277"/>
      <c r="F13" s="276"/>
      <c r="G13" s="276"/>
      <c r="H13" s="277"/>
      <c r="I13" s="277"/>
      <c r="J13" s="277"/>
      <c r="K13" s="277">
        <v>7</v>
      </c>
      <c r="L13" s="277">
        <v>17</v>
      </c>
      <c r="M13" s="277"/>
      <c r="N13" s="277"/>
      <c r="O13" s="277">
        <v>60</v>
      </c>
      <c r="P13" s="277">
        <v>0</v>
      </c>
      <c r="Q13" s="277"/>
      <c r="R13" s="277"/>
      <c r="S13" s="277"/>
      <c r="T13" s="277"/>
      <c r="U13" s="277"/>
      <c r="V13" s="277"/>
      <c r="W13" s="277"/>
      <c r="X13" s="271">
        <f t="shared" si="9"/>
        <v>84</v>
      </c>
    </row>
    <row r="14" spans="1:25">
      <c r="A14" s="268" t="s">
        <v>192</v>
      </c>
      <c r="B14" s="276" t="s">
        <v>264</v>
      </c>
      <c r="C14" s="276" t="s">
        <v>265</v>
      </c>
      <c r="D14" s="277">
        <v>0</v>
      </c>
      <c r="E14" s="277">
        <v>75</v>
      </c>
      <c r="F14" s="276"/>
      <c r="G14" s="276"/>
      <c r="H14" s="277">
        <v>443.5</v>
      </c>
      <c r="I14" s="277">
        <v>0</v>
      </c>
      <c r="J14" s="277"/>
      <c r="K14" s="277">
        <v>207</v>
      </c>
      <c r="L14" s="277">
        <v>2456</v>
      </c>
      <c r="M14" s="277">
        <v>0</v>
      </c>
      <c r="N14" s="277"/>
      <c r="O14" s="277">
        <v>0</v>
      </c>
      <c r="P14" s="277">
        <v>275</v>
      </c>
      <c r="Q14" s="277"/>
      <c r="R14" s="277">
        <v>163</v>
      </c>
      <c r="S14" s="277">
        <v>294</v>
      </c>
      <c r="T14" s="277"/>
      <c r="U14" s="277"/>
      <c r="V14" s="277"/>
      <c r="W14" s="277"/>
      <c r="X14" s="271">
        <f t="shared" si="9"/>
        <v>3913.5</v>
      </c>
      <c r="Y14" s="261"/>
    </row>
    <row r="15" spans="1:25">
      <c r="A15" s="268" t="s">
        <v>166</v>
      </c>
      <c r="B15" s="276" t="s">
        <v>266</v>
      </c>
      <c r="C15" s="276" t="s">
        <v>267</v>
      </c>
      <c r="D15" s="277"/>
      <c r="E15" s="277"/>
      <c r="F15" s="276"/>
      <c r="G15" s="276"/>
      <c r="H15" s="277"/>
      <c r="I15" s="277"/>
      <c r="J15" s="277"/>
      <c r="K15" s="277"/>
      <c r="L15" s="277"/>
      <c r="M15" s="277"/>
      <c r="N15" s="277"/>
      <c r="O15" s="277"/>
      <c r="P15" s="277"/>
      <c r="Q15" s="277"/>
      <c r="R15" s="277"/>
      <c r="S15" s="277"/>
      <c r="T15" s="277"/>
      <c r="U15" s="277">
        <v>0</v>
      </c>
      <c r="V15" s="277"/>
      <c r="W15" s="277"/>
      <c r="X15" s="271">
        <f t="shared" si="9"/>
        <v>0</v>
      </c>
      <c r="Y15" s="278"/>
    </row>
    <row r="16" spans="1:25">
      <c r="A16" s="268" t="s">
        <v>167</v>
      </c>
      <c r="B16" s="274" t="s">
        <v>268</v>
      </c>
      <c r="C16" s="274" t="s">
        <v>269</v>
      </c>
      <c r="D16" s="275">
        <f>D17+D18</f>
        <v>0</v>
      </c>
      <c r="E16" s="275">
        <f t="shared" ref="E16:I16" si="34">E17+E18</f>
        <v>0</v>
      </c>
      <c r="F16" s="275">
        <f t="shared" si="34"/>
        <v>0</v>
      </c>
      <c r="G16" s="275"/>
      <c r="H16" s="275">
        <f t="shared" si="34"/>
        <v>0</v>
      </c>
      <c r="I16" s="275">
        <f t="shared" si="34"/>
        <v>0</v>
      </c>
      <c r="J16" s="275">
        <f t="shared" ref="J16" si="35">J17+J18</f>
        <v>0</v>
      </c>
      <c r="K16" s="275">
        <f t="shared" ref="K16" si="36">K17+K18</f>
        <v>0</v>
      </c>
      <c r="L16" s="275">
        <f t="shared" ref="L16" si="37">L17+L18</f>
        <v>781</v>
      </c>
      <c r="M16" s="275">
        <f t="shared" ref="M16:N16" si="38">M17+M18</f>
        <v>127</v>
      </c>
      <c r="N16" s="275">
        <f t="shared" si="38"/>
        <v>0</v>
      </c>
      <c r="O16" s="275">
        <f t="shared" ref="O16" si="39">O17+O18</f>
        <v>172</v>
      </c>
      <c r="P16" s="275">
        <f t="shared" ref="P16:T16" si="40">P17+P18</f>
        <v>0</v>
      </c>
      <c r="Q16" s="275">
        <f t="shared" si="40"/>
        <v>0</v>
      </c>
      <c r="R16" s="275">
        <f t="shared" si="40"/>
        <v>98</v>
      </c>
      <c r="S16" s="275">
        <f t="shared" si="40"/>
        <v>0</v>
      </c>
      <c r="T16" s="275">
        <f t="shared" si="40"/>
        <v>0</v>
      </c>
      <c r="U16" s="275">
        <f t="shared" ref="U16" si="41">U17+U18</f>
        <v>0</v>
      </c>
      <c r="V16" s="275"/>
      <c r="W16" s="275"/>
      <c r="X16" s="271">
        <f t="shared" si="9"/>
        <v>1178</v>
      </c>
    </row>
    <row r="17" spans="1:24">
      <c r="A17" s="268" t="s">
        <v>168</v>
      </c>
      <c r="B17" s="276" t="s">
        <v>270</v>
      </c>
      <c r="C17" s="276" t="s">
        <v>271</v>
      </c>
      <c r="D17" s="277">
        <v>0</v>
      </c>
      <c r="E17" s="277"/>
      <c r="F17" s="276"/>
      <c r="G17" s="276"/>
      <c r="H17" s="277"/>
      <c r="I17" s="277"/>
      <c r="J17" s="277"/>
      <c r="K17" s="277"/>
      <c r="L17" s="277">
        <v>0</v>
      </c>
      <c r="M17" s="277">
        <v>0</v>
      </c>
      <c r="N17" s="277"/>
      <c r="O17" s="277">
        <v>0</v>
      </c>
      <c r="P17" s="277"/>
      <c r="Q17" s="277"/>
      <c r="R17" s="277"/>
      <c r="S17" s="277"/>
      <c r="T17" s="277"/>
      <c r="U17" s="277">
        <v>0</v>
      </c>
      <c r="V17" s="277"/>
      <c r="W17" s="277"/>
      <c r="X17" s="271">
        <f t="shared" si="9"/>
        <v>0</v>
      </c>
    </row>
    <row r="18" spans="1:24">
      <c r="A18" s="268" t="s">
        <v>169</v>
      </c>
      <c r="B18" s="276" t="s">
        <v>272</v>
      </c>
      <c r="C18" s="276" t="s">
        <v>273</v>
      </c>
      <c r="D18" s="277">
        <v>0</v>
      </c>
      <c r="E18" s="277"/>
      <c r="F18" s="276"/>
      <c r="G18" s="276"/>
      <c r="H18" s="277"/>
      <c r="I18" s="277"/>
      <c r="J18" s="277"/>
      <c r="K18" s="277"/>
      <c r="L18" s="277">
        <v>781</v>
      </c>
      <c r="M18" s="277">
        <v>127</v>
      </c>
      <c r="N18" s="277"/>
      <c r="O18" s="277">
        <v>172</v>
      </c>
      <c r="P18" s="277">
        <v>0</v>
      </c>
      <c r="Q18" s="277"/>
      <c r="R18" s="277">
        <v>98</v>
      </c>
      <c r="S18" s="277"/>
      <c r="T18" s="277"/>
      <c r="U18" s="277"/>
      <c r="V18" s="277"/>
      <c r="W18" s="277"/>
      <c r="X18" s="271">
        <f t="shared" si="9"/>
        <v>1178</v>
      </c>
    </row>
    <row r="19" spans="1:24">
      <c r="A19" s="268" t="s">
        <v>170</v>
      </c>
      <c r="B19" s="274" t="s">
        <v>274</v>
      </c>
      <c r="C19" s="274" t="s">
        <v>275</v>
      </c>
      <c r="D19" s="275">
        <f>D20+D21+D22+D23+D24+D25+D26</f>
        <v>0</v>
      </c>
      <c r="E19" s="275">
        <f t="shared" ref="E19:I19" si="42">E20+E21+E22+E23+E24+E25+E26</f>
        <v>41</v>
      </c>
      <c r="F19" s="275">
        <f t="shared" si="42"/>
        <v>0</v>
      </c>
      <c r="G19" s="275">
        <f t="shared" si="42"/>
        <v>0</v>
      </c>
      <c r="H19" s="275">
        <f t="shared" si="42"/>
        <v>0</v>
      </c>
      <c r="I19" s="275">
        <f t="shared" si="42"/>
        <v>0</v>
      </c>
      <c r="J19" s="275">
        <f t="shared" ref="J19" si="43">J20+J21+J22+J23+J24+J25+J26</f>
        <v>840</v>
      </c>
      <c r="K19" s="275">
        <f t="shared" ref="K19" si="44">K20+K21+K22+K23+K24+K25+K26</f>
        <v>7</v>
      </c>
      <c r="L19" s="275">
        <f t="shared" ref="L19" si="45">L20+L21+L22+L23+L24+L25+L26</f>
        <v>7217</v>
      </c>
      <c r="M19" s="275">
        <f t="shared" ref="M19:N19" si="46">M20+M21+M22+M23+M24+M25+M26</f>
        <v>155</v>
      </c>
      <c r="N19" s="275">
        <f t="shared" si="46"/>
        <v>384</v>
      </c>
      <c r="O19" s="275">
        <f t="shared" ref="O19" si="47">O20+O21+O22+O23+O24+O25+O26</f>
        <v>50</v>
      </c>
      <c r="P19" s="275">
        <f t="shared" ref="P19:T19" si="48">P20+P21+P22+P23+P24+P25+P26</f>
        <v>2978</v>
      </c>
      <c r="Q19" s="275">
        <f t="shared" si="48"/>
        <v>0</v>
      </c>
      <c r="R19" s="275">
        <f t="shared" si="48"/>
        <v>865</v>
      </c>
      <c r="S19" s="275">
        <f t="shared" si="48"/>
        <v>739</v>
      </c>
      <c r="T19" s="275">
        <f t="shared" si="48"/>
        <v>0</v>
      </c>
      <c r="U19" s="275">
        <f t="shared" ref="U19:V19" si="49">U20+U21+U22+U23+U24+U25+U26</f>
        <v>66</v>
      </c>
      <c r="V19" s="275">
        <f t="shared" si="49"/>
        <v>45</v>
      </c>
      <c r="W19" s="275"/>
      <c r="X19" s="271">
        <f t="shared" si="9"/>
        <v>13387</v>
      </c>
    </row>
    <row r="20" spans="1:24">
      <c r="A20" s="268" t="s">
        <v>171</v>
      </c>
      <c r="B20" s="276" t="s">
        <v>276</v>
      </c>
      <c r="C20" s="276" t="s">
        <v>277</v>
      </c>
      <c r="D20" s="277">
        <v>0</v>
      </c>
      <c r="E20" s="277">
        <v>36</v>
      </c>
      <c r="F20" s="276"/>
      <c r="G20" s="276"/>
      <c r="H20" s="277"/>
      <c r="I20" s="277"/>
      <c r="J20" s="277">
        <v>840</v>
      </c>
      <c r="K20" s="277"/>
      <c r="L20" s="277">
        <v>1548</v>
      </c>
      <c r="M20" s="277">
        <v>7</v>
      </c>
      <c r="N20" s="277">
        <v>260</v>
      </c>
      <c r="O20" s="277">
        <v>0</v>
      </c>
      <c r="P20" s="277">
        <v>571</v>
      </c>
      <c r="Q20" s="277"/>
      <c r="R20" s="277">
        <v>802</v>
      </c>
      <c r="S20" s="277"/>
      <c r="T20" s="277"/>
      <c r="U20" s="277"/>
      <c r="V20" s="277"/>
      <c r="W20" s="277"/>
      <c r="X20" s="271">
        <f t="shared" si="9"/>
        <v>4064</v>
      </c>
    </row>
    <row r="21" spans="1:24">
      <c r="A21" s="268" t="s">
        <v>202</v>
      </c>
      <c r="B21" s="276" t="s">
        <v>278</v>
      </c>
      <c r="C21" s="276" t="s">
        <v>279</v>
      </c>
      <c r="D21" s="277"/>
      <c r="E21" s="277"/>
      <c r="F21" s="276"/>
      <c r="G21" s="276"/>
      <c r="H21" s="277"/>
      <c r="I21" s="277"/>
      <c r="J21" s="277"/>
      <c r="K21" s="277"/>
      <c r="L21" s="277">
        <v>261</v>
      </c>
      <c r="M21" s="277"/>
      <c r="N21" s="277"/>
      <c r="O21" s="277"/>
      <c r="P21" s="277">
        <v>143</v>
      </c>
      <c r="Q21" s="277"/>
      <c r="R21" s="277">
        <v>0</v>
      </c>
      <c r="S21" s="277">
        <v>739</v>
      </c>
      <c r="T21" s="277"/>
      <c r="U21" s="277">
        <v>66</v>
      </c>
      <c r="V21" s="277">
        <v>45</v>
      </c>
      <c r="W21" s="277"/>
      <c r="X21" s="271">
        <f t="shared" si="9"/>
        <v>1254</v>
      </c>
    </row>
    <row r="22" spans="1:24">
      <c r="A22" s="268" t="s">
        <v>203</v>
      </c>
      <c r="B22" s="276" t="s">
        <v>280</v>
      </c>
      <c r="C22" s="276" t="s">
        <v>281</v>
      </c>
      <c r="D22" s="277"/>
      <c r="E22" s="277"/>
      <c r="F22" s="276"/>
      <c r="G22" s="276"/>
      <c r="H22" s="277"/>
      <c r="I22" s="277"/>
      <c r="J22" s="277"/>
      <c r="K22" s="277"/>
      <c r="L22" s="277">
        <v>290</v>
      </c>
      <c r="M22" s="277"/>
      <c r="N22" s="277"/>
      <c r="O22" s="277"/>
      <c r="P22" s="277">
        <v>200</v>
      </c>
      <c r="Q22" s="277"/>
      <c r="R22" s="277"/>
      <c r="S22" s="277"/>
      <c r="T22" s="277"/>
      <c r="U22" s="277"/>
      <c r="V22" s="277"/>
      <c r="W22" s="277"/>
      <c r="X22" s="271">
        <f t="shared" si="9"/>
        <v>490</v>
      </c>
    </row>
    <row r="23" spans="1:24">
      <c r="A23" s="268" t="s">
        <v>204</v>
      </c>
      <c r="B23" s="276" t="s">
        <v>282</v>
      </c>
      <c r="C23" s="276" t="s">
        <v>283</v>
      </c>
      <c r="D23" s="277"/>
      <c r="E23" s="277">
        <v>0</v>
      </c>
      <c r="F23" s="276"/>
      <c r="G23" s="276"/>
      <c r="H23" s="277"/>
      <c r="I23" s="277"/>
      <c r="J23" s="277"/>
      <c r="K23" s="277">
        <v>7</v>
      </c>
      <c r="L23" s="277">
        <v>282</v>
      </c>
      <c r="M23" s="277"/>
      <c r="N23" s="277"/>
      <c r="O23" s="277">
        <v>0</v>
      </c>
      <c r="P23" s="277">
        <v>44</v>
      </c>
      <c r="Q23" s="277"/>
      <c r="R23" s="277"/>
      <c r="S23" s="277"/>
      <c r="T23" s="277"/>
      <c r="U23" s="277"/>
      <c r="V23" s="277"/>
      <c r="W23" s="277"/>
      <c r="X23" s="271">
        <f t="shared" si="9"/>
        <v>333</v>
      </c>
    </row>
    <row r="24" spans="1:24">
      <c r="A24" s="268" t="s">
        <v>205</v>
      </c>
      <c r="B24" s="276" t="s">
        <v>284</v>
      </c>
      <c r="C24" s="276" t="s">
        <v>227</v>
      </c>
      <c r="D24" s="277"/>
      <c r="E24" s="277"/>
      <c r="F24" s="276"/>
      <c r="G24" s="276"/>
      <c r="H24" s="277"/>
      <c r="I24" s="277"/>
      <c r="J24" s="277"/>
      <c r="K24" s="277"/>
      <c r="L24" s="277">
        <v>1132</v>
      </c>
      <c r="M24" s="277"/>
      <c r="N24" s="277"/>
      <c r="O24" s="277"/>
      <c r="P24" s="277"/>
      <c r="Q24" s="277"/>
      <c r="R24" s="277"/>
      <c r="S24" s="277"/>
      <c r="T24" s="277"/>
      <c r="U24" s="277"/>
      <c r="V24" s="277"/>
      <c r="W24" s="277"/>
      <c r="X24" s="271">
        <f t="shared" si="9"/>
        <v>1132</v>
      </c>
    </row>
    <row r="25" spans="1:24">
      <c r="A25" s="268" t="s">
        <v>206</v>
      </c>
      <c r="B25" s="276" t="s">
        <v>285</v>
      </c>
      <c r="C25" s="276" t="s">
        <v>286</v>
      </c>
      <c r="D25" s="277">
        <v>0</v>
      </c>
      <c r="E25" s="277"/>
      <c r="F25" s="276"/>
      <c r="G25" s="276"/>
      <c r="H25" s="277"/>
      <c r="I25" s="277"/>
      <c r="J25" s="277"/>
      <c r="K25" s="277"/>
      <c r="L25" s="277">
        <v>1394</v>
      </c>
      <c r="M25" s="277">
        <v>0</v>
      </c>
      <c r="N25" s="277"/>
      <c r="O25" s="277">
        <v>0</v>
      </c>
      <c r="P25" s="277">
        <v>0</v>
      </c>
      <c r="Q25" s="277"/>
      <c r="R25" s="277"/>
      <c r="S25" s="277"/>
      <c r="T25" s="277"/>
      <c r="U25" s="277"/>
      <c r="V25" s="277"/>
      <c r="W25" s="277"/>
      <c r="X25" s="271">
        <f t="shared" si="9"/>
        <v>1394</v>
      </c>
    </row>
    <row r="26" spans="1:24">
      <c r="A26" s="268" t="s">
        <v>207</v>
      </c>
      <c r="B26" s="276" t="s">
        <v>287</v>
      </c>
      <c r="C26" s="276" t="s">
        <v>288</v>
      </c>
      <c r="D26" s="277">
        <v>0</v>
      </c>
      <c r="E26" s="277">
        <v>5</v>
      </c>
      <c r="F26" s="276"/>
      <c r="G26" s="276"/>
      <c r="H26" s="275"/>
      <c r="I26" s="275"/>
      <c r="J26" s="275"/>
      <c r="K26" s="275">
        <v>0</v>
      </c>
      <c r="L26" s="275">
        <v>2310</v>
      </c>
      <c r="M26" s="275">
        <v>148</v>
      </c>
      <c r="N26" s="275">
        <v>124</v>
      </c>
      <c r="O26" s="275">
        <v>50</v>
      </c>
      <c r="P26" s="275">
        <v>2020</v>
      </c>
      <c r="Q26" s="275"/>
      <c r="R26" s="275">
        <v>63</v>
      </c>
      <c r="S26" s="275"/>
      <c r="T26" s="275"/>
      <c r="U26" s="275"/>
      <c r="V26" s="275"/>
      <c r="W26" s="275"/>
      <c r="X26" s="271">
        <f t="shared" si="9"/>
        <v>4720</v>
      </c>
    </row>
    <row r="27" spans="1:24">
      <c r="A27" s="268" t="s">
        <v>208</v>
      </c>
      <c r="B27" s="274" t="s">
        <v>289</v>
      </c>
      <c r="C27" s="274" t="s">
        <v>290</v>
      </c>
      <c r="D27" s="275">
        <f>D28+D29</f>
        <v>0</v>
      </c>
      <c r="E27" s="275">
        <f t="shared" ref="E27:I27" si="50">E28+E29</f>
        <v>0</v>
      </c>
      <c r="F27" s="275">
        <f t="shared" si="50"/>
        <v>0</v>
      </c>
      <c r="G27" s="275">
        <f t="shared" si="50"/>
        <v>0</v>
      </c>
      <c r="H27" s="275">
        <f t="shared" si="50"/>
        <v>0</v>
      </c>
      <c r="I27" s="275">
        <f t="shared" si="50"/>
        <v>0</v>
      </c>
      <c r="J27" s="275">
        <f t="shared" ref="J27" si="51">J28+J29</f>
        <v>0</v>
      </c>
      <c r="K27" s="275">
        <v>107</v>
      </c>
      <c r="L27" s="275">
        <f t="shared" ref="L27" si="52">L28+L29</f>
        <v>3</v>
      </c>
      <c r="M27" s="275">
        <f t="shared" ref="M27:N27" si="53">M28+M29</f>
        <v>0</v>
      </c>
      <c r="N27" s="275">
        <f t="shared" si="53"/>
        <v>0</v>
      </c>
      <c r="O27" s="275">
        <f t="shared" ref="O27" si="54">O28+O29</f>
        <v>0</v>
      </c>
      <c r="P27" s="275">
        <f t="shared" ref="P27:V27" si="55">P28+P29</f>
        <v>0</v>
      </c>
      <c r="Q27" s="275">
        <f t="shared" si="55"/>
        <v>0</v>
      </c>
      <c r="R27" s="275">
        <f t="shared" si="55"/>
        <v>0</v>
      </c>
      <c r="S27" s="275">
        <f t="shared" si="55"/>
        <v>0</v>
      </c>
      <c r="T27" s="275">
        <f t="shared" si="55"/>
        <v>0</v>
      </c>
      <c r="U27" s="275">
        <f t="shared" si="55"/>
        <v>0</v>
      </c>
      <c r="V27" s="275">
        <f t="shared" si="55"/>
        <v>0</v>
      </c>
      <c r="W27" s="275"/>
      <c r="X27" s="271">
        <f t="shared" si="9"/>
        <v>110</v>
      </c>
    </row>
    <row r="28" spans="1:24">
      <c r="A28" s="268" t="s">
        <v>209</v>
      </c>
      <c r="B28" s="276" t="s">
        <v>291</v>
      </c>
      <c r="C28" s="276" t="s">
        <v>292</v>
      </c>
      <c r="D28" s="277"/>
      <c r="E28" s="277"/>
      <c r="F28" s="276"/>
      <c r="G28" s="276"/>
      <c r="H28" s="277"/>
      <c r="I28" s="277"/>
      <c r="J28" s="277"/>
      <c r="K28" s="277"/>
      <c r="L28" s="277">
        <v>3</v>
      </c>
      <c r="M28" s="277"/>
      <c r="N28" s="277"/>
      <c r="O28" s="277"/>
      <c r="P28" s="277"/>
      <c r="Q28" s="277"/>
      <c r="R28" s="277"/>
      <c r="S28" s="277"/>
      <c r="T28" s="277"/>
      <c r="U28" s="277"/>
      <c r="V28" s="277"/>
      <c r="W28" s="277"/>
      <c r="X28" s="271">
        <f t="shared" si="9"/>
        <v>3</v>
      </c>
    </row>
    <row r="29" spans="1:24">
      <c r="A29" s="268" t="s">
        <v>210</v>
      </c>
      <c r="B29" s="276" t="s">
        <v>293</v>
      </c>
      <c r="C29" s="276" t="s">
        <v>294</v>
      </c>
      <c r="D29" s="277"/>
      <c r="E29" s="277"/>
      <c r="F29" s="276"/>
      <c r="G29" s="276"/>
      <c r="H29" s="277"/>
      <c r="I29" s="277"/>
      <c r="J29" s="277"/>
      <c r="K29" s="277"/>
      <c r="L29" s="277">
        <v>0</v>
      </c>
      <c r="M29" s="277"/>
      <c r="N29" s="277"/>
      <c r="O29" s="277">
        <v>0</v>
      </c>
      <c r="P29" s="277"/>
      <c r="Q29" s="277"/>
      <c r="R29" s="277"/>
      <c r="S29" s="277"/>
      <c r="T29" s="277"/>
      <c r="U29" s="277"/>
      <c r="V29" s="277"/>
      <c r="W29" s="277"/>
      <c r="X29" s="271">
        <f t="shared" si="9"/>
        <v>0</v>
      </c>
    </row>
    <row r="30" spans="1:24">
      <c r="A30" s="268" t="s">
        <v>211</v>
      </c>
      <c r="B30" s="274" t="s">
        <v>295</v>
      </c>
      <c r="C30" s="274" t="s">
        <v>296</v>
      </c>
      <c r="D30" s="275">
        <f>D31+D32+D33+D34+D35</f>
        <v>0</v>
      </c>
      <c r="E30" s="275">
        <f t="shared" ref="E30:I30" si="56">E31+E32+E33+E34+E35</f>
        <v>31</v>
      </c>
      <c r="F30" s="275">
        <f t="shared" si="56"/>
        <v>0</v>
      </c>
      <c r="G30" s="275">
        <f t="shared" si="56"/>
        <v>0</v>
      </c>
      <c r="H30" s="275">
        <f t="shared" si="56"/>
        <v>119.745</v>
      </c>
      <c r="I30" s="275">
        <f t="shared" si="56"/>
        <v>0</v>
      </c>
      <c r="J30" s="275">
        <f t="shared" ref="J30" si="57">J31+J32+J33+J34+J35</f>
        <v>214</v>
      </c>
      <c r="K30" s="275">
        <f t="shared" ref="K30" si="58">K31+K32+K33+K34+K35</f>
        <v>89</v>
      </c>
      <c r="L30" s="275">
        <f t="shared" ref="L30" si="59">L31+L32+L33+L34+L35</f>
        <v>1803</v>
      </c>
      <c r="M30" s="275">
        <f t="shared" ref="M30:N30" si="60">M31+M32+M33+M34+M35</f>
        <v>40</v>
      </c>
      <c r="N30" s="275">
        <f t="shared" si="60"/>
        <v>94</v>
      </c>
      <c r="O30" s="275">
        <f t="shared" ref="O30" si="61">O31+O32+O33+O34+O35</f>
        <v>48</v>
      </c>
      <c r="P30" s="275">
        <f t="shared" ref="P30:T30" si="62">P31+P32+P33+P34+P35</f>
        <v>433</v>
      </c>
      <c r="Q30" s="275">
        <f t="shared" si="62"/>
        <v>0</v>
      </c>
      <c r="R30" s="275">
        <f t="shared" si="62"/>
        <v>302</v>
      </c>
      <c r="S30" s="275">
        <f t="shared" si="62"/>
        <v>260</v>
      </c>
      <c r="T30" s="275">
        <f t="shared" si="62"/>
        <v>0</v>
      </c>
      <c r="U30" s="275">
        <f t="shared" ref="U30:V30" si="63">U31+U32+U33+U34+U35</f>
        <v>18</v>
      </c>
      <c r="V30" s="275">
        <f t="shared" si="63"/>
        <v>13</v>
      </c>
      <c r="W30" s="275"/>
      <c r="X30" s="271">
        <f t="shared" si="9"/>
        <v>3464.7449999999999</v>
      </c>
    </row>
    <row r="31" spans="1:24">
      <c r="A31" s="268" t="s">
        <v>212</v>
      </c>
      <c r="B31" s="276" t="s">
        <v>297</v>
      </c>
      <c r="C31" s="276" t="s">
        <v>298</v>
      </c>
      <c r="D31" s="277">
        <v>0</v>
      </c>
      <c r="E31" s="277">
        <v>31</v>
      </c>
      <c r="F31" s="276"/>
      <c r="G31" s="276"/>
      <c r="H31" s="277">
        <v>119.745</v>
      </c>
      <c r="I31" s="277"/>
      <c r="J31" s="277">
        <v>214</v>
      </c>
      <c r="K31" s="277">
        <v>89</v>
      </c>
      <c r="L31" s="277">
        <v>1803</v>
      </c>
      <c r="M31" s="277">
        <v>40</v>
      </c>
      <c r="N31" s="277">
        <v>94</v>
      </c>
      <c r="O31" s="277">
        <v>48</v>
      </c>
      <c r="P31" s="277">
        <v>433</v>
      </c>
      <c r="Q31" s="277"/>
      <c r="R31" s="277">
        <v>302</v>
      </c>
      <c r="S31" s="277">
        <v>260</v>
      </c>
      <c r="T31" s="277"/>
      <c r="U31" s="277">
        <v>18</v>
      </c>
      <c r="V31" s="277">
        <v>13</v>
      </c>
      <c r="W31" s="277"/>
      <c r="X31" s="271">
        <f t="shared" si="9"/>
        <v>3464.7449999999999</v>
      </c>
    </row>
    <row r="32" spans="1:24">
      <c r="A32" s="268" t="s">
        <v>213</v>
      </c>
      <c r="B32" s="276" t="s">
        <v>299</v>
      </c>
      <c r="C32" s="276" t="s">
        <v>300</v>
      </c>
      <c r="D32" s="277"/>
      <c r="E32" s="277"/>
      <c r="F32" s="276"/>
      <c r="G32" s="276"/>
      <c r="H32" s="277"/>
      <c r="I32" s="277"/>
      <c r="J32" s="277"/>
      <c r="K32" s="277"/>
      <c r="L32" s="277">
        <v>0</v>
      </c>
      <c r="M32" s="277"/>
      <c r="N32" s="277"/>
      <c r="O32" s="277"/>
      <c r="P32" s="277"/>
      <c r="Q32" s="277"/>
      <c r="R32" s="277"/>
      <c r="S32" s="277"/>
      <c r="T32" s="277"/>
      <c r="U32" s="277"/>
      <c r="V32" s="277"/>
      <c r="W32" s="277"/>
      <c r="X32" s="271">
        <f t="shared" si="9"/>
        <v>0</v>
      </c>
    </row>
    <row r="33" spans="1:26">
      <c r="A33" s="268" t="s">
        <v>214</v>
      </c>
      <c r="B33" s="276" t="s">
        <v>301</v>
      </c>
      <c r="C33" s="276" t="s">
        <v>302</v>
      </c>
      <c r="D33" s="277"/>
      <c r="E33" s="277"/>
      <c r="F33" s="276"/>
      <c r="G33" s="276"/>
      <c r="H33" s="277"/>
      <c r="I33" s="277"/>
      <c r="J33" s="277"/>
      <c r="K33" s="277"/>
      <c r="L33" s="277"/>
      <c r="M33" s="277"/>
      <c r="N33" s="277"/>
      <c r="O33" s="277"/>
      <c r="P33" s="277"/>
      <c r="Q33" s="277"/>
      <c r="R33" s="277"/>
      <c r="S33" s="277"/>
      <c r="T33" s="277"/>
      <c r="U33" s="277"/>
      <c r="V33" s="277"/>
      <c r="W33" s="277"/>
      <c r="X33" s="271">
        <f t="shared" si="9"/>
        <v>0</v>
      </c>
    </row>
    <row r="34" spans="1:26">
      <c r="A34" s="268" t="s">
        <v>215</v>
      </c>
      <c r="B34" s="276" t="s">
        <v>303</v>
      </c>
      <c r="C34" s="276" t="s">
        <v>304</v>
      </c>
      <c r="D34" s="277"/>
      <c r="E34" s="277"/>
      <c r="F34" s="276"/>
      <c r="G34" s="276"/>
      <c r="H34" s="277"/>
      <c r="I34" s="277"/>
      <c r="J34" s="277"/>
      <c r="K34" s="277"/>
      <c r="L34" s="277"/>
      <c r="M34" s="277"/>
      <c r="N34" s="277"/>
      <c r="O34" s="277"/>
      <c r="P34" s="277"/>
      <c r="Q34" s="277"/>
      <c r="R34" s="277"/>
      <c r="S34" s="277"/>
      <c r="T34" s="277"/>
      <c r="U34" s="277"/>
      <c r="V34" s="277"/>
      <c r="W34" s="277"/>
      <c r="X34" s="271">
        <f t="shared" si="9"/>
        <v>0</v>
      </c>
    </row>
    <row r="35" spans="1:26">
      <c r="A35" s="268" t="s">
        <v>216</v>
      </c>
      <c r="B35" s="276" t="s">
        <v>305</v>
      </c>
      <c r="C35" s="276" t="s">
        <v>306</v>
      </c>
      <c r="D35" s="277"/>
      <c r="E35" s="277"/>
      <c r="F35" s="276"/>
      <c r="G35" s="276"/>
      <c r="H35" s="277"/>
      <c r="I35" s="277"/>
      <c r="J35" s="277"/>
      <c r="K35" s="277"/>
      <c r="L35" s="277"/>
      <c r="M35" s="277"/>
      <c r="N35" s="277"/>
      <c r="O35" s="277"/>
      <c r="P35" s="277"/>
      <c r="Q35" s="277"/>
      <c r="R35" s="277"/>
      <c r="S35" s="277"/>
      <c r="T35" s="277"/>
      <c r="U35" s="277"/>
      <c r="V35" s="277"/>
      <c r="W35" s="277"/>
      <c r="X35" s="271">
        <f t="shared" si="9"/>
        <v>0</v>
      </c>
    </row>
    <row r="36" spans="1:26">
      <c r="A36" s="268" t="s">
        <v>217</v>
      </c>
      <c r="B36" s="272" t="s">
        <v>307</v>
      </c>
      <c r="C36" s="272" t="s">
        <v>149</v>
      </c>
      <c r="D36" s="273"/>
      <c r="E36" s="273"/>
      <c r="F36" s="272"/>
      <c r="G36" s="272"/>
      <c r="H36" s="273"/>
      <c r="I36" s="273"/>
      <c r="J36" s="273"/>
      <c r="K36" s="273"/>
      <c r="L36" s="273"/>
      <c r="M36" s="273"/>
      <c r="N36" s="273"/>
      <c r="O36" s="273"/>
      <c r="P36" s="273"/>
      <c r="Q36" s="273"/>
      <c r="R36" s="273"/>
      <c r="S36" s="273"/>
      <c r="T36" s="273"/>
      <c r="U36" s="273"/>
      <c r="V36" s="273"/>
      <c r="W36" s="273">
        <v>776</v>
      </c>
      <c r="X36" s="271">
        <f t="shared" si="9"/>
        <v>776</v>
      </c>
    </row>
    <row r="37" spans="1:26">
      <c r="A37" s="268" t="s">
        <v>218</v>
      </c>
      <c r="B37" s="272" t="s">
        <v>308</v>
      </c>
      <c r="C37" s="272" t="s">
        <v>309</v>
      </c>
      <c r="D37" s="273">
        <v>497</v>
      </c>
      <c r="E37" s="273"/>
      <c r="F37" s="273">
        <v>500</v>
      </c>
      <c r="G37" s="313">
        <v>8858.8809999999994</v>
      </c>
      <c r="H37" s="273"/>
      <c r="I37" s="273"/>
      <c r="J37" s="273"/>
      <c r="K37" s="273"/>
      <c r="L37" s="273"/>
      <c r="M37" s="273"/>
      <c r="N37" s="273"/>
      <c r="O37" s="273"/>
      <c r="P37" s="273"/>
      <c r="Q37" s="273">
        <v>2481</v>
      </c>
      <c r="R37" s="273"/>
      <c r="S37" s="273"/>
      <c r="T37" s="273"/>
      <c r="U37" s="273"/>
      <c r="V37" s="273"/>
      <c r="W37" s="273"/>
      <c r="X37" s="271">
        <f t="shared" si="9"/>
        <v>12336.880999999999</v>
      </c>
    </row>
    <row r="38" spans="1:26">
      <c r="A38" s="268" t="s">
        <v>219</v>
      </c>
      <c r="B38" s="272" t="s">
        <v>310</v>
      </c>
      <c r="C38" s="272" t="s">
        <v>50</v>
      </c>
      <c r="D38" s="273"/>
      <c r="E38" s="273"/>
      <c r="F38" s="272"/>
      <c r="G38" s="272"/>
      <c r="H38" s="273"/>
      <c r="I38" s="273"/>
      <c r="J38" s="273"/>
      <c r="K38" s="273"/>
      <c r="L38" s="273">
        <v>140037</v>
      </c>
      <c r="M38" s="273"/>
      <c r="N38" s="273"/>
      <c r="O38" s="273"/>
      <c r="P38" s="273"/>
      <c r="Q38" s="273"/>
      <c r="R38" s="273"/>
      <c r="S38" s="273"/>
      <c r="T38" s="273"/>
      <c r="U38" s="273"/>
      <c r="V38" s="273"/>
      <c r="W38" s="273"/>
      <c r="X38" s="271">
        <f t="shared" ref="X38:X60" si="64">SUM(D38:W38)</f>
        <v>140037</v>
      </c>
    </row>
    <row r="39" spans="1:26">
      <c r="A39" s="268" t="s">
        <v>220</v>
      </c>
      <c r="B39" s="272" t="s">
        <v>311</v>
      </c>
      <c r="C39" s="272" t="s">
        <v>312</v>
      </c>
      <c r="D39" s="273"/>
      <c r="E39" s="273"/>
      <c r="F39" s="272"/>
      <c r="G39" s="272"/>
      <c r="H39" s="273"/>
      <c r="I39" s="273"/>
      <c r="J39" s="273"/>
      <c r="K39" s="273"/>
      <c r="L39" s="273">
        <v>0</v>
      </c>
      <c r="M39" s="273"/>
      <c r="N39" s="273"/>
      <c r="O39" s="273"/>
      <c r="P39" s="273"/>
      <c r="Q39" s="273"/>
      <c r="R39" s="273"/>
      <c r="S39" s="273"/>
      <c r="T39" s="273"/>
      <c r="U39" s="273"/>
      <c r="V39" s="273"/>
      <c r="W39" s="273"/>
      <c r="X39" s="271">
        <f t="shared" si="64"/>
        <v>0</v>
      </c>
    </row>
    <row r="40" spans="1:26">
      <c r="A40" s="268" t="s">
        <v>221</v>
      </c>
      <c r="B40" s="272" t="s">
        <v>313</v>
      </c>
      <c r="C40" s="272" t="s">
        <v>314</v>
      </c>
      <c r="D40" s="273"/>
      <c r="E40" s="273"/>
      <c r="F40" s="272"/>
      <c r="G40" s="272"/>
      <c r="H40" s="273"/>
      <c r="I40" s="273"/>
      <c r="J40" s="273"/>
      <c r="K40" s="273"/>
      <c r="L40" s="273"/>
      <c r="M40" s="273"/>
      <c r="N40" s="273"/>
      <c r="O40" s="273"/>
      <c r="P40" s="273"/>
      <c r="Q40" s="273"/>
      <c r="R40" s="273"/>
      <c r="S40" s="273"/>
      <c r="T40" s="273"/>
      <c r="U40" s="273"/>
      <c r="V40" s="273"/>
      <c r="W40" s="273"/>
      <c r="X40" s="271">
        <f t="shared" si="64"/>
        <v>0</v>
      </c>
    </row>
    <row r="41" spans="1:26">
      <c r="A41" s="268" t="s">
        <v>222</v>
      </c>
      <c r="B41" s="272" t="s">
        <v>315</v>
      </c>
      <c r="C41" s="272" t="s">
        <v>316</v>
      </c>
      <c r="D41" s="273"/>
      <c r="E41" s="273"/>
      <c r="F41" s="313">
        <v>315.10500000000002</v>
      </c>
      <c r="G41" s="272"/>
      <c r="H41" s="273"/>
      <c r="I41" s="273"/>
      <c r="J41" s="273"/>
      <c r="K41" s="273"/>
      <c r="L41" s="273"/>
      <c r="M41" s="273"/>
      <c r="N41" s="273"/>
      <c r="O41" s="273"/>
      <c r="P41" s="273"/>
      <c r="Q41" s="273"/>
      <c r="R41" s="273"/>
      <c r="S41" s="273"/>
      <c r="T41" s="273"/>
      <c r="U41" s="273"/>
      <c r="V41" s="273"/>
      <c r="W41" s="273"/>
      <c r="X41" s="271">
        <f t="shared" si="64"/>
        <v>315.10500000000002</v>
      </c>
    </row>
    <row r="42" spans="1:26">
      <c r="A42" s="268" t="s">
        <v>317</v>
      </c>
      <c r="B42" s="270" t="s">
        <v>318</v>
      </c>
      <c r="C42" s="270" t="s">
        <v>319</v>
      </c>
      <c r="D42" s="271">
        <f>SUM(D43,D44,D45,D46,D57,D58,D59,D60)</f>
        <v>0</v>
      </c>
      <c r="E42" s="271">
        <f>SUM(E43,E44,E45,E46,E57,E58,E59,E60)</f>
        <v>0</v>
      </c>
      <c r="F42" s="271">
        <f t="shared" ref="F42:I42" si="65">SUM(F43,F44,F45,F46,F57,F58,F59,F60)</f>
        <v>72298.756000000008</v>
      </c>
      <c r="G42" s="271"/>
      <c r="H42" s="271">
        <f t="shared" si="65"/>
        <v>4008.17</v>
      </c>
      <c r="I42" s="271">
        <f t="shared" si="65"/>
        <v>2030.778</v>
      </c>
      <c r="J42" s="271">
        <f t="shared" ref="J42" si="66">SUM(J43,J44,J45,J46,J57,J58,J59,J60)</f>
        <v>505.01799999999997</v>
      </c>
      <c r="K42" s="271">
        <f>SUM(K43,K44,K45,K46,K58,K59,K60)</f>
        <v>0</v>
      </c>
      <c r="L42" s="271">
        <f>SUM(L43,L44,L45,L46,L58,L59,L60)</f>
        <v>69886.441999999995</v>
      </c>
      <c r="M42" s="271">
        <f t="shared" ref="M42" si="67">SUM(M43,M44,M45,M46,M57,M58,M59,M60)</f>
        <v>0</v>
      </c>
      <c r="N42" s="271"/>
      <c r="O42" s="271">
        <f t="shared" ref="O42:P42" si="68">SUM(O43,O44,O45,O46,O57,O58,O59,O60)</f>
        <v>0</v>
      </c>
      <c r="P42" s="271">
        <f t="shared" si="68"/>
        <v>1800</v>
      </c>
      <c r="Q42" s="271">
        <f t="shared" ref="Q42:S42" si="69">SUM(Q43,Q44,Q45,Q46,Q57,Q58,Q59,Q60)</f>
        <v>0</v>
      </c>
      <c r="R42" s="271">
        <f t="shared" si="69"/>
        <v>0</v>
      </c>
      <c r="S42" s="271">
        <f t="shared" si="69"/>
        <v>3615.3560000000002</v>
      </c>
      <c r="T42" s="271">
        <f t="shared" ref="T42" si="70">SUM(T43,T44,T45,T46,T57,T58,T59,T60)</f>
        <v>39739</v>
      </c>
      <c r="U42" s="271">
        <f t="shared" ref="U42:W42" si="71">U43+U44+U45+U46+U57+U58+U59+U60</f>
        <v>92.168999999999997</v>
      </c>
      <c r="V42" s="271">
        <f t="shared" si="71"/>
        <v>270.72000000000003</v>
      </c>
      <c r="W42" s="271">
        <f t="shared" si="71"/>
        <v>427</v>
      </c>
      <c r="X42" s="271">
        <f t="shared" si="64"/>
        <v>194673.40899999999</v>
      </c>
    </row>
    <row r="43" spans="1:26" s="221" customFormat="1">
      <c r="A43" s="268" t="s">
        <v>320</v>
      </c>
      <c r="B43" s="272" t="s">
        <v>321</v>
      </c>
      <c r="C43" s="272" t="s">
        <v>322</v>
      </c>
      <c r="D43" s="273">
        <v>0</v>
      </c>
      <c r="E43" s="273">
        <v>0</v>
      </c>
      <c r="F43" s="273">
        <v>1827.35</v>
      </c>
      <c r="G43" s="272"/>
      <c r="H43" s="273">
        <v>4008.17</v>
      </c>
      <c r="I43" s="273">
        <v>2030.778</v>
      </c>
      <c r="J43" s="273">
        <v>505.01799999999997</v>
      </c>
      <c r="K43" s="273">
        <v>0</v>
      </c>
      <c r="L43" s="273"/>
      <c r="M43" s="273">
        <v>0</v>
      </c>
      <c r="N43" s="273"/>
      <c r="O43" s="273"/>
      <c r="P43" s="273">
        <v>1800</v>
      </c>
      <c r="Q43" s="273"/>
      <c r="R43" s="273"/>
      <c r="S43" s="273">
        <v>3115.3560000000002</v>
      </c>
      <c r="T43" s="273"/>
      <c r="U43" s="273">
        <v>92.168999999999997</v>
      </c>
      <c r="V43" s="273">
        <v>110.72</v>
      </c>
      <c r="W43" s="273">
        <v>427</v>
      </c>
      <c r="X43" s="271">
        <f t="shared" si="64"/>
        <v>13916.561</v>
      </c>
      <c r="Y43" s="221" t="s">
        <v>406</v>
      </c>
      <c r="Z43" s="322">
        <f>SUM(F43,J43,P43,S43,U43,V43,W43)</f>
        <v>7877.6130000000003</v>
      </c>
    </row>
    <row r="44" spans="1:26" s="221" customFormat="1">
      <c r="A44" s="268" t="s">
        <v>323</v>
      </c>
      <c r="B44" s="272" t="s">
        <v>324</v>
      </c>
      <c r="C44" s="272" t="s">
        <v>325</v>
      </c>
      <c r="D44" s="273"/>
      <c r="E44" s="273"/>
      <c r="F44" s="272"/>
      <c r="G44" s="272"/>
      <c r="H44" s="273"/>
      <c r="I44" s="273"/>
      <c r="J44" s="273"/>
      <c r="K44" s="273"/>
      <c r="L44" s="273">
        <v>56429</v>
      </c>
      <c r="M44" s="273"/>
      <c r="N44" s="273"/>
      <c r="O44" s="273"/>
      <c r="P44" s="273"/>
      <c r="Q44" s="273"/>
      <c r="R44" s="273"/>
      <c r="S44" s="273"/>
      <c r="T44" s="273"/>
      <c r="U44" s="273">
        <v>0</v>
      </c>
      <c r="V44" s="273"/>
      <c r="W44" s="273"/>
      <c r="X44" s="271">
        <f t="shared" si="64"/>
        <v>56429</v>
      </c>
    </row>
    <row r="45" spans="1:26" s="221" customFormat="1">
      <c r="A45" s="268" t="s">
        <v>326</v>
      </c>
      <c r="B45" s="272" t="s">
        <v>327</v>
      </c>
      <c r="C45" s="272" t="s">
        <v>328</v>
      </c>
      <c r="D45" s="273"/>
      <c r="E45" s="273"/>
      <c r="F45" s="272"/>
      <c r="G45" s="272"/>
      <c r="H45" s="273"/>
      <c r="I45" s="273"/>
      <c r="J45" s="273"/>
      <c r="K45" s="273"/>
      <c r="L45" s="273"/>
      <c r="M45" s="273"/>
      <c r="N45" s="273"/>
      <c r="O45" s="273"/>
      <c r="P45" s="273"/>
      <c r="Q45" s="273"/>
      <c r="R45" s="273"/>
      <c r="S45" s="273"/>
      <c r="T45" s="273">
        <v>39739</v>
      </c>
      <c r="U45" s="273">
        <v>0</v>
      </c>
      <c r="V45" s="273"/>
      <c r="W45" s="273"/>
      <c r="X45" s="271">
        <f t="shared" si="64"/>
        <v>39739</v>
      </c>
    </row>
    <row r="46" spans="1:26" s="221" customFormat="1">
      <c r="A46" s="268" t="s">
        <v>329</v>
      </c>
      <c r="B46" s="272" t="s">
        <v>330</v>
      </c>
      <c r="C46" s="272" t="s">
        <v>331</v>
      </c>
      <c r="D46" s="273">
        <f>D47+D48+D49+D50+D51+D52+D53+D54+D55+D56</f>
        <v>0</v>
      </c>
      <c r="E46" s="273">
        <f t="shared" ref="E46:I46" si="72">E47+E48+E49+E50+E51+E52+E53+E54+E55+E56</f>
        <v>0</v>
      </c>
      <c r="F46" s="273">
        <f t="shared" si="72"/>
        <v>0</v>
      </c>
      <c r="G46" s="273"/>
      <c r="H46" s="273">
        <f t="shared" si="72"/>
        <v>0</v>
      </c>
      <c r="I46" s="273">
        <f t="shared" si="72"/>
        <v>0</v>
      </c>
      <c r="J46" s="273">
        <f t="shared" ref="J46" si="73">J47+J48+J49+J50+J51+J52+J53+J54+J55+J56</f>
        <v>0</v>
      </c>
      <c r="K46" s="273">
        <f>K47+K48+K49+K50+K51+K52+K53+K54+K57+K56</f>
        <v>0</v>
      </c>
      <c r="L46" s="273">
        <f>L47+L48+L49+L50+L51+L52+L53+L54+L57+L56</f>
        <v>13457.441999999999</v>
      </c>
      <c r="M46" s="273">
        <f t="shared" ref="M46" si="74">M47+M48+M49+M50+M51+M52+M53+M54+M55+M56</f>
        <v>0</v>
      </c>
      <c r="N46" s="273"/>
      <c r="O46" s="273">
        <f t="shared" ref="O46:S46" si="75">O47+O48+O49+O50+O51+O52+O53+O54+O55+O56</f>
        <v>0</v>
      </c>
      <c r="P46" s="273">
        <f t="shared" si="75"/>
        <v>0</v>
      </c>
      <c r="Q46" s="273">
        <f t="shared" si="75"/>
        <v>0</v>
      </c>
      <c r="R46" s="273">
        <f t="shared" si="75"/>
        <v>0</v>
      </c>
      <c r="S46" s="273">
        <f t="shared" si="75"/>
        <v>500</v>
      </c>
      <c r="T46" s="273"/>
      <c r="U46" s="273">
        <f t="shared" ref="U46:V46" si="76">SUM(U47:U56)</f>
        <v>0</v>
      </c>
      <c r="V46" s="273">
        <f t="shared" si="76"/>
        <v>160</v>
      </c>
      <c r="W46" s="273"/>
      <c r="X46" s="271">
        <f t="shared" si="64"/>
        <v>14117.441999999999</v>
      </c>
    </row>
    <row r="47" spans="1:26">
      <c r="A47" s="268" t="s">
        <v>332</v>
      </c>
      <c r="B47" s="276" t="s">
        <v>333</v>
      </c>
      <c r="C47" s="276" t="s">
        <v>334</v>
      </c>
      <c r="D47" s="277"/>
      <c r="E47" s="277"/>
      <c r="F47" s="276"/>
      <c r="G47" s="276"/>
      <c r="H47" s="279"/>
      <c r="I47" s="279"/>
      <c r="J47" s="279"/>
      <c r="K47" s="279"/>
      <c r="L47" s="279"/>
      <c r="M47" s="279"/>
      <c r="N47" s="279"/>
      <c r="O47" s="279"/>
      <c r="P47" s="279"/>
      <c r="Q47" s="279"/>
      <c r="R47" s="279"/>
      <c r="S47" s="279"/>
      <c r="T47" s="279"/>
      <c r="U47" s="279"/>
      <c r="V47" s="279"/>
      <c r="W47" s="279"/>
      <c r="X47" s="271">
        <f t="shared" si="64"/>
        <v>0</v>
      </c>
    </row>
    <row r="48" spans="1:26">
      <c r="A48" s="268" t="s">
        <v>335</v>
      </c>
      <c r="B48" s="276" t="s">
        <v>336</v>
      </c>
      <c r="C48" s="276" t="s">
        <v>337</v>
      </c>
      <c r="D48" s="277"/>
      <c r="E48" s="277"/>
      <c r="F48" s="276"/>
      <c r="G48" s="276"/>
      <c r="H48" s="279"/>
      <c r="I48" s="279"/>
      <c r="J48" s="279"/>
      <c r="K48" s="279"/>
      <c r="L48" s="279">
        <v>530</v>
      </c>
      <c r="M48" s="279"/>
      <c r="N48" s="279"/>
      <c r="O48" s="279"/>
      <c r="P48" s="279"/>
      <c r="Q48" s="279"/>
      <c r="R48" s="279"/>
      <c r="S48" s="279"/>
      <c r="T48" s="279"/>
      <c r="U48" s="279"/>
      <c r="V48" s="279"/>
      <c r="W48" s="279"/>
      <c r="X48" s="271">
        <f t="shared" si="64"/>
        <v>530</v>
      </c>
    </row>
    <row r="49" spans="1:24">
      <c r="A49" s="268" t="s">
        <v>338</v>
      </c>
      <c r="B49" s="276" t="s">
        <v>339</v>
      </c>
      <c r="C49" s="276" t="s">
        <v>340</v>
      </c>
      <c r="D49" s="277"/>
      <c r="E49" s="277"/>
      <c r="F49" s="276"/>
      <c r="G49" s="276"/>
      <c r="H49" s="279"/>
      <c r="I49" s="279"/>
      <c r="J49" s="279"/>
      <c r="K49" s="279"/>
      <c r="L49" s="279">
        <v>760</v>
      </c>
      <c r="M49" s="279"/>
      <c r="N49" s="279"/>
      <c r="O49" s="279"/>
      <c r="P49" s="279"/>
      <c r="Q49" s="279"/>
      <c r="R49" s="279"/>
      <c r="S49" s="279"/>
      <c r="T49" s="279"/>
      <c r="U49" s="279"/>
      <c r="V49" s="279"/>
      <c r="W49" s="279"/>
      <c r="X49" s="271">
        <f t="shared" si="64"/>
        <v>760</v>
      </c>
    </row>
    <row r="50" spans="1:24">
      <c r="A50" s="268" t="s">
        <v>341</v>
      </c>
      <c r="B50" s="276" t="s">
        <v>342</v>
      </c>
      <c r="C50" s="276" t="s">
        <v>343</v>
      </c>
      <c r="D50" s="277"/>
      <c r="E50" s="277"/>
      <c r="F50" s="276"/>
      <c r="G50" s="276"/>
      <c r="H50" s="279"/>
      <c r="I50" s="279"/>
      <c r="J50" s="279"/>
      <c r="K50" s="279"/>
      <c r="L50" s="279">
        <v>0</v>
      </c>
      <c r="M50" s="279"/>
      <c r="N50" s="279"/>
      <c r="O50" s="279"/>
      <c r="P50" s="279"/>
      <c r="Q50" s="279"/>
      <c r="R50" s="279"/>
      <c r="S50" s="279"/>
      <c r="T50" s="279"/>
      <c r="U50" s="279"/>
      <c r="V50" s="279"/>
      <c r="W50" s="279"/>
      <c r="X50" s="271">
        <f t="shared" si="64"/>
        <v>0</v>
      </c>
    </row>
    <row r="51" spans="1:24">
      <c r="A51" s="268" t="s">
        <v>344</v>
      </c>
      <c r="B51" s="276" t="s">
        <v>345</v>
      </c>
      <c r="C51" s="276" t="s">
        <v>346</v>
      </c>
      <c r="D51" s="277"/>
      <c r="E51" s="277"/>
      <c r="F51" s="276"/>
      <c r="G51" s="276"/>
      <c r="H51" s="279"/>
      <c r="I51" s="279"/>
      <c r="J51" s="279"/>
      <c r="K51" s="279"/>
      <c r="L51" s="279">
        <v>0</v>
      </c>
      <c r="M51" s="279"/>
      <c r="N51" s="279"/>
      <c r="O51" s="279"/>
      <c r="P51" s="279"/>
      <c r="Q51" s="279"/>
      <c r="R51" s="279"/>
      <c r="S51" s="279">
        <v>500</v>
      </c>
      <c r="T51" s="279"/>
      <c r="U51" s="279">
        <v>0</v>
      </c>
      <c r="V51" s="279">
        <v>160</v>
      </c>
      <c r="W51" s="279"/>
      <c r="X51" s="271">
        <f t="shared" si="64"/>
        <v>660</v>
      </c>
    </row>
    <row r="52" spans="1:24">
      <c r="A52" s="268" t="s">
        <v>347</v>
      </c>
      <c r="B52" s="276" t="s">
        <v>348</v>
      </c>
      <c r="C52" s="276" t="s">
        <v>349</v>
      </c>
      <c r="D52" s="277"/>
      <c r="E52" s="277"/>
      <c r="F52" s="276"/>
      <c r="G52" s="276"/>
      <c r="H52" s="279"/>
      <c r="I52" s="279"/>
      <c r="J52" s="279"/>
      <c r="K52" s="279"/>
      <c r="L52" s="279">
        <v>0</v>
      </c>
      <c r="M52" s="279"/>
      <c r="N52" s="279"/>
      <c r="O52" s="279"/>
      <c r="P52" s="279"/>
      <c r="Q52" s="279"/>
      <c r="R52" s="279"/>
      <c r="S52" s="279"/>
      <c r="T52" s="279"/>
      <c r="U52" s="279">
        <v>0</v>
      </c>
      <c r="V52" s="279"/>
      <c r="W52" s="279"/>
      <c r="X52" s="271">
        <f t="shared" si="64"/>
        <v>0</v>
      </c>
    </row>
    <row r="53" spans="1:24">
      <c r="A53" s="268" t="s">
        <v>350</v>
      </c>
      <c r="B53" s="276" t="s">
        <v>351</v>
      </c>
      <c r="C53" s="276" t="s">
        <v>352</v>
      </c>
      <c r="D53" s="277"/>
      <c r="E53" s="277"/>
      <c r="F53" s="276"/>
      <c r="G53" s="276"/>
      <c r="H53" s="279"/>
      <c r="I53" s="279"/>
      <c r="J53" s="279"/>
      <c r="K53" s="279"/>
      <c r="L53" s="279"/>
      <c r="M53" s="279"/>
      <c r="N53" s="279"/>
      <c r="O53" s="279"/>
      <c r="P53" s="279"/>
      <c r="Q53" s="279"/>
      <c r="R53" s="279"/>
      <c r="S53" s="279"/>
      <c r="T53" s="279"/>
      <c r="U53" s="279"/>
      <c r="V53" s="279"/>
      <c r="W53" s="279"/>
      <c r="X53" s="271">
        <f t="shared" si="64"/>
        <v>0</v>
      </c>
    </row>
    <row r="54" spans="1:24">
      <c r="A54" s="268" t="s">
        <v>353</v>
      </c>
      <c r="B54" s="276" t="s">
        <v>354</v>
      </c>
      <c r="C54" s="276" t="s">
        <v>355</v>
      </c>
      <c r="D54" s="277">
        <v>0</v>
      </c>
      <c r="E54" s="277"/>
      <c r="F54" s="276"/>
      <c r="G54" s="276"/>
      <c r="H54" s="279"/>
      <c r="I54" s="279"/>
      <c r="J54" s="279"/>
      <c r="K54" s="279"/>
      <c r="L54" s="279"/>
      <c r="M54" s="279"/>
      <c r="N54" s="279"/>
      <c r="O54" s="279"/>
      <c r="P54" s="279"/>
      <c r="Q54" s="279"/>
      <c r="R54" s="279"/>
      <c r="S54" s="279"/>
      <c r="T54" s="279"/>
      <c r="U54" s="279"/>
      <c r="V54" s="279"/>
      <c r="W54" s="279"/>
      <c r="X54" s="271">
        <f t="shared" si="64"/>
        <v>0</v>
      </c>
    </row>
    <row r="55" spans="1:24">
      <c r="A55" s="268" t="s">
        <v>356</v>
      </c>
      <c r="B55" s="276" t="s">
        <v>357</v>
      </c>
      <c r="C55" s="276" t="s">
        <v>358</v>
      </c>
      <c r="D55" s="277"/>
      <c r="E55" s="277"/>
      <c r="F55" s="276"/>
      <c r="G55" s="276"/>
      <c r="H55" s="279"/>
      <c r="I55" s="279"/>
      <c r="J55" s="279"/>
      <c r="M55" s="279"/>
      <c r="N55" s="279"/>
      <c r="O55" s="279"/>
      <c r="P55" s="279"/>
      <c r="Q55" s="279"/>
      <c r="R55" s="279"/>
      <c r="S55" s="279"/>
      <c r="T55" s="279"/>
      <c r="U55" s="279"/>
      <c r="V55" s="279"/>
      <c r="W55" s="279"/>
      <c r="X55" s="271">
        <f t="shared" si="64"/>
        <v>0</v>
      </c>
    </row>
    <row r="56" spans="1:24">
      <c r="A56" s="268" t="s">
        <v>359</v>
      </c>
      <c r="B56" s="276" t="s">
        <v>360</v>
      </c>
      <c r="C56" s="276" t="s">
        <v>361</v>
      </c>
      <c r="D56" s="277"/>
      <c r="E56" s="277"/>
      <c r="F56" s="276"/>
      <c r="G56" s="276"/>
      <c r="H56" s="279"/>
      <c r="I56" s="279"/>
      <c r="J56" s="279"/>
      <c r="K56" s="279"/>
      <c r="L56" s="279">
        <v>2000</v>
      </c>
      <c r="M56" s="279"/>
      <c r="N56" s="279"/>
      <c r="O56" s="279"/>
      <c r="P56" s="279"/>
      <c r="Q56" s="279"/>
      <c r="R56" s="279"/>
      <c r="S56" s="279"/>
      <c r="T56" s="279"/>
      <c r="U56" s="279"/>
      <c r="V56" s="279"/>
      <c r="W56" s="279"/>
      <c r="X56" s="271">
        <f t="shared" si="64"/>
        <v>2000</v>
      </c>
    </row>
    <row r="57" spans="1:24">
      <c r="A57" s="268" t="s">
        <v>362</v>
      </c>
      <c r="B57" s="272" t="s">
        <v>363</v>
      </c>
      <c r="C57" s="272" t="s">
        <v>364</v>
      </c>
      <c r="D57" s="273"/>
      <c r="E57" s="273"/>
      <c r="F57" s="272"/>
      <c r="G57" s="272"/>
      <c r="H57" s="273"/>
      <c r="I57" s="273"/>
      <c r="J57" s="273"/>
      <c r="K57" s="279"/>
      <c r="L57" s="279">
        <v>10167.441999999999</v>
      </c>
      <c r="M57" s="273"/>
      <c r="N57" s="273"/>
      <c r="O57" s="273"/>
      <c r="P57" s="273"/>
      <c r="Q57" s="273"/>
      <c r="R57" s="273"/>
      <c r="S57" s="273"/>
      <c r="T57" s="273"/>
      <c r="U57" s="273">
        <v>0</v>
      </c>
      <c r="V57" s="273"/>
      <c r="W57" s="273"/>
      <c r="X57" s="271">
        <f t="shared" si="64"/>
        <v>10167.441999999999</v>
      </c>
    </row>
    <row r="58" spans="1:24">
      <c r="A58" s="268" t="s">
        <v>365</v>
      </c>
      <c r="B58" s="272" t="s">
        <v>366</v>
      </c>
      <c r="C58" s="272" t="s">
        <v>367</v>
      </c>
      <c r="D58" s="273"/>
      <c r="E58" s="273"/>
      <c r="F58" s="272"/>
      <c r="G58" s="272"/>
      <c r="H58" s="273"/>
      <c r="I58" s="273"/>
      <c r="J58" s="273"/>
      <c r="K58" s="273"/>
      <c r="L58" s="273"/>
      <c r="M58" s="273"/>
      <c r="N58" s="273"/>
      <c r="O58" s="273"/>
      <c r="P58" s="273"/>
      <c r="Q58" s="273"/>
      <c r="R58" s="273"/>
      <c r="S58" s="273"/>
      <c r="T58" s="273"/>
      <c r="U58" s="273">
        <v>0</v>
      </c>
      <c r="V58" s="273"/>
      <c r="W58" s="273"/>
      <c r="X58" s="271">
        <f t="shared" si="64"/>
        <v>0</v>
      </c>
    </row>
    <row r="59" spans="1:24">
      <c r="A59" s="268" t="s">
        <v>368</v>
      </c>
      <c r="B59" s="272" t="s">
        <v>369</v>
      </c>
      <c r="C59" s="272" t="s">
        <v>370</v>
      </c>
      <c r="D59" s="273"/>
      <c r="E59" s="273"/>
      <c r="F59" s="272"/>
      <c r="G59" s="272"/>
      <c r="H59" s="273"/>
      <c r="I59" s="273"/>
      <c r="J59" s="273"/>
      <c r="K59" s="273"/>
      <c r="L59" s="273"/>
      <c r="M59" s="273"/>
      <c r="N59" s="273"/>
      <c r="O59" s="273"/>
      <c r="P59" s="273"/>
      <c r="Q59" s="273"/>
      <c r="R59" s="273"/>
      <c r="S59" s="273"/>
      <c r="T59" s="273"/>
      <c r="U59" s="273">
        <v>0</v>
      </c>
      <c r="V59" s="273"/>
      <c r="W59" s="273"/>
      <c r="X59" s="271">
        <f t="shared" si="64"/>
        <v>0</v>
      </c>
    </row>
    <row r="60" spans="1:24">
      <c r="A60" s="268" t="s">
        <v>371</v>
      </c>
      <c r="B60" s="272" t="s">
        <v>372</v>
      </c>
      <c r="C60" s="272" t="s">
        <v>373</v>
      </c>
      <c r="D60" s="273"/>
      <c r="E60" s="273"/>
      <c r="F60" s="273">
        <v>70471.406000000003</v>
      </c>
      <c r="G60" s="272"/>
      <c r="H60" s="273"/>
      <c r="I60" s="273"/>
      <c r="J60" s="273"/>
      <c r="K60" s="273"/>
      <c r="L60" s="273"/>
      <c r="M60" s="273"/>
      <c r="N60" s="273"/>
      <c r="O60" s="273"/>
      <c r="P60" s="273"/>
      <c r="Q60" s="273"/>
      <c r="R60" s="273"/>
      <c r="S60" s="273"/>
      <c r="T60" s="273"/>
      <c r="U60" s="273">
        <v>0</v>
      </c>
      <c r="V60" s="273"/>
      <c r="W60" s="273"/>
      <c r="X60" s="271">
        <f t="shared" si="64"/>
        <v>70471.406000000003</v>
      </c>
    </row>
    <row r="61" spans="1:24">
      <c r="H61" s="282"/>
      <c r="I61" s="282"/>
      <c r="J61" s="282"/>
      <c r="K61" s="282"/>
      <c r="L61" s="282"/>
      <c r="M61" s="282"/>
      <c r="N61" s="282"/>
      <c r="O61" s="282"/>
      <c r="P61" s="282"/>
      <c r="Q61" s="282"/>
      <c r="R61" s="282"/>
      <c r="S61" s="282"/>
      <c r="T61" s="282"/>
      <c r="U61" s="282"/>
      <c r="V61" s="282"/>
      <c r="W61" s="282"/>
      <c r="X61" s="282"/>
    </row>
    <row r="62" spans="1:24">
      <c r="A62" s="283"/>
      <c r="B62" s="284"/>
      <c r="C62" s="284"/>
      <c r="D62" s="284"/>
      <c r="E62" s="284"/>
      <c r="F62" s="284"/>
      <c r="G62" s="284"/>
      <c r="H62" s="285"/>
      <c r="I62" s="285"/>
      <c r="J62" s="285"/>
      <c r="K62" s="285"/>
      <c r="L62" s="285"/>
      <c r="M62" s="285"/>
      <c r="N62" s="285"/>
      <c r="O62" s="285"/>
      <c r="P62" s="285"/>
      <c r="Q62" s="285"/>
      <c r="R62" s="285"/>
      <c r="S62" s="285"/>
      <c r="T62" s="285"/>
      <c r="U62" s="285"/>
      <c r="V62" s="285"/>
      <c r="W62" s="285"/>
      <c r="X62" s="285">
        <f>X42-X6</f>
        <v>-2.7500005671754479E-4</v>
      </c>
    </row>
    <row r="63" spans="1:24">
      <c r="A63" s="283"/>
      <c r="B63" s="284"/>
      <c r="C63" s="284"/>
      <c r="D63" s="284"/>
      <c r="E63" s="284"/>
      <c r="F63" s="284"/>
      <c r="G63" s="284"/>
      <c r="H63" s="285"/>
      <c r="I63" s="285"/>
      <c r="J63" s="285"/>
      <c r="K63" s="285"/>
      <c r="L63" s="285"/>
      <c r="M63" s="285"/>
      <c r="N63" s="285"/>
      <c r="O63" s="285"/>
      <c r="P63" s="285"/>
      <c r="Q63" s="285"/>
      <c r="R63" s="285"/>
      <c r="S63" s="285"/>
      <c r="T63" s="285"/>
      <c r="U63" s="285"/>
      <c r="V63" s="285"/>
      <c r="W63" s="285"/>
      <c r="X63" s="285"/>
    </row>
    <row r="64" spans="1:24">
      <c r="A64" s="283"/>
      <c r="B64" s="284"/>
      <c r="C64" s="284"/>
      <c r="D64" s="284"/>
      <c r="E64" s="284"/>
      <c r="F64" s="284"/>
      <c r="G64" s="284"/>
      <c r="H64" s="285"/>
      <c r="I64" s="285"/>
      <c r="J64" s="285"/>
      <c r="K64" s="285"/>
      <c r="L64" s="285"/>
      <c r="M64" s="285"/>
      <c r="N64" s="285"/>
      <c r="O64" s="285"/>
      <c r="P64" s="285"/>
      <c r="Q64" s="285"/>
      <c r="R64" s="285"/>
      <c r="S64" s="285"/>
      <c r="T64" s="285"/>
      <c r="U64" s="285"/>
      <c r="V64" s="285"/>
      <c r="W64" s="285"/>
      <c r="X64" s="285"/>
    </row>
    <row r="65" spans="1:24">
      <c r="A65" s="283"/>
      <c r="B65" s="284"/>
      <c r="C65" s="284"/>
      <c r="D65" s="284"/>
      <c r="E65" s="284"/>
      <c r="F65" s="284"/>
      <c r="G65" s="284"/>
      <c r="H65" s="285"/>
      <c r="I65" s="285"/>
      <c r="J65" s="285"/>
      <c r="K65" s="285"/>
      <c r="L65" s="285"/>
      <c r="M65" s="285"/>
      <c r="N65" s="285"/>
      <c r="O65" s="285"/>
      <c r="P65" s="285"/>
      <c r="Q65" s="285"/>
      <c r="R65" s="285"/>
      <c r="S65" s="285"/>
      <c r="T65" s="285"/>
      <c r="U65" s="285"/>
      <c r="V65" s="285"/>
      <c r="W65" s="285"/>
      <c r="X65" s="285"/>
    </row>
    <row r="66" spans="1:24">
      <c r="A66" s="283"/>
      <c r="B66" s="284"/>
      <c r="C66" s="284"/>
      <c r="D66" s="284"/>
      <c r="E66" s="284"/>
      <c r="F66" s="284"/>
      <c r="G66" s="284"/>
      <c r="H66" s="285"/>
      <c r="I66" s="285"/>
      <c r="J66" s="285"/>
      <c r="K66" s="285"/>
      <c r="L66" s="285"/>
      <c r="M66" s="285"/>
      <c r="N66" s="285"/>
      <c r="O66" s="285"/>
      <c r="P66" s="285"/>
      <c r="Q66" s="285"/>
      <c r="R66" s="285"/>
      <c r="S66" s="285"/>
      <c r="T66" s="285"/>
      <c r="U66" s="285"/>
      <c r="V66" s="285"/>
      <c r="W66" s="285"/>
      <c r="X66" s="285"/>
    </row>
    <row r="67" spans="1:24">
      <c r="A67" s="283"/>
      <c r="B67" s="284"/>
      <c r="C67" s="284"/>
      <c r="D67" s="284"/>
      <c r="E67" s="284"/>
      <c r="F67" s="284"/>
      <c r="G67" s="284"/>
      <c r="H67" s="285"/>
      <c r="I67" s="285"/>
      <c r="J67" s="285"/>
      <c r="K67" s="285"/>
      <c r="L67" s="285"/>
      <c r="M67" s="285"/>
      <c r="N67" s="285"/>
      <c r="O67" s="285"/>
      <c r="P67" s="285"/>
      <c r="Q67" s="285"/>
      <c r="R67" s="285"/>
      <c r="S67" s="285"/>
      <c r="T67" s="285"/>
      <c r="U67" s="285"/>
      <c r="V67" s="285"/>
      <c r="W67" s="285"/>
      <c r="X67" s="285"/>
    </row>
    <row r="68" spans="1:24">
      <c r="A68" s="283"/>
      <c r="B68" s="284"/>
      <c r="C68" s="284"/>
      <c r="D68" s="284"/>
      <c r="E68" s="284"/>
      <c r="F68" s="284"/>
      <c r="G68" s="284"/>
      <c r="H68" s="285"/>
      <c r="I68" s="285"/>
      <c r="J68" s="285"/>
      <c r="K68" s="285"/>
      <c r="L68" s="285"/>
      <c r="M68" s="285"/>
      <c r="N68" s="285"/>
      <c r="O68" s="285"/>
      <c r="P68" s="285"/>
      <c r="Q68" s="285"/>
      <c r="R68" s="285"/>
      <c r="S68" s="285"/>
      <c r="T68" s="285"/>
      <c r="U68" s="285"/>
      <c r="V68" s="285"/>
      <c r="W68" s="285"/>
      <c r="X68" s="285"/>
    </row>
    <row r="69" spans="1:24">
      <c r="A69" s="283"/>
      <c r="B69" s="284"/>
      <c r="C69" s="284"/>
      <c r="D69" s="284"/>
      <c r="E69" s="284"/>
      <c r="F69" s="284"/>
      <c r="G69" s="284"/>
      <c r="H69" s="285"/>
      <c r="I69" s="285"/>
      <c r="J69" s="285"/>
      <c r="K69" s="285"/>
      <c r="L69" s="285"/>
      <c r="M69" s="285"/>
      <c r="N69" s="285"/>
      <c r="O69" s="285"/>
      <c r="P69" s="285"/>
      <c r="Q69" s="285"/>
      <c r="R69" s="285"/>
      <c r="S69" s="285"/>
      <c r="T69" s="285"/>
      <c r="U69" s="285"/>
      <c r="V69" s="285"/>
      <c r="W69" s="285"/>
      <c r="X69" s="285"/>
    </row>
    <row r="70" spans="1:24">
      <c r="A70" s="283"/>
      <c r="B70" s="284"/>
      <c r="C70" s="284"/>
      <c r="D70" s="284"/>
      <c r="E70" s="284"/>
      <c r="F70" s="284"/>
      <c r="G70" s="284"/>
      <c r="H70" s="285"/>
      <c r="I70" s="285"/>
      <c r="J70" s="285"/>
      <c r="K70" s="285"/>
      <c r="L70" s="285"/>
      <c r="M70" s="285"/>
      <c r="N70" s="285"/>
      <c r="O70" s="285"/>
      <c r="P70" s="285"/>
      <c r="Q70" s="285"/>
      <c r="R70" s="285"/>
      <c r="S70" s="285"/>
      <c r="T70" s="285"/>
      <c r="U70" s="285"/>
      <c r="V70" s="285"/>
      <c r="W70" s="285"/>
      <c r="X70" s="285"/>
    </row>
    <row r="71" spans="1:24">
      <c r="A71" s="283"/>
      <c r="B71" s="284"/>
      <c r="C71" s="284"/>
      <c r="D71" s="284"/>
      <c r="E71" s="284"/>
      <c r="F71" s="284"/>
      <c r="G71" s="284"/>
      <c r="H71" s="285"/>
      <c r="I71" s="285"/>
      <c r="J71" s="285"/>
      <c r="K71" s="285"/>
      <c r="L71" s="285"/>
      <c r="M71" s="285"/>
      <c r="N71" s="285"/>
      <c r="O71" s="285"/>
      <c r="P71" s="285"/>
      <c r="Q71" s="285"/>
      <c r="R71" s="285"/>
      <c r="S71" s="285"/>
      <c r="T71" s="285"/>
      <c r="U71" s="285"/>
      <c r="V71" s="285"/>
      <c r="W71" s="285"/>
      <c r="X71" s="285"/>
    </row>
    <row r="72" spans="1:24">
      <c r="A72" s="283"/>
      <c r="B72" s="284"/>
      <c r="C72" s="284"/>
      <c r="D72" s="284"/>
      <c r="E72" s="284"/>
      <c r="F72" s="284"/>
      <c r="G72" s="284"/>
      <c r="H72" s="285"/>
      <c r="I72" s="285"/>
      <c r="J72" s="285"/>
      <c r="K72" s="285"/>
      <c r="L72" s="285"/>
      <c r="M72" s="285"/>
      <c r="N72" s="285"/>
      <c r="O72" s="285"/>
      <c r="P72" s="285"/>
      <c r="Q72" s="285"/>
      <c r="R72" s="285"/>
      <c r="S72" s="285"/>
      <c r="T72" s="285"/>
      <c r="U72" s="285"/>
      <c r="V72" s="285"/>
      <c r="W72" s="285"/>
      <c r="X72" s="285"/>
    </row>
    <row r="73" spans="1:24">
      <c r="A73" s="283"/>
      <c r="B73" s="284"/>
      <c r="C73" s="284"/>
      <c r="D73" s="284"/>
      <c r="E73" s="284"/>
      <c r="F73" s="284"/>
      <c r="G73" s="284"/>
      <c r="H73" s="285"/>
      <c r="I73" s="285"/>
      <c r="J73" s="285"/>
      <c r="K73" s="285"/>
      <c r="L73" s="285"/>
      <c r="M73" s="285"/>
      <c r="N73" s="285"/>
      <c r="O73" s="285"/>
      <c r="P73" s="285"/>
      <c r="Q73" s="285"/>
      <c r="R73" s="285"/>
      <c r="S73" s="285"/>
      <c r="T73" s="285"/>
      <c r="U73" s="285"/>
      <c r="V73" s="285"/>
      <c r="W73" s="285"/>
      <c r="X73" s="285"/>
    </row>
    <row r="74" spans="1:24">
      <c r="A74" s="283"/>
      <c r="B74" s="284"/>
      <c r="C74" s="284"/>
      <c r="D74" s="284"/>
      <c r="E74" s="284"/>
      <c r="F74" s="284"/>
      <c r="G74" s="284"/>
      <c r="H74" s="285"/>
      <c r="I74" s="285"/>
      <c r="J74" s="285"/>
      <c r="K74" s="285"/>
      <c r="L74" s="285"/>
      <c r="M74" s="285"/>
      <c r="N74" s="285"/>
      <c r="O74" s="285"/>
      <c r="P74" s="285"/>
      <c r="Q74" s="285"/>
      <c r="R74" s="285"/>
      <c r="S74" s="285"/>
      <c r="T74" s="285"/>
      <c r="U74" s="285"/>
      <c r="V74" s="285"/>
      <c r="W74" s="285"/>
      <c r="X74" s="285"/>
    </row>
    <row r="75" spans="1:24">
      <c r="A75" s="283"/>
      <c r="B75" s="284"/>
      <c r="C75" s="284"/>
      <c r="D75" s="284"/>
      <c r="E75" s="284"/>
      <c r="F75" s="284"/>
      <c r="G75" s="284"/>
      <c r="H75" s="285"/>
      <c r="I75" s="285"/>
      <c r="J75" s="285"/>
      <c r="K75" s="285"/>
      <c r="L75" s="285"/>
      <c r="M75" s="285"/>
      <c r="N75" s="285"/>
      <c r="O75" s="285"/>
      <c r="P75" s="285"/>
      <c r="Q75" s="285"/>
      <c r="R75" s="285"/>
      <c r="S75" s="285"/>
      <c r="T75" s="285"/>
      <c r="U75" s="285"/>
      <c r="V75" s="285"/>
      <c r="W75" s="285"/>
      <c r="X75" s="285"/>
    </row>
    <row r="76" spans="1:24">
      <c r="A76" s="283"/>
      <c r="B76" s="284"/>
      <c r="C76" s="284"/>
      <c r="D76" s="284"/>
      <c r="E76" s="284"/>
      <c r="F76" s="284"/>
      <c r="G76" s="284"/>
      <c r="H76" s="285"/>
      <c r="I76" s="285"/>
      <c r="J76" s="285"/>
      <c r="K76" s="285"/>
      <c r="L76" s="285"/>
      <c r="M76" s="285"/>
      <c r="N76" s="285"/>
      <c r="O76" s="285"/>
      <c r="P76" s="285"/>
      <c r="Q76" s="285"/>
      <c r="R76" s="285"/>
      <c r="S76" s="285"/>
      <c r="T76" s="285"/>
      <c r="U76" s="285"/>
      <c r="V76" s="285"/>
      <c r="W76" s="285"/>
      <c r="X76" s="285"/>
    </row>
    <row r="77" spans="1:24">
      <c r="A77" s="283"/>
      <c r="B77" s="284"/>
      <c r="C77" s="284"/>
      <c r="D77" s="284"/>
      <c r="E77" s="284"/>
      <c r="F77" s="284"/>
      <c r="G77" s="284"/>
      <c r="H77" s="285"/>
      <c r="I77" s="285"/>
      <c r="J77" s="285"/>
      <c r="K77" s="285"/>
      <c r="L77" s="285"/>
      <c r="M77" s="285"/>
      <c r="N77" s="285"/>
      <c r="O77" s="285"/>
      <c r="P77" s="285"/>
      <c r="Q77" s="285"/>
      <c r="R77" s="285"/>
      <c r="S77" s="285"/>
      <c r="T77" s="285"/>
      <c r="U77" s="285"/>
      <c r="V77" s="285"/>
      <c r="W77" s="285"/>
      <c r="X77" s="285"/>
    </row>
    <row r="78" spans="1:24">
      <c r="A78" s="283"/>
      <c r="B78" s="284"/>
      <c r="C78" s="284"/>
      <c r="D78" s="284"/>
      <c r="E78" s="284"/>
      <c r="F78" s="284"/>
      <c r="G78" s="284"/>
      <c r="H78" s="285"/>
      <c r="I78" s="285"/>
      <c r="J78" s="285"/>
      <c r="K78" s="285"/>
      <c r="L78" s="285"/>
      <c r="M78" s="285"/>
      <c r="N78" s="285"/>
      <c r="O78" s="285"/>
      <c r="P78" s="285"/>
      <c r="Q78" s="285"/>
      <c r="R78" s="285"/>
      <c r="S78" s="285"/>
      <c r="T78" s="285"/>
      <c r="U78" s="285"/>
      <c r="V78" s="285"/>
      <c r="W78" s="285"/>
      <c r="X78" s="285"/>
    </row>
    <row r="79" spans="1:24">
      <c r="A79" s="283"/>
      <c r="B79" s="284"/>
      <c r="C79" s="284"/>
      <c r="D79" s="284"/>
      <c r="E79" s="284"/>
      <c r="F79" s="284"/>
      <c r="G79" s="284"/>
      <c r="H79" s="285"/>
      <c r="I79" s="285"/>
      <c r="J79" s="285"/>
      <c r="K79" s="285"/>
      <c r="L79" s="285"/>
      <c r="M79" s="285"/>
      <c r="N79" s="285"/>
      <c r="O79" s="285"/>
      <c r="P79" s="285"/>
      <c r="Q79" s="285"/>
      <c r="R79" s="285"/>
      <c r="S79" s="285"/>
      <c r="T79" s="285"/>
      <c r="U79" s="285"/>
      <c r="V79" s="285"/>
      <c r="W79" s="285"/>
      <c r="X79" s="285"/>
    </row>
    <row r="80" spans="1:24">
      <c r="A80" s="283"/>
      <c r="B80" s="284"/>
      <c r="C80" s="284"/>
      <c r="D80" s="284"/>
      <c r="E80" s="284"/>
      <c r="F80" s="284"/>
      <c r="G80" s="284"/>
      <c r="H80" s="285"/>
      <c r="I80" s="285"/>
      <c r="J80" s="285"/>
      <c r="K80" s="285"/>
      <c r="L80" s="285"/>
      <c r="M80" s="285"/>
      <c r="N80" s="285"/>
      <c r="O80" s="285"/>
      <c r="P80" s="285"/>
      <c r="Q80" s="285"/>
      <c r="R80" s="285"/>
      <c r="S80" s="285"/>
      <c r="T80" s="285"/>
      <c r="U80" s="285"/>
      <c r="V80" s="285"/>
      <c r="W80" s="285"/>
      <c r="X80" s="285"/>
    </row>
    <row r="81" spans="1:24">
      <c r="A81" s="283"/>
      <c r="B81" s="284"/>
      <c r="C81" s="284"/>
      <c r="D81" s="284"/>
      <c r="E81" s="284"/>
      <c r="F81" s="284"/>
      <c r="G81" s="284"/>
      <c r="H81" s="285"/>
      <c r="I81" s="285"/>
      <c r="J81" s="285"/>
      <c r="K81" s="285"/>
      <c r="L81" s="285"/>
      <c r="M81" s="285"/>
      <c r="N81" s="285"/>
      <c r="O81" s="285"/>
      <c r="P81" s="285"/>
      <c r="Q81" s="285"/>
      <c r="R81" s="285"/>
      <c r="S81" s="285"/>
      <c r="T81" s="285"/>
      <c r="U81" s="285"/>
      <c r="V81" s="285"/>
      <c r="W81" s="285"/>
      <c r="X81" s="285"/>
    </row>
    <row r="82" spans="1:24">
      <c r="A82" s="283"/>
      <c r="B82" s="284"/>
      <c r="C82" s="284"/>
      <c r="D82" s="284"/>
      <c r="E82" s="284"/>
      <c r="F82" s="284"/>
      <c r="G82" s="284"/>
      <c r="H82" s="285"/>
      <c r="I82" s="285"/>
      <c r="J82" s="285"/>
      <c r="K82" s="285"/>
      <c r="L82" s="285"/>
      <c r="M82" s="285"/>
      <c r="N82" s="285"/>
      <c r="O82" s="285"/>
      <c r="P82" s="285"/>
      <c r="Q82" s="285"/>
      <c r="R82" s="285"/>
      <c r="S82" s="285"/>
      <c r="T82" s="285"/>
      <c r="U82" s="285"/>
      <c r="V82" s="285"/>
      <c r="W82" s="285"/>
      <c r="X82" s="285"/>
    </row>
    <row r="83" spans="1:24">
      <c r="A83" s="283"/>
      <c r="B83" s="284"/>
      <c r="C83" s="284"/>
      <c r="D83" s="284"/>
      <c r="E83" s="284"/>
      <c r="F83" s="284"/>
      <c r="G83" s="284"/>
      <c r="H83" s="285"/>
      <c r="I83" s="285"/>
      <c r="J83" s="285"/>
      <c r="K83" s="285"/>
      <c r="L83" s="285"/>
      <c r="M83" s="285"/>
      <c r="N83" s="285"/>
      <c r="O83" s="285"/>
      <c r="P83" s="285"/>
      <c r="Q83" s="285"/>
      <c r="R83" s="285"/>
      <c r="S83" s="285"/>
      <c r="T83" s="285"/>
      <c r="U83" s="285"/>
      <c r="V83" s="285"/>
      <c r="W83" s="285"/>
      <c r="X83" s="285"/>
    </row>
    <row r="84" spans="1:24">
      <c r="A84" s="283"/>
      <c r="B84" s="284"/>
      <c r="C84" s="284"/>
      <c r="D84" s="284"/>
      <c r="E84" s="284"/>
      <c r="F84" s="284"/>
      <c r="G84" s="284"/>
      <c r="H84" s="285"/>
      <c r="I84" s="285"/>
      <c r="J84" s="285"/>
      <c r="K84" s="285"/>
      <c r="L84" s="285"/>
      <c r="M84" s="285"/>
      <c r="N84" s="285"/>
      <c r="O84" s="285"/>
      <c r="P84" s="285"/>
      <c r="Q84" s="285"/>
      <c r="R84" s="285"/>
      <c r="S84" s="285"/>
      <c r="T84" s="285"/>
      <c r="U84" s="285"/>
      <c r="V84" s="285"/>
      <c r="W84" s="285"/>
      <c r="X84" s="285"/>
    </row>
    <row r="85" spans="1:24">
      <c r="A85" s="283"/>
      <c r="B85" s="284"/>
      <c r="C85" s="284"/>
      <c r="D85" s="284"/>
      <c r="E85" s="284"/>
      <c r="F85" s="284"/>
      <c r="G85" s="284"/>
      <c r="H85" s="285"/>
      <c r="I85" s="285"/>
      <c r="J85" s="285"/>
      <c r="K85" s="285"/>
      <c r="L85" s="285"/>
      <c r="M85" s="285"/>
      <c r="N85" s="285"/>
      <c r="O85" s="285"/>
      <c r="P85" s="285"/>
      <c r="Q85" s="285"/>
      <c r="R85" s="285"/>
      <c r="S85" s="285"/>
      <c r="T85" s="285"/>
      <c r="U85" s="285"/>
      <c r="V85" s="285"/>
      <c r="W85" s="285"/>
      <c r="X85" s="285"/>
    </row>
    <row r="86" spans="1:24">
      <c r="A86" s="283"/>
      <c r="B86" s="284"/>
      <c r="C86" s="284"/>
      <c r="D86" s="284"/>
      <c r="E86" s="284"/>
      <c r="F86" s="284"/>
      <c r="G86" s="284"/>
      <c r="H86" s="285"/>
      <c r="I86" s="285"/>
      <c r="J86" s="285"/>
      <c r="K86" s="285"/>
      <c r="L86" s="285"/>
      <c r="M86" s="285"/>
      <c r="N86" s="285"/>
      <c r="O86" s="285"/>
      <c r="P86" s="285"/>
      <c r="Q86" s="285"/>
      <c r="R86" s="285"/>
      <c r="S86" s="285"/>
      <c r="T86" s="285"/>
      <c r="U86" s="285"/>
      <c r="V86" s="285"/>
      <c r="W86" s="285"/>
      <c r="X86" s="285"/>
    </row>
    <row r="87" spans="1:24">
      <c r="A87" s="283"/>
      <c r="B87" s="284"/>
      <c r="C87" s="284"/>
      <c r="D87" s="284"/>
      <c r="E87" s="284"/>
      <c r="F87" s="284"/>
      <c r="G87" s="284"/>
      <c r="H87" s="285"/>
      <c r="I87" s="285"/>
      <c r="J87" s="285"/>
      <c r="K87" s="285"/>
      <c r="L87" s="285"/>
      <c r="M87" s="285"/>
      <c r="N87" s="285"/>
      <c r="O87" s="285"/>
      <c r="P87" s="285"/>
      <c r="Q87" s="285"/>
      <c r="R87" s="285"/>
      <c r="S87" s="285"/>
      <c r="T87" s="285"/>
      <c r="U87" s="285"/>
      <c r="V87" s="285"/>
      <c r="W87" s="285"/>
      <c r="X87" s="285"/>
    </row>
    <row r="88" spans="1:24">
      <c r="A88" s="283"/>
      <c r="B88" s="284"/>
      <c r="C88" s="284"/>
      <c r="D88" s="284"/>
      <c r="E88" s="284"/>
      <c r="F88" s="284"/>
      <c r="G88" s="284"/>
      <c r="H88" s="285"/>
      <c r="I88" s="285"/>
      <c r="J88" s="285"/>
      <c r="K88" s="285"/>
      <c r="L88" s="285"/>
      <c r="M88" s="285"/>
      <c r="N88" s="285"/>
      <c r="O88" s="285"/>
      <c r="P88" s="285"/>
      <c r="Q88" s="285"/>
      <c r="R88" s="285"/>
      <c r="S88" s="285"/>
      <c r="T88" s="285"/>
      <c r="U88" s="285"/>
      <c r="V88" s="285"/>
      <c r="W88" s="285"/>
      <c r="X88" s="285"/>
    </row>
    <row r="89" spans="1:24">
      <c r="A89" s="283"/>
      <c r="B89" s="284"/>
      <c r="C89" s="284"/>
      <c r="D89" s="284"/>
      <c r="E89" s="284"/>
      <c r="F89" s="284"/>
      <c r="G89" s="284"/>
      <c r="H89" s="285"/>
      <c r="I89" s="285"/>
      <c r="J89" s="285"/>
      <c r="K89" s="285"/>
      <c r="L89" s="285"/>
      <c r="M89" s="285"/>
      <c r="N89" s="285"/>
      <c r="O89" s="285"/>
      <c r="P89" s="285"/>
      <c r="Q89" s="285"/>
      <c r="R89" s="285"/>
      <c r="S89" s="285"/>
      <c r="T89" s="285"/>
      <c r="U89" s="285"/>
      <c r="V89" s="285"/>
      <c r="W89" s="285"/>
      <c r="X89" s="285"/>
    </row>
    <row r="90" spans="1:24">
      <c r="A90" s="283"/>
      <c r="B90" s="284"/>
      <c r="C90" s="284"/>
      <c r="D90" s="284"/>
      <c r="E90" s="284"/>
      <c r="F90" s="284"/>
      <c r="G90" s="284"/>
      <c r="H90" s="285"/>
      <c r="I90" s="285"/>
      <c r="J90" s="285"/>
      <c r="K90" s="285"/>
      <c r="L90" s="285"/>
      <c r="M90" s="285"/>
      <c r="N90" s="285"/>
      <c r="O90" s="285"/>
      <c r="P90" s="285"/>
      <c r="Q90" s="285"/>
      <c r="R90" s="285"/>
      <c r="S90" s="285"/>
      <c r="T90" s="285"/>
      <c r="U90" s="285"/>
      <c r="V90" s="285"/>
      <c r="W90" s="285"/>
      <c r="X90" s="285"/>
    </row>
    <row r="91" spans="1:24">
      <c r="A91" s="283"/>
      <c r="B91" s="284"/>
      <c r="C91" s="284"/>
      <c r="D91" s="284"/>
      <c r="E91" s="284"/>
      <c r="F91" s="284"/>
      <c r="G91" s="284"/>
      <c r="H91" s="285"/>
      <c r="I91" s="285"/>
      <c r="J91" s="285"/>
      <c r="K91" s="285"/>
      <c r="L91" s="285"/>
      <c r="M91" s="285"/>
      <c r="N91" s="285"/>
      <c r="O91" s="285"/>
      <c r="P91" s="285"/>
      <c r="Q91" s="285"/>
      <c r="R91" s="285"/>
      <c r="S91" s="285"/>
      <c r="T91" s="285"/>
      <c r="U91" s="285"/>
      <c r="V91" s="285"/>
      <c r="W91" s="285"/>
      <c r="X91" s="285"/>
    </row>
    <row r="92" spans="1:24">
      <c r="A92" s="283"/>
      <c r="B92" s="284"/>
      <c r="C92" s="284"/>
      <c r="D92" s="284"/>
      <c r="E92" s="284"/>
      <c r="F92" s="284"/>
      <c r="G92" s="284"/>
      <c r="H92" s="285"/>
      <c r="I92" s="285"/>
      <c r="J92" s="285"/>
      <c r="K92" s="285"/>
      <c r="L92" s="285"/>
      <c r="M92" s="285"/>
      <c r="N92" s="285"/>
      <c r="O92" s="285"/>
      <c r="P92" s="285"/>
      <c r="Q92" s="285"/>
      <c r="R92" s="285"/>
      <c r="S92" s="285"/>
      <c r="T92" s="285"/>
      <c r="U92" s="285"/>
      <c r="V92" s="285"/>
      <c r="W92" s="285"/>
      <c r="X92" s="285"/>
    </row>
    <row r="93" spans="1:24">
      <c r="A93" s="283"/>
      <c r="B93" s="284"/>
      <c r="C93" s="284"/>
      <c r="D93" s="284"/>
      <c r="E93" s="284"/>
      <c r="F93" s="284"/>
      <c r="G93" s="284"/>
      <c r="H93" s="285"/>
      <c r="I93" s="285"/>
      <c r="J93" s="285"/>
      <c r="K93" s="285"/>
      <c r="L93" s="285"/>
      <c r="M93" s="285"/>
      <c r="N93" s="285"/>
      <c r="O93" s="285"/>
      <c r="P93" s="285"/>
      <c r="Q93" s="285"/>
      <c r="R93" s="285"/>
      <c r="S93" s="285"/>
      <c r="T93" s="285"/>
      <c r="U93" s="285"/>
      <c r="V93" s="285"/>
      <c r="W93" s="285"/>
      <c r="X93" s="285"/>
    </row>
    <row r="94" spans="1:24">
      <c r="A94" s="283"/>
      <c r="B94" s="284"/>
      <c r="C94" s="284"/>
      <c r="D94" s="284"/>
      <c r="E94" s="284"/>
      <c r="F94" s="284"/>
      <c r="G94" s="284"/>
      <c r="H94" s="285"/>
      <c r="I94" s="285"/>
      <c r="J94" s="285"/>
      <c r="K94" s="285"/>
      <c r="L94" s="285"/>
      <c r="M94" s="285"/>
      <c r="N94" s="285"/>
      <c r="O94" s="285"/>
      <c r="P94" s="285"/>
      <c r="Q94" s="285"/>
      <c r="R94" s="285"/>
      <c r="S94" s="285"/>
      <c r="T94" s="285"/>
      <c r="U94" s="285"/>
      <c r="V94" s="285"/>
      <c r="W94" s="285"/>
      <c r="X94" s="285"/>
    </row>
    <row r="95" spans="1:24">
      <c r="A95" s="283"/>
      <c r="B95" s="284"/>
      <c r="C95" s="284"/>
      <c r="D95" s="284"/>
      <c r="E95" s="284"/>
      <c r="F95" s="284"/>
      <c r="G95" s="284"/>
      <c r="H95" s="285"/>
      <c r="I95" s="285"/>
      <c r="J95" s="285"/>
      <c r="K95" s="285"/>
      <c r="L95" s="285"/>
      <c r="M95" s="285"/>
      <c r="N95" s="285"/>
      <c r="O95" s="285"/>
      <c r="P95" s="285"/>
      <c r="Q95" s="285"/>
      <c r="R95" s="285"/>
      <c r="S95" s="285"/>
      <c r="T95" s="285"/>
      <c r="U95" s="285"/>
      <c r="V95" s="285"/>
      <c r="W95" s="285"/>
      <c r="X95" s="285"/>
    </row>
    <row r="96" spans="1:24">
      <c r="A96" s="283"/>
      <c r="B96" s="284"/>
      <c r="C96" s="284"/>
      <c r="D96" s="284"/>
      <c r="E96" s="284"/>
      <c r="F96" s="284"/>
      <c r="G96" s="284"/>
      <c r="H96" s="285"/>
      <c r="I96" s="285"/>
      <c r="J96" s="285"/>
      <c r="K96" s="285"/>
      <c r="L96" s="285"/>
      <c r="M96" s="285"/>
      <c r="N96" s="285"/>
      <c r="O96" s="285"/>
      <c r="P96" s="285"/>
      <c r="Q96" s="285"/>
      <c r="R96" s="285"/>
      <c r="S96" s="285"/>
      <c r="T96" s="285"/>
      <c r="U96" s="285"/>
      <c r="V96" s="285"/>
      <c r="W96" s="285"/>
      <c r="X96" s="285"/>
    </row>
    <row r="97" spans="1:24">
      <c r="A97" s="283"/>
      <c r="B97" s="284"/>
      <c r="C97" s="284"/>
      <c r="D97" s="284"/>
      <c r="E97" s="284"/>
      <c r="F97" s="284"/>
      <c r="G97" s="284"/>
      <c r="H97" s="285"/>
      <c r="I97" s="285"/>
      <c r="J97" s="285"/>
      <c r="K97" s="285"/>
      <c r="L97" s="285"/>
      <c r="M97" s="285"/>
      <c r="N97" s="285"/>
      <c r="O97" s="285"/>
      <c r="P97" s="285"/>
      <c r="Q97" s="285"/>
      <c r="R97" s="285"/>
      <c r="S97" s="285"/>
      <c r="T97" s="285"/>
      <c r="U97" s="285"/>
      <c r="V97" s="285"/>
      <c r="W97" s="285"/>
      <c r="X97" s="285"/>
    </row>
    <row r="98" spans="1:24">
      <c r="A98" s="283"/>
      <c r="B98" s="284"/>
      <c r="C98" s="284"/>
      <c r="D98" s="284"/>
      <c r="E98" s="284"/>
      <c r="F98" s="284"/>
      <c r="G98" s="284"/>
      <c r="H98" s="285"/>
      <c r="I98" s="285"/>
      <c r="J98" s="285"/>
      <c r="K98" s="285"/>
      <c r="L98" s="285"/>
      <c r="M98" s="285"/>
      <c r="N98" s="285"/>
      <c r="O98" s="285"/>
      <c r="P98" s="285"/>
      <c r="Q98" s="285"/>
      <c r="R98" s="285"/>
      <c r="S98" s="285"/>
      <c r="T98" s="285"/>
      <c r="U98" s="285"/>
      <c r="V98" s="285"/>
      <c r="W98" s="285"/>
      <c r="X98" s="285"/>
    </row>
    <row r="99" spans="1:24">
      <c r="A99" s="283"/>
      <c r="B99" s="284"/>
      <c r="C99" s="284"/>
      <c r="D99" s="284"/>
      <c r="E99" s="284"/>
      <c r="F99" s="284"/>
      <c r="G99" s="284"/>
      <c r="H99" s="285"/>
      <c r="I99" s="285"/>
      <c r="J99" s="285"/>
      <c r="K99" s="285"/>
      <c r="L99" s="285"/>
      <c r="M99" s="285"/>
      <c r="N99" s="285"/>
      <c r="O99" s="285"/>
      <c r="P99" s="285"/>
      <c r="Q99" s="285"/>
      <c r="R99" s="285"/>
      <c r="S99" s="285"/>
      <c r="T99" s="285"/>
      <c r="U99" s="285"/>
      <c r="V99" s="285"/>
      <c r="W99" s="285"/>
      <c r="X99" s="285"/>
    </row>
    <row r="100" spans="1:24">
      <c r="A100" s="283"/>
      <c r="B100" s="284"/>
      <c r="C100" s="284"/>
      <c r="D100" s="284"/>
      <c r="E100" s="284"/>
      <c r="F100" s="284"/>
      <c r="G100" s="284"/>
      <c r="H100" s="285"/>
      <c r="I100" s="285"/>
      <c r="J100" s="285"/>
      <c r="K100" s="285"/>
      <c r="L100" s="285"/>
      <c r="M100" s="285"/>
      <c r="N100" s="285"/>
      <c r="O100" s="285"/>
      <c r="P100" s="285"/>
      <c r="Q100" s="285"/>
      <c r="R100" s="285"/>
      <c r="S100" s="285"/>
      <c r="T100" s="285"/>
      <c r="U100" s="285"/>
      <c r="V100" s="285"/>
      <c r="W100" s="285"/>
      <c r="X100" s="285"/>
    </row>
    <row r="101" spans="1:24">
      <c r="A101" s="283"/>
      <c r="B101" s="284"/>
      <c r="C101" s="284"/>
      <c r="D101" s="284"/>
      <c r="E101" s="284"/>
      <c r="F101" s="284"/>
      <c r="G101" s="284"/>
      <c r="H101" s="285"/>
      <c r="I101" s="285"/>
      <c r="J101" s="285"/>
      <c r="K101" s="285"/>
      <c r="L101" s="285"/>
      <c r="M101" s="285"/>
      <c r="N101" s="285"/>
      <c r="O101" s="285"/>
      <c r="P101" s="285"/>
      <c r="Q101" s="285"/>
      <c r="R101" s="285"/>
      <c r="S101" s="285"/>
      <c r="T101" s="285"/>
      <c r="U101" s="285"/>
      <c r="V101" s="285"/>
      <c r="W101" s="285"/>
      <c r="X101" s="285"/>
    </row>
    <row r="102" spans="1:24">
      <c r="A102" s="283"/>
      <c r="B102" s="284"/>
      <c r="C102" s="284"/>
      <c r="D102" s="284"/>
      <c r="E102" s="284"/>
      <c r="F102" s="284"/>
      <c r="G102" s="284"/>
      <c r="H102" s="285"/>
      <c r="I102" s="285"/>
      <c r="J102" s="285"/>
      <c r="K102" s="285"/>
      <c r="L102" s="285"/>
      <c r="M102" s="285"/>
      <c r="N102" s="285"/>
      <c r="O102" s="285"/>
      <c r="P102" s="285"/>
      <c r="Q102" s="285"/>
      <c r="R102" s="285"/>
      <c r="S102" s="285"/>
      <c r="T102" s="285"/>
      <c r="U102" s="285"/>
      <c r="V102" s="285"/>
      <c r="W102" s="285"/>
      <c r="X102" s="285"/>
    </row>
    <row r="103" spans="1:24">
      <c r="A103" s="283"/>
      <c r="B103" s="284"/>
      <c r="C103" s="284"/>
      <c r="D103" s="284"/>
      <c r="E103" s="284"/>
      <c r="F103" s="284"/>
      <c r="G103" s="284"/>
      <c r="H103" s="285"/>
      <c r="I103" s="285"/>
      <c r="J103" s="285"/>
      <c r="K103" s="285"/>
      <c r="L103" s="285"/>
      <c r="M103" s="285"/>
      <c r="N103" s="285"/>
      <c r="O103" s="285"/>
      <c r="P103" s="285"/>
      <c r="Q103" s="285"/>
      <c r="R103" s="285"/>
      <c r="S103" s="285"/>
      <c r="T103" s="285"/>
      <c r="U103" s="285"/>
      <c r="V103" s="285"/>
      <c r="W103" s="285"/>
      <c r="X103" s="285"/>
    </row>
    <row r="104" spans="1:24">
      <c r="A104" s="283"/>
      <c r="B104" s="284"/>
      <c r="C104" s="284"/>
      <c r="D104" s="284"/>
      <c r="E104" s="284"/>
      <c r="F104" s="284"/>
      <c r="G104" s="284"/>
      <c r="H104" s="285"/>
      <c r="I104" s="285"/>
      <c r="J104" s="285"/>
      <c r="K104" s="285"/>
      <c r="L104" s="285"/>
      <c r="M104" s="285"/>
      <c r="N104" s="285"/>
      <c r="O104" s="285"/>
      <c r="P104" s="285"/>
      <c r="Q104" s="285"/>
      <c r="R104" s="285"/>
      <c r="S104" s="285"/>
      <c r="T104" s="285"/>
      <c r="U104" s="285"/>
      <c r="V104" s="285"/>
      <c r="W104" s="285"/>
      <c r="X104" s="285"/>
    </row>
    <row r="105" spans="1:24">
      <c r="A105" s="283"/>
      <c r="B105" s="284"/>
      <c r="C105" s="284"/>
      <c r="D105" s="284"/>
      <c r="E105" s="284"/>
      <c r="F105" s="284"/>
      <c r="G105" s="284"/>
      <c r="H105" s="285"/>
      <c r="I105" s="285"/>
      <c r="J105" s="285"/>
      <c r="K105" s="285"/>
      <c r="L105" s="285"/>
      <c r="M105" s="285"/>
      <c r="N105" s="285"/>
      <c r="O105" s="285"/>
      <c r="P105" s="285"/>
      <c r="Q105" s="285"/>
      <c r="R105" s="285"/>
      <c r="S105" s="285"/>
      <c r="T105" s="285"/>
      <c r="U105" s="285"/>
      <c r="V105" s="285"/>
      <c r="W105" s="285"/>
      <c r="X105" s="285"/>
    </row>
    <row r="106" spans="1:24">
      <c r="A106" s="283"/>
      <c r="B106" s="284"/>
      <c r="C106" s="284"/>
      <c r="D106" s="284"/>
      <c r="E106" s="284"/>
      <c r="F106" s="284"/>
      <c r="G106" s="284"/>
      <c r="H106" s="285"/>
      <c r="I106" s="285"/>
      <c r="J106" s="285"/>
      <c r="K106" s="285"/>
      <c r="L106" s="285"/>
      <c r="M106" s="285"/>
      <c r="N106" s="285"/>
      <c r="O106" s="285"/>
      <c r="P106" s="285"/>
      <c r="Q106" s="285"/>
      <c r="R106" s="285"/>
      <c r="S106" s="285"/>
      <c r="T106" s="285"/>
      <c r="U106" s="285"/>
      <c r="V106" s="285"/>
      <c r="W106" s="285"/>
      <c r="X106" s="285"/>
    </row>
    <row r="107" spans="1:24">
      <c r="A107" s="283"/>
      <c r="B107" s="284"/>
      <c r="C107" s="284"/>
      <c r="D107" s="284"/>
      <c r="E107" s="284"/>
      <c r="F107" s="284"/>
      <c r="G107" s="284"/>
      <c r="H107" s="285"/>
      <c r="I107" s="285"/>
      <c r="J107" s="285"/>
      <c r="K107" s="285"/>
      <c r="L107" s="285"/>
      <c r="M107" s="285"/>
      <c r="N107" s="285"/>
      <c r="O107" s="285"/>
      <c r="P107" s="285"/>
      <c r="Q107" s="285"/>
      <c r="R107" s="285"/>
      <c r="S107" s="285"/>
      <c r="T107" s="285"/>
      <c r="U107" s="285"/>
      <c r="V107" s="285"/>
      <c r="W107" s="285"/>
      <c r="X107" s="285"/>
    </row>
    <row r="108" spans="1:24">
      <c r="A108" s="283"/>
      <c r="B108" s="284"/>
      <c r="C108" s="284"/>
      <c r="D108" s="284"/>
      <c r="E108" s="284"/>
      <c r="F108" s="284"/>
      <c r="G108" s="284"/>
      <c r="H108" s="285"/>
      <c r="I108" s="285"/>
      <c r="J108" s="285"/>
      <c r="K108" s="285"/>
      <c r="L108" s="285"/>
      <c r="M108" s="285"/>
      <c r="N108" s="285"/>
      <c r="O108" s="285"/>
      <c r="P108" s="285"/>
      <c r="Q108" s="285"/>
      <c r="R108" s="285"/>
      <c r="S108" s="285"/>
      <c r="T108" s="285"/>
      <c r="U108" s="285"/>
      <c r="V108" s="285"/>
      <c r="W108" s="285"/>
      <c r="X108" s="285"/>
    </row>
    <row r="109" spans="1:24">
      <c r="A109" s="283"/>
      <c r="B109" s="284"/>
      <c r="C109" s="284"/>
      <c r="D109" s="284"/>
      <c r="E109" s="284"/>
      <c r="F109" s="284"/>
      <c r="G109" s="284"/>
      <c r="H109" s="285"/>
      <c r="I109" s="285"/>
      <c r="J109" s="285"/>
      <c r="K109" s="285"/>
      <c r="L109" s="285"/>
      <c r="M109" s="285"/>
      <c r="N109" s="285"/>
      <c r="O109" s="285"/>
      <c r="P109" s="285"/>
      <c r="Q109" s="285"/>
      <c r="R109" s="285"/>
      <c r="S109" s="285"/>
      <c r="T109" s="285"/>
      <c r="U109" s="285"/>
      <c r="V109" s="285"/>
      <c r="W109" s="285"/>
      <c r="X109" s="285"/>
    </row>
    <row r="110" spans="1:24">
      <c r="A110" s="283"/>
      <c r="B110" s="284"/>
      <c r="C110" s="284"/>
      <c r="D110" s="284"/>
      <c r="E110" s="284"/>
      <c r="F110" s="284"/>
      <c r="G110" s="284"/>
      <c r="H110" s="285"/>
      <c r="I110" s="285"/>
      <c r="J110" s="285"/>
      <c r="K110" s="285"/>
      <c r="L110" s="285"/>
      <c r="M110" s="285"/>
      <c r="N110" s="285"/>
      <c r="O110" s="285"/>
      <c r="P110" s="285"/>
      <c r="Q110" s="285"/>
      <c r="R110" s="285"/>
      <c r="S110" s="285"/>
      <c r="T110" s="285"/>
      <c r="U110" s="285"/>
      <c r="V110" s="285"/>
      <c r="W110" s="285"/>
      <c r="X110" s="285"/>
    </row>
    <row r="111" spans="1:24">
      <c r="A111" s="283"/>
      <c r="B111" s="284"/>
      <c r="C111" s="284"/>
      <c r="D111" s="284"/>
      <c r="E111" s="284"/>
      <c r="F111" s="284"/>
      <c r="G111" s="284"/>
      <c r="H111" s="285"/>
      <c r="I111" s="285"/>
      <c r="J111" s="285"/>
      <c r="K111" s="285"/>
      <c r="L111" s="285"/>
      <c r="M111" s="285"/>
      <c r="N111" s="285"/>
      <c r="O111" s="285"/>
      <c r="P111" s="285"/>
      <c r="Q111" s="285"/>
      <c r="R111" s="285"/>
      <c r="S111" s="285"/>
      <c r="T111" s="285"/>
      <c r="U111" s="285"/>
      <c r="V111" s="285"/>
      <c r="W111" s="285"/>
      <c r="X111" s="285"/>
    </row>
    <row r="112" spans="1:24">
      <c r="A112" s="283"/>
      <c r="B112" s="284"/>
      <c r="C112" s="284"/>
      <c r="D112" s="284"/>
      <c r="E112" s="284"/>
      <c r="F112" s="284"/>
      <c r="G112" s="284"/>
      <c r="H112" s="285"/>
      <c r="I112" s="285"/>
      <c r="J112" s="285"/>
      <c r="K112" s="285"/>
      <c r="L112" s="285"/>
      <c r="M112" s="285"/>
      <c r="N112" s="285"/>
      <c r="O112" s="285"/>
      <c r="P112" s="285"/>
      <c r="Q112" s="285"/>
      <c r="R112" s="285"/>
      <c r="S112" s="285"/>
      <c r="T112" s="285"/>
      <c r="U112" s="285"/>
      <c r="V112" s="285"/>
      <c r="W112" s="285"/>
      <c r="X112" s="285"/>
    </row>
    <row r="113" spans="1:24">
      <c r="A113" s="283"/>
      <c r="B113" s="284"/>
      <c r="C113" s="284"/>
      <c r="D113" s="284"/>
      <c r="E113" s="284"/>
      <c r="F113" s="284"/>
      <c r="G113" s="284"/>
      <c r="H113" s="285"/>
      <c r="I113" s="285"/>
      <c r="J113" s="285"/>
      <c r="K113" s="285"/>
      <c r="L113" s="285"/>
      <c r="M113" s="285"/>
      <c r="N113" s="285"/>
      <c r="O113" s="285"/>
      <c r="P113" s="285"/>
      <c r="Q113" s="285"/>
      <c r="R113" s="285"/>
      <c r="S113" s="285"/>
      <c r="T113" s="285"/>
      <c r="U113" s="285"/>
      <c r="V113" s="285"/>
      <c r="W113" s="285"/>
      <c r="X113" s="285"/>
    </row>
    <row r="114" spans="1:24">
      <c r="A114" s="283"/>
      <c r="B114" s="284"/>
      <c r="C114" s="284"/>
      <c r="D114" s="284"/>
      <c r="E114" s="284"/>
      <c r="F114" s="284"/>
      <c r="G114" s="284"/>
      <c r="H114" s="285"/>
      <c r="I114" s="285"/>
      <c r="J114" s="285"/>
      <c r="K114" s="285"/>
      <c r="L114" s="285"/>
      <c r="M114" s="285"/>
      <c r="N114" s="285"/>
      <c r="O114" s="285"/>
      <c r="P114" s="285"/>
      <c r="Q114" s="285"/>
      <c r="R114" s="285"/>
      <c r="S114" s="285"/>
      <c r="T114" s="285"/>
      <c r="U114" s="285"/>
      <c r="V114" s="285"/>
      <c r="W114" s="285"/>
      <c r="X114" s="285"/>
    </row>
    <row r="115" spans="1:24">
      <c r="A115" s="283"/>
      <c r="B115" s="284"/>
      <c r="C115" s="284"/>
      <c r="D115" s="284"/>
      <c r="E115" s="284"/>
      <c r="F115" s="284"/>
      <c r="G115" s="284"/>
      <c r="H115" s="285"/>
      <c r="I115" s="285"/>
      <c r="J115" s="285"/>
      <c r="K115" s="285"/>
      <c r="L115" s="285"/>
      <c r="M115" s="285"/>
      <c r="N115" s="285"/>
      <c r="O115" s="285"/>
      <c r="P115" s="285"/>
      <c r="Q115" s="285"/>
      <c r="R115" s="285"/>
      <c r="S115" s="285"/>
      <c r="T115" s="285"/>
      <c r="U115" s="285"/>
      <c r="V115" s="285"/>
      <c r="W115" s="285"/>
      <c r="X115" s="285"/>
    </row>
    <row r="116" spans="1:24">
      <c r="A116" s="283"/>
      <c r="B116" s="284"/>
      <c r="C116" s="284"/>
      <c r="D116" s="284"/>
      <c r="E116" s="284"/>
      <c r="F116" s="284"/>
      <c r="G116" s="284"/>
      <c r="H116" s="285"/>
      <c r="I116" s="285"/>
      <c r="J116" s="285"/>
      <c r="K116" s="285"/>
      <c r="L116" s="285"/>
      <c r="M116" s="285"/>
      <c r="N116" s="285"/>
      <c r="O116" s="285"/>
      <c r="P116" s="285"/>
      <c r="Q116" s="285"/>
      <c r="R116" s="285"/>
      <c r="S116" s="285"/>
      <c r="T116" s="285"/>
      <c r="U116" s="285"/>
      <c r="V116" s="285"/>
      <c r="W116" s="285"/>
      <c r="X116" s="285"/>
    </row>
    <row r="117" spans="1:24">
      <c r="A117" s="283"/>
      <c r="B117" s="284"/>
      <c r="C117" s="284"/>
      <c r="D117" s="284"/>
      <c r="E117" s="284"/>
      <c r="F117" s="284"/>
      <c r="G117" s="284"/>
      <c r="H117" s="285"/>
      <c r="I117" s="285"/>
      <c r="J117" s="285"/>
      <c r="K117" s="285"/>
      <c r="L117" s="285"/>
      <c r="M117" s="285"/>
      <c r="N117" s="285"/>
      <c r="O117" s="285"/>
      <c r="P117" s="285"/>
      <c r="Q117" s="285"/>
      <c r="R117" s="285"/>
      <c r="S117" s="285"/>
      <c r="T117" s="285"/>
      <c r="U117" s="285"/>
      <c r="V117" s="285"/>
      <c r="W117" s="285"/>
      <c r="X117" s="285"/>
    </row>
    <row r="118" spans="1:24">
      <c r="A118" s="283"/>
      <c r="B118" s="284"/>
      <c r="C118" s="284"/>
      <c r="D118" s="284"/>
      <c r="E118" s="284"/>
      <c r="F118" s="284"/>
      <c r="G118" s="284"/>
      <c r="H118" s="285"/>
      <c r="I118" s="285"/>
      <c r="J118" s="285"/>
      <c r="K118" s="285"/>
      <c r="L118" s="285"/>
      <c r="M118" s="285"/>
      <c r="N118" s="285"/>
      <c r="O118" s="285"/>
      <c r="P118" s="285"/>
      <c r="Q118" s="285"/>
      <c r="R118" s="285"/>
      <c r="S118" s="285"/>
      <c r="T118" s="285"/>
      <c r="U118" s="285"/>
      <c r="V118" s="285"/>
      <c r="W118" s="285"/>
      <c r="X118" s="285"/>
    </row>
    <row r="119" spans="1:24">
      <c r="A119" s="283"/>
      <c r="B119" s="284"/>
      <c r="C119" s="284"/>
      <c r="D119" s="284"/>
      <c r="E119" s="284"/>
      <c r="F119" s="284"/>
      <c r="G119" s="284"/>
      <c r="H119" s="285"/>
      <c r="I119" s="285"/>
      <c r="J119" s="285"/>
      <c r="K119" s="285"/>
      <c r="L119" s="285"/>
      <c r="M119" s="285"/>
      <c r="N119" s="285"/>
      <c r="O119" s="285"/>
      <c r="P119" s="285"/>
      <c r="Q119" s="285"/>
      <c r="R119" s="285"/>
      <c r="S119" s="285"/>
      <c r="T119" s="285"/>
      <c r="U119" s="285"/>
      <c r="V119" s="285"/>
      <c r="W119" s="285"/>
      <c r="X119" s="285"/>
    </row>
    <row r="120" spans="1:24">
      <c r="A120" s="283"/>
      <c r="B120" s="284"/>
      <c r="C120" s="284"/>
      <c r="D120" s="284"/>
      <c r="E120" s="284"/>
      <c r="F120" s="284"/>
      <c r="G120" s="284"/>
      <c r="H120" s="285"/>
      <c r="I120" s="285"/>
      <c r="J120" s="285"/>
      <c r="K120" s="285"/>
      <c r="L120" s="285"/>
      <c r="M120" s="285"/>
      <c r="N120" s="285"/>
      <c r="O120" s="285"/>
      <c r="P120" s="285"/>
      <c r="Q120" s="285"/>
      <c r="R120" s="285"/>
      <c r="S120" s="285"/>
      <c r="T120" s="285"/>
      <c r="U120" s="285"/>
      <c r="V120" s="285"/>
      <c r="W120" s="285"/>
      <c r="X120" s="285"/>
    </row>
    <row r="121" spans="1:24">
      <c r="A121" s="283"/>
      <c r="B121" s="284"/>
      <c r="C121" s="284"/>
      <c r="D121" s="284"/>
      <c r="E121" s="284"/>
      <c r="F121" s="284"/>
      <c r="G121" s="284"/>
      <c r="H121" s="285"/>
      <c r="I121" s="285"/>
      <c r="J121" s="285"/>
      <c r="K121" s="285"/>
      <c r="L121" s="285"/>
      <c r="M121" s="285"/>
      <c r="N121" s="285"/>
      <c r="O121" s="285"/>
      <c r="P121" s="285"/>
      <c r="Q121" s="285"/>
      <c r="R121" s="285"/>
      <c r="S121" s="285"/>
      <c r="T121" s="285"/>
      <c r="U121" s="285"/>
      <c r="V121" s="285"/>
      <c r="W121" s="285"/>
      <c r="X121" s="285"/>
    </row>
    <row r="122" spans="1:24">
      <c r="A122" s="283"/>
      <c r="B122" s="284"/>
      <c r="C122" s="284"/>
      <c r="D122" s="284"/>
      <c r="E122" s="284"/>
      <c r="F122" s="284"/>
      <c r="G122" s="284"/>
      <c r="H122" s="285"/>
      <c r="I122" s="285"/>
      <c r="J122" s="285"/>
      <c r="K122" s="285"/>
      <c r="L122" s="285"/>
      <c r="M122" s="285"/>
      <c r="N122" s="285"/>
      <c r="O122" s="285"/>
      <c r="P122" s="285"/>
      <c r="Q122" s="285"/>
      <c r="R122" s="285"/>
      <c r="S122" s="285"/>
      <c r="T122" s="285"/>
      <c r="U122" s="285"/>
      <c r="V122" s="285"/>
      <c r="W122" s="285"/>
      <c r="X122" s="285"/>
    </row>
    <row r="123" spans="1:24">
      <c r="A123" s="283"/>
      <c r="B123" s="284"/>
      <c r="C123" s="284"/>
      <c r="D123" s="284"/>
      <c r="E123" s="284"/>
      <c r="F123" s="284"/>
      <c r="G123" s="284"/>
      <c r="H123" s="285"/>
      <c r="I123" s="285"/>
      <c r="J123" s="285"/>
      <c r="K123" s="285"/>
      <c r="L123" s="285"/>
      <c r="M123" s="285"/>
      <c r="N123" s="285"/>
      <c r="O123" s="285"/>
      <c r="P123" s="285"/>
      <c r="Q123" s="285"/>
      <c r="R123" s="285"/>
      <c r="S123" s="285"/>
      <c r="T123" s="285"/>
      <c r="U123" s="285"/>
      <c r="V123" s="285"/>
      <c r="W123" s="285"/>
      <c r="X123" s="285"/>
    </row>
    <row r="124" spans="1:24">
      <c r="A124" s="283"/>
      <c r="B124" s="284"/>
      <c r="C124" s="284"/>
      <c r="D124" s="284"/>
      <c r="E124" s="284"/>
      <c r="F124" s="284"/>
      <c r="G124" s="284"/>
      <c r="H124" s="285"/>
      <c r="I124" s="285"/>
      <c r="J124" s="285"/>
      <c r="K124" s="285"/>
      <c r="L124" s="285"/>
      <c r="M124" s="285"/>
      <c r="N124" s="285"/>
      <c r="O124" s="285"/>
      <c r="P124" s="285"/>
      <c r="Q124" s="285"/>
      <c r="R124" s="285"/>
      <c r="S124" s="285"/>
      <c r="T124" s="285"/>
      <c r="U124" s="285"/>
      <c r="V124" s="285"/>
      <c r="W124" s="285"/>
      <c r="X124" s="285"/>
    </row>
    <row r="125" spans="1:24">
      <c r="A125" s="283"/>
      <c r="B125" s="284"/>
      <c r="C125" s="284"/>
      <c r="D125" s="284"/>
      <c r="E125" s="284"/>
      <c r="F125" s="284"/>
      <c r="G125" s="284"/>
      <c r="H125" s="285"/>
      <c r="I125" s="285"/>
      <c r="J125" s="285"/>
      <c r="K125" s="285"/>
      <c r="L125" s="285"/>
      <c r="M125" s="285"/>
      <c r="N125" s="285"/>
      <c r="O125" s="285"/>
      <c r="P125" s="285"/>
      <c r="Q125" s="285"/>
      <c r="R125" s="285"/>
      <c r="S125" s="285"/>
      <c r="T125" s="285"/>
      <c r="U125" s="285"/>
      <c r="V125" s="285"/>
      <c r="W125" s="285"/>
      <c r="X125" s="285"/>
    </row>
    <row r="126" spans="1:24">
      <c r="A126" s="283"/>
      <c r="B126" s="284"/>
      <c r="C126" s="284"/>
      <c r="D126" s="284"/>
      <c r="E126" s="284"/>
      <c r="F126" s="284"/>
      <c r="G126" s="284"/>
      <c r="H126" s="285"/>
      <c r="I126" s="285"/>
      <c r="J126" s="285"/>
      <c r="K126" s="285"/>
      <c r="L126" s="285"/>
      <c r="M126" s="285"/>
      <c r="N126" s="285"/>
      <c r="O126" s="285"/>
      <c r="P126" s="285"/>
      <c r="Q126" s="285"/>
      <c r="R126" s="285"/>
      <c r="S126" s="285"/>
      <c r="T126" s="285"/>
      <c r="U126" s="285"/>
      <c r="V126" s="285"/>
      <c r="W126" s="285"/>
      <c r="X126" s="285"/>
    </row>
    <row r="127" spans="1:24">
      <c r="A127" s="283"/>
      <c r="B127" s="284"/>
      <c r="C127" s="284"/>
      <c r="D127" s="284"/>
      <c r="E127" s="284"/>
      <c r="F127" s="284"/>
      <c r="G127" s="284"/>
      <c r="H127" s="285"/>
      <c r="I127" s="285"/>
      <c r="J127" s="285"/>
      <c r="K127" s="285"/>
      <c r="L127" s="285"/>
      <c r="M127" s="285"/>
      <c r="N127" s="285"/>
      <c r="O127" s="285"/>
      <c r="P127" s="285"/>
      <c r="Q127" s="285"/>
      <c r="R127" s="285"/>
      <c r="S127" s="285"/>
      <c r="T127" s="285"/>
      <c r="U127" s="285"/>
      <c r="V127" s="285"/>
      <c r="W127" s="285"/>
      <c r="X127" s="285"/>
    </row>
    <row r="128" spans="1:24">
      <c r="A128" s="283"/>
      <c r="B128" s="284"/>
      <c r="C128" s="284"/>
      <c r="D128" s="284"/>
      <c r="E128" s="284"/>
      <c r="F128" s="284"/>
      <c r="G128" s="284"/>
      <c r="H128" s="285"/>
      <c r="I128" s="285"/>
      <c r="J128" s="285"/>
      <c r="K128" s="285"/>
      <c r="L128" s="285"/>
      <c r="M128" s="285"/>
      <c r="N128" s="285"/>
      <c r="O128" s="285"/>
      <c r="P128" s="285"/>
      <c r="Q128" s="285"/>
      <c r="R128" s="285"/>
      <c r="S128" s="285"/>
      <c r="T128" s="285"/>
      <c r="U128" s="285"/>
      <c r="V128" s="285"/>
      <c r="W128" s="285"/>
      <c r="X128" s="285"/>
    </row>
    <row r="129" spans="1:24">
      <c r="A129" s="283"/>
      <c r="B129" s="284"/>
      <c r="C129" s="284"/>
      <c r="D129" s="284"/>
      <c r="E129" s="284"/>
      <c r="F129" s="284"/>
      <c r="G129" s="284"/>
      <c r="H129" s="285"/>
      <c r="I129" s="285"/>
      <c r="J129" s="285"/>
      <c r="K129" s="285"/>
      <c r="L129" s="285"/>
      <c r="M129" s="285"/>
      <c r="N129" s="285"/>
      <c r="O129" s="285"/>
      <c r="P129" s="285"/>
      <c r="Q129" s="285"/>
      <c r="R129" s="285"/>
      <c r="S129" s="285"/>
      <c r="T129" s="285"/>
      <c r="U129" s="285"/>
      <c r="V129" s="285"/>
      <c r="W129" s="285"/>
      <c r="X129" s="285"/>
    </row>
    <row r="130" spans="1:24">
      <c r="A130" s="283"/>
      <c r="B130" s="284"/>
      <c r="C130" s="284"/>
      <c r="D130" s="284"/>
      <c r="E130" s="284"/>
      <c r="F130" s="284"/>
      <c r="G130" s="284"/>
      <c r="H130" s="285"/>
      <c r="I130" s="285"/>
      <c r="J130" s="285"/>
      <c r="K130" s="285"/>
      <c r="L130" s="285"/>
      <c r="M130" s="285"/>
      <c r="N130" s="285"/>
      <c r="O130" s="285"/>
      <c r="P130" s="285"/>
      <c r="Q130" s="285"/>
      <c r="R130" s="285"/>
      <c r="S130" s="285"/>
      <c r="T130" s="285"/>
      <c r="U130" s="285"/>
      <c r="V130" s="285"/>
      <c r="W130" s="285"/>
      <c r="X130" s="285"/>
    </row>
    <row r="131" spans="1:24">
      <c r="A131" s="283"/>
      <c r="B131" s="284"/>
      <c r="C131" s="284"/>
      <c r="D131" s="284"/>
      <c r="E131" s="284"/>
      <c r="F131" s="284"/>
      <c r="G131" s="284"/>
      <c r="H131" s="285"/>
      <c r="I131" s="285"/>
      <c r="J131" s="285"/>
      <c r="K131" s="285"/>
      <c r="L131" s="285"/>
      <c r="M131" s="285"/>
      <c r="N131" s="285"/>
      <c r="O131" s="285"/>
      <c r="P131" s="285"/>
      <c r="Q131" s="285"/>
      <c r="R131" s="285"/>
      <c r="S131" s="285"/>
      <c r="T131" s="285"/>
      <c r="U131" s="285"/>
      <c r="V131" s="285"/>
      <c r="W131" s="285"/>
      <c r="X131" s="285"/>
    </row>
    <row r="132" spans="1:24">
      <c r="A132" s="283"/>
      <c r="B132" s="284"/>
      <c r="C132" s="284"/>
      <c r="D132" s="284"/>
      <c r="E132" s="284"/>
      <c r="F132" s="284"/>
      <c r="G132" s="284"/>
      <c r="H132" s="285"/>
      <c r="I132" s="285"/>
      <c r="J132" s="285"/>
      <c r="K132" s="285"/>
      <c r="L132" s="285"/>
      <c r="M132" s="285"/>
      <c r="N132" s="285"/>
      <c r="O132" s="285"/>
      <c r="P132" s="285"/>
      <c r="Q132" s="285"/>
      <c r="R132" s="285"/>
      <c r="S132" s="285"/>
      <c r="T132" s="285"/>
      <c r="U132" s="285"/>
      <c r="V132" s="285"/>
      <c r="W132" s="285"/>
      <c r="X132" s="285"/>
    </row>
    <row r="133" spans="1:24">
      <c r="A133" s="283"/>
      <c r="B133" s="284"/>
      <c r="C133" s="284"/>
      <c r="D133" s="284"/>
      <c r="E133" s="284"/>
      <c r="F133" s="284"/>
      <c r="G133" s="284"/>
      <c r="H133" s="285"/>
      <c r="I133" s="285"/>
      <c r="J133" s="285"/>
      <c r="K133" s="285"/>
      <c r="L133" s="285"/>
      <c r="M133" s="285"/>
      <c r="N133" s="285"/>
      <c r="O133" s="285"/>
      <c r="P133" s="285"/>
      <c r="Q133" s="285"/>
      <c r="R133" s="285"/>
      <c r="S133" s="285"/>
      <c r="T133" s="285"/>
      <c r="U133" s="285"/>
      <c r="V133" s="285"/>
      <c r="W133" s="285"/>
      <c r="X133" s="285"/>
    </row>
    <row r="134" spans="1:24">
      <c r="A134" s="283"/>
      <c r="B134" s="284"/>
      <c r="C134" s="284"/>
      <c r="D134" s="284"/>
      <c r="E134" s="284"/>
      <c r="F134" s="284"/>
      <c r="G134" s="284"/>
      <c r="H134" s="285"/>
      <c r="I134" s="285"/>
      <c r="J134" s="285"/>
      <c r="K134" s="285"/>
      <c r="L134" s="285"/>
      <c r="M134" s="285"/>
      <c r="N134" s="285"/>
      <c r="O134" s="285"/>
      <c r="P134" s="285"/>
      <c r="Q134" s="285"/>
      <c r="R134" s="285"/>
      <c r="S134" s="285"/>
      <c r="T134" s="285"/>
      <c r="U134" s="285"/>
      <c r="V134" s="285"/>
      <c r="W134" s="285"/>
      <c r="X134" s="285"/>
    </row>
    <row r="135" spans="1:24">
      <c r="A135" s="283"/>
      <c r="B135" s="284"/>
      <c r="C135" s="284"/>
      <c r="D135" s="284"/>
      <c r="E135" s="284"/>
      <c r="F135" s="284"/>
      <c r="G135" s="284"/>
      <c r="H135" s="285"/>
      <c r="I135" s="285"/>
      <c r="J135" s="285"/>
      <c r="K135" s="285"/>
      <c r="L135" s="285"/>
      <c r="M135" s="285"/>
      <c r="N135" s="285"/>
      <c r="O135" s="285"/>
      <c r="P135" s="285"/>
      <c r="Q135" s="285"/>
      <c r="R135" s="285"/>
      <c r="S135" s="285"/>
      <c r="T135" s="285"/>
      <c r="U135" s="285"/>
      <c r="V135" s="285"/>
      <c r="W135" s="285"/>
      <c r="X135" s="285"/>
    </row>
    <row r="136" spans="1:24">
      <c r="A136" s="283"/>
      <c r="B136" s="284"/>
      <c r="C136" s="284"/>
      <c r="D136" s="284"/>
      <c r="E136" s="284"/>
      <c r="F136" s="284"/>
      <c r="G136" s="284"/>
      <c r="H136" s="285"/>
      <c r="I136" s="285"/>
      <c r="J136" s="285"/>
      <c r="K136" s="285"/>
      <c r="L136" s="285"/>
      <c r="M136" s="285"/>
      <c r="N136" s="285"/>
      <c r="O136" s="285"/>
      <c r="P136" s="285"/>
      <c r="Q136" s="285"/>
      <c r="R136" s="285"/>
      <c r="S136" s="285"/>
      <c r="T136" s="285"/>
      <c r="U136" s="285"/>
      <c r="V136" s="285"/>
      <c r="W136" s="285"/>
      <c r="X136" s="285"/>
    </row>
    <row r="137" spans="1:24">
      <c r="A137" s="283"/>
      <c r="B137" s="284"/>
      <c r="C137" s="284"/>
      <c r="D137" s="284"/>
      <c r="E137" s="284"/>
      <c r="F137" s="284"/>
      <c r="G137" s="284"/>
      <c r="H137" s="285"/>
      <c r="I137" s="285"/>
      <c r="J137" s="285"/>
      <c r="K137" s="285"/>
      <c r="L137" s="285"/>
      <c r="M137" s="285"/>
      <c r="N137" s="285"/>
      <c r="O137" s="285"/>
      <c r="P137" s="285"/>
      <c r="Q137" s="285"/>
      <c r="R137" s="285"/>
      <c r="S137" s="285"/>
      <c r="T137" s="285"/>
      <c r="U137" s="285"/>
      <c r="V137" s="285"/>
      <c r="W137" s="285"/>
      <c r="X137" s="285"/>
    </row>
    <row r="138" spans="1:24">
      <c r="A138" s="283"/>
      <c r="B138" s="284"/>
      <c r="C138" s="284"/>
      <c r="D138" s="284"/>
      <c r="E138" s="284"/>
      <c r="F138" s="284"/>
      <c r="G138" s="284"/>
      <c r="H138" s="285"/>
      <c r="I138" s="285"/>
      <c r="J138" s="285"/>
      <c r="K138" s="285"/>
      <c r="L138" s="285"/>
      <c r="M138" s="285"/>
      <c r="N138" s="285"/>
      <c r="O138" s="285"/>
      <c r="P138" s="285"/>
      <c r="Q138" s="285"/>
      <c r="R138" s="285"/>
      <c r="S138" s="285"/>
      <c r="T138" s="285"/>
      <c r="U138" s="285"/>
      <c r="V138" s="285"/>
      <c r="W138" s="285"/>
      <c r="X138" s="285"/>
    </row>
    <row r="139" spans="1:24">
      <c r="A139" s="283"/>
      <c r="B139" s="284"/>
      <c r="C139" s="284"/>
      <c r="D139" s="284"/>
      <c r="E139" s="284"/>
      <c r="F139" s="284"/>
      <c r="G139" s="284"/>
      <c r="H139" s="285"/>
      <c r="I139" s="285"/>
      <c r="J139" s="285"/>
      <c r="K139" s="285"/>
      <c r="L139" s="285"/>
      <c r="M139" s="285"/>
      <c r="N139" s="285"/>
      <c r="O139" s="285"/>
      <c r="P139" s="285"/>
      <c r="Q139" s="285"/>
      <c r="R139" s="285"/>
      <c r="S139" s="285"/>
      <c r="T139" s="285"/>
      <c r="U139" s="285"/>
      <c r="V139" s="285"/>
      <c r="W139" s="285"/>
      <c r="X139" s="285"/>
    </row>
    <row r="140" spans="1:24">
      <c r="A140" s="283"/>
      <c r="B140" s="284"/>
      <c r="C140" s="284"/>
      <c r="D140" s="284"/>
      <c r="E140" s="284"/>
      <c r="F140" s="284"/>
      <c r="G140" s="284"/>
      <c r="H140" s="285"/>
      <c r="I140" s="285"/>
      <c r="J140" s="285"/>
      <c r="K140" s="285"/>
      <c r="L140" s="285"/>
      <c r="M140" s="285"/>
      <c r="N140" s="285"/>
      <c r="O140" s="285"/>
      <c r="P140" s="285"/>
      <c r="Q140" s="285"/>
      <c r="R140" s="285"/>
      <c r="S140" s="285"/>
      <c r="T140" s="285"/>
      <c r="U140" s="285"/>
      <c r="V140" s="285"/>
      <c r="W140" s="285"/>
      <c r="X140" s="285"/>
    </row>
    <row r="141" spans="1:24">
      <c r="A141" s="283"/>
      <c r="B141" s="284"/>
      <c r="C141" s="284"/>
      <c r="D141" s="284"/>
      <c r="E141" s="284"/>
      <c r="F141" s="284"/>
      <c r="G141" s="284"/>
      <c r="H141" s="285"/>
      <c r="I141" s="285"/>
      <c r="J141" s="285"/>
      <c r="K141" s="285"/>
      <c r="L141" s="285"/>
      <c r="M141" s="285"/>
      <c r="N141" s="285"/>
      <c r="O141" s="285"/>
      <c r="P141" s="285"/>
      <c r="Q141" s="285"/>
      <c r="R141" s="285"/>
      <c r="S141" s="285"/>
      <c r="T141" s="285"/>
      <c r="U141" s="285"/>
      <c r="V141" s="285"/>
      <c r="W141" s="285"/>
      <c r="X141" s="285"/>
    </row>
    <row r="142" spans="1:24">
      <c r="A142" s="283"/>
      <c r="B142" s="284"/>
      <c r="C142" s="284"/>
      <c r="D142" s="284"/>
      <c r="E142" s="284"/>
      <c r="F142" s="284"/>
      <c r="G142" s="284"/>
      <c r="H142" s="285"/>
      <c r="I142" s="285"/>
      <c r="J142" s="285"/>
      <c r="K142" s="285"/>
      <c r="L142" s="285"/>
      <c r="M142" s="285"/>
      <c r="N142" s="285"/>
      <c r="O142" s="285"/>
      <c r="P142" s="285"/>
      <c r="Q142" s="285"/>
      <c r="R142" s="285"/>
      <c r="S142" s="285"/>
      <c r="T142" s="285"/>
      <c r="U142" s="285"/>
      <c r="V142" s="285"/>
      <c r="W142" s="285"/>
      <c r="X142" s="285"/>
    </row>
    <row r="143" spans="1:24">
      <c r="A143" s="283"/>
      <c r="B143" s="284"/>
      <c r="C143" s="284"/>
      <c r="D143" s="284"/>
      <c r="E143" s="284"/>
      <c r="F143" s="284"/>
      <c r="G143" s="284"/>
      <c r="H143" s="285"/>
      <c r="I143" s="285"/>
      <c r="J143" s="285"/>
      <c r="K143" s="285"/>
      <c r="L143" s="285"/>
      <c r="M143" s="285"/>
      <c r="N143" s="285"/>
      <c r="O143" s="285"/>
      <c r="P143" s="285"/>
      <c r="Q143" s="285"/>
      <c r="R143" s="285"/>
      <c r="S143" s="285"/>
      <c r="T143" s="285"/>
      <c r="U143" s="285"/>
      <c r="V143" s="285"/>
      <c r="W143" s="285"/>
      <c r="X143" s="285"/>
    </row>
    <row r="144" spans="1:24">
      <c r="A144" s="283"/>
      <c r="B144" s="284"/>
      <c r="C144" s="284"/>
      <c r="D144" s="284"/>
      <c r="E144" s="284"/>
      <c r="F144" s="284"/>
      <c r="G144" s="284"/>
      <c r="H144" s="285"/>
      <c r="I144" s="285"/>
      <c r="J144" s="285"/>
      <c r="K144" s="285"/>
      <c r="L144" s="285"/>
      <c r="M144" s="285"/>
      <c r="N144" s="285"/>
      <c r="O144" s="285"/>
      <c r="P144" s="285"/>
      <c r="Q144" s="285"/>
      <c r="R144" s="285"/>
      <c r="S144" s="285"/>
      <c r="T144" s="285"/>
      <c r="U144" s="285"/>
      <c r="V144" s="285"/>
      <c r="W144" s="285"/>
      <c r="X144" s="285"/>
    </row>
    <row r="145" spans="1:24">
      <c r="A145" s="283"/>
      <c r="B145" s="284"/>
      <c r="C145" s="284"/>
      <c r="D145" s="284"/>
      <c r="E145" s="284"/>
      <c r="F145" s="284"/>
      <c r="G145" s="284"/>
      <c r="H145" s="285"/>
      <c r="I145" s="285"/>
      <c r="J145" s="285"/>
      <c r="K145" s="285"/>
      <c r="L145" s="285"/>
      <c r="M145" s="285"/>
      <c r="N145" s="285"/>
      <c r="O145" s="285"/>
      <c r="P145" s="285"/>
      <c r="Q145" s="285"/>
      <c r="R145" s="285"/>
      <c r="S145" s="285"/>
      <c r="T145" s="285"/>
      <c r="U145" s="285"/>
      <c r="V145" s="285"/>
      <c r="W145" s="285"/>
      <c r="X145" s="285"/>
    </row>
    <row r="146" spans="1:24">
      <c r="A146" s="283"/>
      <c r="B146" s="284"/>
      <c r="C146" s="284"/>
      <c r="D146" s="284"/>
      <c r="E146" s="284"/>
      <c r="F146" s="284"/>
      <c r="G146" s="284"/>
      <c r="H146" s="285"/>
      <c r="I146" s="285"/>
      <c r="J146" s="285"/>
      <c r="K146" s="285"/>
      <c r="L146" s="285"/>
      <c r="M146" s="285"/>
      <c r="N146" s="285"/>
      <c r="O146" s="285"/>
      <c r="P146" s="285"/>
      <c r="Q146" s="285"/>
      <c r="R146" s="285"/>
      <c r="S146" s="285"/>
      <c r="T146" s="285"/>
      <c r="U146" s="285"/>
      <c r="V146" s="285"/>
      <c r="W146" s="285"/>
      <c r="X146" s="285"/>
    </row>
    <row r="147" spans="1:24">
      <c r="A147" s="283"/>
      <c r="B147" s="284"/>
      <c r="C147" s="284"/>
      <c r="D147" s="284"/>
      <c r="E147" s="284"/>
      <c r="F147" s="284"/>
      <c r="G147" s="284"/>
      <c r="H147" s="285"/>
      <c r="I147" s="285"/>
      <c r="J147" s="285"/>
      <c r="K147" s="285"/>
      <c r="L147" s="285"/>
      <c r="M147" s="285"/>
      <c r="N147" s="285"/>
      <c r="O147" s="285"/>
      <c r="P147" s="285"/>
      <c r="Q147" s="285"/>
      <c r="R147" s="285"/>
      <c r="S147" s="285"/>
      <c r="T147" s="285"/>
      <c r="U147" s="285"/>
      <c r="V147" s="285"/>
      <c r="W147" s="285"/>
      <c r="X147" s="285"/>
    </row>
    <row r="148" spans="1:24">
      <c r="A148" s="283"/>
      <c r="B148" s="284"/>
      <c r="C148" s="284"/>
      <c r="D148" s="284"/>
      <c r="E148" s="284"/>
      <c r="F148" s="284"/>
      <c r="G148" s="284"/>
      <c r="H148" s="285"/>
      <c r="I148" s="285"/>
      <c r="J148" s="285"/>
      <c r="K148" s="285"/>
      <c r="L148" s="285"/>
      <c r="M148" s="285"/>
      <c r="N148" s="285"/>
      <c r="O148" s="285"/>
      <c r="P148" s="285"/>
      <c r="Q148" s="285"/>
      <c r="R148" s="285"/>
      <c r="S148" s="285"/>
      <c r="T148" s="285"/>
      <c r="U148" s="285"/>
      <c r="V148" s="285"/>
      <c r="W148" s="285"/>
      <c r="X148" s="285"/>
    </row>
    <row r="149" spans="1:24">
      <c r="A149" s="283"/>
      <c r="B149" s="284"/>
      <c r="C149" s="284"/>
      <c r="D149" s="284"/>
      <c r="E149" s="284"/>
      <c r="F149" s="284"/>
      <c r="G149" s="284"/>
      <c r="H149" s="285"/>
      <c r="I149" s="285"/>
      <c r="J149" s="285"/>
      <c r="K149" s="285"/>
      <c r="L149" s="285"/>
      <c r="M149" s="285"/>
      <c r="N149" s="285"/>
      <c r="O149" s="285"/>
      <c r="P149" s="285"/>
      <c r="Q149" s="285"/>
      <c r="R149" s="285"/>
      <c r="S149" s="285"/>
      <c r="T149" s="285"/>
      <c r="U149" s="285"/>
      <c r="V149" s="285"/>
      <c r="W149" s="285"/>
      <c r="X149" s="285"/>
    </row>
    <row r="150" spans="1:24">
      <c r="A150" s="283"/>
      <c r="B150" s="284"/>
      <c r="C150" s="284"/>
      <c r="D150" s="284"/>
      <c r="E150" s="284"/>
      <c r="F150" s="284"/>
      <c r="G150" s="284"/>
      <c r="H150" s="285"/>
      <c r="I150" s="285"/>
      <c r="J150" s="285"/>
      <c r="K150" s="285"/>
      <c r="L150" s="285"/>
      <c r="M150" s="285"/>
      <c r="N150" s="285"/>
      <c r="O150" s="285"/>
      <c r="P150" s="285"/>
      <c r="Q150" s="285"/>
      <c r="R150" s="285"/>
      <c r="S150" s="285"/>
      <c r="T150" s="285"/>
      <c r="U150" s="285"/>
      <c r="V150" s="285"/>
      <c r="W150" s="285"/>
      <c r="X150" s="285"/>
    </row>
    <row r="151" spans="1:24">
      <c r="A151" s="283"/>
      <c r="B151" s="284"/>
      <c r="C151" s="284"/>
      <c r="D151" s="284"/>
      <c r="E151" s="284"/>
      <c r="F151" s="284"/>
      <c r="G151" s="284"/>
      <c r="H151" s="285"/>
      <c r="I151" s="285"/>
      <c r="J151" s="285"/>
      <c r="K151" s="285"/>
      <c r="L151" s="285"/>
      <c r="M151" s="285"/>
      <c r="N151" s="285"/>
      <c r="O151" s="285"/>
      <c r="P151" s="285"/>
      <c r="Q151" s="285"/>
      <c r="R151" s="285"/>
      <c r="S151" s="285"/>
      <c r="T151" s="285"/>
      <c r="U151" s="285"/>
      <c r="V151" s="285"/>
      <c r="W151" s="285"/>
      <c r="X151" s="285"/>
    </row>
    <row r="152" spans="1:24">
      <c r="A152" s="283"/>
      <c r="B152" s="284"/>
      <c r="C152" s="284"/>
      <c r="D152" s="284"/>
      <c r="E152" s="284"/>
      <c r="F152" s="284"/>
      <c r="G152" s="284"/>
      <c r="H152" s="285"/>
      <c r="I152" s="285"/>
      <c r="J152" s="285"/>
      <c r="K152" s="285"/>
      <c r="L152" s="285"/>
      <c r="M152" s="285"/>
      <c r="N152" s="285"/>
      <c r="O152" s="285"/>
      <c r="P152" s="285"/>
      <c r="Q152" s="285"/>
      <c r="R152" s="285"/>
      <c r="S152" s="285"/>
      <c r="T152" s="285"/>
      <c r="U152" s="285"/>
      <c r="V152" s="285"/>
      <c r="W152" s="285"/>
      <c r="X152" s="285"/>
    </row>
    <row r="153" spans="1:24">
      <c r="A153" s="283"/>
      <c r="B153" s="284"/>
      <c r="C153" s="284"/>
      <c r="D153" s="284"/>
      <c r="E153" s="284"/>
      <c r="F153" s="284"/>
      <c r="G153" s="284"/>
      <c r="H153" s="285"/>
      <c r="I153" s="285"/>
      <c r="J153" s="285"/>
      <c r="K153" s="285"/>
      <c r="L153" s="285"/>
      <c r="M153" s="285"/>
      <c r="N153" s="285"/>
      <c r="O153" s="285"/>
      <c r="P153" s="285"/>
      <c r="Q153" s="285"/>
      <c r="R153" s="285"/>
      <c r="S153" s="285"/>
      <c r="T153" s="285"/>
      <c r="U153" s="285"/>
      <c r="V153" s="285"/>
      <c r="W153" s="285"/>
      <c r="X153" s="285"/>
    </row>
    <row r="154" spans="1:24">
      <c r="A154" s="283"/>
      <c r="B154" s="284"/>
      <c r="C154" s="284"/>
      <c r="D154" s="284"/>
      <c r="E154" s="284"/>
      <c r="F154" s="284"/>
      <c r="G154" s="284"/>
      <c r="H154" s="285"/>
      <c r="I154" s="285"/>
      <c r="J154" s="285"/>
      <c r="K154" s="285"/>
      <c r="L154" s="285"/>
      <c r="M154" s="285"/>
      <c r="N154" s="285"/>
      <c r="O154" s="285"/>
      <c r="P154" s="285"/>
      <c r="Q154" s="285"/>
      <c r="R154" s="285"/>
      <c r="S154" s="285"/>
      <c r="T154" s="285"/>
      <c r="U154" s="285"/>
      <c r="V154" s="285"/>
      <c r="W154" s="285"/>
      <c r="X154" s="285"/>
    </row>
    <row r="155" spans="1:24">
      <c r="A155" s="283"/>
      <c r="B155" s="284"/>
      <c r="C155" s="284"/>
      <c r="D155" s="284"/>
      <c r="E155" s="284"/>
      <c r="F155" s="284"/>
      <c r="G155" s="284"/>
      <c r="H155" s="285"/>
      <c r="I155" s="285"/>
      <c r="J155" s="285"/>
      <c r="K155" s="285"/>
      <c r="L155" s="285"/>
      <c r="M155" s="285"/>
      <c r="N155" s="285"/>
      <c r="O155" s="285"/>
      <c r="P155" s="285"/>
      <c r="Q155" s="285"/>
      <c r="R155" s="285"/>
      <c r="S155" s="285"/>
      <c r="T155" s="285"/>
      <c r="U155" s="285"/>
      <c r="V155" s="285"/>
      <c r="W155" s="285"/>
      <c r="X155" s="285"/>
    </row>
    <row r="156" spans="1:24">
      <c r="A156" s="283"/>
      <c r="B156" s="284"/>
      <c r="C156" s="284"/>
      <c r="D156" s="284"/>
      <c r="E156" s="284"/>
      <c r="F156" s="284"/>
      <c r="G156" s="284"/>
      <c r="H156" s="285"/>
      <c r="I156" s="285"/>
      <c r="J156" s="285"/>
      <c r="K156" s="285"/>
      <c r="L156" s="285"/>
      <c r="M156" s="285"/>
      <c r="N156" s="285"/>
      <c r="O156" s="285"/>
      <c r="P156" s="285"/>
      <c r="Q156" s="285"/>
      <c r="R156" s="285"/>
      <c r="S156" s="285"/>
      <c r="T156" s="285"/>
      <c r="U156" s="285"/>
      <c r="V156" s="285"/>
      <c r="W156" s="285"/>
      <c r="X156" s="285"/>
    </row>
    <row r="157" spans="1:24">
      <c r="A157" s="283"/>
      <c r="B157" s="284"/>
      <c r="C157" s="284"/>
      <c r="D157" s="284"/>
      <c r="E157" s="284"/>
      <c r="F157" s="284"/>
      <c r="G157" s="284"/>
      <c r="H157" s="285"/>
      <c r="I157" s="285"/>
      <c r="J157" s="285"/>
      <c r="K157" s="285"/>
      <c r="L157" s="285"/>
      <c r="M157" s="285"/>
      <c r="N157" s="285"/>
      <c r="O157" s="285"/>
      <c r="P157" s="285"/>
      <c r="Q157" s="285"/>
      <c r="R157" s="285"/>
      <c r="S157" s="285"/>
      <c r="T157" s="285"/>
      <c r="U157" s="285"/>
      <c r="V157" s="285"/>
      <c r="W157" s="285"/>
      <c r="X157" s="285"/>
    </row>
    <row r="158" spans="1:24">
      <c r="A158" s="283"/>
      <c r="B158" s="284"/>
      <c r="C158" s="284"/>
      <c r="D158" s="284"/>
      <c r="E158" s="284"/>
      <c r="F158" s="284"/>
      <c r="G158" s="284"/>
      <c r="H158" s="285"/>
      <c r="I158" s="285"/>
      <c r="J158" s="285"/>
      <c r="K158" s="285"/>
      <c r="L158" s="285"/>
      <c r="M158" s="285"/>
      <c r="N158" s="285"/>
      <c r="O158" s="285"/>
      <c r="P158" s="285"/>
      <c r="Q158" s="285"/>
      <c r="R158" s="285"/>
      <c r="S158" s="285"/>
      <c r="T158" s="285"/>
      <c r="U158" s="285"/>
      <c r="V158" s="285"/>
      <c r="W158" s="285"/>
      <c r="X158" s="285"/>
    </row>
    <row r="159" spans="1:24">
      <c r="A159" s="283"/>
      <c r="B159" s="284"/>
      <c r="C159" s="284"/>
      <c r="D159" s="284"/>
      <c r="E159" s="284"/>
      <c r="F159" s="284"/>
      <c r="G159" s="284"/>
      <c r="H159" s="285"/>
      <c r="I159" s="285"/>
      <c r="J159" s="285"/>
      <c r="K159" s="285"/>
      <c r="L159" s="285"/>
      <c r="M159" s="285"/>
      <c r="N159" s="285"/>
      <c r="O159" s="285"/>
      <c r="P159" s="285"/>
      <c r="Q159" s="285"/>
      <c r="R159" s="285"/>
      <c r="S159" s="285"/>
      <c r="T159" s="285"/>
      <c r="U159" s="285"/>
      <c r="V159" s="285"/>
      <c r="W159" s="285"/>
      <c r="X159" s="285"/>
    </row>
    <row r="160" spans="1:24">
      <c r="A160" s="283"/>
      <c r="B160" s="284"/>
      <c r="C160" s="284"/>
      <c r="D160" s="284"/>
      <c r="E160" s="284"/>
      <c r="F160" s="284"/>
      <c r="G160" s="284"/>
      <c r="H160" s="285"/>
      <c r="I160" s="285"/>
      <c r="J160" s="285"/>
      <c r="K160" s="285"/>
      <c r="L160" s="285"/>
      <c r="M160" s="285"/>
      <c r="N160" s="285"/>
      <c r="O160" s="285"/>
      <c r="P160" s="285"/>
      <c r="Q160" s="285"/>
      <c r="R160" s="285"/>
      <c r="S160" s="285"/>
      <c r="T160" s="285"/>
      <c r="U160" s="285"/>
      <c r="V160" s="285"/>
      <c r="W160" s="285"/>
      <c r="X160" s="285"/>
    </row>
    <row r="161" spans="1:24">
      <c r="A161" s="283"/>
      <c r="B161" s="284"/>
      <c r="C161" s="284"/>
      <c r="D161" s="284"/>
      <c r="E161" s="284"/>
      <c r="F161" s="284"/>
      <c r="G161" s="284"/>
      <c r="H161" s="285"/>
      <c r="I161" s="285"/>
      <c r="J161" s="285"/>
      <c r="K161" s="285"/>
      <c r="L161" s="285"/>
      <c r="M161" s="285"/>
      <c r="N161" s="285"/>
      <c r="O161" s="285"/>
      <c r="P161" s="285"/>
      <c r="Q161" s="285"/>
      <c r="R161" s="285"/>
      <c r="S161" s="285"/>
      <c r="T161" s="285"/>
      <c r="U161" s="285"/>
      <c r="V161" s="285"/>
      <c r="W161" s="285"/>
      <c r="X161" s="285"/>
    </row>
    <row r="162" spans="1:24">
      <c r="A162" s="283"/>
      <c r="B162" s="284"/>
      <c r="C162" s="284"/>
      <c r="D162" s="284"/>
      <c r="E162" s="284"/>
      <c r="F162" s="284"/>
      <c r="G162" s="284"/>
      <c r="H162" s="285"/>
      <c r="I162" s="285"/>
      <c r="J162" s="285"/>
      <c r="K162" s="285"/>
      <c r="L162" s="285"/>
      <c r="M162" s="285"/>
      <c r="N162" s="285"/>
      <c r="O162" s="285"/>
      <c r="P162" s="285"/>
      <c r="Q162" s="285"/>
      <c r="R162" s="285"/>
      <c r="S162" s="285"/>
      <c r="T162" s="285"/>
      <c r="U162" s="285"/>
      <c r="V162" s="285"/>
      <c r="W162" s="285"/>
      <c r="X162" s="285"/>
    </row>
    <row r="163" spans="1:24">
      <c r="A163" s="283"/>
      <c r="B163" s="284"/>
      <c r="C163" s="284"/>
      <c r="D163" s="284"/>
      <c r="E163" s="284"/>
      <c r="F163" s="284"/>
      <c r="G163" s="284"/>
      <c r="H163" s="285"/>
      <c r="I163" s="285"/>
      <c r="J163" s="285"/>
      <c r="K163" s="285"/>
      <c r="L163" s="285"/>
      <c r="M163" s="285"/>
      <c r="N163" s="285"/>
      <c r="O163" s="285"/>
      <c r="P163" s="285"/>
      <c r="Q163" s="285"/>
      <c r="R163" s="285"/>
      <c r="S163" s="285"/>
      <c r="T163" s="285"/>
      <c r="U163" s="285"/>
      <c r="V163" s="285"/>
      <c r="W163" s="285"/>
      <c r="X163" s="285"/>
    </row>
    <row r="164" spans="1:24">
      <c r="A164" s="283"/>
      <c r="B164" s="284"/>
      <c r="C164" s="284"/>
      <c r="D164" s="284"/>
      <c r="E164" s="284"/>
      <c r="F164" s="284"/>
      <c r="G164" s="284"/>
      <c r="H164" s="285"/>
      <c r="I164" s="285"/>
      <c r="J164" s="285"/>
      <c r="K164" s="285"/>
      <c r="L164" s="285"/>
      <c r="M164" s="285"/>
      <c r="N164" s="285"/>
      <c r="O164" s="285"/>
      <c r="P164" s="285"/>
      <c r="Q164" s="285"/>
      <c r="R164" s="285"/>
      <c r="S164" s="285"/>
      <c r="T164" s="285"/>
      <c r="U164" s="285"/>
      <c r="V164" s="285"/>
      <c r="W164" s="285"/>
      <c r="X164" s="285"/>
    </row>
    <row r="165" spans="1:24">
      <c r="A165" s="283"/>
      <c r="B165" s="284"/>
      <c r="C165" s="284"/>
      <c r="D165" s="284"/>
      <c r="E165" s="284"/>
      <c r="F165" s="284"/>
      <c r="G165" s="284"/>
      <c r="H165" s="285"/>
      <c r="I165" s="285"/>
      <c r="J165" s="285"/>
      <c r="K165" s="285"/>
      <c r="L165" s="285"/>
      <c r="M165" s="285"/>
      <c r="N165" s="285"/>
      <c r="O165" s="285"/>
      <c r="P165" s="285"/>
      <c r="Q165" s="285"/>
      <c r="R165" s="285"/>
      <c r="S165" s="285"/>
      <c r="T165" s="285"/>
      <c r="U165" s="285"/>
      <c r="V165" s="285"/>
      <c r="W165" s="285"/>
      <c r="X165" s="285"/>
    </row>
    <row r="166" spans="1:24">
      <c r="A166" s="283"/>
      <c r="B166" s="284"/>
      <c r="C166" s="284"/>
      <c r="D166" s="284"/>
      <c r="E166" s="284"/>
      <c r="F166" s="284"/>
      <c r="G166" s="284"/>
      <c r="H166" s="285"/>
      <c r="I166" s="285"/>
      <c r="J166" s="285"/>
      <c r="K166" s="285"/>
      <c r="L166" s="285"/>
      <c r="M166" s="285"/>
      <c r="N166" s="285"/>
      <c r="O166" s="285"/>
      <c r="P166" s="285"/>
      <c r="Q166" s="285"/>
      <c r="R166" s="285"/>
      <c r="S166" s="285"/>
      <c r="T166" s="285"/>
      <c r="U166" s="285"/>
      <c r="V166" s="285"/>
      <c r="W166" s="285"/>
      <c r="X166" s="285"/>
    </row>
    <row r="167" spans="1:24">
      <c r="A167" s="283"/>
      <c r="B167" s="284"/>
      <c r="C167" s="284"/>
      <c r="D167" s="284"/>
      <c r="E167" s="284"/>
      <c r="F167" s="284"/>
      <c r="G167" s="284"/>
      <c r="H167" s="285"/>
      <c r="I167" s="285"/>
      <c r="J167" s="285"/>
      <c r="K167" s="285"/>
      <c r="L167" s="285"/>
      <c r="M167" s="285"/>
      <c r="N167" s="285"/>
      <c r="O167" s="285"/>
      <c r="P167" s="285"/>
      <c r="Q167" s="285"/>
      <c r="R167" s="285"/>
      <c r="S167" s="285"/>
      <c r="T167" s="285"/>
      <c r="U167" s="285"/>
      <c r="V167" s="285"/>
      <c r="W167" s="285"/>
      <c r="X167" s="285"/>
    </row>
    <row r="168" spans="1:24">
      <c r="A168" s="283"/>
      <c r="B168" s="284"/>
      <c r="C168" s="284"/>
      <c r="D168" s="284"/>
      <c r="E168" s="284"/>
      <c r="F168" s="284"/>
      <c r="G168" s="284"/>
      <c r="H168" s="285"/>
      <c r="I168" s="285"/>
      <c r="J168" s="285"/>
      <c r="K168" s="285"/>
      <c r="L168" s="285"/>
      <c r="M168" s="285"/>
      <c r="N168" s="285"/>
      <c r="O168" s="285"/>
      <c r="P168" s="285"/>
      <c r="Q168" s="285"/>
      <c r="R168" s="285"/>
      <c r="S168" s="285"/>
      <c r="T168" s="285"/>
      <c r="U168" s="285"/>
      <c r="V168" s="285"/>
      <c r="W168" s="285"/>
      <c r="X168" s="285"/>
    </row>
    <row r="169" spans="1:24">
      <c r="A169" s="283"/>
      <c r="B169" s="284"/>
      <c r="C169" s="284"/>
      <c r="D169" s="284"/>
      <c r="E169" s="284"/>
      <c r="F169" s="284"/>
      <c r="G169" s="284"/>
      <c r="H169" s="285"/>
      <c r="I169" s="285"/>
      <c r="J169" s="285"/>
      <c r="K169" s="285"/>
      <c r="L169" s="285"/>
      <c r="M169" s="285"/>
      <c r="N169" s="285"/>
      <c r="O169" s="285"/>
      <c r="P169" s="285"/>
      <c r="Q169" s="285"/>
      <c r="R169" s="285"/>
      <c r="S169" s="285"/>
      <c r="T169" s="285"/>
      <c r="U169" s="285"/>
      <c r="V169" s="285"/>
      <c r="W169" s="285"/>
      <c r="X169" s="285"/>
    </row>
    <row r="170" spans="1:24">
      <c r="A170" s="283"/>
      <c r="B170" s="284"/>
      <c r="C170" s="284"/>
      <c r="D170" s="284"/>
      <c r="E170" s="284"/>
      <c r="F170" s="284"/>
      <c r="G170" s="284"/>
      <c r="H170" s="285"/>
      <c r="I170" s="285"/>
      <c r="J170" s="285"/>
      <c r="K170" s="285"/>
      <c r="L170" s="285"/>
      <c r="M170" s="285"/>
      <c r="N170" s="285"/>
      <c r="O170" s="285"/>
      <c r="P170" s="285"/>
      <c r="Q170" s="285"/>
      <c r="R170" s="285"/>
      <c r="S170" s="285"/>
      <c r="T170" s="285"/>
      <c r="U170" s="285"/>
      <c r="V170" s="285"/>
      <c r="W170" s="285"/>
      <c r="X170" s="285"/>
    </row>
    <row r="171" spans="1:24">
      <c r="A171" s="283"/>
      <c r="B171" s="284"/>
      <c r="C171" s="284"/>
      <c r="D171" s="284"/>
      <c r="E171" s="284"/>
      <c r="F171" s="284"/>
      <c r="G171" s="284"/>
      <c r="H171" s="285"/>
      <c r="I171" s="285"/>
      <c r="J171" s="285"/>
      <c r="K171" s="285"/>
      <c r="L171" s="285"/>
      <c r="M171" s="285"/>
      <c r="N171" s="285"/>
      <c r="O171" s="285"/>
      <c r="P171" s="285"/>
      <c r="Q171" s="285"/>
      <c r="R171" s="285"/>
      <c r="S171" s="285"/>
      <c r="T171" s="285"/>
      <c r="U171" s="285"/>
      <c r="V171" s="285"/>
      <c r="W171" s="285"/>
      <c r="X171" s="285"/>
    </row>
    <row r="172" spans="1:24">
      <c r="A172" s="283"/>
      <c r="B172" s="284"/>
      <c r="C172" s="284"/>
      <c r="D172" s="284"/>
      <c r="E172" s="284"/>
      <c r="F172" s="284"/>
      <c r="G172" s="284"/>
      <c r="H172" s="285"/>
      <c r="I172" s="285"/>
      <c r="J172" s="285"/>
      <c r="K172" s="285"/>
      <c r="L172" s="285"/>
      <c r="M172" s="285"/>
      <c r="N172" s="285"/>
      <c r="O172" s="285"/>
      <c r="P172" s="285"/>
      <c r="Q172" s="285"/>
      <c r="R172" s="285"/>
      <c r="S172" s="285"/>
      <c r="T172" s="285"/>
      <c r="U172" s="285"/>
      <c r="V172" s="285"/>
      <c r="W172" s="285"/>
      <c r="X172" s="285"/>
    </row>
    <row r="173" spans="1:24">
      <c r="A173" s="283"/>
      <c r="B173" s="284"/>
      <c r="C173" s="284"/>
      <c r="D173" s="284"/>
      <c r="E173" s="284"/>
      <c r="F173" s="284"/>
      <c r="G173" s="284"/>
      <c r="H173" s="285"/>
      <c r="I173" s="285"/>
      <c r="J173" s="285"/>
      <c r="K173" s="285"/>
      <c r="L173" s="285"/>
      <c r="M173" s="285"/>
      <c r="N173" s="285"/>
      <c r="O173" s="285"/>
      <c r="P173" s="285"/>
      <c r="Q173" s="285"/>
      <c r="R173" s="285"/>
      <c r="S173" s="285"/>
      <c r="T173" s="285"/>
      <c r="U173" s="285"/>
      <c r="V173" s="285"/>
      <c r="W173" s="285"/>
      <c r="X173" s="285"/>
    </row>
    <row r="174" spans="1:24">
      <c r="A174" s="283"/>
      <c r="B174" s="284"/>
      <c r="C174" s="284"/>
      <c r="D174" s="284"/>
      <c r="E174" s="284"/>
      <c r="F174" s="284"/>
      <c r="G174" s="284"/>
      <c r="H174" s="285"/>
      <c r="I174" s="285"/>
      <c r="J174" s="285"/>
      <c r="K174" s="285"/>
      <c r="L174" s="285"/>
      <c r="M174" s="285"/>
      <c r="N174" s="285"/>
      <c r="O174" s="285"/>
      <c r="P174" s="285"/>
      <c r="Q174" s="285"/>
      <c r="R174" s="285"/>
      <c r="S174" s="285"/>
      <c r="T174" s="285"/>
      <c r="U174" s="285"/>
      <c r="V174" s="285"/>
      <c r="W174" s="285"/>
      <c r="X174" s="285"/>
    </row>
    <row r="175" spans="1:24">
      <c r="A175" s="283"/>
      <c r="B175" s="284"/>
      <c r="C175" s="284"/>
      <c r="D175" s="284"/>
      <c r="E175" s="284"/>
      <c r="F175" s="284"/>
      <c r="G175" s="284"/>
      <c r="H175" s="285"/>
      <c r="I175" s="285"/>
      <c r="J175" s="285"/>
      <c r="K175" s="285"/>
      <c r="L175" s="285"/>
      <c r="M175" s="285"/>
      <c r="N175" s="285"/>
      <c r="O175" s="285"/>
      <c r="P175" s="285"/>
      <c r="Q175" s="285"/>
      <c r="R175" s="285"/>
      <c r="S175" s="285"/>
      <c r="T175" s="285"/>
      <c r="U175" s="285"/>
      <c r="V175" s="285"/>
      <c r="W175" s="285"/>
      <c r="X175" s="285"/>
    </row>
    <row r="176" spans="1:24">
      <c r="A176" s="283"/>
      <c r="B176" s="284"/>
      <c r="C176" s="284"/>
      <c r="D176" s="284"/>
      <c r="E176" s="284"/>
      <c r="F176" s="284"/>
      <c r="G176" s="284"/>
      <c r="H176" s="285"/>
      <c r="I176" s="285"/>
      <c r="J176" s="285"/>
      <c r="K176" s="285"/>
      <c r="L176" s="285"/>
      <c r="M176" s="285"/>
      <c r="N176" s="285"/>
      <c r="O176" s="285"/>
      <c r="P176" s="285"/>
      <c r="Q176" s="285"/>
      <c r="R176" s="285"/>
      <c r="S176" s="285"/>
      <c r="T176" s="285"/>
      <c r="U176" s="285"/>
      <c r="V176" s="285"/>
      <c r="W176" s="285"/>
      <c r="X176" s="285"/>
    </row>
    <row r="177" spans="1:24">
      <c r="A177" s="283"/>
      <c r="B177" s="284"/>
      <c r="C177" s="284"/>
      <c r="D177" s="284"/>
      <c r="E177" s="284"/>
      <c r="F177" s="284"/>
      <c r="G177" s="284"/>
      <c r="H177" s="285"/>
      <c r="I177" s="285"/>
      <c r="J177" s="285"/>
      <c r="K177" s="285"/>
      <c r="L177" s="285"/>
      <c r="M177" s="285"/>
      <c r="N177" s="285"/>
      <c r="O177" s="285"/>
      <c r="P177" s="285"/>
      <c r="Q177" s="285"/>
      <c r="R177" s="285"/>
      <c r="S177" s="285"/>
      <c r="T177" s="285"/>
      <c r="U177" s="285"/>
      <c r="V177" s="285"/>
      <c r="W177" s="285"/>
      <c r="X177" s="285"/>
    </row>
    <row r="178" spans="1:24">
      <c r="A178" s="283"/>
      <c r="B178" s="284"/>
      <c r="C178" s="284"/>
      <c r="D178" s="284"/>
      <c r="E178" s="284"/>
      <c r="F178" s="284"/>
      <c r="G178" s="284"/>
      <c r="H178" s="285"/>
      <c r="I178" s="285"/>
      <c r="J178" s="285"/>
      <c r="K178" s="285"/>
      <c r="L178" s="285"/>
      <c r="M178" s="285"/>
      <c r="N178" s="285"/>
      <c r="O178" s="285"/>
      <c r="P178" s="285"/>
      <c r="Q178" s="285"/>
      <c r="R178" s="285"/>
      <c r="S178" s="285"/>
      <c r="T178" s="285"/>
      <c r="U178" s="285"/>
      <c r="V178" s="285"/>
      <c r="W178" s="285"/>
      <c r="X178" s="285"/>
    </row>
    <row r="179" spans="1:24">
      <c r="A179" s="283"/>
      <c r="B179" s="284"/>
      <c r="C179" s="284"/>
      <c r="D179" s="284"/>
      <c r="E179" s="284"/>
      <c r="F179" s="284"/>
      <c r="G179" s="284"/>
      <c r="H179" s="285"/>
      <c r="I179" s="285"/>
      <c r="J179" s="285"/>
      <c r="K179" s="285"/>
      <c r="L179" s="285"/>
      <c r="M179" s="285"/>
      <c r="N179" s="285"/>
      <c r="O179" s="285"/>
      <c r="P179" s="285"/>
      <c r="Q179" s="285"/>
      <c r="R179" s="285"/>
      <c r="S179" s="285"/>
      <c r="T179" s="285"/>
      <c r="U179" s="285"/>
      <c r="V179" s="285"/>
      <c r="W179" s="285"/>
      <c r="X179" s="285"/>
    </row>
    <row r="180" spans="1:24">
      <c r="A180" s="283"/>
      <c r="B180" s="284"/>
      <c r="C180" s="284"/>
      <c r="D180" s="284"/>
      <c r="E180" s="284"/>
      <c r="F180" s="284"/>
      <c r="G180" s="284"/>
      <c r="H180" s="285"/>
      <c r="I180" s="285"/>
      <c r="J180" s="285"/>
      <c r="K180" s="285"/>
      <c r="L180" s="285"/>
      <c r="M180" s="285"/>
      <c r="N180" s="285"/>
      <c r="O180" s="285"/>
      <c r="P180" s="285"/>
      <c r="Q180" s="285"/>
      <c r="R180" s="285"/>
      <c r="S180" s="285"/>
      <c r="T180" s="285"/>
      <c r="U180" s="285"/>
      <c r="V180" s="285"/>
      <c r="W180" s="285"/>
      <c r="X180" s="285"/>
    </row>
    <row r="181" spans="1:24">
      <c r="A181" s="283"/>
      <c r="B181" s="284"/>
      <c r="C181" s="284"/>
      <c r="D181" s="284"/>
      <c r="E181" s="284"/>
      <c r="F181" s="284"/>
      <c r="G181" s="284"/>
      <c r="H181" s="285"/>
      <c r="I181" s="285"/>
      <c r="J181" s="285"/>
      <c r="K181" s="285"/>
      <c r="L181" s="285"/>
      <c r="M181" s="285"/>
      <c r="N181" s="285"/>
      <c r="O181" s="285"/>
      <c r="P181" s="285"/>
      <c r="Q181" s="285"/>
      <c r="R181" s="285"/>
      <c r="S181" s="285"/>
      <c r="T181" s="285"/>
      <c r="U181" s="285"/>
      <c r="V181" s="285"/>
      <c r="W181" s="285"/>
      <c r="X181" s="285"/>
    </row>
    <row r="182" spans="1:24">
      <c r="A182" s="283"/>
      <c r="B182" s="284"/>
      <c r="C182" s="284"/>
      <c r="D182" s="284"/>
      <c r="E182" s="284"/>
      <c r="F182" s="284"/>
      <c r="G182" s="284"/>
      <c r="H182" s="285"/>
      <c r="I182" s="285"/>
      <c r="J182" s="285"/>
      <c r="K182" s="285"/>
      <c r="L182" s="285"/>
      <c r="M182" s="285"/>
      <c r="N182" s="285"/>
      <c r="O182" s="285"/>
      <c r="P182" s="285"/>
      <c r="Q182" s="285"/>
      <c r="R182" s="285"/>
      <c r="S182" s="285"/>
      <c r="T182" s="285"/>
      <c r="U182" s="285"/>
      <c r="V182" s="285"/>
      <c r="W182" s="285"/>
      <c r="X182" s="285"/>
    </row>
    <row r="183" spans="1:24">
      <c r="A183" s="283"/>
      <c r="B183" s="284"/>
      <c r="C183" s="284"/>
      <c r="D183" s="284"/>
      <c r="E183" s="284"/>
      <c r="F183" s="284"/>
      <c r="G183" s="284"/>
      <c r="H183" s="285"/>
      <c r="I183" s="285"/>
      <c r="J183" s="285"/>
      <c r="K183" s="285"/>
      <c r="L183" s="285"/>
      <c r="M183" s="285"/>
      <c r="N183" s="285"/>
      <c r="O183" s="285"/>
      <c r="P183" s="285"/>
      <c r="Q183" s="285"/>
      <c r="R183" s="285"/>
      <c r="S183" s="285"/>
      <c r="T183" s="285"/>
      <c r="U183" s="285"/>
      <c r="V183" s="285"/>
      <c r="W183" s="285"/>
      <c r="X183" s="285"/>
    </row>
    <row r="184" spans="1:24">
      <c r="A184" s="283"/>
      <c r="B184" s="284"/>
      <c r="C184" s="284"/>
      <c r="D184" s="284"/>
      <c r="E184" s="284"/>
      <c r="F184" s="284"/>
      <c r="G184" s="284"/>
      <c r="H184" s="285"/>
      <c r="I184" s="285"/>
      <c r="J184" s="285"/>
      <c r="K184" s="285"/>
      <c r="L184" s="285"/>
      <c r="M184" s="285"/>
      <c r="N184" s="285"/>
      <c r="O184" s="285"/>
      <c r="P184" s="285"/>
      <c r="Q184" s="285"/>
      <c r="R184" s="285"/>
      <c r="S184" s="285"/>
      <c r="T184" s="285"/>
      <c r="U184" s="285"/>
      <c r="V184" s="285"/>
      <c r="W184" s="285"/>
      <c r="X184" s="285"/>
    </row>
    <row r="185" spans="1:24">
      <c r="A185" s="283"/>
      <c r="B185" s="284"/>
      <c r="C185" s="284"/>
      <c r="D185" s="284"/>
      <c r="E185" s="284"/>
      <c r="F185" s="284"/>
      <c r="G185" s="284"/>
      <c r="H185" s="285"/>
      <c r="I185" s="285"/>
      <c r="J185" s="285"/>
      <c r="K185" s="285"/>
      <c r="L185" s="285"/>
      <c r="M185" s="285"/>
      <c r="N185" s="285"/>
      <c r="O185" s="285"/>
      <c r="P185" s="285"/>
      <c r="Q185" s="285"/>
      <c r="R185" s="285"/>
      <c r="S185" s="285"/>
      <c r="T185" s="285"/>
      <c r="U185" s="285"/>
      <c r="V185" s="285"/>
      <c r="W185" s="285"/>
      <c r="X185" s="285"/>
    </row>
    <row r="186" spans="1:24">
      <c r="A186" s="283"/>
      <c r="B186" s="284"/>
      <c r="C186" s="284"/>
      <c r="D186" s="284"/>
      <c r="E186" s="284"/>
      <c r="F186" s="284"/>
      <c r="G186" s="284"/>
      <c r="H186" s="285"/>
      <c r="I186" s="285"/>
      <c r="J186" s="285"/>
      <c r="K186" s="285"/>
      <c r="L186" s="285"/>
      <c r="M186" s="285"/>
      <c r="N186" s="285"/>
      <c r="O186" s="285"/>
      <c r="P186" s="285"/>
      <c r="Q186" s="285"/>
      <c r="R186" s="285"/>
      <c r="S186" s="285"/>
      <c r="T186" s="285"/>
      <c r="U186" s="285"/>
      <c r="V186" s="285"/>
      <c r="W186" s="285"/>
      <c r="X186" s="285"/>
    </row>
    <row r="187" spans="1:24">
      <c r="A187" s="283"/>
      <c r="B187" s="284"/>
      <c r="C187" s="284"/>
      <c r="D187" s="284"/>
      <c r="E187" s="284"/>
      <c r="F187" s="284"/>
      <c r="G187" s="284"/>
      <c r="H187" s="285"/>
      <c r="I187" s="285"/>
      <c r="J187" s="285"/>
      <c r="K187" s="285"/>
      <c r="L187" s="285"/>
      <c r="M187" s="285"/>
      <c r="N187" s="285"/>
      <c r="O187" s="285"/>
      <c r="P187" s="285"/>
      <c r="Q187" s="285"/>
      <c r="R187" s="285"/>
      <c r="S187" s="285"/>
      <c r="T187" s="285"/>
      <c r="U187" s="285"/>
      <c r="V187" s="285"/>
      <c r="W187" s="285"/>
      <c r="X187" s="285"/>
    </row>
    <row r="188" spans="1:24">
      <c r="A188" s="283"/>
      <c r="B188" s="284"/>
      <c r="C188" s="284"/>
      <c r="D188" s="284"/>
      <c r="E188" s="284"/>
      <c r="F188" s="284"/>
      <c r="G188" s="284"/>
      <c r="H188" s="285"/>
      <c r="I188" s="285"/>
      <c r="J188" s="285"/>
      <c r="K188" s="285"/>
      <c r="L188" s="285"/>
      <c r="M188" s="285"/>
      <c r="N188" s="285"/>
      <c r="O188" s="285"/>
      <c r="P188" s="285"/>
      <c r="Q188" s="285"/>
      <c r="R188" s="285"/>
      <c r="S188" s="285"/>
      <c r="T188" s="285"/>
      <c r="U188" s="285"/>
      <c r="V188" s="285"/>
      <c r="W188" s="285"/>
      <c r="X188" s="285"/>
    </row>
    <row r="189" spans="1:24">
      <c r="A189" s="283"/>
      <c r="B189" s="284"/>
      <c r="C189" s="284"/>
      <c r="D189" s="284"/>
      <c r="E189" s="284"/>
      <c r="F189" s="284"/>
      <c r="G189" s="284"/>
      <c r="H189" s="284"/>
      <c r="I189" s="284"/>
      <c r="J189" s="284"/>
      <c r="K189" s="284"/>
      <c r="L189" s="284"/>
      <c r="M189" s="284"/>
      <c r="N189" s="284"/>
      <c r="O189" s="284"/>
      <c r="P189" s="284"/>
      <c r="Q189" s="284"/>
      <c r="R189" s="284"/>
      <c r="S189" s="284"/>
      <c r="T189" s="284"/>
      <c r="U189" s="284"/>
      <c r="V189" s="284"/>
      <c r="W189" s="284"/>
      <c r="X189" s="284"/>
    </row>
    <row r="190" spans="1:24">
      <c r="A190" s="283"/>
      <c r="B190" s="284"/>
      <c r="C190" s="284"/>
      <c r="D190" s="284"/>
      <c r="E190" s="284"/>
      <c r="F190" s="284"/>
      <c r="G190" s="284"/>
      <c r="H190" s="284"/>
      <c r="I190" s="284"/>
      <c r="J190" s="284"/>
      <c r="K190" s="284"/>
      <c r="L190" s="284"/>
      <c r="M190" s="284"/>
      <c r="N190" s="284"/>
      <c r="O190" s="284"/>
      <c r="P190" s="284"/>
      <c r="Q190" s="284"/>
      <c r="R190" s="284"/>
      <c r="S190" s="284"/>
      <c r="T190" s="284"/>
      <c r="U190" s="284"/>
      <c r="V190" s="284"/>
      <c r="W190" s="284"/>
      <c r="X190" s="284"/>
    </row>
    <row r="191" spans="1:24">
      <c r="A191" s="283"/>
      <c r="B191" s="284"/>
      <c r="C191" s="284"/>
      <c r="D191" s="284"/>
      <c r="E191" s="284"/>
      <c r="F191" s="284"/>
      <c r="G191" s="284"/>
      <c r="H191" s="284"/>
      <c r="I191" s="284"/>
      <c r="J191" s="284"/>
      <c r="K191" s="284"/>
      <c r="L191" s="284"/>
      <c r="M191" s="284"/>
      <c r="N191" s="284"/>
      <c r="O191" s="284"/>
      <c r="P191" s="284"/>
      <c r="Q191" s="284"/>
      <c r="R191" s="284"/>
      <c r="S191" s="284"/>
      <c r="T191" s="284"/>
      <c r="U191" s="284"/>
      <c r="V191" s="284"/>
      <c r="W191" s="284"/>
      <c r="X191" s="284"/>
    </row>
    <row r="192" spans="1:24">
      <c r="A192" s="283"/>
      <c r="B192" s="284"/>
      <c r="C192" s="284"/>
      <c r="D192" s="284"/>
      <c r="E192" s="284"/>
      <c r="F192" s="284"/>
      <c r="G192" s="284"/>
      <c r="H192" s="284"/>
      <c r="I192" s="284"/>
      <c r="J192" s="284"/>
      <c r="K192" s="284"/>
      <c r="L192" s="284"/>
      <c r="M192" s="284"/>
      <c r="N192" s="284"/>
      <c r="O192" s="284"/>
      <c r="P192" s="284"/>
      <c r="Q192" s="284"/>
      <c r="R192" s="284"/>
      <c r="S192" s="284"/>
      <c r="T192" s="284"/>
      <c r="U192" s="284"/>
      <c r="V192" s="284"/>
      <c r="W192" s="284"/>
      <c r="X192" s="284"/>
    </row>
    <row r="193" spans="1:24">
      <c r="A193" s="283"/>
      <c r="B193" s="284"/>
      <c r="C193" s="284"/>
      <c r="D193" s="284"/>
      <c r="E193" s="284"/>
      <c r="F193" s="284"/>
      <c r="G193" s="284"/>
      <c r="H193" s="284"/>
      <c r="I193" s="284"/>
      <c r="J193" s="284"/>
      <c r="K193" s="284"/>
      <c r="L193" s="284"/>
      <c r="M193" s="284"/>
      <c r="N193" s="284"/>
      <c r="O193" s="284"/>
      <c r="P193" s="284"/>
      <c r="Q193" s="284"/>
      <c r="R193" s="284"/>
      <c r="S193" s="284"/>
      <c r="T193" s="284"/>
      <c r="U193" s="284"/>
      <c r="V193" s="284"/>
      <c r="W193" s="284"/>
      <c r="X193" s="284"/>
    </row>
    <row r="194" spans="1:24">
      <c r="A194" s="283"/>
      <c r="B194" s="284"/>
      <c r="C194" s="284"/>
      <c r="D194" s="284"/>
      <c r="E194" s="284"/>
      <c r="F194" s="284"/>
      <c r="G194" s="284"/>
      <c r="H194" s="284"/>
      <c r="I194" s="284"/>
      <c r="J194" s="284"/>
      <c r="K194" s="284"/>
      <c r="L194" s="284"/>
      <c r="M194" s="284"/>
      <c r="N194" s="284"/>
      <c r="O194" s="284"/>
      <c r="P194" s="284"/>
      <c r="Q194" s="284"/>
      <c r="R194" s="284"/>
      <c r="S194" s="284"/>
      <c r="T194" s="284"/>
      <c r="U194" s="284"/>
      <c r="V194" s="284"/>
      <c r="W194" s="284"/>
      <c r="X194" s="284"/>
    </row>
  </sheetData>
  <mergeCells count="4">
    <mergeCell ref="A1:A4"/>
    <mergeCell ref="B1:B4"/>
    <mergeCell ref="C1:C2"/>
    <mergeCell ref="X1:X3"/>
  </mergeCells>
  <pageMargins left="0.70866141732283472" right="0.70866141732283472" top="0.74803149606299213" bottom="0.74803149606299213" header="0.31496062992125984" footer="0.31496062992125984"/>
  <pageSetup paperSize="8" scale="45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K96"/>
  <sheetViews>
    <sheetView workbookViewId="0">
      <selection activeCell="A3" sqref="A3:I3"/>
    </sheetView>
  </sheetViews>
  <sheetFormatPr defaultRowHeight="15"/>
  <cols>
    <col min="1" max="2" width="5.7109375" customWidth="1"/>
    <col min="6" max="6" width="22" customWidth="1"/>
    <col min="7" max="7" width="12.85546875" customWidth="1"/>
    <col min="8" max="9" width="12.85546875" style="182" customWidth="1"/>
    <col min="10" max="11" width="11" bestFit="1" customWidth="1"/>
    <col min="13" max="13" width="11" bestFit="1" customWidth="1"/>
  </cols>
  <sheetData>
    <row r="1" spans="1:9">
      <c r="A1" s="592" t="s">
        <v>704</v>
      </c>
      <c r="B1" s="589"/>
      <c r="C1" s="589"/>
      <c r="D1" s="589"/>
      <c r="E1" s="589"/>
      <c r="F1" s="589"/>
      <c r="G1" s="589"/>
      <c r="H1" s="589"/>
      <c r="I1" s="589"/>
    </row>
    <row r="2" spans="1:9">
      <c r="A2" s="58"/>
      <c r="B2" s="58"/>
      <c r="C2" s="58"/>
      <c r="D2" s="58"/>
      <c r="E2" s="58"/>
      <c r="F2" s="58"/>
      <c r="G2" s="58"/>
      <c r="H2" s="58"/>
      <c r="I2" s="58"/>
    </row>
    <row r="3" spans="1:9">
      <c r="A3" s="593" t="s">
        <v>445</v>
      </c>
      <c r="B3" s="589"/>
      <c r="C3" s="589"/>
      <c r="D3" s="589"/>
      <c r="E3" s="589"/>
      <c r="F3" s="589"/>
      <c r="G3" s="589"/>
      <c r="H3" s="589"/>
      <c r="I3" s="589"/>
    </row>
    <row r="4" spans="1:9">
      <c r="A4" s="593" t="s">
        <v>397</v>
      </c>
      <c r="B4" s="589"/>
      <c r="C4" s="589"/>
      <c r="D4" s="589"/>
      <c r="E4" s="589"/>
      <c r="F4" s="589"/>
      <c r="G4" s="589"/>
      <c r="H4" s="589"/>
      <c r="I4" s="589"/>
    </row>
    <row r="5" spans="1:9" ht="15.75" thickBot="1">
      <c r="A5" s="58"/>
      <c r="B5" s="61"/>
      <c r="C5" s="61"/>
      <c r="D5" s="56"/>
      <c r="E5" s="61"/>
      <c r="F5" s="61"/>
      <c r="G5" s="23"/>
      <c r="H5" s="23"/>
      <c r="I5" s="430" t="s">
        <v>12</v>
      </c>
    </row>
    <row r="6" spans="1:9">
      <c r="A6" s="243"/>
      <c r="B6" s="244"/>
      <c r="C6" s="598" t="s">
        <v>7</v>
      </c>
      <c r="D6" s="598"/>
      <c r="E6" s="598"/>
      <c r="F6" s="598"/>
      <c r="G6" s="374" t="s">
        <v>8</v>
      </c>
      <c r="H6" s="374" t="s">
        <v>9</v>
      </c>
      <c r="I6" s="245" t="s">
        <v>241</v>
      </c>
    </row>
    <row r="7" spans="1:9" ht="15" customHeight="1">
      <c r="A7" s="600">
        <v>1</v>
      </c>
      <c r="B7" s="603"/>
      <c r="C7" s="604" t="s">
        <v>62</v>
      </c>
      <c r="D7" s="604"/>
      <c r="E7" s="604"/>
      <c r="F7" s="604"/>
      <c r="G7" s="599" t="s">
        <v>178</v>
      </c>
      <c r="H7" s="613" t="s">
        <v>455</v>
      </c>
      <c r="I7" s="590" t="s">
        <v>466</v>
      </c>
    </row>
    <row r="8" spans="1:9">
      <c r="A8" s="601"/>
      <c r="B8" s="603"/>
      <c r="C8" s="604"/>
      <c r="D8" s="604"/>
      <c r="E8" s="604"/>
      <c r="F8" s="604"/>
      <c r="G8" s="599"/>
      <c r="H8" s="613"/>
      <c r="I8" s="590"/>
    </row>
    <row r="9" spans="1:9">
      <c r="A9" s="601"/>
      <c r="B9" s="603"/>
      <c r="C9" s="604"/>
      <c r="D9" s="604"/>
      <c r="E9" s="604"/>
      <c r="F9" s="604"/>
      <c r="G9" s="599"/>
      <c r="H9" s="614"/>
      <c r="I9" s="591"/>
    </row>
    <row r="10" spans="1:9" s="16" customFormat="1" ht="15" customHeight="1">
      <c r="A10" s="64">
        <v>2</v>
      </c>
      <c r="B10" s="224"/>
      <c r="C10" s="595" t="s">
        <v>112</v>
      </c>
      <c r="D10" s="595"/>
      <c r="E10" s="595"/>
      <c r="F10" s="595"/>
      <c r="G10" s="375">
        <f>SUM(G11:G18)</f>
        <v>14117</v>
      </c>
      <c r="H10" s="375">
        <f>SUM(H11:H18)</f>
        <v>14117</v>
      </c>
      <c r="I10" s="246">
        <f>SUM(I11:I18)</f>
        <v>4032</v>
      </c>
    </row>
    <row r="11" spans="1:9" ht="15" customHeight="1">
      <c r="A11" s="64">
        <v>3</v>
      </c>
      <c r="B11" s="80"/>
      <c r="C11" s="596" t="s">
        <v>243</v>
      </c>
      <c r="D11" s="596"/>
      <c r="E11" s="596"/>
      <c r="F11" s="596"/>
      <c r="G11" s="376">
        <f>'4.számú melléklet'!C29</f>
        <v>760</v>
      </c>
      <c r="H11" s="376">
        <f>'4.számú melléklet'!D29</f>
        <v>760</v>
      </c>
      <c r="I11" s="247">
        <f>'4.számú melléklet'!E29</f>
        <v>1243</v>
      </c>
    </row>
    <row r="12" spans="1:9" ht="15" customHeight="1">
      <c r="A12" s="64">
        <v>4</v>
      </c>
      <c r="B12" s="80"/>
      <c r="C12" s="597" t="s">
        <v>234</v>
      </c>
      <c r="D12" s="597"/>
      <c r="E12" s="597"/>
      <c r="F12" s="597"/>
      <c r="G12" s="376">
        <f>'4.számú melléklet'!C30</f>
        <v>0</v>
      </c>
      <c r="H12" s="376">
        <f>'4.számú melléklet'!D30</f>
        <v>0</v>
      </c>
      <c r="I12" s="247">
        <f>'4.számú melléklet'!E30</f>
        <v>0</v>
      </c>
    </row>
    <row r="13" spans="1:9" ht="15" customHeight="1">
      <c r="A13" s="64">
        <v>5</v>
      </c>
      <c r="B13" s="80"/>
      <c r="C13" s="597" t="s">
        <v>113</v>
      </c>
      <c r="D13" s="597"/>
      <c r="E13" s="597"/>
      <c r="F13" s="597"/>
      <c r="G13" s="376">
        <f>'4.számú melléklet'!C32</f>
        <v>660</v>
      </c>
      <c r="H13" s="376">
        <f>'4.számú melléklet'!D32</f>
        <v>660</v>
      </c>
      <c r="I13" s="247">
        <f>'4.számú melléklet'!E32</f>
        <v>1395</v>
      </c>
    </row>
    <row r="14" spans="1:9" ht="15" customHeight="1">
      <c r="A14" s="64">
        <v>6</v>
      </c>
      <c r="B14" s="80"/>
      <c r="C14" s="597" t="s">
        <v>3</v>
      </c>
      <c r="D14" s="596"/>
      <c r="E14" s="596"/>
      <c r="F14" s="596"/>
      <c r="G14" s="376">
        <f>'4.számú melléklet'!C31</f>
        <v>530</v>
      </c>
      <c r="H14" s="376">
        <f>'4.számú melléklet'!D31</f>
        <v>530</v>
      </c>
      <c r="I14" s="247">
        <f>'4.számú melléklet'!E31</f>
        <v>873</v>
      </c>
    </row>
    <row r="15" spans="1:9" ht="15" customHeight="1">
      <c r="A15" s="64">
        <v>7</v>
      </c>
      <c r="B15" s="80"/>
      <c r="C15" s="597" t="s">
        <v>228</v>
      </c>
      <c r="D15" s="596"/>
      <c r="E15" s="596"/>
      <c r="F15" s="596"/>
      <c r="G15" s="376">
        <f>'4.számú melléklet'!C33</f>
        <v>0</v>
      </c>
      <c r="H15" s="376">
        <f>'4.számú melléklet'!D33</f>
        <v>0</v>
      </c>
      <c r="I15" s="247">
        <f>'4.számú melléklet'!E33</f>
        <v>0</v>
      </c>
    </row>
    <row r="16" spans="1:9" ht="15" customHeight="1">
      <c r="A16" s="64">
        <v>8</v>
      </c>
      <c r="B16" s="80"/>
      <c r="C16" s="597" t="s">
        <v>235</v>
      </c>
      <c r="D16" s="596"/>
      <c r="E16" s="596"/>
      <c r="F16" s="596"/>
      <c r="G16" s="376">
        <f>'4.számú melléklet'!C34</f>
        <v>10167</v>
      </c>
      <c r="H16" s="376">
        <f>'4.számú melléklet'!D34</f>
        <v>10167</v>
      </c>
      <c r="I16" s="247">
        <f>'4.számú melléklet'!E34</f>
        <v>410</v>
      </c>
    </row>
    <row r="17" spans="1:9" s="182" customFormat="1" ht="15" customHeight="1">
      <c r="A17" s="64">
        <v>9</v>
      </c>
      <c r="B17" s="80"/>
      <c r="C17" s="597" t="s">
        <v>236</v>
      </c>
      <c r="D17" s="596"/>
      <c r="E17" s="596"/>
      <c r="F17" s="596"/>
      <c r="G17" s="376">
        <f>'4.számú melléklet'!C35</f>
        <v>2000</v>
      </c>
      <c r="H17" s="376">
        <f>'4.számú melléklet'!D35</f>
        <v>2000</v>
      </c>
      <c r="I17" s="247">
        <f>'4.számú melléklet'!E35</f>
        <v>111</v>
      </c>
    </row>
    <row r="18" spans="1:9" ht="15" customHeight="1">
      <c r="A18" s="64">
        <v>10</v>
      </c>
      <c r="B18" s="80"/>
      <c r="C18" s="597" t="s">
        <v>86</v>
      </c>
      <c r="D18" s="597"/>
      <c r="E18" s="597"/>
      <c r="F18" s="597"/>
      <c r="G18" s="376">
        <f>'4.számú melléklet'!C36</f>
        <v>0</v>
      </c>
      <c r="H18" s="376">
        <f>'4.számú melléklet'!D36</f>
        <v>0</v>
      </c>
      <c r="I18" s="247">
        <f>'4.számú melléklet'!E36</f>
        <v>0</v>
      </c>
    </row>
    <row r="19" spans="1:9" s="16" customFormat="1" ht="15" customHeight="1">
      <c r="A19" s="64">
        <v>11</v>
      </c>
      <c r="B19" s="224"/>
      <c r="C19" s="81" t="s">
        <v>114</v>
      </c>
      <c r="D19" s="81"/>
      <c r="E19" s="81"/>
      <c r="F19" s="81"/>
      <c r="G19" s="375">
        <f>SUM(G20:G22)</f>
        <v>39739</v>
      </c>
      <c r="H19" s="375">
        <f>SUM(H20:H22)</f>
        <v>39739</v>
      </c>
      <c r="I19" s="246">
        <f>SUM(I20:I22)</f>
        <v>41251</v>
      </c>
    </row>
    <row r="20" spans="1:9" ht="15" customHeight="1">
      <c r="A20" s="64">
        <v>12</v>
      </c>
      <c r="B20" s="80"/>
      <c r="C20" s="596" t="s">
        <v>422</v>
      </c>
      <c r="D20" s="596"/>
      <c r="E20" s="596"/>
      <c r="F20" s="596"/>
      <c r="G20" s="376">
        <f>'4.számú melléklet'!C27</f>
        <v>48</v>
      </c>
      <c r="H20" s="376">
        <f>'4.számú melléklet'!D27</f>
        <v>48</v>
      </c>
      <c r="I20" s="247">
        <f>'4.számú melléklet'!E27</f>
        <v>16</v>
      </c>
    </row>
    <row r="21" spans="1:9" ht="15" customHeight="1">
      <c r="A21" s="64">
        <v>13</v>
      </c>
      <c r="B21" s="80"/>
      <c r="C21" s="594" t="s">
        <v>85</v>
      </c>
      <c r="D21" s="594"/>
      <c r="E21" s="594"/>
      <c r="F21" s="594"/>
      <c r="G21" s="376">
        <f>'4.számú melléklet'!C28</f>
        <v>1858</v>
      </c>
      <c r="H21" s="376">
        <f>'4.számú melléklet'!D28</f>
        <v>1858</v>
      </c>
      <c r="I21" s="247">
        <f>'4.számú melléklet'!E28</f>
        <v>1916</v>
      </c>
    </row>
    <row r="22" spans="1:9" ht="15" customHeight="1">
      <c r="A22" s="64">
        <v>14</v>
      </c>
      <c r="B22" s="80"/>
      <c r="C22" s="594" t="s">
        <v>115</v>
      </c>
      <c r="D22" s="594"/>
      <c r="E22" s="594"/>
      <c r="F22" s="594"/>
      <c r="G22" s="376">
        <f>('4.számú melléklet'!C24+'4.számú melléklet'!C25+'4.számú melléklet'!C26)</f>
        <v>37833</v>
      </c>
      <c r="H22" s="376">
        <f>('4.számú melléklet'!D24+'4.számú melléklet'!D25+'4.számú melléklet'!D26)</f>
        <v>37833</v>
      </c>
      <c r="I22" s="247">
        <f>('4.számú melléklet'!E24+'4.számú melléklet'!E25+'4.számú melléklet'!E26)</f>
        <v>39319</v>
      </c>
    </row>
    <row r="23" spans="1:9" s="16" customFormat="1" ht="15" customHeight="1">
      <c r="A23" s="64">
        <v>15</v>
      </c>
      <c r="B23" s="224"/>
      <c r="C23" s="82" t="s">
        <v>116</v>
      </c>
      <c r="D23" s="59"/>
      <c r="E23" s="59"/>
      <c r="F23" s="59"/>
      <c r="G23" s="375">
        <f>SUM(G24:G28)</f>
        <v>6038.9480000000003</v>
      </c>
      <c r="H23" s="375">
        <f>SUM(H24:H28)</f>
        <v>6039</v>
      </c>
      <c r="I23" s="246">
        <f>SUM(I24:I28)</f>
        <v>5146</v>
      </c>
    </row>
    <row r="24" spans="1:9" ht="15" customHeight="1">
      <c r="A24" s="64">
        <v>16</v>
      </c>
      <c r="B24" s="80"/>
      <c r="C24" s="602" t="s">
        <v>117</v>
      </c>
      <c r="D24" s="594"/>
      <c r="E24" s="594"/>
      <c r="F24" s="594"/>
      <c r="G24" s="376">
        <f>('4.számú melléklet'!C38+'4.számú melléklet'!C39)</f>
        <v>0</v>
      </c>
      <c r="H24" s="376">
        <f>('4.számú melléklet'!D38+'4.számú melléklet'!D39)</f>
        <v>0</v>
      </c>
      <c r="I24" s="247">
        <f>('4.számú melléklet'!E38+'4.számú melléklet'!E39)</f>
        <v>0</v>
      </c>
    </row>
    <row r="25" spans="1:9" ht="15" customHeight="1">
      <c r="A25" s="64">
        <v>17</v>
      </c>
      <c r="B25" s="80"/>
      <c r="C25" s="28" t="s">
        <v>118</v>
      </c>
      <c r="D25" s="27"/>
      <c r="E25" s="27"/>
      <c r="F25" s="27"/>
      <c r="G25" s="376">
        <f>('4.számú melléklet'!C40+'4.számú melléklet'!C41)</f>
        <v>6038.9480000000003</v>
      </c>
      <c r="H25" s="376">
        <f>('4.számú melléklet'!D40+'4.számú melléklet'!D41)</f>
        <v>6039</v>
      </c>
      <c r="I25" s="247">
        <f>('4.számú melléklet'!E40+'4.számú melléklet'!E41)</f>
        <v>5146</v>
      </c>
    </row>
    <row r="26" spans="1:9" ht="15" customHeight="1">
      <c r="A26" s="64">
        <v>18</v>
      </c>
      <c r="B26" s="80"/>
      <c r="C26" s="28" t="s">
        <v>119</v>
      </c>
      <c r="D26" s="27"/>
      <c r="E26" s="27"/>
      <c r="F26" s="27"/>
      <c r="G26" s="376">
        <v>0</v>
      </c>
      <c r="H26" s="376">
        <v>0</v>
      </c>
      <c r="I26" s="247">
        <v>0</v>
      </c>
    </row>
    <row r="27" spans="1:9" ht="15" customHeight="1">
      <c r="A27" s="64">
        <v>19</v>
      </c>
      <c r="B27" s="80"/>
      <c r="C27" s="602" t="s">
        <v>120</v>
      </c>
      <c r="D27" s="594"/>
      <c r="E27" s="594"/>
      <c r="F27" s="594"/>
      <c r="G27" s="376">
        <f>'4.számú melléklet'!C42</f>
        <v>0</v>
      </c>
      <c r="H27" s="376">
        <f>'4.számú melléklet'!D42</f>
        <v>0</v>
      </c>
      <c r="I27" s="247">
        <f>'4.számú melléklet'!E42</f>
        <v>0</v>
      </c>
    </row>
    <row r="28" spans="1:9" ht="15" customHeight="1">
      <c r="A28" s="64">
        <v>20</v>
      </c>
      <c r="B28" s="80"/>
      <c r="C28" s="602" t="s">
        <v>163</v>
      </c>
      <c r="D28" s="594"/>
      <c r="E28" s="594"/>
      <c r="F28" s="594"/>
      <c r="G28" s="376">
        <f>'4.számú melléklet'!C43</f>
        <v>0</v>
      </c>
      <c r="H28" s="376">
        <f>'4.számú melléklet'!D43</f>
        <v>0</v>
      </c>
      <c r="I28" s="247">
        <f>'4.számú melléklet'!E43</f>
        <v>0</v>
      </c>
    </row>
    <row r="29" spans="1:9" s="16" customFormat="1" ht="15" customHeight="1">
      <c r="A29" s="64">
        <v>21</v>
      </c>
      <c r="B29" s="224"/>
      <c r="C29" s="82" t="s">
        <v>121</v>
      </c>
      <c r="D29" s="59"/>
      <c r="E29" s="59"/>
      <c r="F29" s="59"/>
      <c r="G29" s="376">
        <v>0</v>
      </c>
      <c r="H29" s="376">
        <v>0</v>
      </c>
      <c r="I29" s="247">
        <v>0</v>
      </c>
    </row>
    <row r="30" spans="1:9" s="16" customFormat="1" ht="15" customHeight="1">
      <c r="A30" s="64">
        <v>22</v>
      </c>
      <c r="B30" s="224"/>
      <c r="C30" s="620" t="s">
        <v>122</v>
      </c>
      <c r="D30" s="594"/>
      <c r="E30" s="594"/>
      <c r="F30" s="594"/>
      <c r="G30" s="376">
        <v>0</v>
      </c>
      <c r="H30" s="376">
        <v>0</v>
      </c>
      <c r="I30" s="247">
        <v>0</v>
      </c>
    </row>
    <row r="31" spans="1:9" ht="15" customHeight="1">
      <c r="A31" s="64">
        <v>23</v>
      </c>
      <c r="B31" s="80" t="s">
        <v>123</v>
      </c>
      <c r="C31" s="595" t="s">
        <v>82</v>
      </c>
      <c r="D31" s="595"/>
      <c r="E31" s="595"/>
      <c r="F31" s="595"/>
      <c r="G31" s="377">
        <f>G10+G19+G23+G29</f>
        <v>59894.948000000004</v>
      </c>
      <c r="H31" s="433">
        <f>H10+H19+H23+H29</f>
        <v>59895</v>
      </c>
      <c r="I31" s="385">
        <f>I10+I19+I23+I29</f>
        <v>50429</v>
      </c>
    </row>
    <row r="32" spans="1:9" s="36" customFormat="1" ht="15" customHeight="1">
      <c r="A32" s="64">
        <v>24</v>
      </c>
      <c r="B32" s="83"/>
      <c r="C32" s="223" t="s">
        <v>124</v>
      </c>
      <c r="D32" s="223"/>
      <c r="E32" s="223"/>
      <c r="F32" s="223"/>
      <c r="G32" s="378">
        <f>'4.számú melléklet'!C22</f>
        <v>7878</v>
      </c>
      <c r="H32" s="434">
        <f>'4.számú melléklet'!D22</f>
        <v>8938</v>
      </c>
      <c r="I32" s="386">
        <f>'4.számú melléklet'!E22</f>
        <v>8938</v>
      </c>
    </row>
    <row r="33" spans="1:10" ht="15" customHeight="1">
      <c r="A33" s="64">
        <v>25</v>
      </c>
      <c r="B33" s="80" t="s">
        <v>125</v>
      </c>
      <c r="C33" s="595" t="s">
        <v>126</v>
      </c>
      <c r="D33" s="596"/>
      <c r="E33" s="596"/>
      <c r="F33" s="596"/>
      <c r="G33" s="377">
        <f>G32</f>
        <v>7878</v>
      </c>
      <c r="H33" s="433">
        <f>H32</f>
        <v>8938</v>
      </c>
      <c r="I33" s="385">
        <f>I32</f>
        <v>8938</v>
      </c>
    </row>
    <row r="34" spans="1:10" s="182" customFormat="1" ht="15" customHeight="1">
      <c r="A34" s="64">
        <v>26</v>
      </c>
      <c r="B34" s="80"/>
      <c r="C34" s="595" t="s">
        <v>239</v>
      </c>
      <c r="D34" s="596"/>
      <c r="E34" s="596"/>
      <c r="F34" s="596"/>
      <c r="G34" s="377">
        <f>'7.számú melléklet '!C10+'9.számú melléklet'!C11</f>
        <v>56429</v>
      </c>
      <c r="H34" s="433">
        <f>'7.számú melléklet '!C10+'9.számú melléklet'!C11</f>
        <v>56429</v>
      </c>
      <c r="I34" s="385">
        <f>'4.számú melléklet'!E44</f>
        <v>22473</v>
      </c>
    </row>
    <row r="35" spans="1:10" ht="15" customHeight="1">
      <c r="A35" s="64">
        <v>27</v>
      </c>
      <c r="B35" s="80" t="s">
        <v>127</v>
      </c>
      <c r="C35" s="621" t="s">
        <v>182</v>
      </c>
      <c r="D35" s="596"/>
      <c r="E35" s="596"/>
      <c r="F35" s="596"/>
      <c r="G35" s="379">
        <f>'4.számú melléklet'!C45</f>
        <v>70471</v>
      </c>
      <c r="H35" s="435">
        <f>'4.számú melléklet'!D45</f>
        <v>70471</v>
      </c>
      <c r="I35" s="387">
        <f>'4.számú melléklet'!E45</f>
        <v>74570</v>
      </c>
    </row>
    <row r="36" spans="1:10" s="174" customFormat="1" ht="15" customHeight="1">
      <c r="A36" s="64">
        <v>28</v>
      </c>
      <c r="B36" s="80"/>
      <c r="C36" s="610" t="s">
        <v>179</v>
      </c>
      <c r="D36" s="611"/>
      <c r="E36" s="611"/>
      <c r="F36" s="612"/>
      <c r="G36" s="377">
        <f>SUM(G31,G33,G34,G35)</f>
        <v>194672.948</v>
      </c>
      <c r="H36" s="433">
        <f>SUM(H31,H33,H34,H35)</f>
        <v>195733</v>
      </c>
      <c r="I36" s="385">
        <f>SUM(I31,I33,I34,I35)</f>
        <v>156410</v>
      </c>
      <c r="J36" s="23"/>
    </row>
    <row r="37" spans="1:10" ht="27.75" customHeight="1">
      <c r="A37" s="105"/>
      <c r="B37" s="618" t="s">
        <v>128</v>
      </c>
      <c r="C37" s="619"/>
      <c r="D37" s="619"/>
      <c r="E37" s="619"/>
      <c r="F37" s="619"/>
      <c r="G37" s="380"/>
      <c r="H37" s="380"/>
      <c r="I37" s="248"/>
    </row>
    <row r="38" spans="1:10" ht="15" customHeight="1">
      <c r="A38" s="105">
        <v>29</v>
      </c>
      <c r="B38" s="80"/>
      <c r="C38" s="606" t="s">
        <v>64</v>
      </c>
      <c r="D38" s="596"/>
      <c r="E38" s="596"/>
      <c r="F38" s="596"/>
      <c r="G38" s="381">
        <f>'3.számú melléklet'!F33</f>
        <v>15959.145</v>
      </c>
      <c r="H38" s="436">
        <f>'3.számú melléklet'!G33</f>
        <v>15959</v>
      </c>
      <c r="I38" s="388">
        <f>'3.számú melléklet'!H33</f>
        <v>27934</v>
      </c>
    </row>
    <row r="39" spans="1:10" ht="15" customHeight="1">
      <c r="A39" s="105">
        <v>30</v>
      </c>
      <c r="B39" s="80"/>
      <c r="C39" s="606" t="s">
        <v>129</v>
      </c>
      <c r="D39" s="596"/>
      <c r="E39" s="596"/>
      <c r="F39" s="596"/>
      <c r="G39" s="381">
        <f>'3.számú melléklet'!F34</f>
        <v>3111.0332750000007</v>
      </c>
      <c r="H39" s="436">
        <f>'3.számú melléklet'!G34</f>
        <v>3111</v>
      </c>
      <c r="I39" s="388">
        <f>'3.számú melléklet'!H34</f>
        <v>4597</v>
      </c>
    </row>
    <row r="40" spans="1:10" ht="15" customHeight="1">
      <c r="A40" s="105">
        <v>31</v>
      </c>
      <c r="B40" s="80"/>
      <c r="C40" s="606" t="s">
        <v>130</v>
      </c>
      <c r="D40" s="596"/>
      <c r="E40" s="596"/>
      <c r="F40" s="596"/>
      <c r="G40" s="381">
        <f>'3.számú melléklet'!F35</f>
        <v>22137.244999999999</v>
      </c>
      <c r="H40" s="436">
        <f>'3.számú melléklet'!G35</f>
        <v>23197</v>
      </c>
      <c r="I40" s="388">
        <f>'3.számú melléklet'!H35</f>
        <v>27144</v>
      </c>
    </row>
    <row r="41" spans="1:10" ht="15" customHeight="1">
      <c r="A41" s="105">
        <v>32</v>
      </c>
      <c r="B41" s="80"/>
      <c r="C41" s="606" t="s">
        <v>131</v>
      </c>
      <c r="D41" s="596"/>
      <c r="E41" s="596"/>
      <c r="F41" s="596"/>
      <c r="G41" s="382">
        <f>'3.számú melléklet'!F36</f>
        <v>12152.904999999999</v>
      </c>
      <c r="H41" s="437">
        <f>'3.számú melléklet'!G36</f>
        <v>12152.904999999999</v>
      </c>
      <c r="I41" s="389">
        <f>'3.számú melléklet'!H36</f>
        <v>15691</v>
      </c>
    </row>
    <row r="42" spans="1:10" ht="15" customHeight="1">
      <c r="A42" s="105">
        <v>33</v>
      </c>
      <c r="B42" s="80"/>
      <c r="C42" s="222" t="s">
        <v>132</v>
      </c>
      <c r="D42" s="222"/>
      <c r="E42" s="222"/>
      <c r="F42" s="222"/>
      <c r="G42" s="382">
        <f>'3.számú melléklet'!F37</f>
        <v>776</v>
      </c>
      <c r="H42" s="437">
        <f>'3.számú melléklet'!G37</f>
        <v>776</v>
      </c>
      <c r="I42" s="389">
        <f>'3.számú melléklet'!H37</f>
        <v>953</v>
      </c>
    </row>
    <row r="43" spans="1:10" s="182" customFormat="1" ht="15" customHeight="1">
      <c r="A43" s="105">
        <v>34</v>
      </c>
      <c r="B43" s="80"/>
      <c r="C43" s="615" t="s">
        <v>407</v>
      </c>
      <c r="D43" s="616"/>
      <c r="E43" s="616"/>
      <c r="F43" s="617"/>
      <c r="G43" s="382">
        <v>0</v>
      </c>
      <c r="H43" s="437">
        <v>0</v>
      </c>
      <c r="I43" s="389">
        <v>0</v>
      </c>
    </row>
    <row r="44" spans="1:10" s="16" customFormat="1" ht="15" customHeight="1">
      <c r="A44" s="105">
        <v>35</v>
      </c>
      <c r="B44" s="224"/>
      <c r="C44" s="595" t="s">
        <v>133</v>
      </c>
      <c r="D44" s="596"/>
      <c r="E44" s="596"/>
      <c r="F44" s="596"/>
      <c r="G44" s="377">
        <f>SUM(G38:G43)</f>
        <v>54136.328275</v>
      </c>
      <c r="H44" s="433">
        <f>SUM(H38:H43)</f>
        <v>55195.904999999999</v>
      </c>
      <c r="I44" s="385">
        <f>SUM(I38:I43)</f>
        <v>76319</v>
      </c>
    </row>
    <row r="45" spans="1:10" s="16" customFormat="1" ht="15" customHeight="1">
      <c r="A45" s="105">
        <v>36</v>
      </c>
      <c r="B45" s="224"/>
      <c r="C45" s="606" t="s">
        <v>134</v>
      </c>
      <c r="D45" s="596"/>
      <c r="E45" s="596"/>
      <c r="F45" s="596"/>
      <c r="G45" s="382">
        <f>'3.számú melléklet'!F40</f>
        <v>110265</v>
      </c>
      <c r="H45" s="437">
        <f>'3.számú melléklet'!G40</f>
        <v>110265</v>
      </c>
      <c r="I45" s="389">
        <f>'3.számú melléklet'!H40</f>
        <v>34370</v>
      </c>
    </row>
    <row r="46" spans="1:10" s="16" customFormat="1" ht="15" customHeight="1">
      <c r="A46" s="105">
        <v>37</v>
      </c>
      <c r="B46" s="224"/>
      <c r="C46" s="606" t="s">
        <v>135</v>
      </c>
      <c r="D46" s="596"/>
      <c r="E46" s="596"/>
      <c r="F46" s="596"/>
      <c r="G46" s="382">
        <f>'3.számú melléklet'!F41</f>
        <v>0</v>
      </c>
      <c r="H46" s="437">
        <f>'3.számú melléklet'!G41</f>
        <v>0</v>
      </c>
      <c r="I46" s="389">
        <f>'3.számú melléklet'!H41</f>
        <v>108</v>
      </c>
    </row>
    <row r="47" spans="1:10" s="16" customFormat="1" ht="15" customHeight="1">
      <c r="A47" s="105">
        <v>38</v>
      </c>
      <c r="B47" s="224"/>
      <c r="C47" s="606" t="s">
        <v>223</v>
      </c>
      <c r="D47" s="596"/>
      <c r="E47" s="596"/>
      <c r="F47" s="596"/>
      <c r="G47" s="382">
        <f>'3.számú melléklet'!F42</f>
        <v>29771.550000000003</v>
      </c>
      <c r="H47" s="437">
        <f>'3.számú melléklet'!G42</f>
        <v>29771.550000000003</v>
      </c>
      <c r="I47" s="389">
        <f>'3.számú melléklet'!H42</f>
        <v>9057</v>
      </c>
    </row>
    <row r="48" spans="1:10" s="16" customFormat="1" ht="15" customHeight="1">
      <c r="A48" s="105">
        <v>39</v>
      </c>
      <c r="B48" s="224"/>
      <c r="C48" s="595" t="s">
        <v>69</v>
      </c>
      <c r="D48" s="596"/>
      <c r="E48" s="596"/>
      <c r="F48" s="596"/>
      <c r="G48" s="377">
        <f>SUM(G45:G47)</f>
        <v>140036.54999999999</v>
      </c>
      <c r="H48" s="433">
        <f>SUM(H45:H47)</f>
        <v>140036.54999999999</v>
      </c>
      <c r="I48" s="385">
        <f>SUM(I45:I47)</f>
        <v>43535</v>
      </c>
    </row>
    <row r="49" spans="1:11" ht="15" customHeight="1">
      <c r="A49" s="105">
        <v>40</v>
      </c>
      <c r="B49" s="80"/>
      <c r="C49" s="607" t="s">
        <v>110</v>
      </c>
      <c r="D49" s="596"/>
      <c r="E49" s="596"/>
      <c r="F49" s="596"/>
      <c r="G49" s="378">
        <f>'3.számú melléklet'!F46</f>
        <v>0</v>
      </c>
      <c r="H49" s="434">
        <f>'3.számú melléklet'!G46</f>
        <v>0</v>
      </c>
      <c r="I49" s="386">
        <f>'3.számú melléklet'!H46</f>
        <v>0</v>
      </c>
      <c r="K49" s="78"/>
    </row>
    <row r="50" spans="1:11" ht="15" customHeight="1">
      <c r="A50" s="105">
        <v>41</v>
      </c>
      <c r="B50" s="80"/>
      <c r="C50" s="607" t="s">
        <v>109</v>
      </c>
      <c r="D50" s="596"/>
      <c r="E50" s="596"/>
      <c r="F50" s="596"/>
      <c r="G50" s="378">
        <f>'3.számú melléklet'!F45</f>
        <v>500</v>
      </c>
      <c r="H50" s="434">
        <f>'3.számú melléklet'!G45</f>
        <v>500</v>
      </c>
      <c r="I50" s="386">
        <f>'3.számú melléklet'!H45</f>
        <v>0</v>
      </c>
    </row>
    <row r="51" spans="1:11" s="16" customFormat="1" ht="15" customHeight="1">
      <c r="A51" s="105">
        <v>42</v>
      </c>
      <c r="B51" s="224"/>
      <c r="C51" s="595" t="s">
        <v>136</v>
      </c>
      <c r="D51" s="596"/>
      <c r="E51" s="596"/>
      <c r="F51" s="596"/>
      <c r="G51" s="377">
        <f>SUM(G49:G50)</f>
        <v>500</v>
      </c>
      <c r="H51" s="433">
        <f>SUM(H49:H50)</f>
        <v>500</v>
      </c>
      <c r="I51" s="385">
        <f>SUM(I49:I50)</f>
        <v>0</v>
      </c>
      <c r="K51" s="79"/>
    </row>
    <row r="52" spans="1:11" s="16" customFormat="1" ht="15" customHeight="1">
      <c r="A52" s="105">
        <v>43</v>
      </c>
      <c r="B52" s="224"/>
      <c r="C52" s="610" t="s">
        <v>403</v>
      </c>
      <c r="D52" s="611"/>
      <c r="E52" s="611"/>
      <c r="F52" s="612"/>
      <c r="G52" s="377">
        <v>0</v>
      </c>
      <c r="H52" s="433">
        <v>0</v>
      </c>
      <c r="I52" s="385">
        <v>0</v>
      </c>
      <c r="K52" s="79"/>
    </row>
    <row r="53" spans="1:11" s="16" customFormat="1" ht="15" customHeight="1">
      <c r="A53" s="105">
        <v>44</v>
      </c>
      <c r="B53" s="224"/>
      <c r="C53" s="595" t="s">
        <v>59</v>
      </c>
      <c r="D53" s="596"/>
      <c r="E53" s="596"/>
      <c r="F53" s="596"/>
      <c r="G53" s="377">
        <f>G44+G48+G51-G52</f>
        <v>194672.878275</v>
      </c>
      <c r="H53" s="433">
        <f>H44+H48+H51-H52+1</f>
        <v>195733.45499999999</v>
      </c>
      <c r="I53" s="385">
        <f>I44+I48+I51-I52</f>
        <v>119854</v>
      </c>
    </row>
    <row r="54" spans="1:11" s="16" customFormat="1" ht="15" customHeight="1">
      <c r="A54" s="105">
        <v>45</v>
      </c>
      <c r="B54" s="224"/>
      <c r="C54" s="595" t="s">
        <v>137</v>
      </c>
      <c r="D54" s="596"/>
      <c r="E54" s="596"/>
      <c r="F54" s="596"/>
      <c r="G54" s="383">
        <v>0</v>
      </c>
      <c r="H54" s="383">
        <v>0</v>
      </c>
      <c r="I54" s="307">
        <v>0</v>
      </c>
    </row>
    <row r="55" spans="1:11" ht="15" customHeight="1" thickBot="1">
      <c r="A55" s="249">
        <v>46</v>
      </c>
      <c r="B55" s="84"/>
      <c r="C55" s="608" t="s">
        <v>138</v>
      </c>
      <c r="D55" s="609"/>
      <c r="E55" s="609"/>
      <c r="F55" s="609"/>
      <c r="G55" s="384">
        <v>5</v>
      </c>
      <c r="H55" s="384">
        <v>5</v>
      </c>
      <c r="I55" s="308">
        <v>5</v>
      </c>
    </row>
    <row r="56" spans="1:11">
      <c r="A56" s="310"/>
      <c r="B56" s="41"/>
      <c r="C56" s="40"/>
      <c r="D56" s="40"/>
      <c r="E56" s="40"/>
      <c r="F56" s="40"/>
      <c r="G56" s="40"/>
      <c r="H56" s="40"/>
      <c r="I56" s="40"/>
    </row>
    <row r="57" spans="1:11">
      <c r="A57" s="311"/>
      <c r="B57" s="41"/>
      <c r="C57" s="40"/>
      <c r="D57" s="40"/>
      <c r="E57" s="40"/>
      <c r="F57" s="40"/>
      <c r="G57" s="40"/>
      <c r="H57" s="40"/>
      <c r="I57" s="40"/>
    </row>
    <row r="58" spans="1:11">
      <c r="A58" s="311"/>
      <c r="B58" s="41"/>
      <c r="C58" s="40"/>
      <c r="D58" s="40"/>
      <c r="E58" s="40"/>
      <c r="F58" s="40"/>
      <c r="G58" s="40"/>
      <c r="H58" s="40"/>
      <c r="I58" s="40"/>
    </row>
    <row r="59" spans="1:11">
      <c r="B59" s="41"/>
      <c r="C59" s="40"/>
      <c r="D59" s="40"/>
      <c r="E59" s="40"/>
      <c r="F59" s="40"/>
      <c r="G59" s="40"/>
      <c r="H59" s="40"/>
      <c r="I59" s="40"/>
    </row>
    <row r="60" spans="1:11">
      <c r="B60" s="41"/>
      <c r="C60" s="40"/>
      <c r="D60" s="40"/>
      <c r="E60" s="40"/>
      <c r="F60" s="40"/>
      <c r="G60" s="40"/>
      <c r="H60" s="40"/>
      <c r="I60" s="40"/>
    </row>
    <row r="61" spans="1:11">
      <c r="B61" s="41"/>
      <c r="C61" s="40"/>
      <c r="D61" s="40"/>
      <c r="E61" s="40"/>
      <c r="F61" s="40"/>
      <c r="G61" s="40"/>
      <c r="H61" s="40"/>
      <c r="I61" s="40"/>
    </row>
    <row r="62" spans="1:11">
      <c r="B62" s="41"/>
      <c r="C62" s="40"/>
      <c r="D62" s="40"/>
      <c r="E62" s="40"/>
      <c r="F62" s="40"/>
      <c r="G62" s="40"/>
      <c r="H62" s="40"/>
      <c r="I62" s="40"/>
    </row>
    <row r="63" spans="1:11">
      <c r="B63" s="41"/>
      <c r="C63" s="40"/>
      <c r="D63" s="40"/>
      <c r="E63" s="40"/>
      <c r="F63" s="40"/>
      <c r="G63" s="40"/>
      <c r="H63" s="40"/>
      <c r="I63" s="40"/>
    </row>
    <row r="64" spans="1:11">
      <c r="B64" s="41"/>
      <c r="C64" s="40"/>
      <c r="D64" s="40"/>
      <c r="E64" s="40"/>
      <c r="F64" s="40"/>
      <c r="G64" s="40"/>
      <c r="H64" s="40"/>
      <c r="I64" s="40"/>
    </row>
    <row r="65" spans="2:9">
      <c r="B65" s="41"/>
      <c r="C65" s="14"/>
      <c r="D65" s="14"/>
      <c r="E65" s="14"/>
      <c r="F65" s="14"/>
      <c r="G65" s="121"/>
      <c r="H65" s="331"/>
      <c r="I65" s="325"/>
    </row>
    <row r="66" spans="2:9">
      <c r="B66" s="42"/>
      <c r="C66" s="42"/>
      <c r="D66" s="42"/>
      <c r="E66" s="42"/>
      <c r="F66" s="42"/>
      <c r="G66" s="42"/>
      <c r="H66" s="42"/>
      <c r="I66" s="42"/>
    </row>
    <row r="67" spans="2:9">
      <c r="B67" s="605"/>
      <c r="C67" s="605"/>
      <c r="D67" s="605"/>
      <c r="E67" s="605"/>
      <c r="F67" s="42"/>
      <c r="G67" s="42"/>
      <c r="H67" s="42"/>
      <c r="I67" s="42"/>
    </row>
    <row r="68" spans="2:9">
      <c r="B68" s="42"/>
      <c r="C68" s="42"/>
      <c r="D68" s="42"/>
      <c r="E68" s="42"/>
      <c r="F68" s="42"/>
      <c r="G68" s="42"/>
      <c r="H68" s="42"/>
      <c r="I68" s="42"/>
    </row>
    <row r="69" spans="2:9">
      <c r="B69" s="42"/>
      <c r="C69" s="42"/>
      <c r="D69" s="42"/>
      <c r="E69" s="42"/>
      <c r="F69" s="42"/>
      <c r="G69" s="42"/>
      <c r="H69" s="42"/>
      <c r="I69" s="42"/>
    </row>
    <row r="70" spans="2:9">
      <c r="B70" s="42"/>
      <c r="C70" s="42"/>
      <c r="D70" s="42"/>
      <c r="E70" s="42"/>
      <c r="F70" s="42"/>
      <c r="G70" s="42"/>
      <c r="H70" s="42"/>
      <c r="I70" s="42"/>
    </row>
    <row r="71" spans="2:9">
      <c r="B71" s="42"/>
      <c r="C71" s="42"/>
      <c r="D71" s="42"/>
      <c r="E71" s="42"/>
      <c r="F71" s="42"/>
      <c r="G71" s="42"/>
      <c r="H71" s="42"/>
      <c r="I71" s="42"/>
    </row>
    <row r="72" spans="2:9">
      <c r="B72" s="42"/>
      <c r="C72" s="42"/>
      <c r="D72" s="42"/>
      <c r="E72" s="42"/>
      <c r="F72" s="42"/>
      <c r="G72" s="42"/>
      <c r="H72" s="42"/>
      <c r="I72" s="42"/>
    </row>
    <row r="73" spans="2:9">
      <c r="B73" s="42"/>
      <c r="C73" s="42"/>
      <c r="D73" s="42"/>
      <c r="E73" s="42"/>
      <c r="F73" s="42"/>
      <c r="G73" s="42"/>
      <c r="H73" s="42"/>
      <c r="I73" s="42"/>
    </row>
    <row r="74" spans="2:9">
      <c r="B74" s="42"/>
      <c r="C74" s="42"/>
      <c r="D74" s="42"/>
      <c r="E74" s="42"/>
      <c r="F74" s="42"/>
      <c r="G74" s="42"/>
      <c r="H74" s="42"/>
      <c r="I74" s="42"/>
    </row>
    <row r="75" spans="2:9">
      <c r="B75" s="42"/>
      <c r="C75" s="42"/>
      <c r="D75" s="42"/>
      <c r="E75" s="42"/>
      <c r="F75" s="42"/>
      <c r="G75" s="42"/>
      <c r="H75" s="42"/>
      <c r="I75" s="42"/>
    </row>
    <row r="76" spans="2:9">
      <c r="B76" s="42"/>
      <c r="C76" s="42"/>
      <c r="D76" s="42"/>
      <c r="E76" s="42"/>
      <c r="F76" s="42"/>
      <c r="G76" s="42"/>
      <c r="H76" s="42"/>
      <c r="I76" s="42"/>
    </row>
    <row r="77" spans="2:9">
      <c r="B77" s="42"/>
      <c r="C77" s="42"/>
      <c r="D77" s="42"/>
      <c r="E77" s="42"/>
      <c r="F77" s="42"/>
      <c r="G77" s="42"/>
      <c r="H77" s="42"/>
      <c r="I77" s="42"/>
    </row>
    <row r="78" spans="2:9">
      <c r="B78" s="42"/>
      <c r="C78" s="42"/>
      <c r="D78" s="42"/>
      <c r="E78" s="42"/>
      <c r="F78" s="42"/>
      <c r="G78" s="42"/>
      <c r="H78" s="42"/>
      <c r="I78" s="42"/>
    </row>
    <row r="79" spans="2:9">
      <c r="B79" s="42"/>
      <c r="C79" s="42"/>
      <c r="D79" s="42"/>
      <c r="E79" s="42"/>
      <c r="F79" s="42"/>
      <c r="G79" s="42"/>
      <c r="H79" s="42"/>
      <c r="I79" s="42"/>
    </row>
    <row r="80" spans="2:9">
      <c r="B80" s="42"/>
      <c r="C80" s="42"/>
      <c r="D80" s="42"/>
      <c r="E80" s="42"/>
      <c r="F80" s="42"/>
      <c r="G80" s="42"/>
      <c r="H80" s="42"/>
      <c r="I80" s="42"/>
    </row>
    <row r="81" spans="2:9">
      <c r="B81" s="42"/>
      <c r="C81" s="42"/>
      <c r="D81" s="42"/>
      <c r="E81" s="42"/>
      <c r="F81" s="42"/>
      <c r="G81" s="42"/>
      <c r="H81" s="42"/>
      <c r="I81" s="42"/>
    </row>
    <row r="82" spans="2:9">
      <c r="B82" s="42"/>
      <c r="C82" s="42"/>
      <c r="D82" s="42"/>
      <c r="E82" s="42"/>
      <c r="F82" s="42"/>
      <c r="G82" s="42"/>
      <c r="H82" s="42"/>
      <c r="I82" s="42"/>
    </row>
    <row r="83" spans="2:9">
      <c r="B83" s="42"/>
      <c r="C83" s="42"/>
      <c r="D83" s="42"/>
      <c r="E83" s="42"/>
      <c r="F83" s="42"/>
      <c r="G83" s="42"/>
      <c r="H83" s="42"/>
      <c r="I83" s="42"/>
    </row>
    <row r="84" spans="2:9">
      <c r="B84" s="42"/>
      <c r="C84" s="42"/>
      <c r="D84" s="42"/>
      <c r="E84" s="42"/>
      <c r="F84" s="42"/>
      <c r="G84" s="42"/>
      <c r="H84" s="42"/>
      <c r="I84" s="42"/>
    </row>
    <row r="85" spans="2:9">
      <c r="B85" s="42"/>
      <c r="C85" s="42"/>
      <c r="D85" s="42"/>
      <c r="E85" s="42"/>
      <c r="F85" s="42"/>
      <c r="G85" s="42"/>
      <c r="H85" s="42"/>
      <c r="I85" s="42"/>
    </row>
    <row r="86" spans="2:9">
      <c r="B86" s="42"/>
      <c r="C86" s="42"/>
      <c r="D86" s="42"/>
      <c r="E86" s="42"/>
      <c r="F86" s="42"/>
      <c r="G86" s="42"/>
      <c r="H86" s="42"/>
      <c r="I86" s="42"/>
    </row>
    <row r="87" spans="2:9">
      <c r="B87" s="42"/>
      <c r="C87" s="42"/>
      <c r="D87" s="42"/>
      <c r="E87" s="42"/>
      <c r="F87" s="42"/>
      <c r="G87" s="42"/>
      <c r="H87" s="42"/>
      <c r="I87" s="42"/>
    </row>
    <row r="88" spans="2:9">
      <c r="B88" s="42"/>
      <c r="C88" s="42"/>
      <c r="D88" s="42"/>
      <c r="E88" s="42"/>
      <c r="F88" s="42"/>
      <c r="G88" s="42"/>
      <c r="H88" s="42"/>
      <c r="I88" s="42"/>
    </row>
    <row r="89" spans="2:9">
      <c r="B89" s="42"/>
      <c r="C89" s="42"/>
      <c r="D89" s="42"/>
      <c r="E89" s="42"/>
      <c r="F89" s="42"/>
      <c r="G89" s="42"/>
      <c r="H89" s="42"/>
      <c r="I89" s="42"/>
    </row>
    <row r="90" spans="2:9">
      <c r="B90" s="42"/>
      <c r="C90" s="42"/>
      <c r="D90" s="42"/>
      <c r="E90" s="42"/>
      <c r="F90" s="42"/>
      <c r="G90" s="42"/>
      <c r="H90" s="42"/>
      <c r="I90" s="42"/>
    </row>
    <row r="91" spans="2:9">
      <c r="B91" s="42"/>
      <c r="C91" s="42"/>
      <c r="D91" s="42"/>
      <c r="E91" s="42"/>
      <c r="F91" s="42"/>
      <c r="G91" s="42"/>
      <c r="H91" s="42"/>
      <c r="I91" s="42"/>
    </row>
    <row r="92" spans="2:9">
      <c r="B92" s="42"/>
      <c r="C92" s="42"/>
      <c r="D92" s="42"/>
      <c r="E92" s="42"/>
      <c r="F92" s="42"/>
      <c r="G92" s="42"/>
      <c r="H92" s="42"/>
      <c r="I92" s="42"/>
    </row>
    <row r="93" spans="2:9">
      <c r="B93" s="42"/>
      <c r="C93" s="42"/>
      <c r="D93" s="42"/>
      <c r="E93" s="42"/>
      <c r="F93" s="42"/>
      <c r="G93" s="42"/>
      <c r="H93" s="42"/>
      <c r="I93" s="42"/>
    </row>
    <row r="94" spans="2:9">
      <c r="B94" s="42"/>
      <c r="C94" s="42"/>
      <c r="D94" s="42"/>
      <c r="E94" s="42"/>
      <c r="F94" s="42"/>
      <c r="G94" s="42"/>
      <c r="H94" s="42"/>
      <c r="I94" s="42"/>
    </row>
    <row r="95" spans="2:9">
      <c r="B95" s="42"/>
      <c r="C95" s="42"/>
      <c r="D95" s="42"/>
      <c r="E95" s="42"/>
      <c r="F95" s="42"/>
      <c r="G95" s="42"/>
      <c r="H95" s="42"/>
      <c r="I95" s="42"/>
    </row>
    <row r="96" spans="2:9">
      <c r="B96" s="41"/>
      <c r="C96" s="44"/>
      <c r="D96" s="23"/>
      <c r="E96" s="23"/>
      <c r="F96" s="23"/>
      <c r="G96" s="23"/>
      <c r="H96" s="23"/>
      <c r="I96" s="23"/>
    </row>
  </sheetData>
  <mergeCells count="50">
    <mergeCell ref="H7:H9"/>
    <mergeCell ref="C45:F45"/>
    <mergeCell ref="C38:F38"/>
    <mergeCell ref="C31:F31"/>
    <mergeCell ref="C39:F39"/>
    <mergeCell ref="C40:F40"/>
    <mergeCell ref="C43:F43"/>
    <mergeCell ref="C41:F41"/>
    <mergeCell ref="B37:F37"/>
    <mergeCell ref="C34:F34"/>
    <mergeCell ref="C36:F36"/>
    <mergeCell ref="C28:F28"/>
    <mergeCell ref="C30:F30"/>
    <mergeCell ref="C33:F33"/>
    <mergeCell ref="C35:F35"/>
    <mergeCell ref="C44:F44"/>
    <mergeCell ref="B67:E67"/>
    <mergeCell ref="C46:F46"/>
    <mergeCell ref="C48:F48"/>
    <mergeCell ref="C49:F49"/>
    <mergeCell ref="C50:F50"/>
    <mergeCell ref="C51:F51"/>
    <mergeCell ref="C53:F53"/>
    <mergeCell ref="C54:F54"/>
    <mergeCell ref="C55:F55"/>
    <mergeCell ref="C52:F52"/>
    <mergeCell ref="C47:F47"/>
    <mergeCell ref="A7:A9"/>
    <mergeCell ref="C22:F22"/>
    <mergeCell ref="C24:F24"/>
    <mergeCell ref="C27:F27"/>
    <mergeCell ref="C20:F20"/>
    <mergeCell ref="B7:B9"/>
    <mergeCell ref="C7:F9"/>
    <mergeCell ref="I7:I9"/>
    <mergeCell ref="A1:I1"/>
    <mergeCell ref="A3:I3"/>
    <mergeCell ref="A4:I4"/>
    <mergeCell ref="C21:F21"/>
    <mergeCell ref="C10:F10"/>
    <mergeCell ref="C11:F11"/>
    <mergeCell ref="C12:F12"/>
    <mergeCell ref="C13:F13"/>
    <mergeCell ref="C18:F18"/>
    <mergeCell ref="C14:F14"/>
    <mergeCell ref="C15:F15"/>
    <mergeCell ref="C16:F16"/>
    <mergeCell ref="C17:F17"/>
    <mergeCell ref="C6:F6"/>
    <mergeCell ref="G7:G9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J66"/>
  <sheetViews>
    <sheetView workbookViewId="0">
      <selection sqref="A1:H1"/>
    </sheetView>
  </sheetViews>
  <sheetFormatPr defaultRowHeight="15"/>
  <cols>
    <col min="1" max="1" width="6" customWidth="1"/>
    <col min="5" max="5" width="29.7109375" customWidth="1"/>
    <col min="6" max="6" width="13.42578125" customWidth="1"/>
    <col min="7" max="8" width="13.42578125" style="182" customWidth="1"/>
    <col min="10" max="10" width="11" bestFit="1" customWidth="1"/>
  </cols>
  <sheetData>
    <row r="1" spans="1:10">
      <c r="A1" s="586" t="s">
        <v>705</v>
      </c>
      <c r="B1" s="586"/>
      <c r="C1" s="586"/>
      <c r="D1" s="586"/>
      <c r="E1" s="586"/>
      <c r="F1" s="586"/>
      <c r="G1" s="586"/>
      <c r="H1" s="589"/>
    </row>
    <row r="2" spans="1:10">
      <c r="A2" s="58"/>
      <c r="B2" s="58"/>
      <c r="C2" s="58"/>
      <c r="D2" s="58"/>
      <c r="E2" s="58"/>
      <c r="F2" s="58"/>
      <c r="G2" s="58"/>
      <c r="H2" s="58"/>
      <c r="I2" s="46"/>
    </row>
    <row r="3" spans="1:10">
      <c r="A3" s="588" t="s">
        <v>444</v>
      </c>
      <c r="B3" s="588"/>
      <c r="C3" s="588"/>
      <c r="D3" s="588"/>
      <c r="E3" s="588"/>
      <c r="F3" s="588"/>
      <c r="G3" s="588"/>
      <c r="H3" s="587"/>
    </row>
    <row r="4" spans="1:10">
      <c r="A4" s="631"/>
      <c r="B4" s="631"/>
      <c r="C4" s="631"/>
      <c r="D4" s="631"/>
      <c r="E4" s="631"/>
      <c r="F4" s="631"/>
      <c r="G4" s="23"/>
      <c r="H4" s="23"/>
    </row>
    <row r="5" spans="1:10" ht="15.75" thickBot="1">
      <c r="A5" s="61"/>
      <c r="B5" s="61"/>
      <c r="C5" s="72"/>
      <c r="D5" s="61"/>
      <c r="E5" s="61"/>
      <c r="F5" s="23"/>
      <c r="G5" s="23"/>
      <c r="H5" s="430" t="s">
        <v>12</v>
      </c>
    </row>
    <row r="6" spans="1:10">
      <c r="A6" s="235"/>
      <c r="B6" s="632" t="s">
        <v>7</v>
      </c>
      <c r="C6" s="632"/>
      <c r="D6" s="632"/>
      <c r="E6" s="632"/>
      <c r="F6" s="362" t="s">
        <v>8</v>
      </c>
      <c r="G6" s="362" t="s">
        <v>9</v>
      </c>
      <c r="H6" s="290" t="s">
        <v>241</v>
      </c>
    </row>
    <row r="7" spans="1:10" ht="30" customHeight="1">
      <c r="A7" s="74" t="s">
        <v>60</v>
      </c>
      <c r="B7" s="633" t="s">
        <v>61</v>
      </c>
      <c r="C7" s="633"/>
      <c r="D7" s="633"/>
      <c r="E7" s="633"/>
      <c r="F7" s="363" t="s">
        <v>177</v>
      </c>
      <c r="G7" s="363" t="s">
        <v>454</v>
      </c>
      <c r="H7" s="233" t="s">
        <v>466</v>
      </c>
    </row>
    <row r="8" spans="1:10" ht="12.75" customHeight="1">
      <c r="A8" s="634">
        <v>1</v>
      </c>
      <c r="B8" s="635" t="s">
        <v>62</v>
      </c>
      <c r="C8" s="635"/>
      <c r="D8" s="635"/>
      <c r="E8" s="635"/>
      <c r="F8" s="645"/>
      <c r="G8" s="645"/>
      <c r="H8" s="622"/>
    </row>
    <row r="9" spans="1:10">
      <c r="A9" s="634"/>
      <c r="B9" s="635"/>
      <c r="C9" s="635"/>
      <c r="D9" s="635"/>
      <c r="E9" s="635"/>
      <c r="F9" s="646"/>
      <c r="G9" s="646"/>
      <c r="H9" s="623"/>
    </row>
    <row r="10" spans="1:10">
      <c r="A10" s="634"/>
      <c r="B10" s="635"/>
      <c r="C10" s="635"/>
      <c r="D10" s="635"/>
      <c r="E10" s="635"/>
      <c r="F10" s="647"/>
      <c r="G10" s="647"/>
      <c r="H10" s="624"/>
      <c r="J10" s="23"/>
    </row>
    <row r="11" spans="1:10">
      <c r="A11" s="158">
        <v>2</v>
      </c>
      <c r="B11" s="636" t="s">
        <v>93</v>
      </c>
      <c r="C11" s="636"/>
      <c r="D11" s="636"/>
      <c r="E11" s="636"/>
      <c r="F11" s="364">
        <f>'4.számú melléklet'!C30+'4.számú melléklet'!C32+'4.számú melléklet'!C33+'4.számú melléklet'!C34+'4.számú melléklet'!C36+'4.számú melléklet'!C35+'4.számú melléklet'!C29+'4.számú melléklet'!C31</f>
        <v>14117</v>
      </c>
      <c r="G11" s="364">
        <f>'4.számú melléklet'!D30+'4.számú melléklet'!D32+'4.számú melléklet'!D33+'4.számú melléklet'!D34+'4.számú melléklet'!D36+'4.számú melléklet'!D35+'4.számú melléklet'!D29+'4.számú melléklet'!D31</f>
        <v>14117</v>
      </c>
      <c r="H11" s="231">
        <f>'4.számú melléklet'!E30+'4.számú melléklet'!E32+'4.számú melléklet'!E33+'4.számú melléklet'!E34+'4.számú melléklet'!E36+'4.számú melléklet'!E35+'4.számú melléklet'!E29+'4.számú melléklet'!E31</f>
        <v>4032</v>
      </c>
    </row>
    <row r="12" spans="1:10">
      <c r="A12" s="158">
        <v>3</v>
      </c>
      <c r="B12" s="636" t="s">
        <v>232</v>
      </c>
      <c r="C12" s="636"/>
      <c r="D12" s="636"/>
      <c r="E12" s="636"/>
      <c r="F12" s="364">
        <f>('4.számú melléklet'!C24+'4.számú melléklet'!C25+'4.számú melléklet'!C26+'4.számú melléklet'!C27+'4.számú melléklet'!C28)</f>
        <v>39739</v>
      </c>
      <c r="G12" s="364">
        <f>('4.számú melléklet'!D24+'4.számú melléklet'!D25+'4.számú melléklet'!D26+'4.számú melléklet'!D27+'4.számú melléklet'!D28)</f>
        <v>39739</v>
      </c>
      <c r="H12" s="231">
        <f>('4.számú melléklet'!E24+'4.számú melléklet'!E25+'4.számú melléklet'!E26+'4.számú melléklet'!E27+'4.számú melléklet'!E28)</f>
        <v>41251</v>
      </c>
    </row>
    <row r="13" spans="1:10" ht="12.75" customHeight="1">
      <c r="A13" s="158">
        <v>4</v>
      </c>
      <c r="B13" s="637" t="s">
        <v>94</v>
      </c>
      <c r="C13" s="637"/>
      <c r="D13" s="637"/>
      <c r="E13" s="637"/>
      <c r="F13" s="364">
        <f>('4.számú melléklet'!C40+'4.számú melléklet'!C44+'4.számú melléklet'!C43)</f>
        <v>56429</v>
      </c>
      <c r="G13" s="364">
        <f>('4.számú melléklet'!D40+'4.számú melléklet'!D44+'4.számú melléklet'!D43)</f>
        <v>56429</v>
      </c>
      <c r="H13" s="231">
        <f>('4.számú melléklet'!E40+'4.számú melléklet'!E44+'4.számú melléklet'!E43)</f>
        <v>22473</v>
      </c>
    </row>
    <row r="14" spans="1:10" ht="12.75" customHeight="1">
      <c r="A14" s="158">
        <v>5</v>
      </c>
      <c r="B14" s="637" t="s">
        <v>95</v>
      </c>
      <c r="C14" s="637"/>
      <c r="D14" s="637"/>
      <c r="E14" s="637"/>
      <c r="F14" s="364">
        <f>('4.számú melléklet'!C41+'4.számú melléklet'!C42+'4.számú melléklet'!C38+'4.számú melléklet'!C39)</f>
        <v>6038.9480000000003</v>
      </c>
      <c r="G14" s="364">
        <f>('4.számú melléklet'!D41+'4.számú melléklet'!D42+'4.számú melléklet'!D38+'4.számú melléklet'!D39)</f>
        <v>6039</v>
      </c>
      <c r="H14" s="231">
        <f>('4.számú melléklet'!E41+'4.számú melléklet'!E42+'4.számú melléklet'!E38+'4.számú melléklet'!E39)</f>
        <v>5146</v>
      </c>
    </row>
    <row r="15" spans="1:10">
      <c r="A15" s="158">
        <v>6</v>
      </c>
      <c r="B15" s="62" t="s">
        <v>96</v>
      </c>
      <c r="C15" s="62"/>
      <c r="D15" s="62"/>
      <c r="E15" s="62"/>
      <c r="F15" s="365">
        <f>'4.számú melléklet'!C22</f>
        <v>7878</v>
      </c>
      <c r="G15" s="365">
        <f>'4.számú melléklet'!D22</f>
        <v>8938</v>
      </c>
      <c r="H15" s="234">
        <f>'4.számú melléklet'!E22</f>
        <v>8938</v>
      </c>
    </row>
    <row r="16" spans="1:10">
      <c r="A16" s="236">
        <v>7</v>
      </c>
      <c r="B16" s="651" t="s">
        <v>1</v>
      </c>
      <c r="C16" s="651"/>
      <c r="D16" s="651"/>
      <c r="E16" s="651"/>
      <c r="F16" s="366">
        <f>SUM(F11:F15)</f>
        <v>124201.948</v>
      </c>
      <c r="G16" s="366">
        <f>SUM(G11:G15)</f>
        <v>125262</v>
      </c>
      <c r="H16" s="237">
        <f>SUM(H11:H15)</f>
        <v>81840</v>
      </c>
    </row>
    <row r="17" spans="1:8">
      <c r="A17" s="629">
        <v>8</v>
      </c>
      <c r="B17" s="633" t="s">
        <v>97</v>
      </c>
      <c r="C17" s="633"/>
      <c r="D17" s="633"/>
      <c r="E17" s="633"/>
      <c r="F17" s="648"/>
      <c r="G17" s="648"/>
      <c r="H17" s="625"/>
    </row>
    <row r="18" spans="1:8">
      <c r="A18" s="629"/>
      <c r="B18" s="633"/>
      <c r="C18" s="633"/>
      <c r="D18" s="633"/>
      <c r="E18" s="633"/>
      <c r="F18" s="649"/>
      <c r="G18" s="649"/>
      <c r="H18" s="626"/>
    </row>
    <row r="19" spans="1:8">
      <c r="A19" s="630"/>
      <c r="B19" s="657"/>
      <c r="C19" s="657"/>
      <c r="D19" s="657"/>
      <c r="E19" s="657"/>
      <c r="F19" s="650"/>
      <c r="G19" s="650"/>
      <c r="H19" s="627"/>
    </row>
    <row r="20" spans="1:8">
      <c r="A20" s="158">
        <v>9</v>
      </c>
      <c r="B20" s="637" t="s">
        <v>98</v>
      </c>
      <c r="C20" s="637"/>
      <c r="D20" s="637"/>
      <c r="E20" s="637"/>
      <c r="F20" s="364">
        <v>0</v>
      </c>
      <c r="G20" s="364">
        <v>0</v>
      </c>
      <c r="H20" s="231">
        <v>0</v>
      </c>
    </row>
    <row r="21" spans="1:8">
      <c r="A21" s="158">
        <v>10</v>
      </c>
      <c r="B21" s="637" t="s">
        <v>99</v>
      </c>
      <c r="C21" s="637"/>
      <c r="D21" s="637"/>
      <c r="E21" s="637"/>
      <c r="F21" s="364">
        <v>0</v>
      </c>
      <c r="G21" s="364">
        <v>0</v>
      </c>
      <c r="H21" s="231">
        <v>0</v>
      </c>
    </row>
    <row r="22" spans="1:8">
      <c r="A22" s="158">
        <v>11</v>
      </c>
      <c r="B22" s="637" t="s">
        <v>100</v>
      </c>
      <c r="C22" s="637"/>
      <c r="D22" s="637"/>
      <c r="E22" s="637"/>
      <c r="F22" s="364">
        <v>0</v>
      </c>
      <c r="G22" s="364">
        <v>0</v>
      </c>
      <c r="H22" s="231">
        <v>0</v>
      </c>
    </row>
    <row r="23" spans="1:8">
      <c r="A23" s="238">
        <v>12</v>
      </c>
      <c r="B23" s="652" t="s">
        <v>101</v>
      </c>
      <c r="C23" s="652"/>
      <c r="D23" s="652"/>
      <c r="E23" s="652"/>
      <c r="F23" s="366">
        <f>SUM(F20:F22)</f>
        <v>0</v>
      </c>
      <c r="G23" s="366">
        <f>SUM(G20:G22)</f>
        <v>0</v>
      </c>
      <c r="H23" s="237">
        <f>SUM(H20:H22)</f>
        <v>0</v>
      </c>
    </row>
    <row r="24" spans="1:8">
      <c r="A24" s="634">
        <v>13</v>
      </c>
      <c r="B24" s="633" t="s">
        <v>102</v>
      </c>
      <c r="C24" s="633"/>
      <c r="D24" s="633"/>
      <c r="E24" s="633"/>
      <c r="F24" s="648"/>
      <c r="G24" s="648"/>
      <c r="H24" s="625"/>
    </row>
    <row r="25" spans="1:8">
      <c r="A25" s="634"/>
      <c r="B25" s="633"/>
      <c r="C25" s="633"/>
      <c r="D25" s="633"/>
      <c r="E25" s="633"/>
      <c r="F25" s="649"/>
      <c r="G25" s="649"/>
      <c r="H25" s="626"/>
    </row>
    <row r="26" spans="1:8">
      <c r="A26" s="634"/>
      <c r="B26" s="657"/>
      <c r="C26" s="657"/>
      <c r="D26" s="657"/>
      <c r="E26" s="657"/>
      <c r="F26" s="650"/>
      <c r="G26" s="650"/>
      <c r="H26" s="627"/>
    </row>
    <row r="27" spans="1:8">
      <c r="A27" s="158">
        <v>14</v>
      </c>
      <c r="B27" s="653" t="s">
        <v>103</v>
      </c>
      <c r="C27" s="653"/>
      <c r="D27" s="653"/>
      <c r="E27" s="653"/>
      <c r="F27" s="367">
        <f>'4.számú melléklet'!C45</f>
        <v>70471</v>
      </c>
      <c r="G27" s="367">
        <f>'4.számú melléklet'!D45</f>
        <v>70471</v>
      </c>
      <c r="H27" s="239">
        <f>'4.számú melléklet'!E45</f>
        <v>74570</v>
      </c>
    </row>
    <row r="28" spans="1:8">
      <c r="A28" s="238">
        <v>15</v>
      </c>
      <c r="B28" s="652" t="s">
        <v>1</v>
      </c>
      <c r="C28" s="652"/>
      <c r="D28" s="652"/>
      <c r="E28" s="652"/>
      <c r="F28" s="368">
        <f>SUM(F27)</f>
        <v>70471</v>
      </c>
      <c r="G28" s="368">
        <f>SUM(G27)</f>
        <v>70471</v>
      </c>
      <c r="H28" s="232">
        <f>SUM(H27)</f>
        <v>74570</v>
      </c>
    </row>
    <row r="29" spans="1:8">
      <c r="A29" s="114"/>
      <c r="B29" s="63"/>
      <c r="C29" s="63"/>
      <c r="D29" s="63"/>
      <c r="E29" s="63"/>
      <c r="F29" s="63"/>
      <c r="G29" s="431"/>
      <c r="H29" s="372"/>
    </row>
    <row r="30" spans="1:8">
      <c r="A30" s="238">
        <v>16</v>
      </c>
      <c r="B30" s="656" t="s">
        <v>162</v>
      </c>
      <c r="C30" s="657"/>
      <c r="D30" s="657"/>
      <c r="E30" s="657"/>
      <c r="F30" s="369">
        <f>F16+F23+F28</f>
        <v>194672.948</v>
      </c>
      <c r="G30" s="369">
        <f>G16+G23+G28</f>
        <v>195733</v>
      </c>
      <c r="H30" s="240">
        <f>H16+H23+H28</f>
        <v>156410</v>
      </c>
    </row>
    <row r="31" spans="1:8" ht="15" customHeight="1">
      <c r="A31" s="655">
        <v>17</v>
      </c>
      <c r="B31" s="633" t="s">
        <v>63</v>
      </c>
      <c r="C31" s="633"/>
      <c r="D31" s="633"/>
      <c r="E31" s="633"/>
      <c r="F31" s="645"/>
      <c r="G31" s="645"/>
      <c r="H31" s="622"/>
    </row>
    <row r="32" spans="1:8" ht="15" customHeight="1">
      <c r="A32" s="655"/>
      <c r="B32" s="633"/>
      <c r="C32" s="633"/>
      <c r="D32" s="633"/>
      <c r="E32" s="633"/>
      <c r="F32" s="654"/>
      <c r="G32" s="654"/>
      <c r="H32" s="628"/>
    </row>
    <row r="33" spans="1:8">
      <c r="A33" s="158">
        <v>18</v>
      </c>
      <c r="B33" s="637" t="s">
        <v>64</v>
      </c>
      <c r="C33" s="637"/>
      <c r="D33" s="637"/>
      <c r="E33" s="637"/>
      <c r="F33" s="364">
        <f>'5.számú melléklet'!D23+'5.számú melléklet'!D101</f>
        <v>15959.145</v>
      </c>
      <c r="G33" s="364">
        <f>'5.számú melléklet'!E23+'5.számú melléklet'!D101</f>
        <v>15959</v>
      </c>
      <c r="H33" s="231">
        <f>'5.számú melléklet'!F23+'5.számú melléklet'!F101</f>
        <v>27934</v>
      </c>
    </row>
    <row r="34" spans="1:8">
      <c r="A34" s="158">
        <v>19</v>
      </c>
      <c r="B34" s="637" t="s">
        <v>65</v>
      </c>
      <c r="C34" s="637"/>
      <c r="D34" s="637"/>
      <c r="E34" s="637"/>
      <c r="F34" s="364">
        <f>'5.számú melléklet'!D36</f>
        <v>3111.0332750000007</v>
      </c>
      <c r="G34" s="364">
        <f>'5.számú melléklet'!E36</f>
        <v>3111</v>
      </c>
      <c r="H34" s="231">
        <f>'5.számú melléklet'!F36</f>
        <v>4597</v>
      </c>
    </row>
    <row r="35" spans="1:8">
      <c r="A35" s="158">
        <v>20</v>
      </c>
      <c r="B35" s="637" t="s">
        <v>104</v>
      </c>
      <c r="C35" s="637"/>
      <c r="D35" s="637"/>
      <c r="E35" s="637"/>
      <c r="F35" s="364">
        <f>'5.számú melléklet'!D52+'5.számú melléklet'!D91+'5.számú melléklet'!D105</f>
        <v>22137.244999999999</v>
      </c>
      <c r="G35" s="364">
        <f>'5.számú melléklet'!E52+'5.számú melléklet'!E91+'5.számú melléklet'!E105</f>
        <v>23197</v>
      </c>
      <c r="H35" s="231">
        <f>'5.számú melléklet'!F52+'5.számú melléklet'!F91+'5.számú melléklet'!F105</f>
        <v>27144</v>
      </c>
    </row>
    <row r="36" spans="1:8">
      <c r="A36" s="158">
        <v>21</v>
      </c>
      <c r="B36" s="637" t="s">
        <v>105</v>
      </c>
      <c r="C36" s="637"/>
      <c r="D36" s="637"/>
      <c r="E36" s="637"/>
      <c r="F36" s="364">
        <f>'5.számú melléklet'!D65</f>
        <v>12152.904999999999</v>
      </c>
      <c r="G36" s="364">
        <f>'5.számú melléklet'!E65</f>
        <v>12152.904999999999</v>
      </c>
      <c r="H36" s="231">
        <f>'5.számú melléklet'!F65</f>
        <v>15691</v>
      </c>
    </row>
    <row r="37" spans="1:8">
      <c r="A37" s="158">
        <v>22</v>
      </c>
      <c r="B37" s="637" t="s">
        <v>106</v>
      </c>
      <c r="C37" s="637"/>
      <c r="D37" s="637"/>
      <c r="E37" s="637"/>
      <c r="F37" s="364">
        <f>'5.számú melléklet'!D73</f>
        <v>776</v>
      </c>
      <c r="G37" s="364">
        <f>'5.számú melléklet'!E73</f>
        <v>776</v>
      </c>
      <c r="H37" s="231">
        <f>'5.számú melléklet'!F73</f>
        <v>953</v>
      </c>
    </row>
    <row r="38" spans="1:8">
      <c r="A38" s="106">
        <v>23</v>
      </c>
      <c r="B38" s="652" t="s">
        <v>66</v>
      </c>
      <c r="C38" s="652"/>
      <c r="D38" s="652"/>
      <c r="E38" s="652"/>
      <c r="F38" s="368">
        <f>SUM(F33:F37)</f>
        <v>54136.328275</v>
      </c>
      <c r="G38" s="368">
        <f>SUM(G33:G37)</f>
        <v>55195.904999999999</v>
      </c>
      <c r="H38" s="232">
        <f>SUM(H33:H37)</f>
        <v>76319</v>
      </c>
    </row>
    <row r="39" spans="1:8">
      <c r="A39" s="158">
        <v>24</v>
      </c>
      <c r="B39" s="159" t="s">
        <v>67</v>
      </c>
      <c r="C39" s="92"/>
      <c r="D39" s="225"/>
      <c r="E39" s="92"/>
      <c r="F39" s="370"/>
      <c r="G39" s="370"/>
      <c r="H39" s="241"/>
    </row>
    <row r="40" spans="1:8">
      <c r="A40" s="158">
        <v>25</v>
      </c>
      <c r="B40" s="640" t="s">
        <v>70</v>
      </c>
      <c r="C40" s="641"/>
      <c r="D40" s="641"/>
      <c r="E40" s="642"/>
      <c r="F40" s="364">
        <f>'5.számú melléklet'!D78</f>
        <v>110265</v>
      </c>
      <c r="G40" s="364">
        <f>'5.számú melléklet'!D78</f>
        <v>110265</v>
      </c>
      <c r="H40" s="231">
        <f>'5.számú melléklet'!F78</f>
        <v>34370</v>
      </c>
    </row>
    <row r="41" spans="1:8">
      <c r="A41" s="158">
        <v>26</v>
      </c>
      <c r="B41" s="640" t="s">
        <v>107</v>
      </c>
      <c r="C41" s="641"/>
      <c r="D41" s="641"/>
      <c r="E41" s="642"/>
      <c r="F41" s="364">
        <f>'5.számú melléklet'!D77</f>
        <v>0</v>
      </c>
      <c r="G41" s="364">
        <f>'5.számú melléklet'!D77</f>
        <v>0</v>
      </c>
      <c r="H41" s="231">
        <f>'5.számú melléklet'!F77</f>
        <v>108</v>
      </c>
    </row>
    <row r="42" spans="1:8">
      <c r="A42" s="158">
        <v>27</v>
      </c>
      <c r="B42" s="640" t="s">
        <v>68</v>
      </c>
      <c r="C42" s="641"/>
      <c r="D42" s="641"/>
      <c r="E42" s="642"/>
      <c r="F42" s="364">
        <f>'5.számú melléklet'!D79</f>
        <v>29771.550000000003</v>
      </c>
      <c r="G42" s="364">
        <f>'5.számú melléklet'!D79</f>
        <v>29771.550000000003</v>
      </c>
      <c r="H42" s="231">
        <f>'5.számú melléklet'!F79</f>
        <v>9057</v>
      </c>
    </row>
    <row r="43" spans="1:8">
      <c r="A43" s="158">
        <v>28</v>
      </c>
      <c r="B43" s="643" t="s">
        <v>69</v>
      </c>
      <c r="C43" s="641"/>
      <c r="D43" s="641"/>
      <c r="E43" s="642"/>
      <c r="F43" s="368">
        <f>SUM(F40:F42)</f>
        <v>140036.54999999999</v>
      </c>
      <c r="G43" s="368">
        <f>SUM(G40:G42)</f>
        <v>140036.54999999999</v>
      </c>
      <c r="H43" s="232">
        <f>SUM(H40:H42)</f>
        <v>43535</v>
      </c>
    </row>
    <row r="44" spans="1:8" ht="15" customHeight="1">
      <c r="A44" s="158">
        <v>29</v>
      </c>
      <c r="B44" s="179" t="s">
        <v>108</v>
      </c>
      <c r="C44" s="180"/>
      <c r="D44" s="180"/>
      <c r="E44" s="181"/>
      <c r="F44" s="363"/>
      <c r="G44" s="363"/>
      <c r="H44" s="233"/>
    </row>
    <row r="45" spans="1:8">
      <c r="A45" s="158">
        <v>30</v>
      </c>
      <c r="B45" s="644" t="s">
        <v>109</v>
      </c>
      <c r="C45" s="641"/>
      <c r="D45" s="641"/>
      <c r="E45" s="642"/>
      <c r="F45" s="365">
        <f>'5.számú melléklet'!D75</f>
        <v>500</v>
      </c>
      <c r="G45" s="365">
        <f>'5.számú melléklet'!D75</f>
        <v>500</v>
      </c>
      <c r="H45" s="234">
        <f>'5.számú melléklet'!F75</f>
        <v>0</v>
      </c>
    </row>
    <row r="46" spans="1:8">
      <c r="A46" s="158">
        <v>31</v>
      </c>
      <c r="B46" s="644" t="s">
        <v>110</v>
      </c>
      <c r="C46" s="641"/>
      <c r="D46" s="641"/>
      <c r="E46" s="642"/>
      <c r="F46" s="365">
        <v>0</v>
      </c>
      <c r="G46" s="365">
        <v>0</v>
      </c>
      <c r="H46" s="234">
        <v>0</v>
      </c>
    </row>
    <row r="47" spans="1:8">
      <c r="A47" s="106">
        <v>32</v>
      </c>
      <c r="B47" s="651" t="s">
        <v>111</v>
      </c>
      <c r="C47" s="651"/>
      <c r="D47" s="651"/>
      <c r="E47" s="651"/>
      <c r="F47" s="368">
        <f>F45+F46</f>
        <v>500</v>
      </c>
      <c r="G47" s="368">
        <f>G45+G46</f>
        <v>500</v>
      </c>
      <c r="H47" s="232">
        <f>H45+H46</f>
        <v>0</v>
      </c>
    </row>
    <row r="48" spans="1:8" ht="15.75" thickBot="1">
      <c r="A48" s="242">
        <v>33</v>
      </c>
      <c r="B48" s="638" t="s">
        <v>174</v>
      </c>
      <c r="C48" s="639"/>
      <c r="D48" s="639"/>
      <c r="E48" s="639"/>
      <c r="F48" s="371">
        <f>F38+F43+F47</f>
        <v>194672.878275</v>
      </c>
      <c r="G48" s="432">
        <f>G38+G43+G47+1</f>
        <v>195733.45499999999</v>
      </c>
      <c r="H48" s="373">
        <f>H38+H43+H47</f>
        <v>119854</v>
      </c>
    </row>
    <row r="60" spans="2:8">
      <c r="B60" s="43"/>
      <c r="C60" s="23"/>
      <c r="D60" s="23"/>
      <c r="E60" s="23"/>
      <c r="F60" s="23"/>
      <c r="G60" s="23"/>
      <c r="H60" s="23"/>
    </row>
    <row r="61" spans="2:8">
      <c r="B61" s="43"/>
      <c r="C61" s="23"/>
      <c r="D61" s="23"/>
      <c r="E61" s="23"/>
      <c r="F61" s="23"/>
      <c r="G61" s="23"/>
      <c r="H61" s="23"/>
    </row>
    <row r="62" spans="2:8">
      <c r="B62" s="23"/>
      <c r="C62" s="23"/>
      <c r="D62" s="23"/>
      <c r="E62" s="23"/>
      <c r="F62" s="23"/>
      <c r="G62" s="23"/>
      <c r="H62" s="23"/>
    </row>
    <row r="63" spans="2:8">
      <c r="B63" s="23"/>
      <c r="C63" s="23"/>
      <c r="D63" s="23"/>
      <c r="E63" s="23"/>
      <c r="F63" s="23"/>
      <c r="G63" s="23"/>
      <c r="H63" s="23"/>
    </row>
    <row r="64" spans="2:8">
      <c r="B64" s="43"/>
      <c r="C64" s="23"/>
      <c r="D64" s="23"/>
      <c r="E64" s="23"/>
      <c r="F64" s="23"/>
      <c r="G64" s="23"/>
      <c r="H64" s="23"/>
    </row>
    <row r="65" spans="2:8">
      <c r="B65" s="23"/>
      <c r="C65" s="23"/>
      <c r="D65" s="23"/>
      <c r="E65" s="23"/>
      <c r="F65" s="23"/>
      <c r="G65" s="23"/>
      <c r="H65" s="23"/>
    </row>
    <row r="66" spans="2:8">
      <c r="B66" s="23"/>
      <c r="C66" s="23"/>
      <c r="D66" s="23"/>
      <c r="E66" s="23"/>
      <c r="F66" s="23"/>
      <c r="G66" s="23"/>
      <c r="H66" s="23"/>
    </row>
  </sheetData>
  <mergeCells count="51">
    <mergeCell ref="G8:G10"/>
    <mergeCell ref="G17:G19"/>
    <mergeCell ref="G24:G26"/>
    <mergeCell ref="G31:G32"/>
    <mergeCell ref="A31:A32"/>
    <mergeCell ref="B31:E32"/>
    <mergeCell ref="B30:E30"/>
    <mergeCell ref="B24:E26"/>
    <mergeCell ref="B20:E20"/>
    <mergeCell ref="B21:E21"/>
    <mergeCell ref="B22:E22"/>
    <mergeCell ref="B17:E19"/>
    <mergeCell ref="B23:E23"/>
    <mergeCell ref="F8:F10"/>
    <mergeCell ref="F17:F19"/>
    <mergeCell ref="B47:E47"/>
    <mergeCell ref="B34:E34"/>
    <mergeCell ref="B35:E35"/>
    <mergeCell ref="B36:E36"/>
    <mergeCell ref="B37:E37"/>
    <mergeCell ref="B38:E38"/>
    <mergeCell ref="B14:E14"/>
    <mergeCell ref="F24:F26"/>
    <mergeCell ref="B33:E33"/>
    <mergeCell ref="B27:E27"/>
    <mergeCell ref="B28:E28"/>
    <mergeCell ref="F31:F32"/>
    <mergeCell ref="B16:E16"/>
    <mergeCell ref="B48:E48"/>
    <mergeCell ref="B40:E40"/>
    <mergeCell ref="B41:E41"/>
    <mergeCell ref="B42:E42"/>
    <mergeCell ref="B43:E43"/>
    <mergeCell ref="B46:E46"/>
    <mergeCell ref="B45:E45"/>
    <mergeCell ref="H8:H10"/>
    <mergeCell ref="H17:H19"/>
    <mergeCell ref="H24:H26"/>
    <mergeCell ref="H31:H32"/>
    <mergeCell ref="A1:H1"/>
    <mergeCell ref="A3:H3"/>
    <mergeCell ref="A17:A19"/>
    <mergeCell ref="A4:F4"/>
    <mergeCell ref="B6:E6"/>
    <mergeCell ref="B7:E7"/>
    <mergeCell ref="A8:A10"/>
    <mergeCell ref="B8:E10"/>
    <mergeCell ref="B11:E11"/>
    <mergeCell ref="B12:E12"/>
    <mergeCell ref="B13:E13"/>
    <mergeCell ref="A24:A26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</sheetPr>
  <dimension ref="A1:E48"/>
  <sheetViews>
    <sheetView workbookViewId="0">
      <selection activeCell="A3" sqref="A3:E3"/>
    </sheetView>
  </sheetViews>
  <sheetFormatPr defaultRowHeight="15"/>
  <cols>
    <col min="1" max="1" width="8" customWidth="1"/>
    <col min="2" max="2" width="52.5703125" customWidth="1"/>
    <col min="3" max="3" width="13.42578125" customWidth="1"/>
    <col min="4" max="5" width="13.42578125" style="182" customWidth="1"/>
  </cols>
  <sheetData>
    <row r="1" spans="1:5">
      <c r="A1" s="592" t="s">
        <v>706</v>
      </c>
      <c r="B1" s="592"/>
      <c r="C1" s="592"/>
      <c r="D1" s="592"/>
      <c r="E1" s="589"/>
    </row>
    <row r="2" spans="1:5">
      <c r="A2" s="58"/>
      <c r="B2" s="58"/>
      <c r="C2" s="58"/>
      <c r="D2" s="58"/>
      <c r="E2" s="58"/>
    </row>
    <row r="3" spans="1:5">
      <c r="A3" s="592" t="s">
        <v>398</v>
      </c>
      <c r="B3" s="592"/>
      <c r="C3" s="592"/>
      <c r="D3" s="592"/>
      <c r="E3" s="589"/>
    </row>
    <row r="4" spans="1:5">
      <c r="A4" s="58"/>
      <c r="B4" s="58"/>
      <c r="C4" s="58"/>
      <c r="D4" s="58"/>
      <c r="E4" s="58"/>
    </row>
    <row r="5" spans="1:5" ht="15.75" thickBot="1">
      <c r="A5" s="58"/>
      <c r="B5" s="65"/>
      <c r="C5" s="65"/>
      <c r="D5" s="65"/>
      <c r="E5" s="429" t="s">
        <v>18</v>
      </c>
    </row>
    <row r="6" spans="1:5">
      <c r="A6" s="66" t="s">
        <v>26</v>
      </c>
      <c r="B6" s="67" t="s">
        <v>7</v>
      </c>
      <c r="C6" s="352" t="s">
        <v>8</v>
      </c>
      <c r="D6" s="352" t="s">
        <v>9</v>
      </c>
      <c r="E6" s="296" t="s">
        <v>241</v>
      </c>
    </row>
    <row r="7" spans="1:5" ht="31.5" customHeight="1">
      <c r="A7" s="68">
        <v>1</v>
      </c>
      <c r="B7" s="31" t="s">
        <v>71</v>
      </c>
      <c r="C7" s="353" t="s">
        <v>178</v>
      </c>
      <c r="D7" s="353" t="s">
        <v>455</v>
      </c>
      <c r="E7" s="297" t="s">
        <v>457</v>
      </c>
    </row>
    <row r="8" spans="1:5">
      <c r="A8" s="68">
        <v>2</v>
      </c>
      <c r="B8" s="115" t="s">
        <v>72</v>
      </c>
      <c r="C8" s="354"/>
      <c r="D8" s="354"/>
      <c r="E8" s="298"/>
    </row>
    <row r="9" spans="1:5">
      <c r="A9" s="68">
        <v>3</v>
      </c>
      <c r="B9" s="27" t="s">
        <v>73</v>
      </c>
      <c r="C9" s="355">
        <v>0</v>
      </c>
      <c r="D9" s="355">
        <v>0</v>
      </c>
      <c r="E9" s="299">
        <v>0</v>
      </c>
    </row>
    <row r="10" spans="1:5">
      <c r="A10" s="68">
        <v>4</v>
      </c>
      <c r="B10" s="27" t="s">
        <v>22</v>
      </c>
      <c r="C10" s="355">
        <v>0</v>
      </c>
      <c r="D10" s="355">
        <v>0</v>
      </c>
      <c r="E10" s="299">
        <v>0</v>
      </c>
    </row>
    <row r="11" spans="1:5">
      <c r="A11" s="68">
        <v>5</v>
      </c>
      <c r="B11" s="27" t="s">
        <v>74</v>
      </c>
      <c r="C11" s="355">
        <v>0</v>
      </c>
      <c r="D11" s="355">
        <v>0</v>
      </c>
      <c r="E11" s="299">
        <v>0</v>
      </c>
    </row>
    <row r="12" spans="1:5">
      <c r="A12" s="68">
        <v>6</v>
      </c>
      <c r="B12" s="60" t="s">
        <v>75</v>
      </c>
      <c r="C12" s="356">
        <v>505</v>
      </c>
      <c r="D12" s="356">
        <v>505</v>
      </c>
      <c r="E12" s="300">
        <v>505</v>
      </c>
    </row>
    <row r="13" spans="1:5">
      <c r="A13" s="68">
        <v>7</v>
      </c>
      <c r="B13" s="27" t="s">
        <v>76</v>
      </c>
      <c r="C13" s="355">
        <v>0</v>
      </c>
      <c r="D13" s="355">
        <v>0</v>
      </c>
      <c r="E13" s="299">
        <v>0</v>
      </c>
    </row>
    <row r="14" spans="1:5">
      <c r="A14" s="68">
        <v>8</v>
      </c>
      <c r="B14" s="27" t="s">
        <v>77</v>
      </c>
      <c r="C14" s="355">
        <v>1827</v>
      </c>
      <c r="D14" s="355">
        <v>1827</v>
      </c>
      <c r="E14" s="299">
        <v>1827</v>
      </c>
    </row>
    <row r="15" spans="1:5">
      <c r="A15" s="68">
        <v>9</v>
      </c>
      <c r="B15" s="27" t="s">
        <v>78</v>
      </c>
      <c r="C15" s="355">
        <v>0</v>
      </c>
      <c r="D15" s="355">
        <v>0</v>
      </c>
      <c r="E15" s="299">
        <v>0</v>
      </c>
    </row>
    <row r="16" spans="1:5">
      <c r="A16" s="68">
        <v>10</v>
      </c>
      <c r="B16" s="32" t="s">
        <v>442</v>
      </c>
      <c r="C16" s="357">
        <v>3116</v>
      </c>
      <c r="D16" s="357">
        <f>3116+156+84</f>
        <v>3356</v>
      </c>
      <c r="E16" s="301">
        <f>3116+156+84</f>
        <v>3356</v>
      </c>
    </row>
    <row r="17" spans="1:5" ht="17.25" customHeight="1">
      <c r="A17" s="68">
        <v>11</v>
      </c>
      <c r="B17" s="32" t="s">
        <v>79</v>
      </c>
      <c r="C17" s="357">
        <f>427+92</f>
        <v>519</v>
      </c>
      <c r="D17" s="357">
        <f>427+92</f>
        <v>519</v>
      </c>
      <c r="E17" s="301">
        <f>427+92</f>
        <v>519</v>
      </c>
    </row>
    <row r="18" spans="1:5" s="182" customFormat="1" ht="17.25" customHeight="1">
      <c r="A18" s="68">
        <v>12</v>
      </c>
      <c r="B18" s="32" t="s">
        <v>29</v>
      </c>
      <c r="C18" s="357">
        <v>111</v>
      </c>
      <c r="D18" s="357">
        <v>111</v>
      </c>
      <c r="E18" s="301">
        <v>111</v>
      </c>
    </row>
    <row r="19" spans="1:5" ht="17.25" customHeight="1">
      <c r="A19" s="68">
        <v>13</v>
      </c>
      <c r="B19" s="69" t="s">
        <v>225</v>
      </c>
      <c r="C19" s="358">
        <v>0</v>
      </c>
      <c r="D19" s="358">
        <v>0</v>
      </c>
      <c r="E19" s="302">
        <v>0</v>
      </c>
    </row>
    <row r="20" spans="1:5" ht="17.25" customHeight="1">
      <c r="A20" s="68">
        <v>14</v>
      </c>
      <c r="B20" s="70" t="s">
        <v>80</v>
      </c>
      <c r="C20" s="357">
        <v>1800</v>
      </c>
      <c r="D20" s="357">
        <v>1800</v>
      </c>
      <c r="E20" s="301">
        <v>1800</v>
      </c>
    </row>
    <row r="21" spans="1:5" ht="17.25" customHeight="1">
      <c r="A21" s="68">
        <v>15</v>
      </c>
      <c r="B21" s="70" t="s">
        <v>244</v>
      </c>
      <c r="C21" s="357">
        <v>0</v>
      </c>
      <c r="D21" s="357">
        <v>820</v>
      </c>
      <c r="E21" s="301">
        <v>820</v>
      </c>
    </row>
    <row r="22" spans="1:5" ht="17.25" customHeight="1">
      <c r="A22" s="68">
        <v>16</v>
      </c>
      <c r="B22" s="70" t="s">
        <v>81</v>
      </c>
      <c r="C22" s="359">
        <f>SUM(C9:C21)</f>
        <v>7878</v>
      </c>
      <c r="D22" s="359">
        <f>SUM(D9:D21)</f>
        <v>8938</v>
      </c>
      <c r="E22" s="304">
        <f>SUM(E9:E21)</f>
        <v>8938</v>
      </c>
    </row>
    <row r="23" spans="1:5" ht="15.75" customHeight="1">
      <c r="A23" s="68">
        <v>17</v>
      </c>
      <c r="B23" s="116" t="s">
        <v>82</v>
      </c>
      <c r="C23" s="360"/>
      <c r="D23" s="360"/>
      <c r="E23" s="305"/>
    </row>
    <row r="24" spans="1:5" ht="17.100000000000001" customHeight="1">
      <c r="A24" s="68">
        <v>18</v>
      </c>
      <c r="B24" s="70" t="s">
        <v>83</v>
      </c>
      <c r="C24" s="358">
        <v>2916</v>
      </c>
      <c r="D24" s="358">
        <v>2916</v>
      </c>
      <c r="E24" s="302">
        <v>2911</v>
      </c>
    </row>
    <row r="25" spans="1:5" ht="17.100000000000001" customHeight="1">
      <c r="A25" s="68">
        <v>19</v>
      </c>
      <c r="B25" s="70" t="s">
        <v>471</v>
      </c>
      <c r="C25" s="358">
        <v>17</v>
      </c>
      <c r="D25" s="358">
        <v>17</v>
      </c>
      <c r="E25" s="302">
        <v>42</v>
      </c>
    </row>
    <row r="26" spans="1:5" ht="17.100000000000001" customHeight="1">
      <c r="A26" s="68">
        <v>20</v>
      </c>
      <c r="B26" s="70" t="s">
        <v>84</v>
      </c>
      <c r="C26" s="358">
        <v>34900</v>
      </c>
      <c r="D26" s="358">
        <v>34900</v>
      </c>
      <c r="E26" s="302">
        <v>36366</v>
      </c>
    </row>
    <row r="27" spans="1:5" ht="17.100000000000001" customHeight="1">
      <c r="A27" s="68">
        <v>21</v>
      </c>
      <c r="B27" s="70" t="s">
        <v>422</v>
      </c>
      <c r="C27" s="358">
        <v>48</v>
      </c>
      <c r="D27" s="358">
        <v>48</v>
      </c>
      <c r="E27" s="302">
        <v>16</v>
      </c>
    </row>
    <row r="28" spans="1:5" ht="17.100000000000001" customHeight="1">
      <c r="A28" s="68">
        <v>22</v>
      </c>
      <c r="B28" s="70" t="s">
        <v>85</v>
      </c>
      <c r="C28" s="358">
        <v>1858</v>
      </c>
      <c r="D28" s="358">
        <v>1858</v>
      </c>
      <c r="E28" s="302">
        <v>1916</v>
      </c>
    </row>
    <row r="29" spans="1:5" ht="17.100000000000001" customHeight="1">
      <c r="A29" s="68">
        <v>23</v>
      </c>
      <c r="B29" s="70" t="s">
        <v>227</v>
      </c>
      <c r="C29" s="358">
        <v>760</v>
      </c>
      <c r="D29" s="358">
        <v>760</v>
      </c>
      <c r="E29" s="302">
        <v>1243</v>
      </c>
    </row>
    <row r="30" spans="1:5" ht="17.100000000000001" customHeight="1">
      <c r="A30" s="68">
        <v>24</v>
      </c>
      <c r="B30" s="70" t="s">
        <v>226</v>
      </c>
      <c r="C30" s="358">
        <v>0</v>
      </c>
      <c r="D30" s="358">
        <v>0</v>
      </c>
      <c r="E30" s="302">
        <v>0</v>
      </c>
    </row>
    <row r="31" spans="1:5" ht="17.100000000000001" customHeight="1">
      <c r="A31" s="68">
        <v>25</v>
      </c>
      <c r="B31" s="70" t="s">
        <v>3</v>
      </c>
      <c r="C31" s="358">
        <v>530</v>
      </c>
      <c r="D31" s="358">
        <v>530</v>
      </c>
      <c r="E31" s="302">
        <v>873</v>
      </c>
    </row>
    <row r="32" spans="1:5" ht="17.100000000000001" customHeight="1">
      <c r="A32" s="68">
        <v>26</v>
      </c>
      <c r="B32" s="70" t="s">
        <v>443</v>
      </c>
      <c r="C32" s="358">
        <f>160+500</f>
        <v>660</v>
      </c>
      <c r="D32" s="358">
        <f>160+500</f>
        <v>660</v>
      </c>
      <c r="E32" s="302">
        <v>1395</v>
      </c>
    </row>
    <row r="33" spans="1:5" ht="17.100000000000001" customHeight="1">
      <c r="A33" s="68">
        <v>27</v>
      </c>
      <c r="B33" s="70" t="s">
        <v>228</v>
      </c>
      <c r="C33" s="358">
        <v>0</v>
      </c>
      <c r="D33" s="358">
        <v>0</v>
      </c>
      <c r="E33" s="302">
        <v>0</v>
      </c>
    </row>
    <row r="34" spans="1:5">
      <c r="A34" s="68">
        <v>28</v>
      </c>
      <c r="B34" s="32" t="s">
        <v>229</v>
      </c>
      <c r="C34" s="358">
        <v>10167</v>
      </c>
      <c r="D34" s="358">
        <v>10167</v>
      </c>
      <c r="E34" s="302">
        <f>53+123+234</f>
        <v>410</v>
      </c>
    </row>
    <row r="35" spans="1:5" s="182" customFormat="1">
      <c r="A35" s="68">
        <v>29</v>
      </c>
      <c r="B35" s="32" t="s">
        <v>230</v>
      </c>
      <c r="C35" s="358">
        <v>2000</v>
      </c>
      <c r="D35" s="358">
        <v>2000</v>
      </c>
      <c r="E35" s="302">
        <v>111</v>
      </c>
    </row>
    <row r="36" spans="1:5">
      <c r="A36" s="68">
        <v>30</v>
      </c>
      <c r="B36" s="32" t="s">
        <v>86</v>
      </c>
      <c r="C36" s="358">
        <v>0</v>
      </c>
      <c r="D36" s="358">
        <v>0</v>
      </c>
      <c r="E36" s="302">
        <v>0</v>
      </c>
    </row>
    <row r="37" spans="1:5">
      <c r="A37" s="68">
        <v>31</v>
      </c>
      <c r="B37" s="31" t="s">
        <v>87</v>
      </c>
      <c r="C37" s="359">
        <f>SUM(C24:C36)</f>
        <v>53856</v>
      </c>
      <c r="D37" s="359">
        <f>SUM(D24:D36)</f>
        <v>53856</v>
      </c>
      <c r="E37" s="304">
        <f>SUM(E24:E36)</f>
        <v>45283</v>
      </c>
    </row>
    <row r="38" spans="1:5" s="36" customFormat="1">
      <c r="A38" s="68">
        <v>32</v>
      </c>
      <c r="B38" s="71" t="s">
        <v>88</v>
      </c>
      <c r="C38" s="358">
        <v>0</v>
      </c>
      <c r="D38" s="358">
        <v>0</v>
      </c>
      <c r="E38" s="302">
        <v>0</v>
      </c>
    </row>
    <row r="39" spans="1:5">
      <c r="A39" s="68">
        <v>33</v>
      </c>
      <c r="B39" s="31" t="s">
        <v>89</v>
      </c>
      <c r="C39" s="358">
        <v>0</v>
      </c>
      <c r="D39" s="358">
        <v>0</v>
      </c>
      <c r="E39" s="302">
        <v>0</v>
      </c>
    </row>
    <row r="40" spans="1:5">
      <c r="A40" s="68">
        <v>34</v>
      </c>
      <c r="B40" s="31" t="s">
        <v>402</v>
      </c>
      <c r="C40" s="358">
        <v>0</v>
      </c>
      <c r="D40" s="358">
        <v>0</v>
      </c>
      <c r="E40" s="302">
        <v>0</v>
      </c>
    </row>
    <row r="41" spans="1:5">
      <c r="A41" s="68">
        <v>35</v>
      </c>
      <c r="B41" s="31" t="s">
        <v>90</v>
      </c>
      <c r="C41" s="358">
        <f>Részletező_Önk!H43+Részletező_Önk!I43</f>
        <v>6038.9480000000003</v>
      </c>
      <c r="D41" s="358">
        <v>6039</v>
      </c>
      <c r="E41" s="302">
        <v>5146</v>
      </c>
    </row>
    <row r="42" spans="1:5">
      <c r="A42" s="68">
        <v>36</v>
      </c>
      <c r="B42" s="31" t="s">
        <v>231</v>
      </c>
      <c r="C42" s="358">
        <v>0</v>
      </c>
      <c r="D42" s="358">
        <v>0</v>
      </c>
      <c r="E42" s="302">
        <v>0</v>
      </c>
    </row>
    <row r="43" spans="1:5">
      <c r="A43" s="68">
        <v>38</v>
      </c>
      <c r="B43" s="31" t="s">
        <v>91</v>
      </c>
      <c r="C43" s="358">
        <v>0</v>
      </c>
      <c r="D43" s="358">
        <v>0</v>
      </c>
      <c r="E43" s="302">
        <v>0</v>
      </c>
    </row>
    <row r="44" spans="1:5">
      <c r="A44" s="68">
        <v>39</v>
      </c>
      <c r="B44" s="31" t="s">
        <v>238</v>
      </c>
      <c r="C44" s="358">
        <f>'7.számú melléklet '!C10+'9.számú melléklet'!C11</f>
        <v>56429</v>
      </c>
      <c r="D44" s="358">
        <f>'7.számú melléklet '!C10+'9.számú melléklet'!C11</f>
        <v>56429</v>
      </c>
      <c r="E44" s="302">
        <f>'7.számú melléklet '!D10+'9.számú melléklet'!E11+1841+229+400</f>
        <v>22473</v>
      </c>
    </row>
    <row r="45" spans="1:5">
      <c r="A45" s="68">
        <v>40</v>
      </c>
      <c r="B45" s="31" t="s">
        <v>472</v>
      </c>
      <c r="C45" s="358">
        <v>70471</v>
      </c>
      <c r="D45" s="358">
        <v>70471</v>
      </c>
      <c r="E45" s="302">
        <f>70471+4099</f>
        <v>74570</v>
      </c>
    </row>
    <row r="46" spans="1:5" ht="15.75" thickBot="1">
      <c r="A46" s="68">
        <v>41</v>
      </c>
      <c r="B46" s="33" t="s">
        <v>92</v>
      </c>
      <c r="C46" s="361">
        <f>C22+C37+C38+C39+C40+C41+C42+C43+C45+C44</f>
        <v>194672.948</v>
      </c>
      <c r="D46" s="361">
        <f>D22+D37+D38+D39+D40+D41+D42+D43+D45+D44</f>
        <v>195733</v>
      </c>
      <c r="E46" s="303">
        <f>E22+E37+E38+E39+E40+E41+E42+E43+E45+E44</f>
        <v>156410</v>
      </c>
    </row>
    <row r="48" spans="1:5" ht="15.75">
      <c r="B48" s="45"/>
      <c r="C48" s="45"/>
      <c r="D48" s="45"/>
      <c r="E48" s="45"/>
    </row>
  </sheetData>
  <mergeCells count="2">
    <mergeCell ref="A1:E1"/>
    <mergeCell ref="A3:E3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0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H110"/>
  <sheetViews>
    <sheetView zoomScale="95" zoomScaleNormal="95" workbookViewId="0">
      <selection activeCell="A2" sqref="A2:G2"/>
    </sheetView>
  </sheetViews>
  <sheetFormatPr defaultRowHeight="15"/>
  <cols>
    <col min="1" max="1" width="5.42578125" customWidth="1"/>
    <col min="3" max="3" width="38.140625" customWidth="1"/>
    <col min="4" max="4" width="14.28515625" customWidth="1"/>
    <col min="5" max="6" width="14.28515625" style="182" customWidth="1"/>
    <col min="7" max="7" width="12.7109375" style="221" customWidth="1"/>
    <col min="8" max="8" width="28.5703125" customWidth="1"/>
    <col min="9" max="9" width="16.85546875" customWidth="1"/>
  </cols>
  <sheetData>
    <row r="1" spans="1:7">
      <c r="B1" s="36"/>
      <c r="C1" s="36"/>
      <c r="D1" s="36"/>
      <c r="E1" s="36"/>
      <c r="F1" s="36"/>
      <c r="G1" s="212"/>
    </row>
    <row r="2" spans="1:7">
      <c r="A2" s="666" t="s">
        <v>707</v>
      </c>
      <c r="B2" s="587"/>
      <c r="C2" s="587"/>
      <c r="D2" s="587"/>
      <c r="E2" s="587"/>
      <c r="F2" s="587"/>
      <c r="G2" s="587"/>
    </row>
    <row r="3" spans="1:7">
      <c r="A3" s="666" t="s">
        <v>438</v>
      </c>
      <c r="B3" s="587"/>
      <c r="C3" s="587"/>
      <c r="D3" s="587"/>
      <c r="E3" s="587"/>
      <c r="F3" s="587"/>
      <c r="G3" s="587"/>
    </row>
    <row r="4" spans="1:7">
      <c r="A4" s="666" t="s">
        <v>399</v>
      </c>
      <c r="B4" s="587"/>
      <c r="C4" s="587"/>
      <c r="D4" s="587"/>
      <c r="E4" s="587"/>
      <c r="F4" s="587"/>
      <c r="G4" s="587"/>
    </row>
    <row r="5" spans="1:7">
      <c r="A5" s="58"/>
      <c r="B5" s="124"/>
      <c r="C5" s="125"/>
      <c r="D5" s="125"/>
      <c r="E5" s="125"/>
      <c r="F5" s="125"/>
      <c r="G5" s="213"/>
    </row>
    <row r="6" spans="1:7">
      <c r="A6" s="58"/>
      <c r="B6" s="124" t="s">
        <v>27</v>
      </c>
      <c r="C6" s="125"/>
      <c r="D6" s="125"/>
      <c r="E6" s="125"/>
      <c r="F6" s="125"/>
      <c r="G6" s="213"/>
    </row>
    <row r="7" spans="1:7">
      <c r="A7" s="126"/>
      <c r="B7" s="669" t="s">
        <v>7</v>
      </c>
      <c r="C7" s="665"/>
      <c r="D7" s="176" t="s">
        <v>8</v>
      </c>
      <c r="E7" s="176" t="s">
        <v>9</v>
      </c>
      <c r="F7" s="176" t="s">
        <v>241</v>
      </c>
      <c r="G7" s="153" t="s">
        <v>448</v>
      </c>
    </row>
    <row r="8" spans="1:7" ht="15" customHeight="1">
      <c r="A8" s="667" t="s">
        <v>26</v>
      </c>
      <c r="B8" s="670" t="s">
        <v>0</v>
      </c>
      <c r="C8" s="671"/>
      <c r="D8" s="658" t="s">
        <v>178</v>
      </c>
      <c r="E8" s="658" t="s">
        <v>454</v>
      </c>
      <c r="F8" s="658" t="s">
        <v>459</v>
      </c>
      <c r="G8" s="674" t="s">
        <v>172</v>
      </c>
    </row>
    <row r="9" spans="1:7" ht="30" customHeight="1" thickBot="1">
      <c r="A9" s="668"/>
      <c r="B9" s="672"/>
      <c r="C9" s="673"/>
      <c r="D9" s="659"/>
      <c r="E9" s="659"/>
      <c r="F9" s="659"/>
      <c r="G9" s="675"/>
    </row>
    <row r="10" spans="1:7">
      <c r="A10" s="129">
        <v>1</v>
      </c>
      <c r="B10" s="128" t="s">
        <v>28</v>
      </c>
      <c r="C10" s="128"/>
      <c r="D10" s="130"/>
      <c r="E10" s="130"/>
      <c r="F10" s="130"/>
      <c r="G10" s="214"/>
    </row>
    <row r="11" spans="1:7" ht="22.5">
      <c r="A11" s="129">
        <v>2</v>
      </c>
      <c r="B11" s="128"/>
      <c r="C11" s="295" t="s">
        <v>374</v>
      </c>
      <c r="D11" s="136">
        <f>Részletező_Önk!D7</f>
        <v>7417.8280000000004</v>
      </c>
      <c r="E11" s="136">
        <v>7418</v>
      </c>
      <c r="F11" s="136">
        <v>18050</v>
      </c>
      <c r="G11" s="132">
        <f>Részletező_Önk!D4</f>
        <v>1</v>
      </c>
    </row>
    <row r="12" spans="1:7">
      <c r="A12" s="129">
        <v>3</v>
      </c>
      <c r="B12" s="128"/>
      <c r="C12" s="295" t="s">
        <v>377</v>
      </c>
      <c r="D12" s="136">
        <f>Részletező_Önk!E7</f>
        <v>0</v>
      </c>
      <c r="E12" s="136">
        <f>Részletező_Önk!F7</f>
        <v>0</v>
      </c>
      <c r="F12" s="136">
        <f>Részletező_Önk!G7</f>
        <v>0</v>
      </c>
      <c r="G12" s="132">
        <f>Részletező_Önk!E4</f>
        <v>0</v>
      </c>
    </row>
    <row r="13" spans="1:7">
      <c r="A13" s="129">
        <v>4</v>
      </c>
      <c r="B13" s="128"/>
      <c r="C13" s="292" t="s">
        <v>37</v>
      </c>
      <c r="D13" s="136">
        <f>Részletező_Önk!J7</f>
        <v>0</v>
      </c>
      <c r="E13" s="136">
        <f>Részletező_Önk!K7</f>
        <v>0</v>
      </c>
      <c r="F13" s="136">
        <v>0</v>
      </c>
      <c r="G13" s="132">
        <f>Részletező_Önk!J4</f>
        <v>0</v>
      </c>
    </row>
    <row r="14" spans="1:7">
      <c r="A14" s="129">
        <v>5</v>
      </c>
      <c r="B14" s="128"/>
      <c r="C14" s="128" t="str">
        <f>Részletező_Önk!K1</f>
        <v>Zöldterület-kezelés</v>
      </c>
      <c r="D14" s="136">
        <f>Részletező_Önk!K7</f>
        <v>0</v>
      </c>
      <c r="E14" s="136">
        <v>0</v>
      </c>
      <c r="F14" s="136">
        <v>0</v>
      </c>
      <c r="G14" s="132">
        <f>Részletező_Önk!K4</f>
        <v>0</v>
      </c>
    </row>
    <row r="15" spans="1:7">
      <c r="A15" s="129">
        <v>6</v>
      </c>
      <c r="B15" s="128"/>
      <c r="C15" s="131" t="str">
        <f>Részletező_Önk!L1</f>
        <v xml:space="preserve">Váors, községszolgáltatási egyéb szolgáltatások </v>
      </c>
      <c r="D15" s="136">
        <f>Részletező_Önk!L7</f>
        <v>652.875</v>
      </c>
      <c r="E15" s="136">
        <v>653</v>
      </c>
      <c r="F15" s="136">
        <v>817</v>
      </c>
      <c r="G15" s="132">
        <f>Részletező_Önk!L4</f>
        <v>0</v>
      </c>
    </row>
    <row r="16" spans="1:7" s="182" customFormat="1">
      <c r="A16" s="129">
        <v>7</v>
      </c>
      <c r="B16" s="128"/>
      <c r="C16" s="131" t="str">
        <f>Részletező_Önk!N1</f>
        <v>Sportlétesítmények, edzőtáborok működtetése és fejlesztése</v>
      </c>
      <c r="D16" s="136">
        <f>Részletező_Önk!M7</f>
        <v>0</v>
      </c>
      <c r="E16" s="136">
        <f>Részletező_Önk!N7</f>
        <v>0</v>
      </c>
      <c r="F16" s="136">
        <v>1060</v>
      </c>
      <c r="G16" s="132">
        <f>Részletező_Önk!M4</f>
        <v>0</v>
      </c>
    </row>
    <row r="17" spans="1:7" s="182" customFormat="1">
      <c r="A17" s="129">
        <v>8</v>
      </c>
      <c r="B17" s="128"/>
      <c r="C17" s="131" t="s">
        <v>421</v>
      </c>
      <c r="D17" s="136">
        <f>Részletező_Önk!R7</f>
        <v>1777</v>
      </c>
      <c r="E17" s="136">
        <v>1777</v>
      </c>
      <c r="F17" s="136">
        <v>323</v>
      </c>
      <c r="G17" s="132">
        <v>0</v>
      </c>
    </row>
    <row r="18" spans="1:7" s="182" customFormat="1">
      <c r="A18" s="129">
        <v>9</v>
      </c>
      <c r="B18" s="128"/>
      <c r="C18" s="131" t="str">
        <f>Részletező_Önk!O1</f>
        <v xml:space="preserve">Könyvtári szolgáltatások </v>
      </c>
      <c r="D18" s="136">
        <f>Részletező_Önk!O7</f>
        <v>0</v>
      </c>
      <c r="E18" s="136">
        <f>Részletező_Önk!P7</f>
        <v>0</v>
      </c>
      <c r="F18" s="136">
        <v>170</v>
      </c>
      <c r="G18" s="132">
        <f>Részletező_Önk!O4</f>
        <v>0</v>
      </c>
    </row>
    <row r="19" spans="1:7" s="182" customFormat="1" ht="29.25" customHeight="1">
      <c r="A19" s="129">
        <v>10</v>
      </c>
      <c r="B19" s="128"/>
      <c r="C19" s="293" t="str">
        <f>Részletező_Önk!P1</f>
        <v>Közművelődés-hagyományos közösségi kulturális értékek gondozása</v>
      </c>
      <c r="D19" s="136">
        <f>Részletező_Önk!P7</f>
        <v>0</v>
      </c>
      <c r="E19" s="136">
        <f>Részletező_Önk!Q7</f>
        <v>0</v>
      </c>
      <c r="F19" s="136">
        <v>1842</v>
      </c>
      <c r="G19" s="132">
        <f>Részletező_Önk!P4</f>
        <v>0</v>
      </c>
    </row>
    <row r="20" spans="1:7">
      <c r="A20" s="129">
        <v>11</v>
      </c>
      <c r="B20" s="128"/>
      <c r="C20" s="294" t="s">
        <v>441</v>
      </c>
      <c r="D20" s="136">
        <f>Részletező_Önk!S7</f>
        <v>588</v>
      </c>
      <c r="E20" s="136">
        <v>588</v>
      </c>
      <c r="F20" s="136">
        <v>1635</v>
      </c>
      <c r="G20" s="132">
        <f>Részletező_Önk!U4</f>
        <v>0</v>
      </c>
    </row>
    <row r="21" spans="1:7">
      <c r="A21" s="129">
        <v>12</v>
      </c>
      <c r="B21" s="133" t="s">
        <v>30</v>
      </c>
      <c r="C21" s="133"/>
      <c r="D21" s="134">
        <f>SUM(D11:D20)</f>
        <v>10435.703000000001</v>
      </c>
      <c r="E21" s="134">
        <f>SUM(E11:E20)</f>
        <v>10436</v>
      </c>
      <c r="F21" s="134">
        <f>SUM(F11:F20)</f>
        <v>23897</v>
      </c>
      <c r="G21" s="152">
        <f>SUM(G10:G20)</f>
        <v>1</v>
      </c>
    </row>
    <row r="22" spans="1:7">
      <c r="A22" s="129">
        <v>13</v>
      </c>
      <c r="B22" s="58"/>
      <c r="C22" s="131" t="s">
        <v>31</v>
      </c>
      <c r="D22" s="136">
        <f>Részletező_Önk!H7+Részletező_Önk!I7</f>
        <v>5523.442</v>
      </c>
      <c r="E22" s="136">
        <v>5523</v>
      </c>
      <c r="F22" s="136">
        <v>4037</v>
      </c>
      <c r="G22" s="216">
        <f>Részletező_Önk!H4+Részletező_Önk!I4</f>
        <v>10</v>
      </c>
    </row>
    <row r="23" spans="1:7">
      <c r="A23" s="129">
        <v>14</v>
      </c>
      <c r="B23" s="133" t="s">
        <v>32</v>
      </c>
      <c r="C23" s="137"/>
      <c r="D23" s="138">
        <f>SUM(D21:D22)</f>
        <v>15959.145</v>
      </c>
      <c r="E23" s="138">
        <f>SUM(E21:E22)</f>
        <v>15959</v>
      </c>
      <c r="F23" s="138">
        <f>SUM(F21:F22)</f>
        <v>27934</v>
      </c>
      <c r="G23" s="138"/>
    </row>
    <row r="24" spans="1:7">
      <c r="A24" s="129">
        <v>15</v>
      </c>
      <c r="B24" s="128" t="s">
        <v>33</v>
      </c>
      <c r="C24" s="128"/>
      <c r="D24" s="130"/>
      <c r="E24" s="130"/>
      <c r="F24" s="130"/>
      <c r="G24" s="217"/>
    </row>
    <row r="25" spans="1:7" ht="22.5">
      <c r="A25" s="129">
        <v>16</v>
      </c>
      <c r="B25" s="128"/>
      <c r="C25" s="295" t="s">
        <v>374</v>
      </c>
      <c r="D25" s="136">
        <f>Részletező_Önk!D10</f>
        <v>1446.4764600000001</v>
      </c>
      <c r="E25" s="136">
        <v>1446</v>
      </c>
      <c r="F25" s="136">
        <v>3122</v>
      </c>
      <c r="G25" s="218"/>
    </row>
    <row r="26" spans="1:7">
      <c r="A26" s="129">
        <v>17</v>
      </c>
      <c r="B26" s="128"/>
      <c r="C26" s="295" t="s">
        <v>377</v>
      </c>
      <c r="D26" s="136">
        <f>Részletező_Önk!E10</f>
        <v>0</v>
      </c>
      <c r="E26" s="136">
        <f>Részletező_Önk!F10</f>
        <v>0</v>
      </c>
      <c r="F26" s="136">
        <f>Részletező_Önk!G10</f>
        <v>0</v>
      </c>
      <c r="G26" s="218"/>
    </row>
    <row r="27" spans="1:7" s="182" customFormat="1">
      <c r="A27" s="129">
        <v>18</v>
      </c>
      <c r="B27" s="128"/>
      <c r="C27" s="292" t="s">
        <v>37</v>
      </c>
      <c r="D27" s="136">
        <f>Részletező_Önk!J22</f>
        <v>0</v>
      </c>
      <c r="E27" s="136">
        <f>Részletező_Önk!K22</f>
        <v>0</v>
      </c>
      <c r="F27" s="136">
        <v>0</v>
      </c>
      <c r="G27" s="218"/>
    </row>
    <row r="28" spans="1:7" s="182" customFormat="1">
      <c r="A28" s="129">
        <v>19</v>
      </c>
      <c r="B28" s="128"/>
      <c r="C28" s="128" t="str">
        <f>Részletező_Önk!K1</f>
        <v>Zöldterület-kezelés</v>
      </c>
      <c r="D28" s="136">
        <f>Részletező_Önk!K10</f>
        <v>0</v>
      </c>
      <c r="E28" s="136">
        <v>0</v>
      </c>
      <c r="F28" s="136">
        <v>0</v>
      </c>
      <c r="G28" s="218"/>
    </row>
    <row r="29" spans="1:7">
      <c r="A29" s="129">
        <v>20</v>
      </c>
      <c r="B29" s="128"/>
      <c r="C29" s="131" t="str">
        <f>Részletező_Önk!L1</f>
        <v xml:space="preserve">Váors, községszolgáltatási egyéb szolgáltatások </v>
      </c>
      <c r="D29" s="136">
        <f>Részletező_Önk!L10</f>
        <v>127.310625</v>
      </c>
      <c r="E29" s="136">
        <v>127</v>
      </c>
      <c r="F29" s="136">
        <v>143</v>
      </c>
      <c r="G29" s="218"/>
    </row>
    <row r="30" spans="1:7">
      <c r="A30" s="129">
        <v>21</v>
      </c>
      <c r="B30" s="128"/>
      <c r="C30" s="131" t="str">
        <f>Részletező_Önk!N1</f>
        <v>Sportlétesítmények, edzőtáborok működtetése és fejlesztése</v>
      </c>
      <c r="D30" s="136">
        <f>Részletező_Önk!M10</f>
        <v>0</v>
      </c>
      <c r="E30" s="136">
        <f>Részletező_Önk!N10</f>
        <v>0</v>
      </c>
      <c r="F30" s="136">
        <v>167</v>
      </c>
      <c r="G30" s="218"/>
    </row>
    <row r="31" spans="1:7">
      <c r="A31" s="129">
        <v>22</v>
      </c>
      <c r="B31" s="128"/>
      <c r="C31" s="131" t="s">
        <v>421</v>
      </c>
      <c r="D31" s="136">
        <f>Részletező_Önk!R10-1</f>
        <v>345.51499999999999</v>
      </c>
      <c r="E31" s="136">
        <v>346</v>
      </c>
      <c r="F31" s="136">
        <v>391</v>
      </c>
      <c r="G31" s="218"/>
    </row>
    <row r="32" spans="1:7">
      <c r="A32" s="129">
        <v>23</v>
      </c>
      <c r="B32" s="128"/>
      <c r="C32" s="131" t="str">
        <f>Részletező_Önk!O1</f>
        <v xml:space="preserve">Könyvtári szolgáltatások </v>
      </c>
      <c r="D32" s="136">
        <f>Részletező_Önk!O10</f>
        <v>0</v>
      </c>
      <c r="E32" s="136">
        <f>Részletező_Önk!P10</f>
        <v>0</v>
      </c>
      <c r="F32" s="136">
        <v>27</v>
      </c>
      <c r="G32" s="218"/>
    </row>
    <row r="33" spans="1:7" ht="23.25">
      <c r="A33" s="129">
        <v>24</v>
      </c>
      <c r="B33" s="128"/>
      <c r="C33" s="293" t="str">
        <f>Részletező_Önk!P1</f>
        <v>Közművelődés-hagyományos közösségi kulturális értékek gondozása</v>
      </c>
      <c r="D33" s="136">
        <f>Részletező_Önk!P10</f>
        <v>0</v>
      </c>
      <c r="E33" s="136">
        <f>Részletező_Önk!Q10</f>
        <v>0</v>
      </c>
      <c r="F33" s="136">
        <v>343</v>
      </c>
      <c r="G33" s="218"/>
    </row>
    <row r="34" spans="1:7" s="182" customFormat="1">
      <c r="A34" s="129">
        <v>25</v>
      </c>
      <c r="B34" s="128"/>
      <c r="C34" s="294" t="s">
        <v>441</v>
      </c>
      <c r="D34" s="136">
        <f>Részletező_Önk!S10</f>
        <v>114.66000000000001</v>
      </c>
      <c r="E34" s="136">
        <v>115</v>
      </c>
      <c r="F34" s="136">
        <v>0</v>
      </c>
      <c r="G34" s="218"/>
    </row>
    <row r="35" spans="1:7">
      <c r="A35" s="129">
        <v>26</v>
      </c>
      <c r="B35" s="128"/>
      <c r="C35" s="131" t="s">
        <v>31</v>
      </c>
      <c r="D35" s="136">
        <f>Részletező_Önk!I10+Részletező_Önk!H10</f>
        <v>1077.0711900000001</v>
      </c>
      <c r="E35" s="136">
        <v>1077</v>
      </c>
      <c r="F35" s="136">
        <v>404</v>
      </c>
      <c r="G35" s="218"/>
    </row>
    <row r="36" spans="1:7">
      <c r="A36" s="129">
        <v>27</v>
      </c>
      <c r="B36" s="133" t="s">
        <v>35</v>
      </c>
      <c r="C36" s="133"/>
      <c r="D36" s="134">
        <f>SUM(D25:D35)</f>
        <v>3111.0332750000007</v>
      </c>
      <c r="E36" s="134">
        <f>SUM(E25:E35)</f>
        <v>3111</v>
      </c>
      <c r="F36" s="134">
        <f>SUM(F25:F35)</f>
        <v>4597</v>
      </c>
      <c r="G36" s="134"/>
    </row>
    <row r="37" spans="1:7">
      <c r="A37" s="129">
        <v>28</v>
      </c>
      <c r="B37" s="128" t="s">
        <v>36</v>
      </c>
      <c r="C37" s="128"/>
      <c r="D37" s="130"/>
      <c r="E37" s="130"/>
      <c r="F37" s="130"/>
      <c r="G37" s="218"/>
    </row>
    <row r="38" spans="1:7" ht="22.5">
      <c r="A38" s="129">
        <v>29</v>
      </c>
      <c r="B38" s="128"/>
      <c r="C38" s="295" t="s">
        <v>374</v>
      </c>
      <c r="D38" s="136">
        <f>Részletező_Önk!D11</f>
        <v>0</v>
      </c>
      <c r="E38" s="136">
        <v>0</v>
      </c>
      <c r="F38" s="136">
        <v>0</v>
      </c>
      <c r="G38" s="218"/>
    </row>
    <row r="39" spans="1:7">
      <c r="A39" s="129">
        <v>30</v>
      </c>
      <c r="B39" s="128"/>
      <c r="C39" s="295" t="s">
        <v>377</v>
      </c>
      <c r="D39" s="136">
        <f>Részletező_Önk!E11</f>
        <v>147</v>
      </c>
      <c r="E39" s="136">
        <v>147</v>
      </c>
      <c r="F39" s="136">
        <v>371</v>
      </c>
      <c r="G39" s="218"/>
    </row>
    <row r="40" spans="1:7">
      <c r="A40" s="129">
        <v>31</v>
      </c>
      <c r="B40" s="128"/>
      <c r="C40" s="292" t="s">
        <v>37</v>
      </c>
      <c r="D40" s="136">
        <f>Részletező_Önk!J11</f>
        <v>1054</v>
      </c>
      <c r="E40" s="136">
        <v>1054</v>
      </c>
      <c r="F40" s="136">
        <v>1038</v>
      </c>
      <c r="G40" s="218"/>
    </row>
    <row r="41" spans="1:7">
      <c r="A41" s="129">
        <v>32</v>
      </c>
      <c r="B41" s="128"/>
      <c r="C41" s="128" t="str">
        <f>Részletező_Önk!K1</f>
        <v>Zöldterület-kezelés</v>
      </c>
      <c r="D41" s="136">
        <f>Részletező_Önk!K11</f>
        <v>417</v>
      </c>
      <c r="E41" s="136">
        <v>417</v>
      </c>
      <c r="F41" s="136">
        <v>1506</v>
      </c>
      <c r="G41" s="218"/>
    </row>
    <row r="42" spans="1:7">
      <c r="A42" s="129">
        <v>33</v>
      </c>
      <c r="B42" s="128"/>
      <c r="C42" s="131" t="str">
        <f>Részletező_Önk!L1</f>
        <v xml:space="preserve">Váors, községszolgáltatási egyéb szolgáltatások </v>
      </c>
      <c r="D42" s="136">
        <f>Részletező_Önk!L11</f>
        <v>12277</v>
      </c>
      <c r="E42" s="136">
        <f>12277+83+821</f>
        <v>13181</v>
      </c>
      <c r="F42" s="136">
        <v>12881</v>
      </c>
      <c r="G42" s="218"/>
    </row>
    <row r="43" spans="1:7">
      <c r="A43" s="129">
        <v>34</v>
      </c>
      <c r="B43" s="128"/>
      <c r="C43" s="131" t="str">
        <f>Részletező_Önk!M1</f>
        <v>Háziorvosi alapellátás</v>
      </c>
      <c r="D43" s="136">
        <f>Részletező_Önk!M11</f>
        <v>322</v>
      </c>
      <c r="E43" s="136">
        <v>322</v>
      </c>
      <c r="F43" s="136">
        <v>347</v>
      </c>
      <c r="G43" s="218"/>
    </row>
    <row r="44" spans="1:7" s="182" customFormat="1">
      <c r="A44" s="129">
        <v>35</v>
      </c>
      <c r="B44" s="128"/>
      <c r="C44" s="131" t="s">
        <v>423</v>
      </c>
      <c r="D44" s="136">
        <f>Részletező_Önk!N11</f>
        <v>478</v>
      </c>
      <c r="E44" s="136">
        <v>478</v>
      </c>
      <c r="F44" s="136">
        <v>328</v>
      </c>
      <c r="G44" s="218"/>
    </row>
    <row r="45" spans="1:7" s="182" customFormat="1">
      <c r="A45" s="129">
        <v>36</v>
      </c>
      <c r="B45" s="128"/>
      <c r="C45" s="131" t="s">
        <v>421</v>
      </c>
      <c r="D45" s="136">
        <f>Részletező_Önk!R11</f>
        <v>1428</v>
      </c>
      <c r="E45" s="136">
        <v>1428</v>
      </c>
      <c r="F45" s="136">
        <v>692</v>
      </c>
      <c r="G45" s="218"/>
    </row>
    <row r="46" spans="1:7">
      <c r="A46" s="129">
        <v>37</v>
      </c>
      <c r="B46" s="128"/>
      <c r="C46" s="131" t="str">
        <f>Részletező_Önk!O1</f>
        <v xml:space="preserve">Könyvtári szolgáltatások </v>
      </c>
      <c r="D46" s="136">
        <f>Részletező_Önk!O11</f>
        <v>330</v>
      </c>
      <c r="E46" s="136">
        <v>330</v>
      </c>
      <c r="F46" s="136">
        <v>300</v>
      </c>
      <c r="G46" s="218"/>
    </row>
    <row r="47" spans="1:7" ht="23.25">
      <c r="A47" s="129">
        <v>38</v>
      </c>
      <c r="B47" s="128"/>
      <c r="C47" s="293" t="str">
        <f>Részletező_Önk!P1</f>
        <v>Közművelődés-hagyományos közösségi kulturális értékek gondozása</v>
      </c>
      <c r="D47" s="136">
        <f>Részletező_Önk!P11</f>
        <v>3686</v>
      </c>
      <c r="E47" s="136">
        <v>3686</v>
      </c>
      <c r="F47" s="136">
        <v>3428</v>
      </c>
      <c r="G47" s="218"/>
    </row>
    <row r="48" spans="1:7" s="182" customFormat="1">
      <c r="A48" s="129">
        <v>39</v>
      </c>
      <c r="B48" s="128"/>
      <c r="C48" s="293" t="s">
        <v>441</v>
      </c>
      <c r="D48" s="136">
        <f>Részletező_Önk!S11</f>
        <v>1293</v>
      </c>
      <c r="E48" s="136">
        <f>1293+156</f>
        <v>1449</v>
      </c>
      <c r="F48" s="136">
        <v>3341</v>
      </c>
      <c r="G48" s="218"/>
    </row>
    <row r="49" spans="1:7">
      <c r="A49" s="129">
        <v>40</v>
      </c>
      <c r="B49" s="128"/>
      <c r="C49" s="294" t="s">
        <v>415</v>
      </c>
      <c r="D49" s="136">
        <f>Részletező_Önk!U11</f>
        <v>84</v>
      </c>
      <c r="E49" s="136">
        <v>84</v>
      </c>
      <c r="F49" s="136">
        <v>0</v>
      </c>
      <c r="G49" s="218"/>
    </row>
    <row r="50" spans="1:7" s="182" customFormat="1">
      <c r="A50" s="129">
        <v>41</v>
      </c>
      <c r="B50" s="128"/>
      <c r="C50" s="294" t="s">
        <v>470</v>
      </c>
      <c r="D50" s="136">
        <f>Részletező_Önk!V11</f>
        <v>58</v>
      </c>
      <c r="E50" s="136">
        <v>58</v>
      </c>
      <c r="F50" s="136">
        <v>1923</v>
      </c>
      <c r="G50" s="218"/>
    </row>
    <row r="51" spans="1:7">
      <c r="A51" s="129">
        <v>42</v>
      </c>
      <c r="B51" s="128"/>
      <c r="C51" s="131" t="s">
        <v>31</v>
      </c>
      <c r="D51" s="136">
        <f>Részletező_Önk!H11+Részletező_Önk!I11</f>
        <v>563.245</v>
      </c>
      <c r="E51" s="136">
        <v>563</v>
      </c>
      <c r="F51" s="136">
        <v>989</v>
      </c>
      <c r="G51" s="218"/>
    </row>
    <row r="52" spans="1:7">
      <c r="A52" s="129">
        <v>43</v>
      </c>
      <c r="B52" s="140" t="s">
        <v>38</v>
      </c>
      <c r="C52" s="141"/>
      <c r="D52" s="142">
        <f>SUM(D38:D51)</f>
        <v>22137.244999999999</v>
      </c>
      <c r="E52" s="142">
        <f>SUM(E38:E51)</f>
        <v>23197</v>
      </c>
      <c r="F52" s="142">
        <f>SUM(F38:F51)</f>
        <v>27144</v>
      </c>
      <c r="G52" s="142"/>
    </row>
    <row r="53" spans="1:7">
      <c r="A53" s="129">
        <v>44</v>
      </c>
      <c r="B53" s="128" t="s">
        <v>39</v>
      </c>
      <c r="C53" s="128"/>
      <c r="D53" s="130"/>
      <c r="E53" s="130"/>
      <c r="F53" s="130"/>
      <c r="G53" s="218"/>
    </row>
    <row r="54" spans="1:7">
      <c r="A54" s="129">
        <v>45</v>
      </c>
      <c r="B54" s="143" t="s">
        <v>40</v>
      </c>
      <c r="C54" s="143"/>
      <c r="D54" s="130"/>
      <c r="E54" s="130"/>
      <c r="F54" s="130"/>
      <c r="G54" s="218"/>
    </row>
    <row r="55" spans="1:7">
      <c r="A55" s="129">
        <v>46</v>
      </c>
      <c r="B55" s="143"/>
      <c r="C55" s="143" t="s">
        <v>418</v>
      </c>
      <c r="D55" s="136">
        <f>'6.számú melléklet '!C19+'6.számú melléklet '!C20+1</f>
        <v>8860</v>
      </c>
      <c r="E55" s="136">
        <f>'6.számú melléklet '!D19+'6.számú melléklet '!D20+1</f>
        <v>8860</v>
      </c>
      <c r="F55" s="136">
        <f>'6.számú melléklet '!E19+'6.számú melléklet '!E20</f>
        <v>3600</v>
      </c>
      <c r="G55" s="218"/>
    </row>
    <row r="56" spans="1:7">
      <c r="A56" s="129">
        <v>47</v>
      </c>
      <c r="B56" s="143"/>
      <c r="C56" s="128" t="s">
        <v>41</v>
      </c>
      <c r="D56" s="130">
        <f>'6.számú melléklet '!C8</f>
        <v>369</v>
      </c>
      <c r="E56" s="130">
        <f>'6.számú melléklet '!D8</f>
        <v>369</v>
      </c>
      <c r="F56" s="130">
        <f>'6.számú melléklet '!E8</f>
        <v>363</v>
      </c>
      <c r="G56" s="218"/>
    </row>
    <row r="57" spans="1:7">
      <c r="A57" s="129">
        <v>48</v>
      </c>
      <c r="B57" s="128"/>
      <c r="C57" s="144" t="s">
        <v>42</v>
      </c>
      <c r="D57" s="130">
        <f>'6.számú melléklet '!C9</f>
        <v>496.8</v>
      </c>
      <c r="E57" s="130">
        <f>'6.számú melléklet '!D9</f>
        <v>496.8</v>
      </c>
      <c r="F57" s="130">
        <f>'6.számú melléklet '!E9</f>
        <v>0</v>
      </c>
      <c r="G57" s="218"/>
    </row>
    <row r="58" spans="1:7" s="182" customFormat="1">
      <c r="A58" s="129">
        <v>49</v>
      </c>
      <c r="B58" s="128"/>
      <c r="C58" s="144" t="s">
        <v>181</v>
      </c>
      <c r="D58" s="130">
        <f>Részletező_Önk!F41</f>
        <v>315.10500000000002</v>
      </c>
      <c r="E58" s="130">
        <f>Részletező_Önk!F41</f>
        <v>315.10500000000002</v>
      </c>
      <c r="F58" s="130">
        <v>4518</v>
      </c>
      <c r="G58" s="218"/>
    </row>
    <row r="59" spans="1:7">
      <c r="A59" s="129">
        <v>50</v>
      </c>
      <c r="B59" s="143" t="s">
        <v>43</v>
      </c>
      <c r="C59" s="128"/>
      <c r="D59" s="130"/>
      <c r="E59" s="130"/>
      <c r="F59" s="130"/>
      <c r="G59" s="218"/>
    </row>
    <row r="60" spans="1:7" s="182" customFormat="1">
      <c r="A60" s="129">
        <v>51</v>
      </c>
      <c r="B60" s="143"/>
      <c r="C60" s="128" t="s">
        <v>420</v>
      </c>
      <c r="D60" s="130">
        <f>SUM('6.számú melléklet '!C17)</f>
        <v>1500</v>
      </c>
      <c r="E60" s="130">
        <f>SUM('6.számú melléklet '!D17)</f>
        <v>1500</v>
      </c>
      <c r="F60" s="130">
        <f>SUM('6.számú melléklet '!E17)</f>
        <v>5246</v>
      </c>
      <c r="G60" s="218"/>
    </row>
    <row r="61" spans="1:7">
      <c r="A61" s="129">
        <v>52</v>
      </c>
      <c r="B61" s="128"/>
      <c r="C61" s="128" t="s">
        <v>23</v>
      </c>
      <c r="D61" s="204">
        <f>'6.számú melléklet '!C18+'6.számú melléklet '!C11</f>
        <v>115</v>
      </c>
      <c r="E61" s="204">
        <f>'6.számú melléklet '!D18+'6.számú melléklet '!D11</f>
        <v>115</v>
      </c>
      <c r="F61" s="204">
        <f>'6.számú melléklet '!E18+'6.számú melléklet '!E11+'6.számú melléklet '!E12</f>
        <v>8</v>
      </c>
      <c r="G61" s="218"/>
    </row>
    <row r="62" spans="1:7" s="182" customFormat="1">
      <c r="A62" s="129">
        <v>53</v>
      </c>
      <c r="B62" s="128"/>
      <c r="C62" s="128" t="s">
        <v>439</v>
      </c>
      <c r="D62" s="204">
        <f>'6.számú melléklet '!C13</f>
        <v>50</v>
      </c>
      <c r="E62" s="204">
        <f>'6.számú melléklet '!D13</f>
        <v>50</v>
      </c>
      <c r="F62" s="204">
        <f>'6.számú melléklet '!E13</f>
        <v>0</v>
      </c>
      <c r="G62" s="218"/>
    </row>
    <row r="63" spans="1:7" s="182" customFormat="1">
      <c r="A63" s="129">
        <v>54</v>
      </c>
      <c r="B63" s="128"/>
      <c r="C63" s="128" t="s">
        <v>440</v>
      </c>
      <c r="D63" s="204">
        <f>'6.számú melléklet '!C14+'6.számú melléklet '!C15</f>
        <v>350</v>
      </c>
      <c r="E63" s="204">
        <f>'6.számú melléklet '!D14+'6.számú melléklet '!D15</f>
        <v>350</v>
      </c>
      <c r="F63" s="204">
        <f>'6.számú melléklet '!E14+'6.számú melléklet '!E15+'6.számú melléklet '!E16+1000</f>
        <v>1792</v>
      </c>
      <c r="G63" s="218"/>
    </row>
    <row r="64" spans="1:7" s="182" customFormat="1">
      <c r="A64" s="129">
        <v>55</v>
      </c>
      <c r="B64" s="128"/>
      <c r="C64" s="128" t="s">
        <v>224</v>
      </c>
      <c r="D64" s="204">
        <f>'6.számú melléklet '!C10+'6.számú melléklet '!C22+'6.számú melléklet '!C21</f>
        <v>97</v>
      </c>
      <c r="E64" s="204">
        <f>'6.számú melléklet '!D10+'6.számú melléklet '!D22+'6.számú melléklet '!D21</f>
        <v>97</v>
      </c>
      <c r="F64" s="204">
        <f>'6.számú melléklet '!E10+'6.számú melléklet '!E22+'6.számú melléklet '!E21+'6.számú melléklet '!E23+'6.számú melléklet '!E24</f>
        <v>164</v>
      </c>
      <c r="G64" s="218"/>
    </row>
    <row r="65" spans="1:7" ht="15.75" thickBot="1">
      <c r="A65" s="129">
        <v>56</v>
      </c>
      <c r="B65" s="145" t="s">
        <v>44</v>
      </c>
      <c r="C65" s="145"/>
      <c r="D65" s="146">
        <f>SUM(D55:D64)</f>
        <v>12152.904999999999</v>
      </c>
      <c r="E65" s="146">
        <f>SUM(E55:E64)</f>
        <v>12152.904999999999</v>
      </c>
      <c r="F65" s="146">
        <f>SUM(F55:F64)</f>
        <v>15691</v>
      </c>
      <c r="G65" s="146"/>
    </row>
    <row r="66" spans="1:7">
      <c r="A66" s="129">
        <v>57</v>
      </c>
      <c r="B66" s="128" t="s">
        <v>45</v>
      </c>
      <c r="C66" s="128"/>
      <c r="D66" s="130"/>
      <c r="E66" s="130"/>
      <c r="F66" s="130"/>
      <c r="G66" s="218"/>
    </row>
    <row r="67" spans="1:7">
      <c r="A67" s="129">
        <v>58</v>
      </c>
      <c r="B67" s="128"/>
      <c r="C67" s="128" t="s">
        <v>196</v>
      </c>
      <c r="D67" s="130">
        <f>'6.számú melléklet '!C26</f>
        <v>50</v>
      </c>
      <c r="E67" s="130">
        <f>'6.számú melléklet '!D26</f>
        <v>50</v>
      </c>
      <c r="F67" s="130">
        <f>'6.számú melléklet '!E26</f>
        <v>0</v>
      </c>
      <c r="G67" s="218"/>
    </row>
    <row r="68" spans="1:7" s="182" customFormat="1">
      <c r="A68" s="129">
        <v>59</v>
      </c>
      <c r="B68" s="128"/>
      <c r="C68" s="128" t="s">
        <v>197</v>
      </c>
      <c r="D68" s="130">
        <f>'6.számú melléklet '!C27</f>
        <v>200</v>
      </c>
      <c r="E68" s="130">
        <f>'6.számú melléklet '!D27</f>
        <v>200</v>
      </c>
      <c r="F68" s="130">
        <f>'6.számú melléklet '!E27</f>
        <v>0</v>
      </c>
      <c r="G68" s="218"/>
    </row>
    <row r="69" spans="1:7" s="182" customFormat="1">
      <c r="A69" s="129">
        <v>60</v>
      </c>
      <c r="B69" s="128"/>
      <c r="C69" s="128" t="s">
        <v>198</v>
      </c>
      <c r="D69" s="130">
        <f>'6.számú melléklet '!C28</f>
        <v>200</v>
      </c>
      <c r="E69" s="130">
        <f>'6.számú melléklet '!D28</f>
        <v>200</v>
      </c>
      <c r="F69" s="130">
        <f>'6.számú melléklet '!E28</f>
        <v>322</v>
      </c>
      <c r="G69" s="218"/>
    </row>
    <row r="70" spans="1:7">
      <c r="A70" s="129">
        <v>61</v>
      </c>
      <c r="B70" s="128"/>
      <c r="C70" s="128" t="s">
        <v>199</v>
      </c>
      <c r="D70" s="130">
        <f>'6.számú melléklet '!C29</f>
        <v>100</v>
      </c>
      <c r="E70" s="130">
        <f>'6.számú melléklet '!D29</f>
        <v>100</v>
      </c>
      <c r="F70" s="130">
        <f>'6.számú melléklet '!E29</f>
        <v>20</v>
      </c>
      <c r="G70" s="218"/>
    </row>
    <row r="71" spans="1:7">
      <c r="A71" s="129">
        <v>62</v>
      </c>
      <c r="B71" s="128"/>
      <c r="C71" s="128" t="s">
        <v>200</v>
      </c>
      <c r="D71" s="130">
        <f>'6.számú melléklet '!C30</f>
        <v>26</v>
      </c>
      <c r="E71" s="130">
        <f>'6.számú melléklet '!D30</f>
        <v>26</v>
      </c>
      <c r="F71" s="130">
        <f>'6.számú melléklet '!E30</f>
        <v>566</v>
      </c>
      <c r="G71" s="218"/>
    </row>
    <row r="72" spans="1:7">
      <c r="A72" s="129">
        <v>63</v>
      </c>
      <c r="B72" s="128"/>
      <c r="C72" s="128" t="s">
        <v>201</v>
      </c>
      <c r="D72" s="130">
        <f>'6.számú melléklet '!C31</f>
        <v>200</v>
      </c>
      <c r="E72" s="130">
        <f>'6.számú melléklet '!D31</f>
        <v>200</v>
      </c>
      <c r="F72" s="130">
        <f>'6.számú melléklet '!E31</f>
        <v>45</v>
      </c>
      <c r="G72" s="218"/>
    </row>
    <row r="73" spans="1:7">
      <c r="A73" s="129">
        <v>64</v>
      </c>
      <c r="B73" s="133" t="s">
        <v>46</v>
      </c>
      <c r="C73" s="133"/>
      <c r="D73" s="134">
        <f>SUM(D67:D72)</f>
        <v>776</v>
      </c>
      <c r="E73" s="134">
        <f>SUM(E67:E72)</f>
        <v>776</v>
      </c>
      <c r="F73" s="134">
        <f>SUM(F67:F72)</f>
        <v>953</v>
      </c>
      <c r="G73" s="134"/>
    </row>
    <row r="74" spans="1:7">
      <c r="A74" s="129">
        <v>65</v>
      </c>
      <c r="B74" s="147"/>
      <c r="C74" s="133"/>
      <c r="D74" s="134"/>
      <c r="E74" s="134"/>
      <c r="F74" s="134"/>
      <c r="G74" s="134"/>
    </row>
    <row r="75" spans="1:7">
      <c r="A75" s="129">
        <v>66</v>
      </c>
      <c r="B75" s="133" t="s">
        <v>47</v>
      </c>
      <c r="C75" s="133"/>
      <c r="D75" s="134">
        <v>500</v>
      </c>
      <c r="E75" s="134">
        <v>500</v>
      </c>
      <c r="F75" s="134">
        <v>0</v>
      </c>
      <c r="G75" s="134"/>
    </row>
    <row r="76" spans="1:7">
      <c r="A76" s="129">
        <v>67</v>
      </c>
      <c r="B76" s="128" t="s">
        <v>48</v>
      </c>
      <c r="C76" s="128"/>
      <c r="D76" s="130"/>
      <c r="E76" s="130"/>
      <c r="F76" s="130"/>
      <c r="G76" s="218"/>
    </row>
    <row r="77" spans="1:7">
      <c r="A77" s="129">
        <v>68</v>
      </c>
      <c r="B77" s="128"/>
      <c r="C77" s="128" t="s">
        <v>49</v>
      </c>
      <c r="D77" s="130">
        <f>'7.számú melléklet '!F10</f>
        <v>0</v>
      </c>
      <c r="E77" s="130">
        <f>'7.számú melléklet '!G10</f>
        <v>0</v>
      </c>
      <c r="F77" s="130">
        <f>'7.számú melléklet '!H10</f>
        <v>108</v>
      </c>
      <c r="G77" s="218"/>
    </row>
    <row r="78" spans="1:7">
      <c r="A78" s="129">
        <v>69</v>
      </c>
      <c r="B78" s="128"/>
      <c r="C78" s="128" t="s">
        <v>50</v>
      </c>
      <c r="D78" s="130">
        <v>110265</v>
      </c>
      <c r="E78" s="130">
        <v>110265</v>
      </c>
      <c r="F78" s="130">
        <f>'9.számú melléklet'!H11+'8.számú melléklet '!E14</f>
        <v>34370</v>
      </c>
      <c r="G78" s="218"/>
    </row>
    <row r="79" spans="1:7">
      <c r="A79" s="129">
        <v>70</v>
      </c>
      <c r="B79" s="128"/>
      <c r="C79" s="128" t="s">
        <v>165</v>
      </c>
      <c r="D79" s="130">
        <f>D78*0.27</f>
        <v>29771.550000000003</v>
      </c>
      <c r="E79" s="130">
        <f>E78*0.27</f>
        <v>29771.550000000003</v>
      </c>
      <c r="F79" s="130">
        <v>9057</v>
      </c>
      <c r="G79" s="218"/>
    </row>
    <row r="80" spans="1:7">
      <c r="A80" s="418">
        <v>71</v>
      </c>
      <c r="B80" s="133" t="s">
        <v>51</v>
      </c>
      <c r="C80" s="133"/>
      <c r="D80" s="134">
        <f>SUM(D77:D79)</f>
        <v>140036.54999999999</v>
      </c>
      <c r="E80" s="134">
        <f>SUM(E77:E79)</f>
        <v>140036.54999999999</v>
      </c>
      <c r="F80" s="134">
        <f>SUM(F77:F79)</f>
        <v>43535</v>
      </c>
      <c r="G80" s="134"/>
    </row>
    <row r="81" spans="1:8">
      <c r="A81" s="417"/>
      <c r="B81" s="424"/>
      <c r="C81" s="425" t="s">
        <v>52</v>
      </c>
      <c r="D81" s="426">
        <f>D23+D36+D52+D65+D73+D74+D75+D80</f>
        <v>194672.878275</v>
      </c>
      <c r="E81" s="426">
        <f>E23+E36+E52+E65+E73+E74+E75+E80+1</f>
        <v>195733.45499999999</v>
      </c>
      <c r="F81" s="426">
        <f>F23+F36+F52+F65+F73+F74+F75+F80</f>
        <v>119854</v>
      </c>
      <c r="G81" s="418">
        <v>72</v>
      </c>
      <c r="H81" s="51"/>
    </row>
    <row r="82" spans="1:8">
      <c r="A82" s="150"/>
      <c r="B82" s="61"/>
      <c r="C82" s="58"/>
      <c r="D82" s="58"/>
      <c r="E82" s="58"/>
      <c r="F82" s="58"/>
      <c r="G82" s="220"/>
    </row>
    <row r="83" spans="1:8">
      <c r="A83" s="151"/>
      <c r="B83" s="56" t="s">
        <v>53</v>
      </c>
      <c r="C83" s="124"/>
      <c r="D83" s="124"/>
      <c r="E83" s="124"/>
      <c r="F83" s="124"/>
      <c r="G83" s="220"/>
    </row>
    <row r="84" spans="1:8">
      <c r="A84" s="150"/>
      <c r="B84" s="61"/>
      <c r="C84" s="58"/>
      <c r="D84" s="58"/>
      <c r="E84" s="58"/>
      <c r="F84" s="58"/>
      <c r="G84" s="220"/>
    </row>
    <row r="85" spans="1:8" ht="15.75" thickBot="1">
      <c r="A85" s="150"/>
      <c r="B85" s="61"/>
      <c r="C85" s="58"/>
      <c r="D85" s="58"/>
      <c r="E85" s="58"/>
      <c r="F85" s="58"/>
      <c r="G85" s="220"/>
    </row>
    <row r="86" spans="1:8" ht="15" customHeight="1">
      <c r="A86" s="687"/>
      <c r="B86" s="676" t="s">
        <v>0</v>
      </c>
      <c r="C86" s="677"/>
      <c r="D86" s="660" t="s">
        <v>178</v>
      </c>
      <c r="E86" s="660" t="s">
        <v>178</v>
      </c>
      <c r="F86" s="660" t="s">
        <v>459</v>
      </c>
      <c r="G86" s="679" t="s">
        <v>172</v>
      </c>
    </row>
    <row r="87" spans="1:8">
      <c r="A87" s="688"/>
      <c r="B87" s="678"/>
      <c r="C87" s="678"/>
      <c r="D87" s="661"/>
      <c r="E87" s="661"/>
      <c r="F87" s="661"/>
      <c r="G87" s="680"/>
      <c r="H87" s="51"/>
    </row>
    <row r="88" spans="1:8">
      <c r="A88" s="155">
        <v>73</v>
      </c>
      <c r="B88" s="664" t="s">
        <v>28</v>
      </c>
      <c r="C88" s="665"/>
      <c r="D88" s="154"/>
      <c r="E88" s="326"/>
      <c r="F88" s="332"/>
      <c r="G88" s="215"/>
    </row>
    <row r="89" spans="1:8">
      <c r="A89" s="155">
        <v>74</v>
      </c>
      <c r="B89" s="422"/>
      <c r="C89" s="423" t="s">
        <v>54</v>
      </c>
      <c r="D89" s="127">
        <v>0</v>
      </c>
      <c r="E89" s="127">
        <v>0</v>
      </c>
      <c r="F89" s="127">
        <v>0</v>
      </c>
      <c r="G89" s="215">
        <v>0</v>
      </c>
      <c r="H89" s="51"/>
    </row>
    <row r="90" spans="1:8">
      <c r="A90" s="321">
        <v>75</v>
      </c>
      <c r="B90" s="139" t="s">
        <v>32</v>
      </c>
      <c r="C90" s="139"/>
      <c r="D90" s="152">
        <v>0</v>
      </c>
      <c r="E90" s="152">
        <v>0</v>
      </c>
      <c r="F90" s="152">
        <v>0</v>
      </c>
      <c r="G90" s="152">
        <v>0</v>
      </c>
    </row>
    <row r="91" spans="1:8">
      <c r="A91" s="321">
        <v>76</v>
      </c>
      <c r="B91" s="422"/>
      <c r="C91" s="421" t="s">
        <v>54</v>
      </c>
      <c r="D91" s="177">
        <v>0</v>
      </c>
      <c r="E91" s="177">
        <v>0</v>
      </c>
      <c r="F91" s="177">
        <v>0</v>
      </c>
      <c r="G91" s="153">
        <v>0</v>
      </c>
    </row>
    <row r="92" spans="1:8">
      <c r="A92" s="321">
        <v>77</v>
      </c>
      <c r="B92" s="139" t="s">
        <v>55</v>
      </c>
      <c r="C92" s="139"/>
      <c r="D92" s="152">
        <f>SUM(D90:D91)</f>
        <v>0</v>
      </c>
      <c r="E92" s="152">
        <f>SUM(E90:E91)</f>
        <v>0</v>
      </c>
      <c r="F92" s="152">
        <f>SUM(F90:F91)</f>
        <v>0</v>
      </c>
      <c r="G92" s="152">
        <v>0</v>
      </c>
    </row>
    <row r="93" spans="1:8" ht="15.75" thickBot="1">
      <c r="A93" s="321">
        <v>78</v>
      </c>
      <c r="B93" s="420"/>
      <c r="C93" s="419" t="s">
        <v>56</v>
      </c>
      <c r="D93" s="178">
        <f>SUM(D92,D90)</f>
        <v>0</v>
      </c>
      <c r="E93" s="178">
        <f>SUM(E92,E90)</f>
        <v>0</v>
      </c>
      <c r="F93" s="178">
        <f>SUM(F92,F90)</f>
        <v>0</v>
      </c>
      <c r="G93" s="178">
        <v>0</v>
      </c>
    </row>
    <row r="94" spans="1:8">
      <c r="A94" s="150"/>
      <c r="B94" s="61"/>
      <c r="C94" s="58"/>
      <c r="D94" s="58"/>
      <c r="E94" s="58"/>
      <c r="F94" s="58"/>
      <c r="G94" s="220"/>
    </row>
    <row r="95" spans="1:8">
      <c r="A95" s="150"/>
      <c r="B95" s="61"/>
      <c r="C95" s="58"/>
      <c r="D95" s="58"/>
      <c r="E95" s="58"/>
      <c r="F95" s="58"/>
      <c r="G95" s="220"/>
    </row>
    <row r="96" spans="1:8">
      <c r="A96" s="150"/>
      <c r="B96" s="56" t="s">
        <v>57</v>
      </c>
      <c r="C96" s="124"/>
      <c r="D96" s="124"/>
      <c r="E96" s="124"/>
      <c r="F96" s="124"/>
      <c r="G96" s="220"/>
    </row>
    <row r="97" spans="1:8">
      <c r="A97" s="150"/>
      <c r="B97" s="61"/>
      <c r="C97" s="58"/>
      <c r="D97" s="58"/>
      <c r="E97" s="58"/>
      <c r="F97" s="58"/>
      <c r="G97" s="220"/>
    </row>
    <row r="98" spans="1:8" ht="12.75" customHeight="1">
      <c r="A98" s="681"/>
      <c r="B98" s="683" t="s">
        <v>0</v>
      </c>
      <c r="C98" s="684"/>
      <c r="D98" s="658" t="s">
        <v>178</v>
      </c>
      <c r="E98" s="658" t="s">
        <v>178</v>
      </c>
      <c r="F98" s="658" t="s">
        <v>459</v>
      </c>
      <c r="G98" s="662" t="s">
        <v>172</v>
      </c>
    </row>
    <row r="99" spans="1:8">
      <c r="A99" s="682"/>
      <c r="B99" s="685"/>
      <c r="C99" s="686"/>
      <c r="D99" s="661"/>
      <c r="E99" s="661"/>
      <c r="F99" s="661"/>
      <c r="G99" s="663"/>
    </row>
    <row r="100" spans="1:8">
      <c r="A100" s="155">
        <v>79</v>
      </c>
      <c r="B100" s="664" t="s">
        <v>28</v>
      </c>
      <c r="C100" s="665"/>
      <c r="D100" s="154"/>
      <c r="E100" s="326"/>
      <c r="F100" s="332"/>
      <c r="G100" s="215"/>
      <c r="H100" s="37"/>
    </row>
    <row r="101" spans="1:8">
      <c r="A101" s="155">
        <v>80</v>
      </c>
      <c r="B101" s="126"/>
      <c r="C101" s="156" t="s">
        <v>34</v>
      </c>
      <c r="D101" s="153">
        <v>0</v>
      </c>
      <c r="E101" s="153">
        <v>0</v>
      </c>
      <c r="F101" s="153">
        <v>0</v>
      </c>
      <c r="G101" s="215">
        <v>0</v>
      </c>
      <c r="H101" s="37"/>
    </row>
    <row r="102" spans="1:8">
      <c r="A102" s="321">
        <v>81</v>
      </c>
      <c r="B102" s="139" t="s">
        <v>32</v>
      </c>
      <c r="C102" s="139"/>
      <c r="D102" s="135">
        <f>SUM(D101)</f>
        <v>0</v>
      </c>
      <c r="E102" s="135">
        <f>SUM(E101)</f>
        <v>0</v>
      </c>
      <c r="F102" s="135">
        <f>SUM(F101)</f>
        <v>0</v>
      </c>
      <c r="G102" s="135">
        <v>0</v>
      </c>
      <c r="H102" s="51"/>
    </row>
    <row r="103" spans="1:8">
      <c r="A103" s="321">
        <v>82</v>
      </c>
      <c r="B103" s="664" t="s">
        <v>173</v>
      </c>
      <c r="C103" s="665"/>
      <c r="D103" s="176"/>
      <c r="E103" s="176"/>
      <c r="F103" s="176"/>
      <c r="G103" s="219"/>
    </row>
    <row r="104" spans="1:8">
      <c r="A104" s="321">
        <v>83</v>
      </c>
      <c r="B104" s="126"/>
      <c r="C104" s="156" t="s">
        <v>34</v>
      </c>
      <c r="D104" s="153">
        <v>0</v>
      </c>
      <c r="E104" s="153">
        <v>0</v>
      </c>
      <c r="F104" s="153">
        <v>0</v>
      </c>
      <c r="G104" s="153">
        <v>0</v>
      </c>
      <c r="H104" s="51"/>
    </row>
    <row r="105" spans="1:8">
      <c r="A105" s="321">
        <v>84</v>
      </c>
      <c r="B105" s="139" t="s">
        <v>55</v>
      </c>
      <c r="C105" s="139"/>
      <c r="D105" s="135">
        <f>SUM(D104)</f>
        <v>0</v>
      </c>
      <c r="E105" s="135">
        <f>SUM(E104)</f>
        <v>0</v>
      </c>
      <c r="F105" s="135">
        <f>SUM(F104)</f>
        <v>0</v>
      </c>
      <c r="G105" s="135">
        <v>0</v>
      </c>
      <c r="H105" s="51"/>
    </row>
    <row r="106" spans="1:8">
      <c r="A106" s="321">
        <v>85</v>
      </c>
      <c r="B106" s="427"/>
      <c r="C106" s="427" t="s">
        <v>58</v>
      </c>
      <c r="D106" s="428">
        <f>SUM(D102,D105)</f>
        <v>0</v>
      </c>
      <c r="E106" s="428">
        <f>SUM(E102,E105)</f>
        <v>0</v>
      </c>
      <c r="F106" s="428">
        <f>SUM(F102,F105)</f>
        <v>0</v>
      </c>
      <c r="G106" s="428">
        <v>0</v>
      </c>
      <c r="H106" s="51"/>
    </row>
    <row r="107" spans="1:8">
      <c r="A107" s="150"/>
      <c r="B107" s="61"/>
      <c r="C107" s="58"/>
      <c r="D107" s="58"/>
      <c r="E107" s="58"/>
      <c r="F107" s="58"/>
      <c r="G107" s="220"/>
    </row>
    <row r="108" spans="1:8" ht="15.75" thickBot="1">
      <c r="A108" s="350"/>
      <c r="B108" s="351"/>
      <c r="C108" s="58"/>
      <c r="D108" s="58"/>
      <c r="E108" s="58"/>
      <c r="F108" s="58"/>
      <c r="G108" s="220"/>
    </row>
    <row r="109" spans="1:8" ht="15.75" thickBot="1">
      <c r="A109" s="153">
        <v>86</v>
      </c>
      <c r="B109" s="148"/>
      <c r="C109" s="148" t="s">
        <v>59</v>
      </c>
      <c r="D109" s="149">
        <f>D81+D93+D106</f>
        <v>194672.878275</v>
      </c>
      <c r="E109" s="416">
        <f>E81+E93+E106</f>
        <v>195733.45499999999</v>
      </c>
      <c r="F109" s="149">
        <f>F81+F93+F106</f>
        <v>119854</v>
      </c>
      <c r="G109" s="415">
        <f>G21+G22</f>
        <v>11</v>
      </c>
    </row>
    <row r="110" spans="1:8">
      <c r="A110" s="38"/>
    </row>
  </sheetData>
  <mergeCells count="25">
    <mergeCell ref="B103:C103"/>
    <mergeCell ref="A98:A99"/>
    <mergeCell ref="B98:C99"/>
    <mergeCell ref="A86:A87"/>
    <mergeCell ref="A2:G2"/>
    <mergeCell ref="A3:G3"/>
    <mergeCell ref="A4:G4"/>
    <mergeCell ref="B88:C88"/>
    <mergeCell ref="D8:D9"/>
    <mergeCell ref="D86:D87"/>
    <mergeCell ref="A8:A9"/>
    <mergeCell ref="B7:C7"/>
    <mergeCell ref="B8:C9"/>
    <mergeCell ref="G8:G9"/>
    <mergeCell ref="B86:C87"/>
    <mergeCell ref="G86:G87"/>
    <mergeCell ref="F86:F87"/>
    <mergeCell ref="E8:E9"/>
    <mergeCell ref="E86:E87"/>
    <mergeCell ref="F8:F9"/>
    <mergeCell ref="G98:G99"/>
    <mergeCell ref="B100:C100"/>
    <mergeCell ref="D98:D99"/>
    <mergeCell ref="E98:E99"/>
    <mergeCell ref="F98:F99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4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H43"/>
  <sheetViews>
    <sheetView workbookViewId="0">
      <selection sqref="A1:E1"/>
    </sheetView>
  </sheetViews>
  <sheetFormatPr defaultRowHeight="15"/>
  <cols>
    <col min="1" max="1" width="8" customWidth="1"/>
    <col min="2" max="2" width="56.5703125" customWidth="1"/>
    <col min="3" max="5" width="13.7109375" style="15" customWidth="1"/>
    <col min="6" max="6" width="25.7109375" customWidth="1"/>
    <col min="7" max="7" width="13.42578125" style="15" customWidth="1"/>
    <col min="8" max="8" width="12.42578125" customWidth="1"/>
  </cols>
  <sheetData>
    <row r="1" spans="1:8" ht="15.75">
      <c r="A1" s="690" t="s">
        <v>708</v>
      </c>
      <c r="B1" s="589"/>
      <c r="C1" s="589"/>
      <c r="D1" s="589"/>
      <c r="E1" s="589"/>
    </row>
    <row r="2" spans="1:8" ht="15.75">
      <c r="A2" s="34"/>
      <c r="B2" s="34"/>
      <c r="C2" s="34"/>
      <c r="D2" s="334"/>
      <c r="E2" s="327"/>
    </row>
    <row r="3" spans="1:8" s="16" customFormat="1" ht="15.75">
      <c r="A3" s="690" t="s">
        <v>19</v>
      </c>
      <c r="B3" s="589"/>
      <c r="C3" s="589"/>
      <c r="D3" s="589"/>
      <c r="E3" s="589"/>
      <c r="G3" s="17"/>
    </row>
    <row r="4" spans="1:8" ht="14.25" customHeight="1">
      <c r="B4" s="689"/>
      <c r="C4" s="689"/>
      <c r="D4" s="182"/>
      <c r="E4"/>
      <c r="F4" s="605"/>
      <c r="G4" s="605"/>
      <c r="H4" s="605"/>
    </row>
    <row r="5" spans="1:8" ht="14.25" customHeight="1" thickBot="1">
      <c r="B5" s="18"/>
      <c r="C5" s="19"/>
      <c r="D5" s="342"/>
      <c r="E5" s="342" t="s">
        <v>453</v>
      </c>
      <c r="F5" s="1"/>
      <c r="G5" s="1"/>
      <c r="H5" s="9"/>
    </row>
    <row r="6" spans="1:8" ht="14.25" customHeight="1">
      <c r="A6" s="25"/>
      <c r="B6" s="29" t="s">
        <v>7</v>
      </c>
      <c r="C6" s="119" t="s">
        <v>8</v>
      </c>
      <c r="D6" s="405" t="s">
        <v>9</v>
      </c>
      <c r="E6" s="343" t="s">
        <v>241</v>
      </c>
      <c r="F6" s="9"/>
      <c r="G6"/>
    </row>
    <row r="7" spans="1:8" ht="31.5" customHeight="1">
      <c r="A7" s="175" t="s">
        <v>26</v>
      </c>
      <c r="B7" s="30" t="s">
        <v>0</v>
      </c>
      <c r="C7" s="164" t="s">
        <v>177</v>
      </c>
      <c r="D7" s="406" t="s">
        <v>454</v>
      </c>
      <c r="E7" s="336" t="s">
        <v>459</v>
      </c>
      <c r="F7" s="9"/>
      <c r="G7"/>
    </row>
    <row r="8" spans="1:8" ht="18" customHeight="1">
      <c r="A8" s="26">
        <v>1</v>
      </c>
      <c r="B8" s="27" t="s">
        <v>20</v>
      </c>
      <c r="C8" s="120">
        <v>369</v>
      </c>
      <c r="D8" s="407">
        <v>369</v>
      </c>
      <c r="E8" s="345">
        <v>363</v>
      </c>
      <c r="F8" s="9"/>
      <c r="G8"/>
    </row>
    <row r="9" spans="1:8" ht="18" customHeight="1">
      <c r="A9" s="26">
        <v>2</v>
      </c>
      <c r="B9" s="27" t="s">
        <v>21</v>
      </c>
      <c r="C9" s="120">
        <f>621*0.8</f>
        <v>496.8</v>
      </c>
      <c r="D9" s="407">
        <f>621*0.8</f>
        <v>496.8</v>
      </c>
      <c r="E9" s="344">
        <v>0</v>
      </c>
      <c r="F9" s="9"/>
      <c r="G9"/>
    </row>
    <row r="10" spans="1:8" ht="18" customHeight="1">
      <c r="A10" s="26">
        <v>3</v>
      </c>
      <c r="B10" s="194" t="s">
        <v>193</v>
      </c>
      <c r="C10" s="120">
        <v>12</v>
      </c>
      <c r="D10" s="407">
        <v>12</v>
      </c>
      <c r="E10" s="344">
        <v>16</v>
      </c>
      <c r="G10"/>
    </row>
    <row r="11" spans="1:8" s="182" customFormat="1" ht="18" customHeight="1">
      <c r="A11" s="26">
        <v>4</v>
      </c>
      <c r="B11" s="318" t="s">
        <v>434</v>
      </c>
      <c r="C11" s="120">
        <v>15</v>
      </c>
      <c r="D11" s="407">
        <v>15</v>
      </c>
      <c r="E11" s="344">
        <v>0</v>
      </c>
    </row>
    <row r="12" spans="1:8" s="182" customFormat="1" ht="18" customHeight="1">
      <c r="A12" s="26">
        <v>5</v>
      </c>
      <c r="B12" s="330" t="s">
        <v>467</v>
      </c>
      <c r="C12" s="120">
        <v>0</v>
      </c>
      <c r="D12" s="407">
        <v>0</v>
      </c>
      <c r="E12" s="344">
        <v>8</v>
      </c>
    </row>
    <row r="13" spans="1:8" s="182" customFormat="1" ht="18" customHeight="1">
      <c r="A13" s="26">
        <v>6</v>
      </c>
      <c r="B13" s="318" t="s">
        <v>435</v>
      </c>
      <c r="C13" s="120">
        <v>50</v>
      </c>
      <c r="D13" s="407">
        <v>50</v>
      </c>
      <c r="E13" s="344">
        <v>0</v>
      </c>
    </row>
    <row r="14" spans="1:8" s="182" customFormat="1" ht="18" customHeight="1">
      <c r="A14" s="26">
        <v>7</v>
      </c>
      <c r="B14" s="318" t="s">
        <v>436</v>
      </c>
      <c r="C14" s="120">
        <v>150</v>
      </c>
      <c r="D14" s="407">
        <v>150</v>
      </c>
      <c r="E14" s="345">
        <v>550</v>
      </c>
    </row>
    <row r="15" spans="1:8" s="182" customFormat="1" ht="18" customHeight="1">
      <c r="A15" s="26">
        <v>8</v>
      </c>
      <c r="B15" s="28" t="s">
        <v>432</v>
      </c>
      <c r="C15" s="195">
        <v>200</v>
      </c>
      <c r="D15" s="408">
        <v>200</v>
      </c>
      <c r="E15" s="345">
        <v>0</v>
      </c>
    </row>
    <row r="16" spans="1:8" s="182" customFormat="1" ht="18" customHeight="1">
      <c r="A16" s="26">
        <v>9</v>
      </c>
      <c r="B16" s="28" t="s">
        <v>469</v>
      </c>
      <c r="C16" s="195">
        <v>0</v>
      </c>
      <c r="D16" s="408">
        <v>0</v>
      </c>
      <c r="E16" s="345">
        <v>242</v>
      </c>
    </row>
    <row r="17" spans="1:8" ht="18" customHeight="1">
      <c r="A17" s="26">
        <v>10</v>
      </c>
      <c r="B17" s="319" t="s">
        <v>431</v>
      </c>
      <c r="C17" s="195">
        <v>1500</v>
      </c>
      <c r="D17" s="408">
        <v>1500</v>
      </c>
      <c r="E17" s="345">
        <v>5246</v>
      </c>
      <c r="G17" s="413"/>
    </row>
    <row r="18" spans="1:8" ht="18" customHeight="1">
      <c r="A18" s="26">
        <v>11</v>
      </c>
      <c r="B18" s="28" t="s">
        <v>433</v>
      </c>
      <c r="C18" s="195">
        <v>100</v>
      </c>
      <c r="D18" s="408">
        <v>100</v>
      </c>
      <c r="E18" s="345">
        <v>0</v>
      </c>
      <c r="G18" s="413"/>
    </row>
    <row r="19" spans="1:8" s="182" customFormat="1" ht="18" customHeight="1">
      <c r="A19" s="26">
        <v>12</v>
      </c>
      <c r="B19" s="28" t="s">
        <v>430</v>
      </c>
      <c r="C19" s="195">
        <v>1213</v>
      </c>
      <c r="D19" s="408">
        <v>1213</v>
      </c>
      <c r="E19" s="345">
        <v>0</v>
      </c>
      <c r="G19" s="413"/>
      <c r="H19" s="413"/>
    </row>
    <row r="20" spans="1:8" s="182" customFormat="1" ht="18" customHeight="1">
      <c r="A20" s="26">
        <v>13</v>
      </c>
      <c r="B20" s="28" t="s">
        <v>419</v>
      </c>
      <c r="C20" s="195">
        <v>7646</v>
      </c>
      <c r="D20" s="408">
        <v>7646</v>
      </c>
      <c r="E20" s="345">
        <v>3600</v>
      </c>
      <c r="G20" s="413"/>
      <c r="H20" s="413"/>
    </row>
    <row r="21" spans="1:8" s="182" customFormat="1" ht="18" customHeight="1">
      <c r="A21" s="26">
        <v>14</v>
      </c>
      <c r="B21" s="28" t="s">
        <v>437</v>
      </c>
      <c r="C21" s="195">
        <v>62</v>
      </c>
      <c r="D21" s="408">
        <v>62</v>
      </c>
      <c r="E21" s="345">
        <v>62</v>
      </c>
      <c r="G21" s="413"/>
      <c r="H21" s="309"/>
    </row>
    <row r="22" spans="1:8" s="182" customFormat="1" ht="18" customHeight="1">
      <c r="A22" s="26">
        <v>15</v>
      </c>
      <c r="B22" s="28" t="s">
        <v>194</v>
      </c>
      <c r="C22" s="195">
        <v>23</v>
      </c>
      <c r="D22" s="408">
        <v>23</v>
      </c>
      <c r="E22" s="345">
        <v>0</v>
      </c>
      <c r="G22" s="413"/>
      <c r="H22" s="413"/>
    </row>
    <row r="23" spans="1:8" s="182" customFormat="1" ht="18" customHeight="1">
      <c r="A23" s="26">
        <v>16</v>
      </c>
      <c r="B23" s="28" t="s">
        <v>468</v>
      </c>
      <c r="C23" s="195">
        <v>0</v>
      </c>
      <c r="D23" s="408">
        <v>0</v>
      </c>
      <c r="E23" s="345">
        <v>22</v>
      </c>
      <c r="G23" s="413"/>
      <c r="H23" s="413"/>
    </row>
    <row r="24" spans="1:8" s="182" customFormat="1" ht="18" customHeight="1">
      <c r="A24" s="26">
        <v>17</v>
      </c>
      <c r="B24" s="28" t="s">
        <v>195</v>
      </c>
      <c r="C24" s="195">
        <v>0</v>
      </c>
      <c r="D24" s="408">
        <v>0</v>
      </c>
      <c r="E24" s="345">
        <v>64</v>
      </c>
      <c r="G24" s="309"/>
    </row>
    <row r="25" spans="1:8">
      <c r="A25" s="203">
        <v>18</v>
      </c>
      <c r="B25" s="196" t="s">
        <v>24</v>
      </c>
      <c r="C25" s="197">
        <f>SUM(C8:C24)</f>
        <v>11836.8</v>
      </c>
      <c r="D25" s="409">
        <f>SUM(D8:D24)</f>
        <v>11836.8</v>
      </c>
      <c r="E25" s="346">
        <f>SUM(E8:E24)</f>
        <v>10173</v>
      </c>
      <c r="F25" s="309"/>
      <c r="G25"/>
    </row>
    <row r="26" spans="1:8">
      <c r="A26" s="26">
        <v>19</v>
      </c>
      <c r="B26" s="69" t="s">
        <v>196</v>
      </c>
      <c r="C26" s="198">
        <v>50</v>
      </c>
      <c r="D26" s="410">
        <v>50</v>
      </c>
      <c r="E26" s="347">
        <v>0</v>
      </c>
      <c r="G26"/>
    </row>
    <row r="27" spans="1:8">
      <c r="A27" s="26">
        <v>20</v>
      </c>
      <c r="B27" s="69" t="s">
        <v>197</v>
      </c>
      <c r="C27" s="198">
        <v>200</v>
      </c>
      <c r="D27" s="410">
        <v>200</v>
      </c>
      <c r="E27" s="347">
        <v>0</v>
      </c>
      <c r="G27"/>
    </row>
    <row r="28" spans="1:8">
      <c r="A28" s="26">
        <v>21</v>
      </c>
      <c r="B28" s="69" t="s">
        <v>198</v>
      </c>
      <c r="C28" s="198">
        <v>200</v>
      </c>
      <c r="D28" s="410">
        <v>200</v>
      </c>
      <c r="E28" s="347">
        <v>322</v>
      </c>
      <c r="G28"/>
    </row>
    <row r="29" spans="1:8" s="182" customFormat="1">
      <c r="A29" s="26">
        <v>22</v>
      </c>
      <c r="B29" s="199" t="s">
        <v>199</v>
      </c>
      <c r="C29" s="200">
        <v>100</v>
      </c>
      <c r="D29" s="411">
        <v>100</v>
      </c>
      <c r="E29" s="348">
        <v>20</v>
      </c>
    </row>
    <row r="30" spans="1:8" s="182" customFormat="1">
      <c r="A30" s="26">
        <v>23</v>
      </c>
      <c r="B30" s="199" t="s">
        <v>200</v>
      </c>
      <c r="C30" s="200">
        <v>26</v>
      </c>
      <c r="D30" s="411">
        <v>26</v>
      </c>
      <c r="E30" s="348">
        <v>566</v>
      </c>
    </row>
    <row r="31" spans="1:8" s="182" customFormat="1">
      <c r="A31" s="26">
        <v>24</v>
      </c>
      <c r="B31" s="199" t="s">
        <v>410</v>
      </c>
      <c r="C31" s="200">
        <v>200</v>
      </c>
      <c r="D31" s="411">
        <v>200</v>
      </c>
      <c r="E31" s="348">
        <v>45</v>
      </c>
    </row>
    <row r="32" spans="1:8" ht="15.75" thickBot="1">
      <c r="A32" s="414">
        <v>25</v>
      </c>
      <c r="B32" s="201" t="s">
        <v>25</v>
      </c>
      <c r="C32" s="202">
        <f>SUM(C26:C31)</f>
        <v>776</v>
      </c>
      <c r="D32" s="412">
        <f>SUM(D26:D31)</f>
        <v>776</v>
      </c>
      <c r="E32" s="349">
        <f>SUM(E26:E31)</f>
        <v>953</v>
      </c>
      <c r="G32"/>
    </row>
    <row r="33" spans="1:5">
      <c r="A33" s="20"/>
      <c r="B33" s="21"/>
      <c r="C33" s="22"/>
      <c r="D33" s="22"/>
      <c r="E33" s="22"/>
    </row>
    <row r="34" spans="1:5">
      <c r="A34" s="23"/>
      <c r="B34" s="23"/>
      <c r="C34" s="24"/>
      <c r="D34" s="24"/>
      <c r="E34" s="24"/>
    </row>
    <row r="35" spans="1:5">
      <c r="A35" s="23"/>
      <c r="B35" s="23"/>
      <c r="C35" s="24"/>
      <c r="D35" s="24"/>
      <c r="E35" s="24"/>
    </row>
    <row r="40" spans="1:5">
      <c r="B40" s="23"/>
    </row>
    <row r="41" spans="1:5">
      <c r="B41" s="23"/>
    </row>
    <row r="42" spans="1:5">
      <c r="B42" s="23"/>
    </row>
    <row r="43" spans="1:5">
      <c r="B43" s="23"/>
    </row>
  </sheetData>
  <mergeCells count="4">
    <mergeCell ref="B4:C4"/>
    <mergeCell ref="F4:H4"/>
    <mergeCell ref="A3:E3"/>
    <mergeCell ref="A1:E1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J10"/>
  <sheetViews>
    <sheetView workbookViewId="0">
      <selection sqref="A1:J1"/>
    </sheetView>
  </sheetViews>
  <sheetFormatPr defaultRowHeight="15"/>
  <cols>
    <col min="1" max="1" width="7.7109375" customWidth="1"/>
    <col min="2" max="2" width="58.85546875" customWidth="1"/>
    <col min="3" max="5" width="13.7109375" style="182" customWidth="1"/>
    <col min="6" max="6" width="13.7109375" customWidth="1"/>
    <col min="7" max="8" width="13.7109375" style="182" customWidth="1"/>
    <col min="9" max="9" width="13.7109375" customWidth="1"/>
    <col min="10" max="10" width="13.7109375" style="182" customWidth="1"/>
  </cols>
  <sheetData>
    <row r="1" spans="1:10" ht="15.75">
      <c r="A1" s="691" t="s">
        <v>709</v>
      </c>
      <c r="B1" s="589"/>
      <c r="C1" s="589"/>
      <c r="D1" s="589"/>
      <c r="E1" s="589"/>
      <c r="F1" s="589"/>
      <c r="G1" s="589"/>
      <c r="H1" s="589"/>
      <c r="I1" s="589"/>
      <c r="J1" s="589"/>
    </row>
    <row r="2" spans="1:10" ht="15.75">
      <c r="A2" s="4"/>
      <c r="B2" s="3"/>
      <c r="C2" s="3"/>
      <c r="D2" s="3"/>
      <c r="E2" s="3"/>
      <c r="F2" s="3"/>
      <c r="G2" s="3"/>
      <c r="H2" s="3"/>
      <c r="I2" s="3"/>
      <c r="J2" s="3"/>
    </row>
    <row r="3" spans="1:10" ht="15.75">
      <c r="A3" s="691" t="s">
        <v>400</v>
      </c>
      <c r="B3" s="589"/>
      <c r="C3" s="589"/>
      <c r="D3" s="589"/>
      <c r="E3" s="589"/>
      <c r="F3" s="589"/>
      <c r="G3" s="589"/>
      <c r="H3" s="589"/>
      <c r="I3" s="589"/>
      <c r="J3" s="589"/>
    </row>
    <row r="4" spans="1:10" ht="15.75">
      <c r="A4" s="2"/>
      <c r="B4" s="12"/>
      <c r="C4" s="122"/>
      <c r="D4" s="122"/>
      <c r="E4" s="122"/>
      <c r="F4" s="12"/>
      <c r="G4" s="122"/>
      <c r="H4" s="122"/>
      <c r="I4" s="122"/>
      <c r="J4" s="122"/>
    </row>
    <row r="5" spans="1:10" ht="15.75">
      <c r="A5" s="2"/>
      <c r="B5" s="12"/>
      <c r="C5" s="122"/>
      <c r="D5" s="122"/>
      <c r="E5" s="122"/>
      <c r="F5" s="12"/>
      <c r="G5" s="122"/>
      <c r="H5" s="122"/>
      <c r="I5" s="122"/>
      <c r="J5" s="122"/>
    </row>
    <row r="6" spans="1:10" ht="16.5" thickBot="1">
      <c r="A6" s="5" t="s">
        <v>6</v>
      </c>
      <c r="B6" s="3"/>
      <c r="C6" s="3"/>
      <c r="D6" s="3"/>
      <c r="E6" s="3"/>
      <c r="F6" s="11"/>
      <c r="G6" s="11"/>
      <c r="H6" s="11"/>
      <c r="I6" s="11"/>
      <c r="J6" s="404" t="s">
        <v>18</v>
      </c>
    </row>
    <row r="7" spans="1:10" ht="15.75">
      <c r="A7" s="211"/>
      <c r="B7" s="205" t="s">
        <v>7</v>
      </c>
      <c r="C7" s="205" t="s">
        <v>8</v>
      </c>
      <c r="D7" s="205" t="s">
        <v>9</v>
      </c>
      <c r="E7" s="205" t="s">
        <v>241</v>
      </c>
      <c r="F7" s="205" t="s">
        <v>448</v>
      </c>
      <c r="G7" s="205" t="s">
        <v>450</v>
      </c>
      <c r="H7" s="205" t="s">
        <v>451</v>
      </c>
      <c r="I7" s="226" t="s">
        <v>458</v>
      </c>
      <c r="J7" s="335" t="s">
        <v>460</v>
      </c>
    </row>
    <row r="8" spans="1:10" ht="47.25">
      <c r="A8" s="35" t="s">
        <v>13</v>
      </c>
      <c r="B8" s="13" t="s">
        <v>16</v>
      </c>
      <c r="C8" s="13" t="s">
        <v>233</v>
      </c>
      <c r="D8" s="13" t="s">
        <v>447</v>
      </c>
      <c r="E8" s="13" t="s">
        <v>466</v>
      </c>
      <c r="F8" s="13" t="s">
        <v>176</v>
      </c>
      <c r="G8" s="13" t="s">
        <v>449</v>
      </c>
      <c r="H8" s="13" t="s">
        <v>459</v>
      </c>
      <c r="I8" s="228" t="s">
        <v>240</v>
      </c>
      <c r="J8" s="403" t="s">
        <v>452</v>
      </c>
    </row>
    <row r="9" spans="1:10" s="182" customFormat="1" ht="31.5" customHeight="1">
      <c r="A9" s="117">
        <v>1</v>
      </c>
      <c r="B9" s="188" t="s">
        <v>465</v>
      </c>
      <c r="C9" s="173">
        <v>0</v>
      </c>
      <c r="D9" s="173">
        <v>0</v>
      </c>
      <c r="E9" s="173">
        <v>0</v>
      </c>
      <c r="F9" s="173">
        <v>0</v>
      </c>
      <c r="G9" s="173">
        <v>0</v>
      </c>
      <c r="H9" s="173">
        <v>108</v>
      </c>
      <c r="I9" s="229">
        <v>0</v>
      </c>
      <c r="J9" s="340">
        <v>0</v>
      </c>
    </row>
    <row r="10" spans="1:10" ht="16.5" thickBot="1">
      <c r="A10" s="6"/>
      <c r="B10" s="7" t="s">
        <v>17</v>
      </c>
      <c r="C10" s="206">
        <f>SUM(C9:C9)</f>
        <v>0</v>
      </c>
      <c r="D10" s="206">
        <v>0</v>
      </c>
      <c r="E10" s="206">
        <v>0</v>
      </c>
      <c r="F10" s="118">
        <f>SUM(F9:F9)</f>
        <v>0</v>
      </c>
      <c r="G10" s="118">
        <v>0</v>
      </c>
      <c r="H10" s="118">
        <f>SUM(H9)</f>
        <v>108</v>
      </c>
      <c r="I10" s="230">
        <f>F10-C10</f>
        <v>0</v>
      </c>
      <c r="J10" s="341">
        <f>G10-D10</f>
        <v>0</v>
      </c>
    </row>
  </sheetData>
  <mergeCells count="2">
    <mergeCell ref="A1:J1"/>
    <mergeCell ref="A3:J3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E14"/>
  <sheetViews>
    <sheetView workbookViewId="0">
      <selection sqref="A1:E1"/>
    </sheetView>
  </sheetViews>
  <sheetFormatPr defaultRowHeight="15"/>
  <cols>
    <col min="1" max="1" width="4.7109375" customWidth="1"/>
    <col min="2" max="2" width="45" customWidth="1"/>
    <col min="3" max="3" width="17.42578125" customWidth="1"/>
    <col min="4" max="5" width="17.42578125" style="182" customWidth="1"/>
  </cols>
  <sheetData>
    <row r="1" spans="1:5">
      <c r="A1" s="692" t="s">
        <v>710</v>
      </c>
      <c r="B1" s="589"/>
      <c r="C1" s="589"/>
      <c r="D1" s="589"/>
      <c r="E1" s="589"/>
    </row>
    <row r="2" spans="1:5">
      <c r="A2" s="107"/>
      <c r="B2" s="108"/>
      <c r="C2" s="108"/>
      <c r="D2" s="108"/>
      <c r="E2" s="108"/>
    </row>
    <row r="3" spans="1:5">
      <c r="A3" s="692" t="s">
        <v>401</v>
      </c>
      <c r="B3" s="589"/>
      <c r="C3" s="589"/>
      <c r="D3" s="589"/>
      <c r="E3" s="589"/>
    </row>
    <row r="4" spans="1:5">
      <c r="A4" s="123"/>
      <c r="B4" s="165"/>
      <c r="C4" s="165"/>
      <c r="D4" s="183"/>
      <c r="E4" s="183"/>
    </row>
    <row r="5" spans="1:5">
      <c r="A5" s="123"/>
      <c r="B5" s="165"/>
      <c r="C5" s="165"/>
      <c r="D5" s="183"/>
      <c r="E5" s="183"/>
    </row>
    <row r="6" spans="1:5">
      <c r="A6" s="123"/>
      <c r="B6" s="165"/>
      <c r="C6" s="165"/>
      <c r="D6" s="183"/>
      <c r="E6" s="183"/>
    </row>
    <row r="7" spans="1:5" ht="15.75" thickBot="1">
      <c r="A7" s="58"/>
      <c r="B7" s="58"/>
      <c r="C7" s="166"/>
      <c r="D7" s="166"/>
      <c r="E7" s="402" t="s">
        <v>12</v>
      </c>
    </row>
    <row r="8" spans="1:5">
      <c r="A8" s="162"/>
      <c r="B8" s="119" t="s">
        <v>7</v>
      </c>
      <c r="C8" s="119" t="s">
        <v>8</v>
      </c>
      <c r="D8" s="119" t="s">
        <v>9</v>
      </c>
      <c r="E8" s="119" t="s">
        <v>241</v>
      </c>
    </row>
    <row r="9" spans="1:5" ht="42.75">
      <c r="A9" s="167" t="s">
        <v>13</v>
      </c>
      <c r="B9" s="163" t="s">
        <v>14</v>
      </c>
      <c r="C9" s="164" t="s">
        <v>176</v>
      </c>
      <c r="D9" s="164" t="s">
        <v>449</v>
      </c>
      <c r="E9" s="164" t="s">
        <v>459</v>
      </c>
    </row>
    <row r="10" spans="1:5">
      <c r="A10" s="168">
        <v>1</v>
      </c>
      <c r="B10" s="27" t="s">
        <v>461</v>
      </c>
      <c r="C10" s="169">
        <v>0</v>
      </c>
      <c r="D10" s="169">
        <v>0</v>
      </c>
      <c r="E10" s="169">
        <v>118</v>
      </c>
    </row>
    <row r="11" spans="1:5" s="182" customFormat="1">
      <c r="A11" s="191">
        <v>2</v>
      </c>
      <c r="B11" s="192" t="s">
        <v>462</v>
      </c>
      <c r="C11" s="193">
        <v>0</v>
      </c>
      <c r="D11" s="193">
        <v>0</v>
      </c>
      <c r="E11" s="193">
        <v>457</v>
      </c>
    </row>
    <row r="12" spans="1:5" s="182" customFormat="1">
      <c r="A12" s="191">
        <v>3</v>
      </c>
      <c r="B12" s="192" t="s">
        <v>463</v>
      </c>
      <c r="C12" s="193">
        <v>0</v>
      </c>
      <c r="D12" s="193">
        <v>0</v>
      </c>
      <c r="E12" s="193">
        <v>74</v>
      </c>
    </row>
    <row r="13" spans="1:5" s="182" customFormat="1">
      <c r="A13" s="191">
        <v>4</v>
      </c>
      <c r="B13" s="192" t="s">
        <v>464</v>
      </c>
      <c r="C13" s="193">
        <v>0</v>
      </c>
      <c r="D13" s="193">
        <v>0</v>
      </c>
      <c r="E13" s="193">
        <v>81</v>
      </c>
    </row>
    <row r="14" spans="1:5" s="10" customFormat="1" ht="15.75" thickBot="1">
      <c r="A14" s="170">
        <v>5</v>
      </c>
      <c r="B14" s="171" t="s">
        <v>15</v>
      </c>
      <c r="C14" s="172">
        <f>SUM(C10:C13)</f>
        <v>0</v>
      </c>
      <c r="D14" s="172">
        <f>SUM(D10:D13)</f>
        <v>0</v>
      </c>
      <c r="E14" s="172">
        <f>SUM(E10:E13)</f>
        <v>730</v>
      </c>
    </row>
  </sheetData>
  <mergeCells count="2">
    <mergeCell ref="A1:E1"/>
    <mergeCell ref="A3:E3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L12"/>
  <sheetViews>
    <sheetView workbookViewId="0">
      <selection sqref="A1:J1"/>
    </sheetView>
  </sheetViews>
  <sheetFormatPr defaultRowHeight="15"/>
  <cols>
    <col min="1" max="1" width="4.42578125" customWidth="1"/>
    <col min="2" max="2" width="42" customWidth="1"/>
    <col min="3" max="3" width="13.7109375" customWidth="1"/>
    <col min="4" max="5" width="13.7109375" style="182" customWidth="1"/>
    <col min="6" max="6" width="13.7109375" customWidth="1"/>
    <col min="7" max="8" width="13.7109375" style="182" customWidth="1"/>
    <col min="9" max="9" width="13.7109375" customWidth="1"/>
    <col min="10" max="10" width="13.7109375" style="182" customWidth="1"/>
    <col min="11" max="12" width="16.7109375" customWidth="1"/>
  </cols>
  <sheetData>
    <row r="1" spans="1:12">
      <c r="A1" s="692" t="s">
        <v>711</v>
      </c>
      <c r="B1" s="589"/>
      <c r="C1" s="589"/>
      <c r="D1" s="589"/>
      <c r="E1" s="589"/>
      <c r="F1" s="589"/>
      <c r="G1" s="589"/>
      <c r="H1" s="589"/>
      <c r="I1" s="589"/>
      <c r="J1" s="589"/>
      <c r="K1" s="258"/>
      <c r="L1" s="258"/>
    </row>
    <row r="2" spans="1:12">
      <c r="A2" s="107"/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</row>
    <row r="3" spans="1:12" ht="33" customHeight="1">
      <c r="A3" s="693" t="s">
        <v>5</v>
      </c>
      <c r="B3" s="589"/>
      <c r="C3" s="589"/>
      <c r="D3" s="589"/>
      <c r="E3" s="589"/>
      <c r="F3" s="589"/>
      <c r="G3" s="589"/>
      <c r="H3" s="589"/>
      <c r="I3" s="589"/>
      <c r="J3" s="589"/>
      <c r="K3" s="258"/>
      <c r="L3" s="258"/>
    </row>
    <row r="4" spans="1:12">
      <c r="A4" s="108" t="s">
        <v>6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</row>
    <row r="5" spans="1:12" ht="15.75" thickBot="1">
      <c r="A5" s="189"/>
      <c r="B5" s="189"/>
      <c r="C5" s="189"/>
      <c r="D5" s="323"/>
      <c r="E5" s="328"/>
      <c r="F5" s="157"/>
      <c r="G5" s="157"/>
      <c r="H5" s="157"/>
      <c r="I5" s="157"/>
      <c r="J5" s="157" t="s">
        <v>180</v>
      </c>
      <c r="K5" s="189"/>
    </row>
    <row r="6" spans="1:12" ht="30.75" customHeight="1">
      <c r="A6" s="208"/>
      <c r="B6" s="209" t="s">
        <v>7</v>
      </c>
      <c r="C6" s="210" t="s">
        <v>8</v>
      </c>
      <c r="D6" s="210" t="s">
        <v>9</v>
      </c>
      <c r="E6" s="210" t="s">
        <v>241</v>
      </c>
      <c r="F6" s="210" t="s">
        <v>448</v>
      </c>
      <c r="G6" s="210" t="s">
        <v>450</v>
      </c>
      <c r="H6" s="210" t="s">
        <v>451</v>
      </c>
      <c r="I6" s="226" t="s">
        <v>458</v>
      </c>
      <c r="J6" s="335" t="s">
        <v>460</v>
      </c>
    </row>
    <row r="7" spans="1:12" ht="44.25" customHeight="1">
      <c r="A7" s="109"/>
      <c r="B7" s="163" t="s">
        <v>10</v>
      </c>
      <c r="C7" s="164" t="s">
        <v>175</v>
      </c>
      <c r="D7" s="164" t="s">
        <v>447</v>
      </c>
      <c r="E7" s="164" t="s">
        <v>457</v>
      </c>
      <c r="F7" s="164" t="s">
        <v>176</v>
      </c>
      <c r="G7" s="164" t="s">
        <v>449</v>
      </c>
      <c r="H7" s="164" t="s">
        <v>459</v>
      </c>
      <c r="I7" s="164" t="s">
        <v>240</v>
      </c>
      <c r="J7" s="336" t="s">
        <v>452</v>
      </c>
    </row>
    <row r="8" spans="1:12">
      <c r="A8" s="109">
        <v>1</v>
      </c>
      <c r="B8" s="110" t="s">
        <v>417</v>
      </c>
      <c r="C8" s="111">
        <v>34334</v>
      </c>
      <c r="D8" s="111">
        <v>34334</v>
      </c>
      <c r="E8" s="111">
        <v>10342</v>
      </c>
      <c r="F8" s="111">
        <v>47102</v>
      </c>
      <c r="G8" s="111">
        <v>47102</v>
      </c>
      <c r="H8" s="111">
        <v>28520</v>
      </c>
      <c r="I8" s="227">
        <v>5973</v>
      </c>
      <c r="J8" s="337">
        <v>5973</v>
      </c>
    </row>
    <row r="9" spans="1:12" s="182" customFormat="1">
      <c r="A9" s="314">
        <v>2</v>
      </c>
      <c r="B9" s="315" t="s">
        <v>428</v>
      </c>
      <c r="C9" s="316">
        <v>0</v>
      </c>
      <c r="D9" s="316">
        <v>0</v>
      </c>
      <c r="E9" s="316">
        <v>0</v>
      </c>
      <c r="F9" s="316">
        <v>46800</v>
      </c>
      <c r="G9" s="316">
        <v>46800</v>
      </c>
      <c r="H9" s="316">
        <v>350</v>
      </c>
      <c r="I9" s="317">
        <v>0</v>
      </c>
      <c r="J9" s="338">
        <v>0</v>
      </c>
    </row>
    <row r="10" spans="1:12" s="182" customFormat="1">
      <c r="A10" s="314">
        <v>3</v>
      </c>
      <c r="B10" s="315" t="s">
        <v>429</v>
      </c>
      <c r="C10" s="316">
        <v>22095</v>
      </c>
      <c r="D10" s="316">
        <v>22095</v>
      </c>
      <c r="E10" s="316">
        <v>9661</v>
      </c>
      <c r="F10" s="316">
        <v>46135</v>
      </c>
      <c r="G10" s="316">
        <v>46135</v>
      </c>
      <c r="H10" s="316">
        <v>4770</v>
      </c>
      <c r="I10" s="317">
        <v>0</v>
      </c>
      <c r="J10" s="338">
        <v>0</v>
      </c>
    </row>
    <row r="11" spans="1:12" ht="15.75" thickBot="1">
      <c r="A11" s="112"/>
      <c r="B11" s="8" t="s">
        <v>11</v>
      </c>
      <c r="C11" s="113">
        <f t="shared" ref="C11:H11" si="0">SUM(C8:C10)</f>
        <v>56429</v>
      </c>
      <c r="D11" s="113">
        <f t="shared" si="0"/>
        <v>56429</v>
      </c>
      <c r="E11" s="113">
        <f t="shared" si="0"/>
        <v>20003</v>
      </c>
      <c r="F11" s="113">
        <f t="shared" si="0"/>
        <v>140037</v>
      </c>
      <c r="G11" s="113">
        <f t="shared" si="0"/>
        <v>140037</v>
      </c>
      <c r="H11" s="113">
        <f t="shared" si="0"/>
        <v>33640</v>
      </c>
      <c r="I11" s="113">
        <f>SUM(I8:I8)</f>
        <v>5973</v>
      </c>
      <c r="J11" s="339">
        <f>SUM(J8:J8)</f>
        <v>5973</v>
      </c>
    </row>
    <row r="12" spans="1:12" ht="15.75">
      <c r="A12" s="3"/>
    </row>
  </sheetData>
  <mergeCells count="2">
    <mergeCell ref="A1:J1"/>
    <mergeCell ref="A3:J3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15</vt:i4>
      </vt:variant>
    </vt:vector>
  </HeadingPairs>
  <TitlesOfParts>
    <vt:vector size="15" baseType="lpstr">
      <vt:lpstr>1.számú melléklet</vt:lpstr>
      <vt:lpstr>2.számú melléklet</vt:lpstr>
      <vt:lpstr>3.számú melléklet</vt:lpstr>
      <vt:lpstr>4.számú melléklet</vt:lpstr>
      <vt:lpstr>5.számú melléklet</vt:lpstr>
      <vt:lpstr>6.számú melléklet </vt:lpstr>
      <vt:lpstr>7.számú melléklet </vt:lpstr>
      <vt:lpstr>8.számú melléklet </vt:lpstr>
      <vt:lpstr>9.számú melléklet</vt:lpstr>
      <vt:lpstr>10.számú mellékelt</vt:lpstr>
      <vt:lpstr>11.számú melléklet</vt:lpstr>
      <vt:lpstr>12.számú melléklet</vt:lpstr>
      <vt:lpstr>13.számú melléklet</vt:lpstr>
      <vt:lpstr>14.számú melléklet</vt:lpstr>
      <vt:lpstr>Részletező_Önk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Iroda 001</dc:creator>
  <cp:lastModifiedBy>User</cp:lastModifiedBy>
  <cp:lastPrinted>2019-04-01T13:12:14Z</cp:lastPrinted>
  <dcterms:created xsi:type="dcterms:W3CDTF">2015-05-05T11:38:42Z</dcterms:created>
  <dcterms:modified xsi:type="dcterms:W3CDTF">2020-07-24T12:07:01Z</dcterms:modified>
</cp:coreProperties>
</file>